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76433196-80B7-0543-93AF-8EA05623F4FD}"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7" l="1"/>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H4" i="10"/>
  <c r="G28" i="10" l="1"/>
  <c r="G2"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K2" i="6" l="1"/>
  <c r="L2" i="6"/>
  <c r="H2" i="6" s="1"/>
  <c r="P2" i="6"/>
  <c r="S2" i="6"/>
  <c r="W2" i="6"/>
  <c r="K3" i="6"/>
  <c r="L3" i="6"/>
  <c r="H3" i="6" s="1"/>
  <c r="P3" i="6"/>
  <c r="S3" i="6"/>
  <c r="W3" i="6"/>
  <c r="K4" i="6"/>
  <c r="L4" i="6"/>
  <c r="H4" i="6" s="1"/>
  <c r="P4" i="6"/>
  <c r="S4" i="6"/>
  <c r="W4" i="6"/>
  <c r="K5" i="6"/>
  <c r="L5" i="6"/>
  <c r="H5" i="6" s="1"/>
  <c r="P5" i="6"/>
  <c r="S5" i="6"/>
  <c r="W5" i="6"/>
  <c r="K6" i="6"/>
  <c r="L6" i="6"/>
  <c r="H6" i="6" s="1"/>
  <c r="P6" i="6"/>
  <c r="S6" i="6"/>
  <c r="W6" i="6"/>
  <c r="K7" i="6"/>
  <c r="L7" i="6"/>
  <c r="H7" i="6" s="1"/>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J12" i="6" s="1"/>
  <c r="F12" i="6" s="1"/>
  <c r="W12" i="6"/>
  <c r="K13" i="6"/>
  <c r="L13" i="6"/>
  <c r="H13" i="6" s="1"/>
  <c r="P13" i="6"/>
  <c r="S13" i="6"/>
  <c r="W13" i="6"/>
  <c r="K14" i="6"/>
  <c r="L14" i="6"/>
  <c r="H14" i="6" s="1"/>
  <c r="P14" i="6"/>
  <c r="S14" i="6"/>
  <c r="W14" i="6"/>
  <c r="K15" i="6"/>
  <c r="L15" i="6"/>
  <c r="H15" i="6" s="1"/>
  <c r="P15" i="6"/>
  <c r="S15" i="6"/>
  <c r="W15" i="6"/>
  <c r="K16" i="6"/>
  <c r="L16" i="6"/>
  <c r="H16" i="6" s="1"/>
  <c r="P16" i="6"/>
  <c r="S16" i="6"/>
  <c r="W16" i="6"/>
  <c r="K17" i="6"/>
  <c r="L17" i="6"/>
  <c r="H17" i="6" s="1"/>
  <c r="P17" i="6"/>
  <c r="S17" i="6"/>
  <c r="W17" i="6"/>
  <c r="K18" i="6"/>
  <c r="L18" i="6"/>
  <c r="H18" i="6" s="1"/>
  <c r="P18" i="6"/>
  <c r="S18" i="6"/>
  <c r="W18" i="6"/>
  <c r="K19" i="6"/>
  <c r="L19" i="6"/>
  <c r="H19" i="6" s="1"/>
  <c r="P19" i="6"/>
  <c r="S19" i="6"/>
  <c r="W19" i="6"/>
  <c r="K20" i="6"/>
  <c r="L20" i="6"/>
  <c r="H20" i="6" s="1"/>
  <c r="P20" i="6"/>
  <c r="S20" i="6"/>
  <c r="J20" i="6" s="1"/>
  <c r="F20" i="6" s="1"/>
  <c r="W20" i="6"/>
  <c r="K21" i="6"/>
  <c r="L21" i="6"/>
  <c r="H21" i="6" s="1"/>
  <c r="P21" i="6"/>
  <c r="S21" i="6"/>
  <c r="W21" i="6"/>
  <c r="K22" i="6"/>
  <c r="L22" i="6"/>
  <c r="H22" i="6" s="1"/>
  <c r="P22" i="6"/>
  <c r="S22" i="6"/>
  <c r="W22" i="6"/>
  <c r="K23" i="6"/>
  <c r="L23" i="6"/>
  <c r="H23" i="6" s="1"/>
  <c r="P23" i="6"/>
  <c r="S23" i="6"/>
  <c r="W23" i="6"/>
  <c r="K24" i="6"/>
  <c r="L24" i="6"/>
  <c r="H24" i="6" s="1"/>
  <c r="P24" i="6"/>
  <c r="S24" i="6"/>
  <c r="W24" i="6"/>
  <c r="K25" i="6"/>
  <c r="L25" i="6"/>
  <c r="H25" i="6" s="1"/>
  <c r="P25" i="6"/>
  <c r="S25" i="6"/>
  <c r="W25" i="6"/>
  <c r="K26" i="6"/>
  <c r="L26" i="6"/>
  <c r="H26" i="6" s="1"/>
  <c r="P26" i="6"/>
  <c r="S26" i="6"/>
  <c r="W26" i="6"/>
  <c r="K27" i="6"/>
  <c r="L27" i="6"/>
  <c r="H27" i="6" s="1"/>
  <c r="P27" i="6"/>
  <c r="S27" i="6"/>
  <c r="W27" i="6"/>
  <c r="K28" i="6"/>
  <c r="L28" i="6"/>
  <c r="H28" i="6" s="1"/>
  <c r="P28" i="6"/>
  <c r="S28" i="6"/>
  <c r="J28" i="6" s="1"/>
  <c r="F28" i="6" s="1"/>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H42" i="6" s="1"/>
  <c r="P42" i="6"/>
  <c r="S42" i="6"/>
  <c r="W42" i="6"/>
  <c r="K43" i="6"/>
  <c r="L43" i="6"/>
  <c r="H43" i="6" s="1"/>
  <c r="P43" i="6"/>
  <c r="S43" i="6"/>
  <c r="W43" i="6"/>
  <c r="K44" i="6"/>
  <c r="L44" i="6"/>
  <c r="H44" i="6" s="1"/>
  <c r="P44" i="6"/>
  <c r="S44" i="6"/>
  <c r="J44" i="6" s="1"/>
  <c r="F44" i="6" s="1"/>
  <c r="W44" i="6"/>
  <c r="K45" i="6"/>
  <c r="L45" i="6"/>
  <c r="H45" i="6" s="1"/>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J52" i="6" s="1"/>
  <c r="F52" i="6" s="1"/>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H58" i="6" s="1"/>
  <c r="P58" i="6"/>
  <c r="S58" i="6"/>
  <c r="W58" i="6"/>
  <c r="K59" i="6"/>
  <c r="L59" i="6"/>
  <c r="H59" i="6" s="1"/>
  <c r="P59" i="6"/>
  <c r="S59" i="6"/>
  <c r="W59" i="6"/>
  <c r="K60" i="6"/>
  <c r="L60" i="6"/>
  <c r="H60" i="6" s="1"/>
  <c r="P60" i="6"/>
  <c r="S60" i="6"/>
  <c r="J60" i="6" s="1"/>
  <c r="F60" i="6" s="1"/>
  <c r="W60" i="6"/>
  <c r="K61" i="6"/>
  <c r="L61" i="6"/>
  <c r="H61" i="6" s="1"/>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J68" i="6" s="1"/>
  <c r="F68" i="6" s="1"/>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H74" i="6" s="1"/>
  <c r="P74" i="6"/>
  <c r="S74" i="6"/>
  <c r="W74" i="6"/>
  <c r="K75" i="6"/>
  <c r="L75" i="6"/>
  <c r="H75" i="6" s="1"/>
  <c r="P75" i="6"/>
  <c r="S75" i="6"/>
  <c r="W75" i="6"/>
  <c r="K76" i="6"/>
  <c r="L76" i="6"/>
  <c r="H76" i="6" s="1"/>
  <c r="P76" i="6"/>
  <c r="S76" i="6"/>
  <c r="J76" i="6" s="1"/>
  <c r="F76" i="6" s="1"/>
  <c r="W76" i="6"/>
  <c r="K77" i="6"/>
  <c r="L77" i="6"/>
  <c r="H77" i="6" s="1"/>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J84" i="6" s="1"/>
  <c r="F84" i="6" s="1"/>
  <c r="W84" i="6"/>
  <c r="K85" i="6"/>
  <c r="L85" i="6"/>
  <c r="H85" i="6" s="1"/>
  <c r="P85" i="6"/>
  <c r="S85" i="6"/>
  <c r="W85" i="6"/>
  <c r="K86" i="6"/>
  <c r="L86" i="6"/>
  <c r="H86" i="6" s="1"/>
  <c r="P86" i="6"/>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J92" i="6" s="1"/>
  <c r="F92" i="6" s="1"/>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J100" i="6" s="1"/>
  <c r="F100" i="6" s="1"/>
  <c r="W100" i="6"/>
  <c r="K101" i="6"/>
  <c r="L101" i="6"/>
  <c r="H101" i="6" s="1"/>
  <c r="P101" i="6"/>
  <c r="S101" i="6"/>
  <c r="W101" i="6"/>
  <c r="K102" i="6"/>
  <c r="L102" i="6"/>
  <c r="H102" i="6" s="1"/>
  <c r="P102" i="6"/>
  <c r="S102" i="6"/>
  <c r="W102" i="6"/>
  <c r="K103" i="6"/>
  <c r="L103" i="6"/>
  <c r="H103" i="6" s="1"/>
  <c r="P103" i="6"/>
  <c r="S103" i="6"/>
  <c r="W103" i="6"/>
  <c r="K104" i="6"/>
  <c r="L104" i="6"/>
  <c r="H104" i="6" s="1"/>
  <c r="P104" i="6"/>
  <c r="S104" i="6"/>
  <c r="W104" i="6"/>
  <c r="K105" i="6"/>
  <c r="L105" i="6"/>
  <c r="H105" i="6" s="1"/>
  <c r="P105" i="6"/>
  <c r="S105" i="6"/>
  <c r="W105" i="6"/>
  <c r="K106" i="6"/>
  <c r="L106" i="6"/>
  <c r="H106" i="6" s="1"/>
  <c r="P106" i="6"/>
  <c r="S106" i="6"/>
  <c r="W106" i="6"/>
  <c r="K107" i="6"/>
  <c r="L107" i="6"/>
  <c r="H107" i="6" s="1"/>
  <c r="P107" i="6"/>
  <c r="S107" i="6"/>
  <c r="W107" i="6"/>
  <c r="K108" i="6"/>
  <c r="L108" i="6"/>
  <c r="H108" i="6" s="1"/>
  <c r="P108" i="6"/>
  <c r="S108" i="6"/>
  <c r="W108" i="6"/>
  <c r="K109" i="6"/>
  <c r="L109" i="6"/>
  <c r="H109" i="6" s="1"/>
  <c r="P109" i="6"/>
  <c r="S109" i="6"/>
  <c r="W109" i="6"/>
  <c r="K110" i="6"/>
  <c r="L110" i="6"/>
  <c r="H110" i="6" s="1"/>
  <c r="P110" i="6"/>
  <c r="S110" i="6"/>
  <c r="W110" i="6"/>
  <c r="K111" i="6"/>
  <c r="L111" i="6"/>
  <c r="H111" i="6" s="1"/>
  <c r="P111" i="6"/>
  <c r="S111" i="6"/>
  <c r="W111" i="6"/>
  <c r="K112" i="6"/>
  <c r="L112" i="6"/>
  <c r="H112" i="6" s="1"/>
  <c r="P112" i="6"/>
  <c r="S112" i="6"/>
  <c r="W112" i="6"/>
  <c r="K113" i="6"/>
  <c r="L113" i="6"/>
  <c r="H113" i="6" s="1"/>
  <c r="P113" i="6"/>
  <c r="S113" i="6"/>
  <c r="W113" i="6"/>
  <c r="K114" i="6"/>
  <c r="L114" i="6"/>
  <c r="H114" i="6" s="1"/>
  <c r="P114" i="6"/>
  <c r="S114" i="6"/>
  <c r="W114" i="6"/>
  <c r="K115" i="6"/>
  <c r="L115" i="6"/>
  <c r="H115" i="6" s="1"/>
  <c r="P115" i="6"/>
  <c r="S115" i="6"/>
  <c r="W115" i="6"/>
  <c r="K116" i="6"/>
  <c r="L116" i="6"/>
  <c r="H116" i="6" s="1"/>
  <c r="P116" i="6"/>
  <c r="S116" i="6"/>
  <c r="W116" i="6"/>
  <c r="K117" i="6"/>
  <c r="L117" i="6"/>
  <c r="H117" i="6" s="1"/>
  <c r="P117" i="6"/>
  <c r="S117" i="6"/>
  <c r="W117" i="6"/>
  <c r="K118" i="6"/>
  <c r="L118" i="6"/>
  <c r="H118" i="6" s="1"/>
  <c r="P118" i="6"/>
  <c r="S118" i="6"/>
  <c r="W118" i="6"/>
  <c r="K119" i="6"/>
  <c r="L119" i="6"/>
  <c r="H119" i="6" s="1"/>
  <c r="P119" i="6"/>
  <c r="S119" i="6"/>
  <c r="W119" i="6"/>
  <c r="K120" i="6"/>
  <c r="L120" i="6"/>
  <c r="H120" i="6" s="1"/>
  <c r="P120" i="6"/>
  <c r="S120" i="6"/>
  <c r="W120" i="6"/>
  <c r="K121" i="6"/>
  <c r="L121" i="6"/>
  <c r="H121" i="6" s="1"/>
  <c r="P121" i="6"/>
  <c r="S121" i="6"/>
  <c r="W121" i="6"/>
  <c r="K122" i="6"/>
  <c r="L122" i="6"/>
  <c r="H122" i="6" s="1"/>
  <c r="P122" i="6"/>
  <c r="S122" i="6"/>
  <c r="W122" i="6"/>
  <c r="K123" i="6"/>
  <c r="L123" i="6"/>
  <c r="H123" i="6" s="1"/>
  <c r="P123" i="6"/>
  <c r="S123" i="6"/>
  <c r="W123" i="6"/>
  <c r="K124" i="6"/>
  <c r="L124" i="6"/>
  <c r="H124" i="6" s="1"/>
  <c r="P124" i="6"/>
  <c r="S124" i="6"/>
  <c r="W124" i="6"/>
  <c r="K125" i="6"/>
  <c r="L125" i="6"/>
  <c r="H125" i="6" s="1"/>
  <c r="P125" i="6"/>
  <c r="S125" i="6"/>
  <c r="W125" i="6"/>
  <c r="K126" i="6"/>
  <c r="L126" i="6"/>
  <c r="H126" i="6" s="1"/>
  <c r="P126" i="6"/>
  <c r="S126" i="6"/>
  <c r="W126" i="6"/>
  <c r="K127" i="6"/>
  <c r="L127" i="6"/>
  <c r="H127" i="6" s="1"/>
  <c r="P127" i="6"/>
  <c r="S127" i="6"/>
  <c r="W127" i="6"/>
  <c r="K128" i="6"/>
  <c r="L128" i="6"/>
  <c r="H128" i="6" s="1"/>
  <c r="P128" i="6"/>
  <c r="S128" i="6"/>
  <c r="W128" i="6"/>
  <c r="K129" i="6"/>
  <c r="L129" i="6"/>
  <c r="H129" i="6" s="1"/>
  <c r="P129" i="6"/>
  <c r="S129" i="6"/>
  <c r="W129" i="6"/>
  <c r="K130" i="6"/>
  <c r="L130" i="6"/>
  <c r="H130" i="6" s="1"/>
  <c r="P130" i="6"/>
  <c r="S130" i="6"/>
  <c r="W130" i="6"/>
  <c r="K131" i="6"/>
  <c r="L131" i="6"/>
  <c r="H131" i="6" s="1"/>
  <c r="P131" i="6"/>
  <c r="S131" i="6"/>
  <c r="W131" i="6"/>
  <c r="K132" i="6"/>
  <c r="L132" i="6"/>
  <c r="H132" i="6" s="1"/>
  <c r="P132" i="6"/>
  <c r="S132" i="6"/>
  <c r="W132" i="6"/>
  <c r="K133" i="6"/>
  <c r="L133" i="6"/>
  <c r="H133" i="6" s="1"/>
  <c r="P133" i="6"/>
  <c r="S133" i="6"/>
  <c r="W133" i="6"/>
  <c r="K134" i="6"/>
  <c r="L134" i="6"/>
  <c r="H134" i="6" s="1"/>
  <c r="P134" i="6"/>
  <c r="S134" i="6"/>
  <c r="W134" i="6"/>
  <c r="K135" i="6"/>
  <c r="L135" i="6"/>
  <c r="H135" i="6" s="1"/>
  <c r="P135" i="6"/>
  <c r="S135" i="6"/>
  <c r="W135" i="6"/>
  <c r="K136" i="6"/>
  <c r="L136" i="6"/>
  <c r="H136" i="6" s="1"/>
  <c r="P136" i="6"/>
  <c r="S136" i="6"/>
  <c r="W136" i="6"/>
  <c r="K137" i="6"/>
  <c r="L137" i="6"/>
  <c r="H137" i="6" s="1"/>
  <c r="P137" i="6"/>
  <c r="S137" i="6"/>
  <c r="W137" i="6"/>
  <c r="K138" i="6"/>
  <c r="L138" i="6"/>
  <c r="H138" i="6" s="1"/>
  <c r="P138" i="6"/>
  <c r="S138" i="6"/>
  <c r="W138" i="6"/>
  <c r="K139" i="6"/>
  <c r="L139" i="6"/>
  <c r="H139" i="6" s="1"/>
  <c r="P139" i="6"/>
  <c r="S139" i="6"/>
  <c r="W139" i="6"/>
  <c r="K140" i="6"/>
  <c r="L140" i="6"/>
  <c r="H140" i="6" s="1"/>
  <c r="P140" i="6"/>
  <c r="S140" i="6"/>
  <c r="W140" i="6"/>
  <c r="K141" i="6"/>
  <c r="L141" i="6"/>
  <c r="H141" i="6" s="1"/>
  <c r="P141" i="6"/>
  <c r="S141" i="6"/>
  <c r="W141" i="6"/>
  <c r="K142" i="6"/>
  <c r="L142" i="6"/>
  <c r="H142" i="6" s="1"/>
  <c r="P142" i="6"/>
  <c r="S142" i="6"/>
  <c r="W142" i="6"/>
  <c r="K143" i="6"/>
  <c r="L143" i="6"/>
  <c r="H143" i="6" s="1"/>
  <c r="P143" i="6"/>
  <c r="S143" i="6"/>
  <c r="W143" i="6"/>
  <c r="K144" i="6"/>
  <c r="L144" i="6"/>
  <c r="H144" i="6" s="1"/>
  <c r="P144" i="6"/>
  <c r="S144" i="6"/>
  <c r="W144" i="6"/>
  <c r="K145" i="6"/>
  <c r="L145" i="6"/>
  <c r="H145" i="6" s="1"/>
  <c r="P145" i="6"/>
  <c r="S145" i="6"/>
  <c r="W145" i="6"/>
  <c r="K146" i="6"/>
  <c r="L146" i="6"/>
  <c r="P146" i="6"/>
  <c r="S146" i="6"/>
  <c r="W146" i="6"/>
  <c r="K147" i="6"/>
  <c r="L147" i="6"/>
  <c r="H147" i="6" s="1"/>
  <c r="P147" i="6"/>
  <c r="S147" i="6"/>
  <c r="W147" i="6"/>
  <c r="K148" i="6"/>
  <c r="L148" i="6"/>
  <c r="H148" i="6" s="1"/>
  <c r="P148" i="6"/>
  <c r="S148" i="6"/>
  <c r="W148" i="6"/>
  <c r="K149" i="6"/>
  <c r="L149" i="6"/>
  <c r="H149" i="6" s="1"/>
  <c r="P149" i="6"/>
  <c r="S149" i="6"/>
  <c r="W149" i="6"/>
  <c r="K150" i="6"/>
  <c r="L150" i="6"/>
  <c r="H150" i="6" s="1"/>
  <c r="P150" i="6"/>
  <c r="S150" i="6"/>
  <c r="W150" i="6"/>
  <c r="K151" i="6"/>
  <c r="L151" i="6"/>
  <c r="H151" i="6" s="1"/>
  <c r="P151" i="6"/>
  <c r="S151" i="6"/>
  <c r="W151" i="6"/>
  <c r="K152" i="6"/>
  <c r="L152" i="6"/>
  <c r="H152" i="6" s="1"/>
  <c r="P152" i="6"/>
  <c r="S152" i="6"/>
  <c r="W152" i="6"/>
  <c r="K153" i="6"/>
  <c r="L153" i="6"/>
  <c r="H153" i="6" s="1"/>
  <c r="P153" i="6"/>
  <c r="S153" i="6"/>
  <c r="W153" i="6"/>
  <c r="K154" i="6"/>
  <c r="L154" i="6"/>
  <c r="H154" i="6" s="1"/>
  <c r="P154" i="6"/>
  <c r="S154" i="6"/>
  <c r="W154" i="6"/>
  <c r="K155" i="6"/>
  <c r="L155" i="6"/>
  <c r="H155" i="6" s="1"/>
  <c r="P155" i="6"/>
  <c r="S155" i="6"/>
  <c r="W155" i="6"/>
  <c r="K156" i="6"/>
  <c r="L156" i="6"/>
  <c r="H156" i="6" s="1"/>
  <c r="P156" i="6"/>
  <c r="S156" i="6"/>
  <c r="W156" i="6"/>
  <c r="K157" i="6"/>
  <c r="L157" i="6"/>
  <c r="H157" i="6" s="1"/>
  <c r="P157" i="6"/>
  <c r="S157" i="6"/>
  <c r="W157" i="6"/>
  <c r="K158" i="6"/>
  <c r="L158" i="6"/>
  <c r="P158" i="6"/>
  <c r="S158" i="6"/>
  <c r="W158" i="6"/>
  <c r="K159" i="6"/>
  <c r="L159" i="6"/>
  <c r="H159" i="6" s="1"/>
  <c r="P159" i="6"/>
  <c r="S159" i="6"/>
  <c r="J159" i="6" s="1"/>
  <c r="F159" i="6" s="1"/>
  <c r="W159" i="6"/>
  <c r="K160" i="6"/>
  <c r="L160" i="6"/>
  <c r="H160" i="6" s="1"/>
  <c r="P160" i="6"/>
  <c r="S160" i="6"/>
  <c r="W160" i="6"/>
  <c r="K161" i="6"/>
  <c r="L161" i="6"/>
  <c r="H161" i="6" s="1"/>
  <c r="P161" i="6"/>
  <c r="S161" i="6"/>
  <c r="W161" i="6"/>
  <c r="K162" i="6"/>
  <c r="L162" i="6"/>
  <c r="H162" i="6" s="1"/>
  <c r="P162" i="6"/>
  <c r="S162" i="6"/>
  <c r="W162" i="6"/>
  <c r="K163" i="6"/>
  <c r="L163" i="6"/>
  <c r="H163" i="6" s="1"/>
  <c r="P163" i="6"/>
  <c r="S163" i="6"/>
  <c r="W163" i="6"/>
  <c r="K164" i="6"/>
  <c r="L164" i="6"/>
  <c r="H164" i="6" s="1"/>
  <c r="P164" i="6"/>
  <c r="S164" i="6"/>
  <c r="W164" i="6"/>
  <c r="K165" i="6"/>
  <c r="L165" i="6"/>
  <c r="H165" i="6" s="1"/>
  <c r="P165" i="6"/>
  <c r="S165" i="6"/>
  <c r="W165" i="6"/>
  <c r="K166" i="6"/>
  <c r="L166" i="6"/>
  <c r="H166" i="6" s="1"/>
  <c r="P166" i="6"/>
  <c r="S166" i="6"/>
  <c r="W166" i="6"/>
  <c r="K167" i="6"/>
  <c r="L167" i="6"/>
  <c r="H167" i="6" s="1"/>
  <c r="P167" i="6"/>
  <c r="S167" i="6"/>
  <c r="W167" i="6"/>
  <c r="K168" i="6"/>
  <c r="L168" i="6"/>
  <c r="H168" i="6" s="1"/>
  <c r="P168" i="6"/>
  <c r="S168" i="6"/>
  <c r="W168" i="6"/>
  <c r="K169" i="6"/>
  <c r="L169" i="6"/>
  <c r="H169" i="6" s="1"/>
  <c r="P169" i="6"/>
  <c r="S169" i="6"/>
  <c r="W169" i="6"/>
  <c r="K170" i="6"/>
  <c r="L170" i="6"/>
  <c r="H170" i="6" s="1"/>
  <c r="P170" i="6"/>
  <c r="S170" i="6"/>
  <c r="W170" i="6"/>
  <c r="K171" i="6"/>
  <c r="L171" i="6"/>
  <c r="H171" i="6" s="1"/>
  <c r="P171" i="6"/>
  <c r="S171" i="6"/>
  <c r="W171" i="6"/>
  <c r="K172" i="6"/>
  <c r="L172" i="6"/>
  <c r="H172" i="6" s="1"/>
  <c r="P172" i="6"/>
  <c r="S172" i="6"/>
  <c r="W172" i="6"/>
  <c r="K173" i="6"/>
  <c r="L173" i="6"/>
  <c r="P173" i="6"/>
  <c r="S173" i="6"/>
  <c r="W173" i="6"/>
  <c r="K174" i="6"/>
  <c r="L174" i="6"/>
  <c r="H174" i="6" s="1"/>
  <c r="P174" i="6"/>
  <c r="S174" i="6"/>
  <c r="W174" i="6"/>
  <c r="K175" i="6"/>
  <c r="L175" i="6"/>
  <c r="P175" i="6"/>
  <c r="S175" i="6"/>
  <c r="W175" i="6"/>
  <c r="K176" i="6"/>
  <c r="L176" i="6"/>
  <c r="P176" i="6"/>
  <c r="S176" i="6"/>
  <c r="W176" i="6"/>
  <c r="K177" i="6"/>
  <c r="L177" i="6"/>
  <c r="P177" i="6"/>
  <c r="S177" i="6"/>
  <c r="W177" i="6"/>
  <c r="K178" i="6"/>
  <c r="L178" i="6"/>
  <c r="H178" i="6" s="1"/>
  <c r="P178" i="6"/>
  <c r="S178" i="6"/>
  <c r="W178" i="6"/>
  <c r="K179" i="6"/>
  <c r="L179" i="6"/>
  <c r="P179" i="6"/>
  <c r="S179" i="6"/>
  <c r="W179" i="6"/>
  <c r="K180" i="6"/>
  <c r="L180" i="6"/>
  <c r="P180" i="6"/>
  <c r="S180" i="6"/>
  <c r="W180" i="6"/>
  <c r="K181" i="6"/>
  <c r="L181" i="6"/>
  <c r="P181" i="6"/>
  <c r="S181" i="6"/>
  <c r="W181" i="6"/>
  <c r="K182" i="6"/>
  <c r="L182" i="6"/>
  <c r="H182" i="6" s="1"/>
  <c r="P182" i="6"/>
  <c r="S182" i="6"/>
  <c r="W182" i="6"/>
  <c r="K183" i="6"/>
  <c r="L183" i="6"/>
  <c r="P183" i="6"/>
  <c r="S183" i="6"/>
  <c r="W183" i="6"/>
  <c r="K184" i="6"/>
  <c r="L184" i="6"/>
  <c r="P184" i="6"/>
  <c r="S184" i="6"/>
  <c r="W184" i="6"/>
  <c r="K185" i="6"/>
  <c r="L185" i="6"/>
  <c r="P185" i="6"/>
  <c r="S185" i="6"/>
  <c r="W185" i="6"/>
  <c r="K186" i="6"/>
  <c r="L186" i="6"/>
  <c r="H186" i="6" s="1"/>
  <c r="P186" i="6"/>
  <c r="S186" i="6"/>
  <c r="W186" i="6"/>
  <c r="K187" i="6"/>
  <c r="L187" i="6"/>
  <c r="P187" i="6"/>
  <c r="S187" i="6"/>
  <c r="W187" i="6"/>
  <c r="K188" i="6"/>
  <c r="L188" i="6"/>
  <c r="P188" i="6"/>
  <c r="S188" i="6"/>
  <c r="W188" i="6"/>
  <c r="K189" i="6"/>
  <c r="L189" i="6"/>
  <c r="P189" i="6"/>
  <c r="S189" i="6"/>
  <c r="W189" i="6"/>
  <c r="K190" i="6"/>
  <c r="L190" i="6"/>
  <c r="H190" i="6" s="1"/>
  <c r="P190" i="6"/>
  <c r="S190" i="6"/>
  <c r="W190" i="6"/>
  <c r="K191" i="6"/>
  <c r="L191" i="6"/>
  <c r="P191" i="6"/>
  <c r="S191" i="6"/>
  <c r="W191" i="6"/>
  <c r="K192" i="6"/>
  <c r="L192" i="6"/>
  <c r="P192" i="6"/>
  <c r="S192" i="6"/>
  <c r="W192" i="6"/>
  <c r="K193" i="6"/>
  <c r="L193" i="6"/>
  <c r="P193" i="6"/>
  <c r="S193" i="6"/>
  <c r="W193" i="6"/>
  <c r="K194" i="6"/>
  <c r="L194" i="6"/>
  <c r="H194" i="6" s="1"/>
  <c r="P194" i="6"/>
  <c r="S194" i="6"/>
  <c r="W194" i="6"/>
  <c r="K195" i="6"/>
  <c r="L195" i="6"/>
  <c r="H195" i="6" s="1"/>
  <c r="P195" i="6"/>
  <c r="S195" i="6"/>
  <c r="W195" i="6"/>
  <c r="K196" i="6"/>
  <c r="L196" i="6"/>
  <c r="P196" i="6"/>
  <c r="S196" i="6"/>
  <c r="W196" i="6"/>
  <c r="K197" i="6"/>
  <c r="L197" i="6"/>
  <c r="P197" i="6"/>
  <c r="S197" i="6"/>
  <c r="W197" i="6"/>
  <c r="K198" i="6"/>
  <c r="L198" i="6"/>
  <c r="H198" i="6" s="1"/>
  <c r="P198" i="6"/>
  <c r="S198" i="6"/>
  <c r="W198" i="6"/>
  <c r="K199" i="6"/>
  <c r="L199" i="6"/>
  <c r="P199" i="6"/>
  <c r="S199" i="6"/>
  <c r="W199" i="6"/>
  <c r="K200" i="6"/>
  <c r="L200" i="6"/>
  <c r="P200" i="6"/>
  <c r="S200" i="6"/>
  <c r="W200" i="6"/>
  <c r="K201" i="6"/>
  <c r="L201" i="6"/>
  <c r="P201" i="6"/>
  <c r="S201" i="6"/>
  <c r="W201" i="6"/>
  <c r="K202" i="6"/>
  <c r="L202" i="6"/>
  <c r="H202" i="6" s="1"/>
  <c r="P202" i="6"/>
  <c r="S202" i="6"/>
  <c r="W202" i="6"/>
  <c r="K203" i="6"/>
  <c r="L203" i="6"/>
  <c r="P203" i="6"/>
  <c r="S203" i="6"/>
  <c r="W203" i="6"/>
  <c r="K204" i="6"/>
  <c r="L204" i="6"/>
  <c r="P204" i="6"/>
  <c r="S204" i="6"/>
  <c r="W204" i="6"/>
  <c r="K205" i="6"/>
  <c r="L205" i="6"/>
  <c r="P205" i="6"/>
  <c r="S205" i="6"/>
  <c r="W205" i="6"/>
  <c r="K206" i="6"/>
  <c r="L206" i="6"/>
  <c r="H206" i="6" s="1"/>
  <c r="P206" i="6"/>
  <c r="S206" i="6"/>
  <c r="W206" i="6"/>
  <c r="H207" i="6"/>
  <c r="K207" i="6"/>
  <c r="L207" i="6"/>
  <c r="P207" i="6"/>
  <c r="S207" i="6"/>
  <c r="W207" i="6"/>
  <c r="K208" i="6"/>
  <c r="L208" i="6"/>
  <c r="P208" i="6"/>
  <c r="S208" i="6"/>
  <c r="W208" i="6"/>
  <c r="K209" i="6"/>
  <c r="L209" i="6"/>
  <c r="P209" i="6"/>
  <c r="S209" i="6"/>
  <c r="W209" i="6"/>
  <c r="H210" i="6"/>
  <c r="K210" i="6"/>
  <c r="L210" i="6"/>
  <c r="P210" i="6"/>
  <c r="S210" i="6"/>
  <c r="W210" i="6"/>
  <c r="K211" i="6"/>
  <c r="L211" i="6"/>
  <c r="H211" i="6" s="1"/>
  <c r="P211" i="6"/>
  <c r="S211" i="6"/>
  <c r="W211" i="6"/>
  <c r="K212" i="6"/>
  <c r="L212" i="6"/>
  <c r="P212" i="6"/>
  <c r="S212" i="6"/>
  <c r="W212" i="6"/>
  <c r="K213" i="6"/>
  <c r="L213" i="6"/>
  <c r="P213" i="6"/>
  <c r="S213" i="6"/>
  <c r="W213" i="6"/>
  <c r="K214" i="6"/>
  <c r="L214" i="6"/>
  <c r="H214" i="6" s="1"/>
  <c r="P214" i="6"/>
  <c r="S214" i="6"/>
  <c r="W214" i="6"/>
  <c r="K215" i="6"/>
  <c r="L215" i="6"/>
  <c r="P215" i="6"/>
  <c r="S215" i="6"/>
  <c r="W215" i="6"/>
  <c r="K216" i="6"/>
  <c r="L216" i="6"/>
  <c r="P216" i="6"/>
  <c r="S216" i="6"/>
  <c r="W216" i="6"/>
  <c r="K217" i="6"/>
  <c r="L217" i="6"/>
  <c r="P217" i="6"/>
  <c r="S217" i="6"/>
  <c r="W217" i="6"/>
  <c r="K218" i="6"/>
  <c r="L218" i="6"/>
  <c r="H218" i="6" s="1"/>
  <c r="P218" i="6"/>
  <c r="S218" i="6"/>
  <c r="W218" i="6"/>
  <c r="K219" i="6"/>
  <c r="L219" i="6"/>
  <c r="P219" i="6"/>
  <c r="S219" i="6"/>
  <c r="W219" i="6"/>
  <c r="K220" i="6"/>
  <c r="L220" i="6"/>
  <c r="P220" i="6"/>
  <c r="S220" i="6"/>
  <c r="W220" i="6"/>
  <c r="K221" i="6"/>
  <c r="L221" i="6"/>
  <c r="P221" i="6"/>
  <c r="S221" i="6"/>
  <c r="W221" i="6"/>
  <c r="K222" i="6"/>
  <c r="L222" i="6"/>
  <c r="H222" i="6" s="1"/>
  <c r="P222" i="6"/>
  <c r="S222" i="6"/>
  <c r="W222" i="6"/>
  <c r="K223" i="6"/>
  <c r="L223" i="6"/>
  <c r="H223" i="6" s="1"/>
  <c r="P223" i="6"/>
  <c r="S223" i="6"/>
  <c r="W223" i="6"/>
  <c r="K224" i="6"/>
  <c r="L224" i="6"/>
  <c r="P224" i="6"/>
  <c r="S224" i="6"/>
  <c r="W224" i="6"/>
  <c r="K225" i="6"/>
  <c r="L225" i="6"/>
  <c r="P225" i="6"/>
  <c r="S225" i="6"/>
  <c r="W225" i="6"/>
  <c r="K226" i="6"/>
  <c r="L226" i="6"/>
  <c r="H226" i="6" s="1"/>
  <c r="P226" i="6"/>
  <c r="S226" i="6"/>
  <c r="W226" i="6"/>
  <c r="K227" i="6"/>
  <c r="L227" i="6"/>
  <c r="H227" i="6" s="1"/>
  <c r="P227" i="6"/>
  <c r="S227" i="6"/>
  <c r="W227" i="6"/>
  <c r="K228" i="6"/>
  <c r="L228" i="6"/>
  <c r="P228" i="6"/>
  <c r="S228" i="6"/>
  <c r="W228" i="6"/>
  <c r="K229" i="6"/>
  <c r="L229" i="6"/>
  <c r="P229" i="6"/>
  <c r="S229" i="6"/>
  <c r="W229" i="6"/>
  <c r="K230" i="6"/>
  <c r="L230" i="6"/>
  <c r="H230" i="6" s="1"/>
  <c r="P230" i="6"/>
  <c r="S230" i="6"/>
  <c r="W230" i="6"/>
  <c r="K231" i="6"/>
  <c r="L231" i="6"/>
  <c r="P231" i="6"/>
  <c r="S231" i="6"/>
  <c r="W231" i="6"/>
  <c r="K232" i="6"/>
  <c r="L232" i="6"/>
  <c r="P232" i="6"/>
  <c r="S232" i="6"/>
  <c r="W232" i="6"/>
  <c r="K233" i="6"/>
  <c r="L233" i="6"/>
  <c r="P233" i="6"/>
  <c r="S233" i="6"/>
  <c r="W233" i="6"/>
  <c r="K234" i="6"/>
  <c r="L234" i="6"/>
  <c r="H234" i="6" s="1"/>
  <c r="P234" i="6"/>
  <c r="S234" i="6"/>
  <c r="W234" i="6"/>
  <c r="K235" i="6"/>
  <c r="L235" i="6"/>
  <c r="P235" i="6"/>
  <c r="S235" i="6"/>
  <c r="W235" i="6"/>
  <c r="K236" i="6"/>
  <c r="L236" i="6"/>
  <c r="P236" i="6"/>
  <c r="S236" i="6"/>
  <c r="W236" i="6"/>
  <c r="K237" i="6"/>
  <c r="L237" i="6"/>
  <c r="P237" i="6"/>
  <c r="S237" i="6"/>
  <c r="W237" i="6"/>
  <c r="H238" i="6"/>
  <c r="K238" i="6"/>
  <c r="L238" i="6"/>
  <c r="P238" i="6"/>
  <c r="S238" i="6"/>
  <c r="W238" i="6"/>
  <c r="K239" i="6"/>
  <c r="L239" i="6"/>
  <c r="H239" i="6" s="1"/>
  <c r="P239" i="6"/>
  <c r="S239" i="6"/>
  <c r="W239" i="6"/>
  <c r="K240" i="6"/>
  <c r="L240" i="6"/>
  <c r="P240" i="6"/>
  <c r="S240" i="6"/>
  <c r="W240" i="6"/>
  <c r="K241" i="6"/>
  <c r="L241" i="6"/>
  <c r="P241" i="6"/>
  <c r="S241" i="6"/>
  <c r="W241" i="6"/>
  <c r="K242" i="6"/>
  <c r="L242" i="6"/>
  <c r="H242" i="6" s="1"/>
  <c r="P242" i="6"/>
  <c r="S242" i="6"/>
  <c r="W242" i="6"/>
  <c r="K243" i="6"/>
  <c r="L243" i="6"/>
  <c r="P243" i="6"/>
  <c r="S243" i="6"/>
  <c r="W243" i="6"/>
  <c r="K244" i="6"/>
  <c r="L244" i="6"/>
  <c r="P244" i="6"/>
  <c r="S244" i="6"/>
  <c r="W244" i="6"/>
  <c r="K245" i="6"/>
  <c r="L245" i="6"/>
  <c r="P245" i="6"/>
  <c r="S245" i="6"/>
  <c r="W245" i="6"/>
  <c r="K246" i="6"/>
  <c r="L246" i="6"/>
  <c r="H246" i="6" s="1"/>
  <c r="P246" i="6"/>
  <c r="S246" i="6"/>
  <c r="W246" i="6"/>
  <c r="K247" i="6"/>
  <c r="L247" i="6"/>
  <c r="P247" i="6"/>
  <c r="S247" i="6"/>
  <c r="W247" i="6"/>
  <c r="K248" i="6"/>
  <c r="L248" i="6"/>
  <c r="P248" i="6"/>
  <c r="S248" i="6"/>
  <c r="W248" i="6"/>
  <c r="K249" i="6"/>
  <c r="L249" i="6"/>
  <c r="P249" i="6"/>
  <c r="S249" i="6"/>
  <c r="W249" i="6"/>
  <c r="K250" i="6"/>
  <c r="L250" i="6"/>
  <c r="H250" i="6" s="1"/>
  <c r="P250" i="6"/>
  <c r="S250" i="6"/>
  <c r="W250" i="6"/>
  <c r="K251" i="6"/>
  <c r="L251" i="6"/>
  <c r="P251" i="6"/>
  <c r="S251" i="6"/>
  <c r="W251" i="6"/>
  <c r="K252" i="6"/>
  <c r="L252" i="6"/>
  <c r="P252" i="6"/>
  <c r="S252" i="6"/>
  <c r="W252" i="6"/>
  <c r="K253" i="6"/>
  <c r="L253" i="6"/>
  <c r="P253" i="6"/>
  <c r="S253" i="6"/>
  <c r="W253" i="6"/>
  <c r="K254" i="6"/>
  <c r="L254" i="6"/>
  <c r="H254" i="6" s="1"/>
  <c r="P254" i="6"/>
  <c r="S254" i="6"/>
  <c r="W254" i="6"/>
  <c r="K255" i="6"/>
  <c r="L255" i="6"/>
  <c r="P255" i="6"/>
  <c r="S255" i="6"/>
  <c r="W255" i="6"/>
  <c r="K256" i="6"/>
  <c r="L256" i="6"/>
  <c r="P256" i="6"/>
  <c r="S256" i="6"/>
  <c r="W256" i="6"/>
  <c r="K257" i="6"/>
  <c r="L257" i="6"/>
  <c r="P257" i="6"/>
  <c r="S257" i="6"/>
  <c r="W257" i="6"/>
  <c r="K258" i="6"/>
  <c r="L258" i="6"/>
  <c r="H258" i="6" s="1"/>
  <c r="P258" i="6"/>
  <c r="S258" i="6"/>
  <c r="W258" i="6"/>
  <c r="K259" i="6"/>
  <c r="L259" i="6"/>
  <c r="H259" i="6" s="1"/>
  <c r="P259" i="6"/>
  <c r="S259" i="6"/>
  <c r="W259" i="6"/>
  <c r="K260" i="6"/>
  <c r="L260" i="6"/>
  <c r="P260" i="6"/>
  <c r="S260" i="6"/>
  <c r="W260" i="6"/>
  <c r="K261" i="6"/>
  <c r="L261" i="6"/>
  <c r="P261" i="6"/>
  <c r="S261" i="6"/>
  <c r="W261" i="6"/>
  <c r="K262" i="6"/>
  <c r="L262" i="6"/>
  <c r="H262" i="6" s="1"/>
  <c r="P262" i="6"/>
  <c r="S262" i="6"/>
  <c r="W262" i="6"/>
  <c r="K263" i="6"/>
  <c r="L263" i="6"/>
  <c r="P263" i="6"/>
  <c r="S263" i="6"/>
  <c r="W263" i="6"/>
  <c r="K264" i="6"/>
  <c r="L264" i="6"/>
  <c r="P264" i="6"/>
  <c r="S264" i="6"/>
  <c r="W264" i="6"/>
  <c r="K265" i="6"/>
  <c r="L265" i="6"/>
  <c r="P265" i="6"/>
  <c r="S265" i="6"/>
  <c r="W265" i="6"/>
  <c r="K266" i="6"/>
  <c r="L266" i="6"/>
  <c r="H266" i="6" s="1"/>
  <c r="P266" i="6"/>
  <c r="S266" i="6"/>
  <c r="W266" i="6"/>
  <c r="K267" i="6"/>
  <c r="L267" i="6"/>
  <c r="P267" i="6"/>
  <c r="S267" i="6"/>
  <c r="W267" i="6"/>
  <c r="K268" i="6"/>
  <c r="L268" i="6"/>
  <c r="P268" i="6"/>
  <c r="S268" i="6"/>
  <c r="W268" i="6"/>
  <c r="K269" i="6"/>
  <c r="L269" i="6"/>
  <c r="P269" i="6"/>
  <c r="S269" i="6"/>
  <c r="W269" i="6"/>
  <c r="K270" i="6"/>
  <c r="L270" i="6"/>
  <c r="H270" i="6" s="1"/>
  <c r="P270" i="6"/>
  <c r="S270" i="6"/>
  <c r="W270" i="6"/>
  <c r="K271" i="6"/>
  <c r="L271" i="6"/>
  <c r="H271" i="6" s="1"/>
  <c r="P271" i="6"/>
  <c r="S271" i="6"/>
  <c r="W271" i="6"/>
  <c r="K272" i="6"/>
  <c r="L272" i="6"/>
  <c r="P272" i="6"/>
  <c r="S272" i="6"/>
  <c r="W272" i="6"/>
  <c r="K273" i="6"/>
  <c r="L273" i="6"/>
  <c r="P273" i="6"/>
  <c r="S273" i="6"/>
  <c r="W273" i="6"/>
  <c r="K274" i="6"/>
  <c r="L274" i="6"/>
  <c r="H274" i="6" s="1"/>
  <c r="P274" i="6"/>
  <c r="S274" i="6"/>
  <c r="W274" i="6"/>
  <c r="K275" i="6"/>
  <c r="L275" i="6"/>
  <c r="H275" i="6" s="1"/>
  <c r="P275" i="6"/>
  <c r="S275" i="6"/>
  <c r="W275" i="6"/>
  <c r="K276" i="6"/>
  <c r="L276" i="6"/>
  <c r="P276" i="6"/>
  <c r="S276" i="6"/>
  <c r="W276" i="6"/>
  <c r="K277" i="6"/>
  <c r="L277" i="6"/>
  <c r="P277" i="6"/>
  <c r="S277" i="6"/>
  <c r="W277" i="6"/>
  <c r="K278" i="6"/>
  <c r="L278" i="6"/>
  <c r="H278" i="6" s="1"/>
  <c r="P278" i="6"/>
  <c r="S278" i="6"/>
  <c r="W278" i="6"/>
  <c r="K279" i="6"/>
  <c r="L279" i="6"/>
  <c r="P279" i="6"/>
  <c r="S279" i="6"/>
  <c r="W279" i="6"/>
  <c r="K280" i="6"/>
  <c r="L280" i="6"/>
  <c r="P280" i="6"/>
  <c r="S280" i="6"/>
  <c r="W280" i="6"/>
  <c r="K281" i="6"/>
  <c r="L281" i="6"/>
  <c r="P281" i="6"/>
  <c r="S281" i="6"/>
  <c r="W281" i="6"/>
  <c r="H282" i="6"/>
  <c r="K282" i="6"/>
  <c r="L282" i="6"/>
  <c r="P282" i="6"/>
  <c r="S282" i="6"/>
  <c r="W282" i="6"/>
  <c r="K283" i="6"/>
  <c r="L283" i="6"/>
  <c r="P283" i="6"/>
  <c r="S283" i="6"/>
  <c r="W283" i="6"/>
  <c r="K284" i="6"/>
  <c r="L284" i="6"/>
  <c r="P284" i="6"/>
  <c r="S284" i="6"/>
  <c r="W284" i="6"/>
  <c r="K285" i="6"/>
  <c r="L285" i="6"/>
  <c r="P285" i="6"/>
  <c r="S285" i="6"/>
  <c r="W285" i="6"/>
  <c r="K286" i="6"/>
  <c r="L286" i="6"/>
  <c r="H286" i="6" s="1"/>
  <c r="P286" i="6"/>
  <c r="S286" i="6"/>
  <c r="W286" i="6"/>
  <c r="K287" i="6"/>
  <c r="L287" i="6"/>
  <c r="H287" i="6" s="1"/>
  <c r="P287" i="6"/>
  <c r="S287" i="6"/>
  <c r="W287" i="6"/>
  <c r="K288" i="6"/>
  <c r="L288" i="6"/>
  <c r="P288" i="6"/>
  <c r="S288" i="6"/>
  <c r="W288" i="6"/>
  <c r="K289" i="6"/>
  <c r="L289" i="6"/>
  <c r="P289" i="6"/>
  <c r="S289" i="6"/>
  <c r="W289" i="6"/>
  <c r="K290" i="6"/>
  <c r="L290" i="6"/>
  <c r="H290" i="6" s="1"/>
  <c r="P290" i="6"/>
  <c r="S290" i="6"/>
  <c r="W290" i="6"/>
  <c r="K291" i="6"/>
  <c r="L291" i="6"/>
  <c r="H291" i="6" s="1"/>
  <c r="P291" i="6"/>
  <c r="S291" i="6"/>
  <c r="W291" i="6"/>
  <c r="K292" i="6"/>
  <c r="L292" i="6"/>
  <c r="P292" i="6"/>
  <c r="S292" i="6"/>
  <c r="W292" i="6"/>
  <c r="K293" i="6"/>
  <c r="L293" i="6"/>
  <c r="P293" i="6"/>
  <c r="S293" i="6"/>
  <c r="W293" i="6"/>
  <c r="K294" i="6"/>
  <c r="L294" i="6"/>
  <c r="H294" i="6" s="1"/>
  <c r="P294" i="6"/>
  <c r="S294" i="6"/>
  <c r="W294" i="6"/>
  <c r="K295" i="6"/>
  <c r="L295" i="6"/>
  <c r="P295" i="6"/>
  <c r="S295" i="6"/>
  <c r="W295" i="6"/>
  <c r="K296" i="6"/>
  <c r="L296" i="6"/>
  <c r="P296" i="6"/>
  <c r="S296" i="6"/>
  <c r="W296" i="6"/>
  <c r="K297" i="6"/>
  <c r="L297" i="6"/>
  <c r="P297" i="6"/>
  <c r="S297" i="6"/>
  <c r="W297" i="6"/>
  <c r="K298" i="6"/>
  <c r="L298" i="6"/>
  <c r="H298" i="6" s="1"/>
  <c r="P298" i="6"/>
  <c r="S298" i="6"/>
  <c r="W298" i="6"/>
  <c r="K299" i="6"/>
  <c r="L299" i="6"/>
  <c r="P299" i="6"/>
  <c r="S299" i="6"/>
  <c r="W299" i="6"/>
  <c r="K300" i="6"/>
  <c r="L300" i="6"/>
  <c r="P300" i="6"/>
  <c r="S300" i="6"/>
  <c r="W300" i="6"/>
  <c r="K301" i="6"/>
  <c r="L301" i="6"/>
  <c r="P301" i="6"/>
  <c r="S301" i="6"/>
  <c r="W301" i="6"/>
  <c r="K302" i="6"/>
  <c r="L302" i="6"/>
  <c r="H302" i="6" s="1"/>
  <c r="P302" i="6"/>
  <c r="S302" i="6"/>
  <c r="W302" i="6"/>
  <c r="K303" i="6"/>
  <c r="L303" i="6"/>
  <c r="P303" i="6"/>
  <c r="S303" i="6"/>
  <c r="W303" i="6"/>
  <c r="K304" i="6"/>
  <c r="L304" i="6"/>
  <c r="H304" i="6" s="1"/>
  <c r="P304" i="6"/>
  <c r="S304" i="6"/>
  <c r="W304" i="6"/>
  <c r="K305" i="6"/>
  <c r="L305" i="6"/>
  <c r="P305" i="6"/>
  <c r="S305" i="6"/>
  <c r="W305" i="6"/>
  <c r="K306" i="6"/>
  <c r="L306" i="6"/>
  <c r="H306" i="6" s="1"/>
  <c r="P306" i="6"/>
  <c r="S306" i="6"/>
  <c r="W306" i="6"/>
  <c r="K307" i="6"/>
  <c r="L307" i="6"/>
  <c r="P307" i="6"/>
  <c r="S307" i="6"/>
  <c r="W307" i="6"/>
  <c r="K308" i="6"/>
  <c r="L308" i="6"/>
  <c r="H308" i="6" s="1"/>
  <c r="P308" i="6"/>
  <c r="S308" i="6"/>
  <c r="W308" i="6"/>
  <c r="K309" i="6"/>
  <c r="L309" i="6"/>
  <c r="P309" i="6"/>
  <c r="S309" i="6"/>
  <c r="W309" i="6"/>
  <c r="K310" i="6"/>
  <c r="L310" i="6"/>
  <c r="H310" i="6" s="1"/>
  <c r="P310" i="6"/>
  <c r="S310" i="6"/>
  <c r="W310" i="6"/>
  <c r="K311" i="6"/>
  <c r="L311" i="6"/>
  <c r="H311" i="6" s="1"/>
  <c r="P311" i="6"/>
  <c r="S311" i="6"/>
  <c r="W311" i="6"/>
  <c r="K312" i="6"/>
  <c r="L312" i="6"/>
  <c r="P312" i="6"/>
  <c r="S312" i="6"/>
  <c r="W312" i="6"/>
  <c r="K313" i="6"/>
  <c r="L313" i="6"/>
  <c r="P313" i="6"/>
  <c r="S313" i="6"/>
  <c r="W313" i="6"/>
  <c r="K314" i="6"/>
  <c r="L314" i="6"/>
  <c r="H314" i="6" s="1"/>
  <c r="P314" i="6"/>
  <c r="S314" i="6"/>
  <c r="W314" i="6"/>
  <c r="K315" i="6"/>
  <c r="L315" i="6"/>
  <c r="P315" i="6"/>
  <c r="S315" i="6"/>
  <c r="W315" i="6"/>
  <c r="K316" i="6"/>
  <c r="L316" i="6"/>
  <c r="H316" i="6" s="1"/>
  <c r="P316" i="6"/>
  <c r="S316" i="6"/>
  <c r="W316" i="6"/>
  <c r="K317" i="6"/>
  <c r="L317" i="6"/>
  <c r="P317" i="6"/>
  <c r="S317" i="6"/>
  <c r="W317" i="6"/>
  <c r="K318" i="6"/>
  <c r="L318" i="6"/>
  <c r="H318" i="6" s="1"/>
  <c r="P318" i="6"/>
  <c r="S318" i="6"/>
  <c r="W318" i="6"/>
  <c r="K319" i="6"/>
  <c r="L319" i="6"/>
  <c r="P319" i="6"/>
  <c r="S319" i="6"/>
  <c r="W319" i="6"/>
  <c r="H320" i="6"/>
  <c r="K320" i="6"/>
  <c r="L320" i="6"/>
  <c r="P320" i="6"/>
  <c r="S320" i="6"/>
  <c r="W320" i="6"/>
  <c r="K321" i="6"/>
  <c r="L321" i="6"/>
  <c r="P321" i="6"/>
  <c r="S321" i="6"/>
  <c r="W321" i="6"/>
  <c r="K322" i="6"/>
  <c r="L322" i="6"/>
  <c r="H322" i="6" s="1"/>
  <c r="P322" i="6"/>
  <c r="S322" i="6"/>
  <c r="W322" i="6"/>
  <c r="K323" i="6"/>
  <c r="L323" i="6"/>
  <c r="H323" i="6" s="1"/>
  <c r="P323" i="6"/>
  <c r="S323" i="6"/>
  <c r="W323" i="6"/>
  <c r="K324" i="6"/>
  <c r="L324" i="6"/>
  <c r="P324" i="6"/>
  <c r="S324" i="6"/>
  <c r="W324" i="6"/>
  <c r="K325" i="6"/>
  <c r="L325" i="6"/>
  <c r="P325" i="6"/>
  <c r="S325" i="6"/>
  <c r="W325" i="6"/>
  <c r="K326" i="6"/>
  <c r="L326" i="6"/>
  <c r="H326" i="6" s="1"/>
  <c r="P326" i="6"/>
  <c r="S326" i="6"/>
  <c r="W326" i="6"/>
  <c r="K327" i="6"/>
  <c r="L327" i="6"/>
  <c r="P327" i="6"/>
  <c r="S327" i="6"/>
  <c r="W327" i="6"/>
  <c r="K328" i="6"/>
  <c r="L328" i="6"/>
  <c r="P328" i="6"/>
  <c r="S328" i="6"/>
  <c r="W328" i="6"/>
  <c r="K329" i="6"/>
  <c r="L329" i="6"/>
  <c r="P329" i="6"/>
  <c r="S329" i="6"/>
  <c r="W329" i="6"/>
  <c r="K330" i="6"/>
  <c r="L330" i="6"/>
  <c r="H330" i="6" s="1"/>
  <c r="P330" i="6"/>
  <c r="S330" i="6"/>
  <c r="W330" i="6"/>
  <c r="K331" i="6"/>
  <c r="L331" i="6"/>
  <c r="P331" i="6"/>
  <c r="S331" i="6"/>
  <c r="W331" i="6"/>
  <c r="K332" i="6"/>
  <c r="L332" i="6"/>
  <c r="P332" i="6"/>
  <c r="S332" i="6"/>
  <c r="W332" i="6"/>
  <c r="K333" i="6"/>
  <c r="L333" i="6"/>
  <c r="P333" i="6"/>
  <c r="S333" i="6"/>
  <c r="W333" i="6"/>
  <c r="K334" i="6"/>
  <c r="L334" i="6"/>
  <c r="H334" i="6" s="1"/>
  <c r="P334" i="6"/>
  <c r="S334" i="6"/>
  <c r="W334" i="6"/>
  <c r="K335" i="6"/>
  <c r="L335" i="6"/>
  <c r="P335" i="6"/>
  <c r="S335" i="6"/>
  <c r="W335" i="6"/>
  <c r="K336" i="6"/>
  <c r="L336" i="6"/>
  <c r="H336" i="6" s="1"/>
  <c r="P336" i="6"/>
  <c r="S336" i="6"/>
  <c r="W336" i="6"/>
  <c r="K337" i="6"/>
  <c r="L337" i="6"/>
  <c r="P337" i="6"/>
  <c r="S337" i="6"/>
  <c r="W337" i="6"/>
  <c r="K338" i="6"/>
  <c r="L338" i="6"/>
  <c r="H338" i="6" s="1"/>
  <c r="P338" i="6"/>
  <c r="S338" i="6"/>
  <c r="W338" i="6"/>
  <c r="K339" i="6"/>
  <c r="L339" i="6"/>
  <c r="P339" i="6"/>
  <c r="S339" i="6"/>
  <c r="W339" i="6"/>
  <c r="K340" i="6"/>
  <c r="L340" i="6"/>
  <c r="H340" i="6" s="1"/>
  <c r="P340" i="6"/>
  <c r="S340" i="6"/>
  <c r="W340" i="6"/>
  <c r="K341" i="6"/>
  <c r="L341" i="6"/>
  <c r="P341" i="6"/>
  <c r="S341" i="6"/>
  <c r="W341" i="6"/>
  <c r="K342" i="6"/>
  <c r="L342" i="6"/>
  <c r="P342" i="6"/>
  <c r="S342" i="6"/>
  <c r="W342" i="6"/>
  <c r="K343" i="6"/>
  <c r="L343" i="6"/>
  <c r="H343" i="6" s="1"/>
  <c r="P343" i="6"/>
  <c r="S343" i="6"/>
  <c r="W343" i="6"/>
  <c r="K344" i="6"/>
  <c r="L344" i="6"/>
  <c r="P344" i="6"/>
  <c r="S344" i="6"/>
  <c r="W344" i="6"/>
  <c r="K345" i="6"/>
  <c r="L345" i="6"/>
  <c r="H345" i="6" s="1"/>
  <c r="P345" i="6"/>
  <c r="S345" i="6"/>
  <c r="W345" i="6"/>
  <c r="K346" i="6"/>
  <c r="L346" i="6"/>
  <c r="P346" i="6"/>
  <c r="S346" i="6"/>
  <c r="W346" i="6"/>
  <c r="K347" i="6"/>
  <c r="L347" i="6"/>
  <c r="H347" i="6" s="1"/>
  <c r="P347" i="6"/>
  <c r="S347" i="6"/>
  <c r="W347" i="6"/>
  <c r="K348" i="6"/>
  <c r="L348" i="6"/>
  <c r="P348" i="6"/>
  <c r="S348" i="6"/>
  <c r="W348" i="6"/>
  <c r="K349" i="6"/>
  <c r="L349" i="6"/>
  <c r="H349" i="6" s="1"/>
  <c r="P349" i="6"/>
  <c r="S349" i="6"/>
  <c r="W349" i="6"/>
  <c r="K350" i="6"/>
  <c r="L350" i="6"/>
  <c r="P350" i="6"/>
  <c r="S350" i="6"/>
  <c r="W350" i="6"/>
  <c r="K351" i="6"/>
  <c r="L351" i="6"/>
  <c r="H351" i="6" s="1"/>
  <c r="P351" i="6"/>
  <c r="S351" i="6"/>
  <c r="W351" i="6"/>
  <c r="K352" i="6"/>
  <c r="L352" i="6"/>
  <c r="H352" i="6" s="1"/>
  <c r="P352" i="6"/>
  <c r="S352" i="6"/>
  <c r="W352" i="6"/>
  <c r="K353" i="6"/>
  <c r="L353" i="6"/>
  <c r="H353" i="6" s="1"/>
  <c r="P353" i="6"/>
  <c r="S353" i="6"/>
  <c r="W353" i="6"/>
  <c r="K354" i="6"/>
  <c r="L354" i="6"/>
  <c r="H354" i="6" s="1"/>
  <c r="P354" i="6"/>
  <c r="S354" i="6"/>
  <c r="W354" i="6"/>
  <c r="K355" i="6"/>
  <c r="L355" i="6"/>
  <c r="H355" i="6" s="1"/>
  <c r="P355" i="6"/>
  <c r="S355" i="6"/>
  <c r="W355" i="6"/>
  <c r="K356" i="6"/>
  <c r="L356" i="6"/>
  <c r="H356" i="6" s="1"/>
  <c r="P356" i="6"/>
  <c r="S356" i="6"/>
  <c r="W356" i="6"/>
  <c r="K357" i="6"/>
  <c r="L357" i="6"/>
  <c r="H357" i="6" s="1"/>
  <c r="P357" i="6"/>
  <c r="S357" i="6"/>
  <c r="W357" i="6"/>
  <c r="K358" i="6"/>
  <c r="L358" i="6"/>
  <c r="H358" i="6" s="1"/>
  <c r="P358" i="6"/>
  <c r="S358" i="6"/>
  <c r="W358" i="6"/>
  <c r="K359" i="6"/>
  <c r="L359" i="6"/>
  <c r="H359" i="6" s="1"/>
  <c r="P359" i="6"/>
  <c r="S359" i="6"/>
  <c r="W359" i="6"/>
  <c r="K360" i="6"/>
  <c r="L360" i="6"/>
  <c r="H360" i="6" s="1"/>
  <c r="P360" i="6"/>
  <c r="S360" i="6"/>
  <c r="W360" i="6"/>
  <c r="K361" i="6"/>
  <c r="L361" i="6"/>
  <c r="H361" i="6" s="1"/>
  <c r="P361" i="6"/>
  <c r="S361" i="6"/>
  <c r="W361" i="6"/>
  <c r="K362" i="6"/>
  <c r="L362" i="6"/>
  <c r="H362" i="6" s="1"/>
  <c r="P362" i="6"/>
  <c r="S362" i="6"/>
  <c r="W362" i="6"/>
  <c r="K363" i="6"/>
  <c r="L363" i="6"/>
  <c r="H363" i="6" s="1"/>
  <c r="P363" i="6"/>
  <c r="S363" i="6"/>
  <c r="W363" i="6"/>
  <c r="K364" i="6"/>
  <c r="L364" i="6"/>
  <c r="H364" i="6" s="1"/>
  <c r="P364" i="6"/>
  <c r="S364" i="6"/>
  <c r="W364" i="6"/>
  <c r="K365" i="6"/>
  <c r="L365" i="6"/>
  <c r="H365" i="6" s="1"/>
  <c r="P365" i="6"/>
  <c r="S365" i="6"/>
  <c r="W365" i="6"/>
  <c r="K366" i="6"/>
  <c r="L366" i="6"/>
  <c r="H366" i="6" s="1"/>
  <c r="P366" i="6"/>
  <c r="S366" i="6"/>
  <c r="W366" i="6"/>
  <c r="K367" i="6"/>
  <c r="L367" i="6"/>
  <c r="H367" i="6" s="1"/>
  <c r="P367" i="6"/>
  <c r="S367" i="6"/>
  <c r="W367" i="6"/>
  <c r="K368" i="6"/>
  <c r="L368" i="6"/>
  <c r="H368" i="6" s="1"/>
  <c r="P368" i="6"/>
  <c r="S368" i="6"/>
  <c r="W368" i="6"/>
  <c r="K369" i="6"/>
  <c r="L369" i="6"/>
  <c r="H369" i="6" s="1"/>
  <c r="P369" i="6"/>
  <c r="S369" i="6"/>
  <c r="W369" i="6"/>
  <c r="K370" i="6"/>
  <c r="L370" i="6"/>
  <c r="H370" i="6" s="1"/>
  <c r="P370" i="6"/>
  <c r="S370" i="6"/>
  <c r="W370" i="6"/>
  <c r="K371" i="6"/>
  <c r="L371" i="6"/>
  <c r="H371" i="6" s="1"/>
  <c r="P371" i="6"/>
  <c r="S371" i="6"/>
  <c r="W371" i="6"/>
  <c r="K372" i="6"/>
  <c r="L372" i="6"/>
  <c r="H372" i="6" s="1"/>
  <c r="P372" i="6"/>
  <c r="S372" i="6"/>
  <c r="W372" i="6"/>
  <c r="K373" i="6"/>
  <c r="L373" i="6"/>
  <c r="H373" i="6" s="1"/>
  <c r="P373" i="6"/>
  <c r="S373" i="6"/>
  <c r="W373" i="6"/>
  <c r="K374" i="6"/>
  <c r="L374" i="6"/>
  <c r="H374" i="6" s="1"/>
  <c r="P374" i="6"/>
  <c r="S374" i="6"/>
  <c r="W374" i="6"/>
  <c r="K375" i="6"/>
  <c r="L375" i="6"/>
  <c r="H375" i="6" s="1"/>
  <c r="P375" i="6"/>
  <c r="S375" i="6"/>
  <c r="W375" i="6"/>
  <c r="K376" i="6"/>
  <c r="L376" i="6"/>
  <c r="H376" i="6" s="1"/>
  <c r="P376" i="6"/>
  <c r="S376" i="6"/>
  <c r="W376" i="6"/>
  <c r="K377" i="6"/>
  <c r="L377" i="6"/>
  <c r="H377" i="6" s="1"/>
  <c r="P377" i="6"/>
  <c r="S377" i="6"/>
  <c r="W377" i="6"/>
  <c r="K378" i="6"/>
  <c r="L378" i="6"/>
  <c r="H378" i="6" s="1"/>
  <c r="P378" i="6"/>
  <c r="S378" i="6"/>
  <c r="W378" i="6"/>
  <c r="K379" i="6"/>
  <c r="L379" i="6"/>
  <c r="H379" i="6" s="1"/>
  <c r="P379" i="6"/>
  <c r="S379" i="6"/>
  <c r="W379" i="6"/>
  <c r="K380" i="6"/>
  <c r="L380" i="6"/>
  <c r="H380" i="6" s="1"/>
  <c r="P380" i="6"/>
  <c r="S380" i="6"/>
  <c r="W380" i="6"/>
  <c r="K381" i="6"/>
  <c r="L381" i="6"/>
  <c r="H381" i="6" s="1"/>
  <c r="P381" i="6"/>
  <c r="S381" i="6"/>
  <c r="W381" i="6"/>
  <c r="K382" i="6"/>
  <c r="L382" i="6"/>
  <c r="H382" i="6" s="1"/>
  <c r="P382" i="6"/>
  <c r="S382" i="6"/>
  <c r="W382" i="6"/>
  <c r="K383" i="6"/>
  <c r="L383" i="6"/>
  <c r="H383" i="6" s="1"/>
  <c r="P383" i="6"/>
  <c r="S383" i="6"/>
  <c r="W383" i="6"/>
  <c r="K384" i="6"/>
  <c r="L384" i="6"/>
  <c r="H384" i="6" s="1"/>
  <c r="P384" i="6"/>
  <c r="S384" i="6"/>
  <c r="W384" i="6"/>
  <c r="K385" i="6"/>
  <c r="L385" i="6"/>
  <c r="H385" i="6" s="1"/>
  <c r="P385" i="6"/>
  <c r="S385" i="6"/>
  <c r="W385" i="6"/>
  <c r="K386" i="6"/>
  <c r="L386" i="6"/>
  <c r="H386" i="6" s="1"/>
  <c r="P386" i="6"/>
  <c r="S386" i="6"/>
  <c r="W386" i="6"/>
  <c r="K387" i="6"/>
  <c r="L387" i="6"/>
  <c r="H387" i="6" s="1"/>
  <c r="P387" i="6"/>
  <c r="S387" i="6"/>
  <c r="W387" i="6"/>
  <c r="K388" i="6"/>
  <c r="L388" i="6"/>
  <c r="H388" i="6" s="1"/>
  <c r="P388" i="6"/>
  <c r="S388" i="6"/>
  <c r="W388" i="6"/>
  <c r="K389" i="6"/>
  <c r="L389" i="6"/>
  <c r="H389" i="6" s="1"/>
  <c r="P389" i="6"/>
  <c r="S389" i="6"/>
  <c r="W389" i="6"/>
  <c r="K390" i="6"/>
  <c r="L390" i="6"/>
  <c r="H390" i="6" s="1"/>
  <c r="P390" i="6"/>
  <c r="S390" i="6"/>
  <c r="W390" i="6"/>
  <c r="K391" i="6"/>
  <c r="L391" i="6"/>
  <c r="H391" i="6" s="1"/>
  <c r="P391" i="6"/>
  <c r="S391" i="6"/>
  <c r="W391" i="6"/>
  <c r="K392" i="6"/>
  <c r="L392" i="6"/>
  <c r="H392" i="6" s="1"/>
  <c r="P392" i="6"/>
  <c r="S392" i="6"/>
  <c r="W392" i="6"/>
  <c r="K393" i="6"/>
  <c r="L393" i="6"/>
  <c r="H393" i="6" s="1"/>
  <c r="P393" i="6"/>
  <c r="S393" i="6"/>
  <c r="W393" i="6"/>
  <c r="K394" i="6"/>
  <c r="L394" i="6"/>
  <c r="H394" i="6" s="1"/>
  <c r="P394" i="6"/>
  <c r="S394" i="6"/>
  <c r="W394" i="6"/>
  <c r="K395" i="6"/>
  <c r="L395" i="6"/>
  <c r="H395" i="6" s="1"/>
  <c r="P395" i="6"/>
  <c r="S395" i="6"/>
  <c r="W395" i="6"/>
  <c r="K396" i="6"/>
  <c r="L396" i="6"/>
  <c r="H396" i="6" s="1"/>
  <c r="P396" i="6"/>
  <c r="S396" i="6"/>
  <c r="W396" i="6"/>
  <c r="K397" i="6"/>
  <c r="L397" i="6"/>
  <c r="H397" i="6" s="1"/>
  <c r="P397" i="6"/>
  <c r="S397" i="6"/>
  <c r="W397" i="6"/>
  <c r="K398" i="6"/>
  <c r="L398" i="6"/>
  <c r="H398" i="6" s="1"/>
  <c r="P398" i="6"/>
  <c r="S398" i="6"/>
  <c r="W398" i="6"/>
  <c r="K399" i="6"/>
  <c r="L399" i="6"/>
  <c r="H399" i="6" s="1"/>
  <c r="P399" i="6"/>
  <c r="S399" i="6"/>
  <c r="W399" i="6"/>
  <c r="K400" i="6"/>
  <c r="L400" i="6"/>
  <c r="H400" i="6" s="1"/>
  <c r="P400" i="6"/>
  <c r="S400" i="6"/>
  <c r="W400" i="6"/>
  <c r="K401" i="6"/>
  <c r="L401" i="6"/>
  <c r="H401" i="6" s="1"/>
  <c r="P401" i="6"/>
  <c r="S401" i="6"/>
  <c r="W401" i="6"/>
  <c r="K402" i="6"/>
  <c r="L402" i="6"/>
  <c r="H402" i="6" s="1"/>
  <c r="P402" i="6"/>
  <c r="S402" i="6"/>
  <c r="W402" i="6"/>
  <c r="K403" i="6"/>
  <c r="L403" i="6"/>
  <c r="H403" i="6" s="1"/>
  <c r="P403" i="6"/>
  <c r="S403" i="6"/>
  <c r="W403" i="6"/>
  <c r="K404" i="6"/>
  <c r="L404" i="6"/>
  <c r="H404" i="6" s="1"/>
  <c r="P404" i="6"/>
  <c r="S404" i="6"/>
  <c r="W404" i="6"/>
  <c r="K405" i="6"/>
  <c r="L405" i="6"/>
  <c r="H405" i="6" s="1"/>
  <c r="P405" i="6"/>
  <c r="S405" i="6"/>
  <c r="W405" i="6"/>
  <c r="K406" i="6"/>
  <c r="L406" i="6"/>
  <c r="H406" i="6" s="1"/>
  <c r="P406" i="6"/>
  <c r="S406" i="6"/>
  <c r="W406" i="6"/>
  <c r="K407" i="6"/>
  <c r="L407" i="6"/>
  <c r="H407" i="6" s="1"/>
  <c r="P407" i="6"/>
  <c r="S407" i="6"/>
  <c r="W407" i="6"/>
  <c r="K408" i="6"/>
  <c r="L408" i="6"/>
  <c r="H408" i="6" s="1"/>
  <c r="P408" i="6"/>
  <c r="S408" i="6"/>
  <c r="W408" i="6"/>
  <c r="K409" i="6"/>
  <c r="L409" i="6"/>
  <c r="H409" i="6" s="1"/>
  <c r="P409" i="6"/>
  <c r="S409" i="6"/>
  <c r="W409" i="6"/>
  <c r="K410" i="6"/>
  <c r="L410" i="6"/>
  <c r="H410" i="6" s="1"/>
  <c r="P410" i="6"/>
  <c r="S410" i="6"/>
  <c r="W410" i="6"/>
  <c r="K411" i="6"/>
  <c r="L411" i="6"/>
  <c r="H411" i="6" s="1"/>
  <c r="P411" i="6"/>
  <c r="S411" i="6"/>
  <c r="W411" i="6"/>
  <c r="K412" i="6"/>
  <c r="L412" i="6"/>
  <c r="H412" i="6" s="1"/>
  <c r="P412" i="6"/>
  <c r="S412" i="6"/>
  <c r="W412" i="6"/>
  <c r="K413" i="6"/>
  <c r="L413" i="6"/>
  <c r="H413" i="6" s="1"/>
  <c r="P413" i="6"/>
  <c r="S413" i="6"/>
  <c r="W413" i="6"/>
  <c r="K414" i="6"/>
  <c r="L414" i="6"/>
  <c r="H414" i="6" s="1"/>
  <c r="P414" i="6"/>
  <c r="S414" i="6"/>
  <c r="W414" i="6"/>
  <c r="K415" i="6"/>
  <c r="L415" i="6"/>
  <c r="H415" i="6" s="1"/>
  <c r="P415" i="6"/>
  <c r="S415" i="6"/>
  <c r="W415" i="6"/>
  <c r="K416" i="6"/>
  <c r="L416" i="6"/>
  <c r="H416" i="6" s="1"/>
  <c r="P416" i="6"/>
  <c r="S416" i="6"/>
  <c r="W416" i="6"/>
  <c r="K417" i="6"/>
  <c r="L417" i="6"/>
  <c r="H417" i="6" s="1"/>
  <c r="P417" i="6"/>
  <c r="S417" i="6"/>
  <c r="W417" i="6"/>
  <c r="K418" i="6"/>
  <c r="L418" i="6"/>
  <c r="H418" i="6" s="1"/>
  <c r="P418" i="6"/>
  <c r="S418" i="6"/>
  <c r="W418" i="6"/>
  <c r="K419" i="6"/>
  <c r="L419" i="6"/>
  <c r="H419" i="6" s="1"/>
  <c r="P419" i="6"/>
  <c r="S419" i="6"/>
  <c r="W419" i="6"/>
  <c r="K420" i="6"/>
  <c r="L420" i="6"/>
  <c r="H420" i="6" s="1"/>
  <c r="P420" i="6"/>
  <c r="S420" i="6"/>
  <c r="W420" i="6"/>
  <c r="K421" i="6"/>
  <c r="L421" i="6"/>
  <c r="H421" i="6" s="1"/>
  <c r="P421" i="6"/>
  <c r="S421" i="6"/>
  <c r="W421" i="6"/>
  <c r="K422" i="6"/>
  <c r="L422" i="6"/>
  <c r="H422" i="6" s="1"/>
  <c r="P422" i="6"/>
  <c r="S422" i="6"/>
  <c r="W422" i="6"/>
  <c r="K423" i="6"/>
  <c r="L423" i="6"/>
  <c r="H423" i="6" s="1"/>
  <c r="P423" i="6"/>
  <c r="S423" i="6"/>
  <c r="W423" i="6"/>
  <c r="K424" i="6"/>
  <c r="L424" i="6"/>
  <c r="H424" i="6" s="1"/>
  <c r="P424" i="6"/>
  <c r="S424" i="6"/>
  <c r="W424" i="6"/>
  <c r="K425" i="6"/>
  <c r="L425" i="6"/>
  <c r="H425" i="6" s="1"/>
  <c r="P425" i="6"/>
  <c r="S425" i="6"/>
  <c r="W425" i="6"/>
  <c r="K426" i="6"/>
  <c r="L426" i="6"/>
  <c r="H426" i="6" s="1"/>
  <c r="P426" i="6"/>
  <c r="S426" i="6"/>
  <c r="W426" i="6"/>
  <c r="K427" i="6"/>
  <c r="L427" i="6"/>
  <c r="H427" i="6" s="1"/>
  <c r="P427" i="6"/>
  <c r="S427" i="6"/>
  <c r="W427" i="6"/>
  <c r="K428" i="6"/>
  <c r="L428" i="6"/>
  <c r="H428" i="6" s="1"/>
  <c r="P428" i="6"/>
  <c r="S428" i="6"/>
  <c r="W428" i="6"/>
  <c r="K429" i="6"/>
  <c r="L429" i="6"/>
  <c r="H429" i="6" s="1"/>
  <c r="P429" i="6"/>
  <c r="S429" i="6"/>
  <c r="W429" i="6"/>
  <c r="K430" i="6"/>
  <c r="L430" i="6"/>
  <c r="H430" i="6" s="1"/>
  <c r="P430" i="6"/>
  <c r="S430" i="6"/>
  <c r="W430" i="6"/>
  <c r="K431" i="6"/>
  <c r="L431" i="6"/>
  <c r="H431" i="6" s="1"/>
  <c r="P431" i="6"/>
  <c r="S431" i="6"/>
  <c r="W431" i="6"/>
  <c r="K432" i="6"/>
  <c r="L432" i="6"/>
  <c r="H432" i="6" s="1"/>
  <c r="P432" i="6"/>
  <c r="S432" i="6"/>
  <c r="W432" i="6"/>
  <c r="K433" i="6"/>
  <c r="L433" i="6"/>
  <c r="H433" i="6" s="1"/>
  <c r="P433" i="6"/>
  <c r="S433" i="6"/>
  <c r="W433" i="6"/>
  <c r="K434" i="6"/>
  <c r="L434" i="6"/>
  <c r="H434" i="6" s="1"/>
  <c r="P434" i="6"/>
  <c r="S434" i="6"/>
  <c r="W434" i="6"/>
  <c r="K435" i="6"/>
  <c r="L435" i="6"/>
  <c r="H435" i="6" s="1"/>
  <c r="P435" i="6"/>
  <c r="S435" i="6"/>
  <c r="W435" i="6"/>
  <c r="K436" i="6"/>
  <c r="L436" i="6"/>
  <c r="H436" i="6" s="1"/>
  <c r="P436" i="6"/>
  <c r="S436" i="6"/>
  <c r="W436" i="6"/>
  <c r="K437" i="6"/>
  <c r="L437" i="6"/>
  <c r="H437" i="6" s="1"/>
  <c r="P437" i="6"/>
  <c r="S437" i="6"/>
  <c r="W437" i="6"/>
  <c r="K438" i="6"/>
  <c r="L438" i="6"/>
  <c r="H438" i="6" s="1"/>
  <c r="P438" i="6"/>
  <c r="S438" i="6"/>
  <c r="W438" i="6"/>
  <c r="K439" i="6"/>
  <c r="L439" i="6"/>
  <c r="H439" i="6" s="1"/>
  <c r="P439" i="6"/>
  <c r="S439" i="6"/>
  <c r="W439" i="6"/>
  <c r="K440" i="6"/>
  <c r="L440" i="6"/>
  <c r="H440" i="6" s="1"/>
  <c r="P440" i="6"/>
  <c r="S440" i="6"/>
  <c r="W440" i="6"/>
  <c r="K441" i="6"/>
  <c r="L441" i="6"/>
  <c r="H441" i="6" s="1"/>
  <c r="P441" i="6"/>
  <c r="S441" i="6"/>
  <c r="W441" i="6"/>
  <c r="K442" i="6"/>
  <c r="L442" i="6"/>
  <c r="H442" i="6" s="1"/>
  <c r="P442" i="6"/>
  <c r="S442" i="6"/>
  <c r="W442" i="6"/>
  <c r="K443" i="6"/>
  <c r="L443" i="6"/>
  <c r="H443" i="6" s="1"/>
  <c r="P443" i="6"/>
  <c r="S443" i="6"/>
  <c r="W443" i="6"/>
  <c r="K444" i="6"/>
  <c r="L444" i="6"/>
  <c r="H444" i="6" s="1"/>
  <c r="P444" i="6"/>
  <c r="S444" i="6"/>
  <c r="W444" i="6"/>
  <c r="K445" i="6"/>
  <c r="L445" i="6"/>
  <c r="H445" i="6" s="1"/>
  <c r="P445" i="6"/>
  <c r="S445" i="6"/>
  <c r="W445" i="6"/>
  <c r="K446" i="6"/>
  <c r="L446" i="6"/>
  <c r="H446" i="6" s="1"/>
  <c r="P446" i="6"/>
  <c r="S446" i="6"/>
  <c r="W446" i="6"/>
  <c r="K447" i="6"/>
  <c r="L447" i="6"/>
  <c r="H447" i="6" s="1"/>
  <c r="P447" i="6"/>
  <c r="S447" i="6"/>
  <c r="W447" i="6"/>
  <c r="K448" i="6"/>
  <c r="L448" i="6"/>
  <c r="H448" i="6" s="1"/>
  <c r="P448" i="6"/>
  <c r="S448" i="6"/>
  <c r="W448" i="6"/>
  <c r="K449" i="6"/>
  <c r="L449" i="6"/>
  <c r="H449" i="6" s="1"/>
  <c r="P449" i="6"/>
  <c r="S449" i="6"/>
  <c r="W449" i="6"/>
  <c r="K450" i="6"/>
  <c r="L450" i="6"/>
  <c r="H450" i="6" s="1"/>
  <c r="P450" i="6"/>
  <c r="S450" i="6"/>
  <c r="W450" i="6"/>
  <c r="K451" i="6"/>
  <c r="L451" i="6"/>
  <c r="H451" i="6" s="1"/>
  <c r="P451" i="6"/>
  <c r="S451" i="6"/>
  <c r="W451" i="6"/>
  <c r="K452" i="6"/>
  <c r="L452" i="6"/>
  <c r="H452" i="6" s="1"/>
  <c r="P452" i="6"/>
  <c r="S452" i="6"/>
  <c r="W452" i="6"/>
  <c r="K453" i="6"/>
  <c r="L453" i="6"/>
  <c r="H453" i="6" s="1"/>
  <c r="P453" i="6"/>
  <c r="S453" i="6"/>
  <c r="W453" i="6"/>
  <c r="K454" i="6"/>
  <c r="L454" i="6"/>
  <c r="H454" i="6" s="1"/>
  <c r="P454" i="6"/>
  <c r="S454" i="6"/>
  <c r="W454" i="6"/>
  <c r="K455" i="6"/>
  <c r="L455" i="6"/>
  <c r="H455" i="6" s="1"/>
  <c r="P455" i="6"/>
  <c r="S455" i="6"/>
  <c r="W455" i="6"/>
  <c r="K456" i="6"/>
  <c r="L456" i="6"/>
  <c r="H456" i="6" s="1"/>
  <c r="P456" i="6"/>
  <c r="S456" i="6"/>
  <c r="W456" i="6"/>
  <c r="K457" i="6"/>
  <c r="L457" i="6"/>
  <c r="H457" i="6" s="1"/>
  <c r="P457" i="6"/>
  <c r="S457" i="6"/>
  <c r="W457" i="6"/>
  <c r="K458" i="6"/>
  <c r="L458" i="6"/>
  <c r="H458" i="6" s="1"/>
  <c r="P458" i="6"/>
  <c r="S458" i="6"/>
  <c r="W458" i="6"/>
  <c r="K459" i="6"/>
  <c r="L459" i="6"/>
  <c r="H459" i="6" s="1"/>
  <c r="P459" i="6"/>
  <c r="S459" i="6"/>
  <c r="W459" i="6"/>
  <c r="K460" i="6"/>
  <c r="L460" i="6"/>
  <c r="H460" i="6" s="1"/>
  <c r="P460" i="6"/>
  <c r="S460" i="6"/>
  <c r="W460" i="6"/>
  <c r="K461" i="6"/>
  <c r="L461" i="6"/>
  <c r="H461" i="6" s="1"/>
  <c r="P461" i="6"/>
  <c r="S461" i="6"/>
  <c r="W461" i="6"/>
  <c r="K462" i="6"/>
  <c r="L462" i="6"/>
  <c r="H462" i="6" s="1"/>
  <c r="P462" i="6"/>
  <c r="S462" i="6"/>
  <c r="W462" i="6"/>
  <c r="K463" i="6"/>
  <c r="L463" i="6"/>
  <c r="H463" i="6" s="1"/>
  <c r="P463" i="6"/>
  <c r="S463" i="6"/>
  <c r="W463" i="6"/>
  <c r="K464" i="6"/>
  <c r="L464" i="6"/>
  <c r="H464" i="6" s="1"/>
  <c r="P464" i="6"/>
  <c r="S464" i="6"/>
  <c r="W464" i="6"/>
  <c r="K465" i="6"/>
  <c r="L465" i="6"/>
  <c r="H465" i="6" s="1"/>
  <c r="P465" i="6"/>
  <c r="S465" i="6"/>
  <c r="W465" i="6"/>
  <c r="K466" i="6"/>
  <c r="L466" i="6"/>
  <c r="H466" i="6" s="1"/>
  <c r="P466" i="6"/>
  <c r="S466" i="6"/>
  <c r="W466" i="6"/>
  <c r="K467" i="6"/>
  <c r="L467" i="6"/>
  <c r="H467" i="6" s="1"/>
  <c r="P467" i="6"/>
  <c r="S467" i="6"/>
  <c r="W467" i="6"/>
  <c r="K468" i="6"/>
  <c r="L468" i="6"/>
  <c r="H468" i="6" s="1"/>
  <c r="P468" i="6"/>
  <c r="S468" i="6"/>
  <c r="W468" i="6"/>
  <c r="K469" i="6"/>
  <c r="L469" i="6"/>
  <c r="H469" i="6" s="1"/>
  <c r="P469" i="6"/>
  <c r="S469" i="6"/>
  <c r="W469" i="6"/>
  <c r="K470" i="6"/>
  <c r="L470" i="6"/>
  <c r="H470" i="6" s="1"/>
  <c r="P470" i="6"/>
  <c r="S470" i="6"/>
  <c r="W470" i="6"/>
  <c r="K471" i="6"/>
  <c r="L471" i="6"/>
  <c r="H471" i="6" s="1"/>
  <c r="P471" i="6"/>
  <c r="S471" i="6"/>
  <c r="W471" i="6"/>
  <c r="K472" i="6"/>
  <c r="L472" i="6"/>
  <c r="H472" i="6" s="1"/>
  <c r="P472" i="6"/>
  <c r="S472" i="6"/>
  <c r="W472" i="6"/>
  <c r="K473" i="6"/>
  <c r="L473" i="6"/>
  <c r="H473" i="6" s="1"/>
  <c r="P473" i="6"/>
  <c r="S473" i="6"/>
  <c r="W473" i="6"/>
  <c r="K474" i="6"/>
  <c r="L474" i="6"/>
  <c r="H474" i="6" s="1"/>
  <c r="P474" i="6"/>
  <c r="S474" i="6"/>
  <c r="W474" i="6"/>
  <c r="K475" i="6"/>
  <c r="L475" i="6"/>
  <c r="H475" i="6" s="1"/>
  <c r="P475" i="6"/>
  <c r="S475" i="6"/>
  <c r="W475" i="6"/>
  <c r="K476" i="6"/>
  <c r="L476" i="6"/>
  <c r="H476" i="6" s="1"/>
  <c r="P476" i="6"/>
  <c r="S476" i="6"/>
  <c r="W476" i="6"/>
  <c r="K477" i="6"/>
  <c r="L477" i="6"/>
  <c r="H477" i="6" s="1"/>
  <c r="P477" i="6"/>
  <c r="S477" i="6"/>
  <c r="W477" i="6"/>
  <c r="K478" i="6"/>
  <c r="L478" i="6"/>
  <c r="H478" i="6" s="1"/>
  <c r="P478" i="6"/>
  <c r="S478" i="6"/>
  <c r="W478" i="6"/>
  <c r="K479" i="6"/>
  <c r="L479" i="6"/>
  <c r="H479" i="6" s="1"/>
  <c r="P479" i="6"/>
  <c r="S479" i="6"/>
  <c r="W479" i="6"/>
  <c r="K480" i="6"/>
  <c r="L480" i="6"/>
  <c r="H480" i="6" s="1"/>
  <c r="P480" i="6"/>
  <c r="S480" i="6"/>
  <c r="W480" i="6"/>
  <c r="J4" i="6" l="1"/>
  <c r="F4" i="6" s="1"/>
  <c r="J30" i="6"/>
  <c r="F30" i="6" s="1"/>
  <c r="J22" i="6"/>
  <c r="F22" i="6" s="1"/>
  <c r="J14" i="6"/>
  <c r="F14" i="6" s="1"/>
  <c r="J6" i="6"/>
  <c r="F6" i="6" s="1"/>
  <c r="J49" i="6"/>
  <c r="F49" i="6" s="1"/>
  <c r="J41" i="6"/>
  <c r="F41" i="6" s="1"/>
  <c r="J255" i="6"/>
  <c r="F255" i="6" s="1"/>
  <c r="J247" i="6"/>
  <c r="F247" i="6" s="1"/>
  <c r="J191" i="6"/>
  <c r="F191" i="6" s="1"/>
  <c r="J175" i="6"/>
  <c r="F175" i="6" s="1"/>
  <c r="J299" i="6"/>
  <c r="F299" i="6" s="1"/>
  <c r="J251" i="6"/>
  <c r="F251" i="6" s="1"/>
  <c r="J303" i="6"/>
  <c r="F303" i="6" s="1"/>
  <c r="J162" i="6"/>
  <c r="F162" i="6" s="1"/>
  <c r="J335" i="6"/>
  <c r="F335" i="6" s="1"/>
  <c r="J327" i="6"/>
  <c r="F327" i="6" s="1"/>
  <c r="J291" i="6"/>
  <c r="F291" i="6" s="1"/>
  <c r="J267" i="6"/>
  <c r="F267" i="6" s="1"/>
  <c r="J239" i="6"/>
  <c r="F239" i="6" s="1"/>
  <c r="J227" i="6"/>
  <c r="F227" i="6" s="1"/>
  <c r="J150" i="6"/>
  <c r="F150" i="6" s="1"/>
  <c r="J142" i="6"/>
  <c r="F142" i="6" s="1"/>
  <c r="J33" i="6"/>
  <c r="F33" i="6" s="1"/>
  <c r="J25" i="6"/>
  <c r="F25" i="6" s="1"/>
  <c r="J17" i="6"/>
  <c r="F17" i="6" s="1"/>
  <c r="J315" i="6"/>
  <c r="F315" i="6" s="1"/>
  <c r="J203" i="6"/>
  <c r="F203" i="6" s="1"/>
  <c r="J183" i="6"/>
  <c r="F183" i="6" s="1"/>
  <c r="J342" i="6"/>
  <c r="F342" i="6" s="1"/>
  <c r="J328" i="6"/>
  <c r="F328" i="6" s="1"/>
  <c r="H315" i="6"/>
  <c r="J295" i="6"/>
  <c r="F295" i="6" s="1"/>
  <c r="J243" i="6"/>
  <c r="F243" i="6" s="1"/>
  <c r="J331" i="6"/>
  <c r="F331" i="6" s="1"/>
  <c r="J263" i="6"/>
  <c r="F263" i="6" s="1"/>
  <c r="J187" i="6"/>
  <c r="F187" i="6" s="1"/>
  <c r="H175" i="6"/>
  <c r="J323" i="6"/>
  <c r="F323" i="6" s="1"/>
  <c r="J199" i="6"/>
  <c r="F199" i="6" s="1"/>
  <c r="J179" i="6"/>
  <c r="F179" i="6" s="1"/>
  <c r="J307" i="6"/>
  <c r="F307" i="6" s="1"/>
  <c r="J296" i="6"/>
  <c r="F296" i="6" s="1"/>
  <c r="J324" i="6"/>
  <c r="F324" i="6" s="1"/>
  <c r="J311" i="6"/>
  <c r="F311" i="6" s="1"/>
  <c r="J292" i="6"/>
  <c r="F292" i="6" s="1"/>
  <c r="J231" i="6"/>
  <c r="F231" i="6" s="1"/>
  <c r="J9" i="6"/>
  <c r="F9" i="6" s="1"/>
  <c r="J346" i="6"/>
  <c r="F346" i="6" s="1"/>
  <c r="H327" i="6"/>
  <c r="H295" i="6"/>
  <c r="J283" i="6"/>
  <c r="F283" i="6" s="1"/>
  <c r="J271" i="6"/>
  <c r="F271" i="6" s="1"/>
  <c r="J259" i="6"/>
  <c r="F259" i="6" s="1"/>
  <c r="H255" i="6"/>
  <c r="H243" i="6"/>
  <c r="J219" i="6"/>
  <c r="F219" i="6" s="1"/>
  <c r="J207" i="6"/>
  <c r="F207" i="6" s="1"/>
  <c r="J195" i="6"/>
  <c r="F195" i="6" s="1"/>
  <c r="H191" i="6"/>
  <c r="H179" i="6"/>
  <c r="J149" i="6"/>
  <c r="F149" i="6" s="1"/>
  <c r="J134" i="6"/>
  <c r="F134" i="6" s="1"/>
  <c r="J124" i="6"/>
  <c r="F124" i="6" s="1"/>
  <c r="J116" i="6"/>
  <c r="F116" i="6" s="1"/>
  <c r="J108" i="6"/>
  <c r="F108" i="6" s="1"/>
  <c r="J36" i="6"/>
  <c r="F36" i="6" s="1"/>
  <c r="J152" i="6"/>
  <c r="F152" i="6" s="1"/>
  <c r="J144" i="6"/>
  <c r="F144" i="6" s="1"/>
  <c r="J141" i="6"/>
  <c r="F141" i="6" s="1"/>
  <c r="J127" i="6"/>
  <c r="F127" i="6" s="1"/>
  <c r="J119" i="6"/>
  <c r="F119" i="6" s="1"/>
  <c r="J111" i="6"/>
  <c r="F111" i="6" s="1"/>
  <c r="J103" i="6"/>
  <c r="F103" i="6" s="1"/>
  <c r="J95" i="6"/>
  <c r="F95" i="6" s="1"/>
  <c r="J87" i="6"/>
  <c r="F87" i="6" s="1"/>
  <c r="J79" i="6"/>
  <c r="F79" i="6" s="1"/>
  <c r="J71" i="6"/>
  <c r="F71" i="6" s="1"/>
  <c r="J63" i="6"/>
  <c r="F63" i="6" s="1"/>
  <c r="J55" i="6"/>
  <c r="F55" i="6" s="1"/>
  <c r="J47" i="6"/>
  <c r="F47" i="6" s="1"/>
  <c r="J39" i="6"/>
  <c r="F39" i="6" s="1"/>
  <c r="J31" i="6"/>
  <c r="F31" i="6" s="1"/>
  <c r="J23" i="6"/>
  <c r="F23" i="6" s="1"/>
  <c r="J15" i="6"/>
  <c r="F15" i="6" s="1"/>
  <c r="J7" i="6"/>
  <c r="F7" i="6" s="1"/>
  <c r="J350" i="6"/>
  <c r="F350" i="6" s="1"/>
  <c r="J287" i="6"/>
  <c r="F287" i="6" s="1"/>
  <c r="J275" i="6"/>
  <c r="F275" i="6" s="1"/>
  <c r="J235" i="6"/>
  <c r="F235" i="6" s="1"/>
  <c r="J223" i="6"/>
  <c r="F223" i="6" s="1"/>
  <c r="J211" i="6"/>
  <c r="F211" i="6" s="1"/>
  <c r="J169" i="6"/>
  <c r="F169" i="6" s="1"/>
  <c r="J155" i="6"/>
  <c r="F155" i="6" s="1"/>
  <c r="J147" i="6"/>
  <c r="F147" i="6" s="1"/>
  <c r="J153" i="6"/>
  <c r="F153" i="6" s="1"/>
  <c r="J279" i="6"/>
  <c r="F279" i="6" s="1"/>
  <c r="J215" i="6"/>
  <c r="F215" i="6" s="1"/>
  <c r="J166" i="6"/>
  <c r="F166" i="6" s="1"/>
  <c r="J156" i="6"/>
  <c r="F156" i="6" s="1"/>
  <c r="J130" i="6"/>
  <c r="F130" i="6" s="1"/>
  <c r="J348" i="6"/>
  <c r="F348" i="6" s="1"/>
  <c r="H348" i="6"/>
  <c r="J236" i="6"/>
  <c r="F236" i="6" s="1"/>
  <c r="H236" i="6"/>
  <c r="H158" i="6"/>
  <c r="J158" i="6"/>
  <c r="F158" i="6" s="1"/>
  <c r="J333" i="6"/>
  <c r="F333" i="6" s="1"/>
  <c r="H333" i="6"/>
  <c r="J301" i="6"/>
  <c r="F301" i="6" s="1"/>
  <c r="H301" i="6"/>
  <c r="J252" i="6"/>
  <c r="F252" i="6" s="1"/>
  <c r="H252" i="6"/>
  <c r="J188" i="6"/>
  <c r="F188" i="6" s="1"/>
  <c r="H188" i="6"/>
  <c r="J268" i="6"/>
  <c r="F268" i="6" s="1"/>
  <c r="H268" i="6"/>
  <c r="J204" i="6"/>
  <c r="F204" i="6" s="1"/>
  <c r="H204" i="6"/>
  <c r="J312" i="6"/>
  <c r="F312" i="6" s="1"/>
  <c r="H312" i="6"/>
  <c r="J344" i="6"/>
  <c r="F344" i="6" s="1"/>
  <c r="H344" i="6"/>
  <c r="J319" i="6"/>
  <c r="F319" i="6" s="1"/>
  <c r="H319" i="6"/>
  <c r="J284" i="6"/>
  <c r="F284" i="6" s="1"/>
  <c r="H284" i="6"/>
  <c r="J220" i="6"/>
  <c r="F220" i="6" s="1"/>
  <c r="H220" i="6"/>
  <c r="J337" i="6"/>
  <c r="F337" i="6" s="1"/>
  <c r="H337" i="6"/>
  <c r="J316" i="6"/>
  <c r="F316" i="6" s="1"/>
  <c r="J305" i="6"/>
  <c r="F305" i="6" s="1"/>
  <c r="H305" i="6"/>
  <c r="J137" i="6"/>
  <c r="F137" i="6" s="1"/>
  <c r="J123" i="6"/>
  <c r="F123" i="6" s="1"/>
  <c r="J115" i="6"/>
  <c r="F115" i="6" s="1"/>
  <c r="J107" i="6"/>
  <c r="F107" i="6" s="1"/>
  <c r="J99" i="6"/>
  <c r="F99" i="6" s="1"/>
  <c r="J91" i="6"/>
  <c r="F91" i="6" s="1"/>
  <c r="J83" i="6"/>
  <c r="F83" i="6" s="1"/>
  <c r="J75" i="6"/>
  <c r="F75" i="6" s="1"/>
  <c r="J67" i="6"/>
  <c r="F67" i="6" s="1"/>
  <c r="J59" i="6"/>
  <c r="F59" i="6" s="1"/>
  <c r="J51" i="6"/>
  <c r="F51" i="6" s="1"/>
  <c r="J43" i="6"/>
  <c r="F43" i="6" s="1"/>
  <c r="J35" i="6"/>
  <c r="F35" i="6" s="1"/>
  <c r="J27" i="6"/>
  <c r="F27" i="6" s="1"/>
  <c r="J19" i="6"/>
  <c r="F19" i="6" s="1"/>
  <c r="J11" i="6"/>
  <c r="F11" i="6" s="1"/>
  <c r="J3" i="6"/>
  <c r="F3" i="6" s="1"/>
  <c r="J349" i="6"/>
  <c r="F349" i="6" s="1"/>
  <c r="J345" i="6"/>
  <c r="F345" i="6" s="1"/>
  <c r="J341" i="6"/>
  <c r="F341" i="6" s="1"/>
  <c r="H341" i="6"/>
  <c r="J320" i="6"/>
  <c r="F320" i="6" s="1"/>
  <c r="J309" i="6"/>
  <c r="F309" i="6" s="1"/>
  <c r="H309" i="6"/>
  <c r="J288" i="6"/>
  <c r="F288" i="6" s="1"/>
  <c r="H288" i="6"/>
  <c r="J272" i="6"/>
  <c r="F272" i="6" s="1"/>
  <c r="H272" i="6"/>
  <c r="J256" i="6"/>
  <c r="F256" i="6" s="1"/>
  <c r="H256" i="6"/>
  <c r="J240" i="6"/>
  <c r="F240" i="6" s="1"/>
  <c r="H240" i="6"/>
  <c r="J224" i="6"/>
  <c r="F224" i="6" s="1"/>
  <c r="H224" i="6"/>
  <c r="J208" i="6"/>
  <c r="F208" i="6" s="1"/>
  <c r="H208" i="6"/>
  <c r="J192" i="6"/>
  <c r="F192" i="6" s="1"/>
  <c r="H192" i="6"/>
  <c r="J176" i="6"/>
  <c r="F176" i="6" s="1"/>
  <c r="H176" i="6"/>
  <c r="J143" i="6"/>
  <c r="F143" i="6" s="1"/>
  <c r="J140" i="6"/>
  <c r="F140" i="6" s="1"/>
  <c r="J126" i="6"/>
  <c r="F126" i="6" s="1"/>
  <c r="J118" i="6"/>
  <c r="F118" i="6" s="1"/>
  <c r="J110" i="6"/>
  <c r="F110" i="6" s="1"/>
  <c r="J102" i="6"/>
  <c r="F102" i="6" s="1"/>
  <c r="J94" i="6"/>
  <c r="F94" i="6" s="1"/>
  <c r="J86" i="6"/>
  <c r="F86" i="6" s="1"/>
  <c r="J78" i="6"/>
  <c r="F78" i="6" s="1"/>
  <c r="J70" i="6"/>
  <c r="F70" i="6" s="1"/>
  <c r="J62" i="6"/>
  <c r="F62" i="6" s="1"/>
  <c r="J54" i="6"/>
  <c r="F54" i="6" s="1"/>
  <c r="J46" i="6"/>
  <c r="F46" i="6" s="1"/>
  <c r="J38" i="6"/>
  <c r="F38" i="6" s="1"/>
  <c r="J313" i="6"/>
  <c r="F313" i="6" s="1"/>
  <c r="H313" i="6"/>
  <c r="J135" i="6"/>
  <c r="F135" i="6" s="1"/>
  <c r="J132" i="6"/>
  <c r="F132" i="6" s="1"/>
  <c r="J129" i="6"/>
  <c r="F129" i="6" s="1"/>
  <c r="J121" i="6"/>
  <c r="F121" i="6" s="1"/>
  <c r="J113" i="6"/>
  <c r="F113" i="6" s="1"/>
  <c r="J105" i="6"/>
  <c r="F105" i="6" s="1"/>
  <c r="J97" i="6"/>
  <c r="F97" i="6" s="1"/>
  <c r="J89" i="6"/>
  <c r="F89" i="6" s="1"/>
  <c r="J81" i="6"/>
  <c r="F81" i="6" s="1"/>
  <c r="J73" i="6"/>
  <c r="F73" i="6" s="1"/>
  <c r="J65" i="6"/>
  <c r="F65" i="6" s="1"/>
  <c r="J57" i="6"/>
  <c r="F57" i="6" s="1"/>
  <c r="J317" i="6"/>
  <c r="F317" i="6" s="1"/>
  <c r="H317" i="6"/>
  <c r="J276" i="6"/>
  <c r="F276" i="6" s="1"/>
  <c r="H276" i="6"/>
  <c r="J260" i="6"/>
  <c r="F260" i="6" s="1"/>
  <c r="H260" i="6"/>
  <c r="J244" i="6"/>
  <c r="F244" i="6" s="1"/>
  <c r="H244" i="6"/>
  <c r="J228" i="6"/>
  <c r="F228" i="6" s="1"/>
  <c r="H228" i="6"/>
  <c r="J212" i="6"/>
  <c r="F212" i="6" s="1"/>
  <c r="H212" i="6"/>
  <c r="J196" i="6"/>
  <c r="F196" i="6" s="1"/>
  <c r="H196" i="6"/>
  <c r="J180" i="6"/>
  <c r="F180" i="6" s="1"/>
  <c r="H180" i="6"/>
  <c r="J339" i="6"/>
  <c r="F339" i="6" s="1"/>
  <c r="J332" i="6"/>
  <c r="F332" i="6" s="1"/>
  <c r="H331" i="6"/>
  <c r="H324" i="6"/>
  <c r="J321" i="6"/>
  <c r="F321" i="6" s="1"/>
  <c r="H321" i="6"/>
  <c r="J300" i="6"/>
  <c r="F300" i="6" s="1"/>
  <c r="H299" i="6"/>
  <c r="H292" i="6"/>
  <c r="J289" i="6"/>
  <c r="F289" i="6" s="1"/>
  <c r="H289" i="6"/>
  <c r="H279" i="6"/>
  <c r="H263" i="6"/>
  <c r="H247" i="6"/>
  <c r="H231" i="6"/>
  <c r="H215" i="6"/>
  <c r="H199" i="6"/>
  <c r="H183" i="6"/>
  <c r="H146" i="6"/>
  <c r="J146" i="6"/>
  <c r="F146" i="6" s="1"/>
  <c r="J351" i="6"/>
  <c r="F351" i="6" s="1"/>
  <c r="H350" i="6"/>
  <c r="J347" i="6"/>
  <c r="F347" i="6" s="1"/>
  <c r="H346" i="6"/>
  <c r="J343" i="6"/>
  <c r="F343" i="6" s="1"/>
  <c r="H342" i="6"/>
  <c r="J336" i="6"/>
  <c r="F336" i="6" s="1"/>
  <c r="H335" i="6"/>
  <c r="H328" i="6"/>
  <c r="J325" i="6"/>
  <c r="F325" i="6" s="1"/>
  <c r="H325" i="6"/>
  <c r="J304" i="6"/>
  <c r="F304" i="6" s="1"/>
  <c r="H303" i="6"/>
  <c r="H296" i="6"/>
  <c r="J293" i="6"/>
  <c r="F293" i="6" s="1"/>
  <c r="H293" i="6"/>
  <c r="J280" i="6"/>
  <c r="F280" i="6" s="1"/>
  <c r="H280" i="6"/>
  <c r="J264" i="6"/>
  <c r="F264" i="6" s="1"/>
  <c r="H264" i="6"/>
  <c r="J248" i="6"/>
  <c r="F248" i="6" s="1"/>
  <c r="H248" i="6"/>
  <c r="J232" i="6"/>
  <c r="F232" i="6" s="1"/>
  <c r="H232" i="6"/>
  <c r="J216" i="6"/>
  <c r="F216" i="6" s="1"/>
  <c r="H216" i="6"/>
  <c r="J200" i="6"/>
  <c r="F200" i="6" s="1"/>
  <c r="H200" i="6"/>
  <c r="J184" i="6"/>
  <c r="F184" i="6" s="1"/>
  <c r="H184" i="6"/>
  <c r="J154" i="6"/>
  <c r="F154" i="6" s="1"/>
  <c r="J340" i="6"/>
  <c r="F340" i="6" s="1"/>
  <c r="H339" i="6"/>
  <c r="H332" i="6"/>
  <c r="J329" i="6"/>
  <c r="F329" i="6" s="1"/>
  <c r="H329" i="6"/>
  <c r="J308" i="6"/>
  <c r="F308" i="6" s="1"/>
  <c r="H307" i="6"/>
  <c r="H300" i="6"/>
  <c r="J297" i="6"/>
  <c r="F297" i="6" s="1"/>
  <c r="H297" i="6"/>
  <c r="H283" i="6"/>
  <c r="H267" i="6"/>
  <c r="H251" i="6"/>
  <c r="H235" i="6"/>
  <c r="H219" i="6"/>
  <c r="H203" i="6"/>
  <c r="H187" i="6"/>
  <c r="J167" i="6"/>
  <c r="F167" i="6" s="1"/>
  <c r="J164" i="6"/>
  <c r="F164" i="6" s="1"/>
  <c r="J161" i="6"/>
  <c r="F161" i="6" s="1"/>
  <c r="J285" i="6"/>
  <c r="F285" i="6" s="1"/>
  <c r="J281" i="6"/>
  <c r="F281" i="6" s="1"/>
  <c r="J277" i="6"/>
  <c r="F277" i="6" s="1"/>
  <c r="J273" i="6"/>
  <c r="F273" i="6" s="1"/>
  <c r="J269" i="6"/>
  <c r="F269" i="6" s="1"/>
  <c r="J265" i="6"/>
  <c r="F265" i="6" s="1"/>
  <c r="J261" i="6"/>
  <c r="F261" i="6" s="1"/>
  <c r="J257" i="6"/>
  <c r="F257" i="6" s="1"/>
  <c r="J253" i="6"/>
  <c r="F253" i="6" s="1"/>
  <c r="J249" i="6"/>
  <c r="F249" i="6" s="1"/>
  <c r="J245" i="6"/>
  <c r="F245" i="6" s="1"/>
  <c r="J241" i="6"/>
  <c r="F241" i="6" s="1"/>
  <c r="J237" i="6"/>
  <c r="F237" i="6" s="1"/>
  <c r="J233" i="6"/>
  <c r="F233" i="6" s="1"/>
  <c r="J229" i="6"/>
  <c r="F229" i="6" s="1"/>
  <c r="J225" i="6"/>
  <c r="F225" i="6" s="1"/>
  <c r="J221" i="6"/>
  <c r="F221" i="6" s="1"/>
  <c r="J217" i="6"/>
  <c r="F217" i="6" s="1"/>
  <c r="J213" i="6"/>
  <c r="F213" i="6" s="1"/>
  <c r="J209" i="6"/>
  <c r="F209" i="6" s="1"/>
  <c r="J205" i="6"/>
  <c r="F205" i="6" s="1"/>
  <c r="J201" i="6"/>
  <c r="F201" i="6" s="1"/>
  <c r="J197" i="6"/>
  <c r="F197" i="6" s="1"/>
  <c r="J193" i="6"/>
  <c r="F193" i="6" s="1"/>
  <c r="J189" i="6"/>
  <c r="F189" i="6" s="1"/>
  <c r="J185" i="6"/>
  <c r="F185" i="6" s="1"/>
  <c r="J181" i="6"/>
  <c r="F181" i="6" s="1"/>
  <c r="J177" i="6"/>
  <c r="F177" i="6" s="1"/>
  <c r="J173" i="6"/>
  <c r="F173" i="6" s="1"/>
  <c r="J168" i="6"/>
  <c r="F168" i="6" s="1"/>
  <c r="J165" i="6"/>
  <c r="F165" i="6" s="1"/>
  <c r="J139" i="6"/>
  <c r="F139" i="6" s="1"/>
  <c r="J136" i="6"/>
  <c r="F136" i="6" s="1"/>
  <c r="J133" i="6"/>
  <c r="F133" i="6" s="1"/>
  <c r="J122" i="6"/>
  <c r="F122" i="6" s="1"/>
  <c r="J114" i="6"/>
  <c r="F114" i="6" s="1"/>
  <c r="J106" i="6"/>
  <c r="F106" i="6" s="1"/>
  <c r="J98" i="6"/>
  <c r="F98" i="6" s="1"/>
  <c r="J90" i="6"/>
  <c r="F90" i="6" s="1"/>
  <c r="J82" i="6"/>
  <c r="F82" i="6" s="1"/>
  <c r="J74" i="6"/>
  <c r="F74" i="6" s="1"/>
  <c r="J66" i="6"/>
  <c r="F66" i="6" s="1"/>
  <c r="J58" i="6"/>
  <c r="F58" i="6" s="1"/>
  <c r="J50" i="6"/>
  <c r="F50" i="6" s="1"/>
  <c r="J42" i="6"/>
  <c r="F42" i="6" s="1"/>
  <c r="J34" i="6"/>
  <c r="F34" i="6" s="1"/>
  <c r="J26" i="6"/>
  <c r="F26" i="6" s="1"/>
  <c r="J18" i="6"/>
  <c r="F18" i="6" s="1"/>
  <c r="J10" i="6"/>
  <c r="F10" i="6" s="1"/>
  <c r="J2" i="6"/>
  <c r="F2" i="6" s="1"/>
  <c r="J338" i="6"/>
  <c r="F338" i="6" s="1"/>
  <c r="J334" i="6"/>
  <c r="F334" i="6" s="1"/>
  <c r="J330" i="6"/>
  <c r="F330" i="6" s="1"/>
  <c r="J326" i="6"/>
  <c r="F326" i="6" s="1"/>
  <c r="J322" i="6"/>
  <c r="F322" i="6" s="1"/>
  <c r="J318" i="6"/>
  <c r="F318" i="6" s="1"/>
  <c r="J314" i="6"/>
  <c r="F314" i="6" s="1"/>
  <c r="J310" i="6"/>
  <c r="F310" i="6" s="1"/>
  <c r="J306" i="6"/>
  <c r="F306" i="6" s="1"/>
  <c r="J302" i="6"/>
  <c r="F302" i="6" s="1"/>
  <c r="J298" i="6"/>
  <c r="F298" i="6" s="1"/>
  <c r="J294" i="6"/>
  <c r="F294" i="6" s="1"/>
  <c r="J290" i="6"/>
  <c r="F290" i="6" s="1"/>
  <c r="J286" i="6"/>
  <c r="F286" i="6" s="1"/>
  <c r="H285" i="6"/>
  <c r="J282" i="6"/>
  <c r="F282" i="6" s="1"/>
  <c r="H281" i="6"/>
  <c r="J278" i="6"/>
  <c r="F278" i="6" s="1"/>
  <c r="H277" i="6"/>
  <c r="J274" i="6"/>
  <c r="F274" i="6" s="1"/>
  <c r="H273" i="6"/>
  <c r="J270" i="6"/>
  <c r="F270" i="6" s="1"/>
  <c r="H269" i="6"/>
  <c r="J266" i="6"/>
  <c r="F266" i="6" s="1"/>
  <c r="H265" i="6"/>
  <c r="J262" i="6"/>
  <c r="F262" i="6" s="1"/>
  <c r="H261" i="6"/>
  <c r="J258" i="6"/>
  <c r="F258" i="6" s="1"/>
  <c r="H257" i="6"/>
  <c r="J254" i="6"/>
  <c r="F254" i="6" s="1"/>
  <c r="H253" i="6"/>
  <c r="J250" i="6"/>
  <c r="F250" i="6" s="1"/>
  <c r="H249" i="6"/>
  <c r="J246" i="6"/>
  <c r="F246" i="6" s="1"/>
  <c r="H245" i="6"/>
  <c r="J242" i="6"/>
  <c r="F242" i="6" s="1"/>
  <c r="H241" i="6"/>
  <c r="J238" i="6"/>
  <c r="F238" i="6" s="1"/>
  <c r="H237" i="6"/>
  <c r="J234" i="6"/>
  <c r="F234" i="6" s="1"/>
  <c r="H233" i="6"/>
  <c r="J230" i="6"/>
  <c r="F230" i="6" s="1"/>
  <c r="H229" i="6"/>
  <c r="J226" i="6"/>
  <c r="F226" i="6" s="1"/>
  <c r="H225" i="6"/>
  <c r="J222" i="6"/>
  <c r="F222" i="6" s="1"/>
  <c r="H221" i="6"/>
  <c r="J218" i="6"/>
  <c r="F218" i="6" s="1"/>
  <c r="H217" i="6"/>
  <c r="J214" i="6"/>
  <c r="F214" i="6" s="1"/>
  <c r="H213" i="6"/>
  <c r="J210" i="6"/>
  <c r="F210" i="6" s="1"/>
  <c r="H209" i="6"/>
  <c r="J206" i="6"/>
  <c r="F206" i="6" s="1"/>
  <c r="H205" i="6"/>
  <c r="J202" i="6"/>
  <c r="F202" i="6" s="1"/>
  <c r="H201" i="6"/>
  <c r="J198" i="6"/>
  <c r="F198" i="6" s="1"/>
  <c r="H197" i="6"/>
  <c r="J194" i="6"/>
  <c r="F194" i="6" s="1"/>
  <c r="H193" i="6"/>
  <c r="J190" i="6"/>
  <c r="F190" i="6" s="1"/>
  <c r="H189" i="6"/>
  <c r="J186" i="6"/>
  <c r="F186" i="6" s="1"/>
  <c r="H185" i="6"/>
  <c r="J182" i="6"/>
  <c r="F182" i="6" s="1"/>
  <c r="H181" i="6"/>
  <c r="J178" i="6"/>
  <c r="F178" i="6" s="1"/>
  <c r="H177" i="6"/>
  <c r="J174" i="6"/>
  <c r="F174" i="6" s="1"/>
  <c r="H173" i="6"/>
  <c r="J170" i="6"/>
  <c r="F170" i="6" s="1"/>
  <c r="J151" i="6"/>
  <c r="F151" i="6" s="1"/>
  <c r="J148" i="6"/>
  <c r="F148" i="6" s="1"/>
  <c r="J145" i="6"/>
  <c r="F145" i="6" s="1"/>
  <c r="J138" i="6"/>
  <c r="F138" i="6" s="1"/>
  <c r="J125" i="6"/>
  <c r="F125" i="6" s="1"/>
  <c r="J117" i="6"/>
  <c r="F117" i="6" s="1"/>
  <c r="J109" i="6"/>
  <c r="F109" i="6" s="1"/>
  <c r="J101" i="6"/>
  <c r="F101" i="6" s="1"/>
  <c r="J93" i="6"/>
  <c r="F93" i="6" s="1"/>
  <c r="J85" i="6"/>
  <c r="F85" i="6" s="1"/>
  <c r="J77" i="6"/>
  <c r="F77" i="6" s="1"/>
  <c r="J69" i="6"/>
  <c r="F69" i="6" s="1"/>
  <c r="J61" i="6"/>
  <c r="F61" i="6" s="1"/>
  <c r="J53" i="6"/>
  <c r="F53" i="6" s="1"/>
  <c r="J45" i="6"/>
  <c r="F45" i="6" s="1"/>
  <c r="J37" i="6"/>
  <c r="F37" i="6" s="1"/>
  <c r="J29" i="6"/>
  <c r="F29" i="6" s="1"/>
  <c r="J21" i="6"/>
  <c r="F21" i="6" s="1"/>
  <c r="J13" i="6"/>
  <c r="F13" i="6" s="1"/>
  <c r="J5" i="6"/>
  <c r="F5" i="6" s="1"/>
  <c r="J163" i="6"/>
  <c r="F163" i="6" s="1"/>
  <c r="J160" i="6"/>
  <c r="F160" i="6" s="1"/>
  <c r="J157" i="6"/>
  <c r="F157" i="6" s="1"/>
  <c r="J131" i="6"/>
  <c r="F131" i="6" s="1"/>
  <c r="J128" i="6"/>
  <c r="F128" i="6" s="1"/>
  <c r="J120" i="6"/>
  <c r="F120" i="6" s="1"/>
  <c r="J112" i="6"/>
  <c r="F112" i="6" s="1"/>
  <c r="J104" i="6"/>
  <c r="F104" i="6" s="1"/>
  <c r="J96" i="6"/>
  <c r="F96" i="6" s="1"/>
  <c r="J88" i="6"/>
  <c r="F88" i="6" s="1"/>
  <c r="J80" i="6"/>
  <c r="F80" i="6" s="1"/>
  <c r="J72" i="6"/>
  <c r="F72" i="6" s="1"/>
  <c r="J64" i="6"/>
  <c r="F64" i="6" s="1"/>
  <c r="J56" i="6"/>
  <c r="F56" i="6" s="1"/>
  <c r="J48" i="6"/>
  <c r="F48" i="6" s="1"/>
  <c r="J40" i="6"/>
  <c r="F40" i="6" s="1"/>
  <c r="J32" i="6"/>
  <c r="F32" i="6" s="1"/>
  <c r="J24" i="6"/>
  <c r="F24" i="6" s="1"/>
  <c r="J16" i="6"/>
  <c r="F16" i="6" s="1"/>
  <c r="J8" i="6"/>
  <c r="F8" i="6" s="1"/>
  <c r="J479" i="6"/>
  <c r="F479" i="6" s="1"/>
  <c r="J475" i="6"/>
  <c r="F475" i="6" s="1"/>
  <c r="J471" i="6"/>
  <c r="F471" i="6" s="1"/>
  <c r="J467" i="6"/>
  <c r="F467" i="6" s="1"/>
  <c r="J463" i="6"/>
  <c r="F463" i="6" s="1"/>
  <c r="J459" i="6"/>
  <c r="F459" i="6" s="1"/>
  <c r="J455" i="6"/>
  <c r="F455" i="6" s="1"/>
  <c r="J451" i="6"/>
  <c r="F451" i="6" s="1"/>
  <c r="J447" i="6"/>
  <c r="F447" i="6" s="1"/>
  <c r="J443" i="6"/>
  <c r="F443" i="6" s="1"/>
  <c r="J439" i="6"/>
  <c r="F439" i="6" s="1"/>
  <c r="J435" i="6"/>
  <c r="F435" i="6" s="1"/>
  <c r="J431" i="6"/>
  <c r="F431" i="6" s="1"/>
  <c r="J427" i="6"/>
  <c r="F427" i="6" s="1"/>
  <c r="J423" i="6"/>
  <c r="F423" i="6" s="1"/>
  <c r="J419" i="6"/>
  <c r="F419" i="6" s="1"/>
  <c r="J415" i="6"/>
  <c r="F415" i="6" s="1"/>
  <c r="J411" i="6"/>
  <c r="F411" i="6" s="1"/>
  <c r="J407" i="6"/>
  <c r="F407" i="6" s="1"/>
  <c r="J403" i="6"/>
  <c r="F403" i="6" s="1"/>
  <c r="J399" i="6"/>
  <c r="F399" i="6" s="1"/>
  <c r="J395" i="6"/>
  <c r="F395" i="6" s="1"/>
  <c r="J391" i="6"/>
  <c r="F391" i="6" s="1"/>
  <c r="J387" i="6"/>
  <c r="F387" i="6" s="1"/>
  <c r="J383" i="6"/>
  <c r="F383" i="6" s="1"/>
  <c r="J379" i="6"/>
  <c r="F379" i="6" s="1"/>
  <c r="J375" i="6"/>
  <c r="F375" i="6" s="1"/>
  <c r="J371" i="6"/>
  <c r="F371" i="6" s="1"/>
  <c r="J367" i="6"/>
  <c r="F367" i="6" s="1"/>
  <c r="J363" i="6"/>
  <c r="F363" i="6" s="1"/>
  <c r="J359" i="6"/>
  <c r="F359" i="6" s="1"/>
  <c r="J355" i="6"/>
  <c r="F355" i="6" s="1"/>
  <c r="J480" i="6"/>
  <c r="F480" i="6" s="1"/>
  <c r="J476" i="6"/>
  <c r="F476" i="6" s="1"/>
  <c r="J472" i="6"/>
  <c r="F472" i="6" s="1"/>
  <c r="J468" i="6"/>
  <c r="F468" i="6" s="1"/>
  <c r="J464" i="6"/>
  <c r="F464" i="6" s="1"/>
  <c r="J460" i="6"/>
  <c r="F460" i="6" s="1"/>
  <c r="J456" i="6"/>
  <c r="F456" i="6" s="1"/>
  <c r="J452" i="6"/>
  <c r="F452" i="6" s="1"/>
  <c r="J448" i="6"/>
  <c r="F448" i="6" s="1"/>
  <c r="J444" i="6"/>
  <c r="F444" i="6" s="1"/>
  <c r="J440" i="6"/>
  <c r="F440" i="6" s="1"/>
  <c r="J436" i="6"/>
  <c r="F436" i="6" s="1"/>
  <c r="J432" i="6"/>
  <c r="F432" i="6" s="1"/>
  <c r="J428" i="6"/>
  <c r="F428" i="6" s="1"/>
  <c r="J424" i="6"/>
  <c r="F424" i="6" s="1"/>
  <c r="J420" i="6"/>
  <c r="F420" i="6" s="1"/>
  <c r="J416" i="6"/>
  <c r="F416" i="6" s="1"/>
  <c r="J412" i="6"/>
  <c r="F412" i="6" s="1"/>
  <c r="J408" i="6"/>
  <c r="F408" i="6" s="1"/>
  <c r="J404" i="6"/>
  <c r="F404" i="6" s="1"/>
  <c r="J400" i="6"/>
  <c r="F400" i="6" s="1"/>
  <c r="J396" i="6"/>
  <c r="F396" i="6" s="1"/>
  <c r="J392" i="6"/>
  <c r="F392" i="6" s="1"/>
  <c r="J388" i="6"/>
  <c r="F388" i="6" s="1"/>
  <c r="J384" i="6"/>
  <c r="F384" i="6" s="1"/>
  <c r="J380" i="6"/>
  <c r="F380" i="6" s="1"/>
  <c r="J376" i="6"/>
  <c r="F376" i="6" s="1"/>
  <c r="J372" i="6"/>
  <c r="F372" i="6" s="1"/>
  <c r="J368" i="6"/>
  <c r="F368" i="6" s="1"/>
  <c r="J364" i="6"/>
  <c r="F364" i="6" s="1"/>
  <c r="J360" i="6"/>
  <c r="F360" i="6" s="1"/>
  <c r="J356" i="6"/>
  <c r="F356" i="6" s="1"/>
  <c r="J352" i="6"/>
  <c r="F352" i="6" s="1"/>
  <c r="J477" i="6"/>
  <c r="F477" i="6" s="1"/>
  <c r="J473" i="6"/>
  <c r="F473" i="6" s="1"/>
  <c r="J469" i="6"/>
  <c r="F469" i="6" s="1"/>
  <c r="J465" i="6"/>
  <c r="F465" i="6" s="1"/>
  <c r="J461" i="6"/>
  <c r="F461" i="6" s="1"/>
  <c r="J457" i="6"/>
  <c r="F457" i="6" s="1"/>
  <c r="J453" i="6"/>
  <c r="F453" i="6" s="1"/>
  <c r="J449" i="6"/>
  <c r="F449" i="6" s="1"/>
  <c r="J445" i="6"/>
  <c r="F445" i="6" s="1"/>
  <c r="J441" i="6"/>
  <c r="F441" i="6" s="1"/>
  <c r="J437" i="6"/>
  <c r="F437" i="6" s="1"/>
  <c r="J433" i="6"/>
  <c r="F433" i="6" s="1"/>
  <c r="J429" i="6"/>
  <c r="F429" i="6" s="1"/>
  <c r="J425" i="6"/>
  <c r="F425" i="6" s="1"/>
  <c r="J421" i="6"/>
  <c r="F421" i="6" s="1"/>
  <c r="J417" i="6"/>
  <c r="F417" i="6" s="1"/>
  <c r="J413" i="6"/>
  <c r="F413" i="6" s="1"/>
  <c r="J409" i="6"/>
  <c r="F409" i="6" s="1"/>
  <c r="J405" i="6"/>
  <c r="F405" i="6" s="1"/>
  <c r="J401" i="6"/>
  <c r="F401" i="6" s="1"/>
  <c r="J397" i="6"/>
  <c r="F397" i="6" s="1"/>
  <c r="J393" i="6"/>
  <c r="F393" i="6" s="1"/>
  <c r="J389" i="6"/>
  <c r="F389" i="6" s="1"/>
  <c r="J385" i="6"/>
  <c r="F385" i="6" s="1"/>
  <c r="J381" i="6"/>
  <c r="F381" i="6" s="1"/>
  <c r="J377" i="6"/>
  <c r="F377" i="6" s="1"/>
  <c r="J373" i="6"/>
  <c r="F373" i="6" s="1"/>
  <c r="J369" i="6"/>
  <c r="F369" i="6" s="1"/>
  <c r="J365" i="6"/>
  <c r="F365" i="6" s="1"/>
  <c r="J361" i="6"/>
  <c r="F361" i="6" s="1"/>
  <c r="J357" i="6"/>
  <c r="F357" i="6" s="1"/>
  <c r="J353" i="6"/>
  <c r="F353" i="6" s="1"/>
  <c r="J478" i="6"/>
  <c r="F478" i="6" s="1"/>
  <c r="J474" i="6"/>
  <c r="F474" i="6" s="1"/>
  <c r="J470" i="6"/>
  <c r="F470" i="6" s="1"/>
  <c r="J466" i="6"/>
  <c r="F466" i="6" s="1"/>
  <c r="J462" i="6"/>
  <c r="F462" i="6" s="1"/>
  <c r="J458" i="6"/>
  <c r="F458" i="6" s="1"/>
  <c r="J454" i="6"/>
  <c r="F454" i="6" s="1"/>
  <c r="J450" i="6"/>
  <c r="F450" i="6" s="1"/>
  <c r="J446" i="6"/>
  <c r="F446" i="6" s="1"/>
  <c r="J442" i="6"/>
  <c r="F442" i="6" s="1"/>
  <c r="J438" i="6"/>
  <c r="F438" i="6" s="1"/>
  <c r="J434" i="6"/>
  <c r="F434" i="6" s="1"/>
  <c r="J430" i="6"/>
  <c r="F430" i="6" s="1"/>
  <c r="J426" i="6"/>
  <c r="F426" i="6" s="1"/>
  <c r="J422" i="6"/>
  <c r="F422" i="6" s="1"/>
  <c r="J418" i="6"/>
  <c r="F418" i="6" s="1"/>
  <c r="J414" i="6"/>
  <c r="F414" i="6" s="1"/>
  <c r="J410" i="6"/>
  <c r="F410" i="6" s="1"/>
  <c r="J406" i="6"/>
  <c r="F406" i="6" s="1"/>
  <c r="J402" i="6"/>
  <c r="F402" i="6" s="1"/>
  <c r="J398" i="6"/>
  <c r="F398" i="6" s="1"/>
  <c r="J394" i="6"/>
  <c r="F394" i="6" s="1"/>
  <c r="J390" i="6"/>
  <c r="F390" i="6" s="1"/>
  <c r="J386" i="6"/>
  <c r="F386" i="6" s="1"/>
  <c r="J382" i="6"/>
  <c r="F382" i="6" s="1"/>
  <c r="J378" i="6"/>
  <c r="F378" i="6" s="1"/>
  <c r="J374" i="6"/>
  <c r="F374" i="6" s="1"/>
  <c r="J370" i="6"/>
  <c r="F370" i="6" s="1"/>
  <c r="J366" i="6"/>
  <c r="F366" i="6" s="1"/>
  <c r="J362" i="6"/>
  <c r="F362" i="6" s="1"/>
  <c r="J358" i="6"/>
  <c r="F358" i="6" s="1"/>
  <c r="J354" i="6"/>
  <c r="F354" i="6" s="1"/>
  <c r="J171" i="6"/>
  <c r="F171" i="6" s="1"/>
  <c r="J172" i="6"/>
  <c r="F172"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AD409" i="7"/>
  <c r="AD410" i="7"/>
  <c r="AD411" i="7"/>
  <c r="AD412" i="7"/>
  <c r="AD413" i="7"/>
  <c r="AD414" i="7"/>
  <c r="AD415" i="7"/>
  <c r="AD416" i="7"/>
  <c r="AD417" i="7"/>
  <c r="AD418" i="7"/>
  <c r="AD419" i="7"/>
  <c r="AD420" i="7"/>
  <c r="AD421" i="7"/>
  <c r="AD422" i="7"/>
  <c r="AD423" i="7"/>
  <c r="AD424" i="7"/>
  <c r="AD425" i="7"/>
  <c r="AD426" i="7"/>
  <c r="AD427" i="7"/>
  <c r="AD428" i="7"/>
  <c r="AD429" i="7"/>
  <c r="AD430" i="7"/>
  <c r="AD431" i="7"/>
  <c r="AD432" i="7"/>
  <c r="AD433" i="7"/>
  <c r="AD434" i="7"/>
  <c r="AD435" i="7"/>
  <c r="AD436" i="7"/>
  <c r="AD437" i="7"/>
  <c r="AD438" i="7"/>
  <c r="AD439" i="7"/>
  <c r="AD440" i="7"/>
  <c r="AD441" i="7"/>
  <c r="AD442" i="7"/>
  <c r="AD443" i="7"/>
  <c r="AD444" i="7"/>
  <c r="AD445" i="7"/>
  <c r="AD446" i="7"/>
  <c r="AD447" i="7"/>
  <c r="AD448" i="7"/>
  <c r="AD449" i="7"/>
  <c r="AD450" i="7"/>
  <c r="AD451" i="7"/>
  <c r="AD452" i="7"/>
  <c r="AD453" i="7"/>
  <c r="AD454" i="7"/>
  <c r="AD455" i="7"/>
  <c r="AD456" i="7"/>
  <c r="AD457" i="7"/>
  <c r="AD458" i="7"/>
  <c r="AD459" i="7"/>
  <c r="AD460" i="7"/>
  <c r="AD461" i="7"/>
  <c r="AD462" i="7"/>
  <c r="AD463" i="7"/>
  <c r="AD464" i="7"/>
  <c r="AD465" i="7"/>
  <c r="AD466" i="7"/>
  <c r="AD467" i="7"/>
  <c r="AD468" i="7"/>
  <c r="AD469" i="7"/>
  <c r="AD470" i="7"/>
  <c r="AD471" i="7"/>
  <c r="AD472" i="7"/>
  <c r="AD473" i="7"/>
  <c r="AD474" i="7"/>
  <c r="AD475" i="7"/>
  <c r="AD476" i="7"/>
  <c r="AD477" i="7"/>
  <c r="AD478" i="7"/>
  <c r="AD479" i="7"/>
  <c r="AD480" i="7"/>
  <c r="G26" i="10"/>
  <c r="G25" i="10"/>
  <c r="G24" i="10"/>
  <c r="G23" i="10"/>
  <c r="G22" i="10"/>
  <c r="G21" i="10"/>
  <c r="G20" i="10"/>
  <c r="G19" i="10"/>
  <c r="G15" i="10"/>
  <c r="G14" i="10"/>
  <c r="G13" i="10"/>
  <c r="G11" i="10"/>
  <c r="G10" i="10"/>
  <c r="G8" i="10"/>
  <c r="G7" i="10"/>
  <c r="G6" i="10"/>
  <c r="C7" i="10"/>
  <c r="C6" i="10"/>
  <c r="C3" i="10"/>
  <c r="G12" i="10" l="1"/>
  <c r="I12" i="10" s="1"/>
  <c r="G36" i="10" s="1"/>
  <c r="I8" i="10"/>
  <c r="I7" i="10"/>
  <c r="I10" i="10"/>
  <c r="I11" i="10"/>
  <c r="I13" i="10"/>
  <c r="I14" i="10"/>
  <c r="I15" i="10"/>
  <c r="I6" i="10"/>
  <c r="G27" i="10"/>
  <c r="Z480" i="8"/>
  <c r="V480" i="8"/>
  <c r="R480" i="8"/>
  <c r="O480" i="8"/>
  <c r="Z479" i="8"/>
  <c r="V479" i="8"/>
  <c r="R479" i="8"/>
  <c r="O479" i="8"/>
  <c r="Z478" i="8"/>
  <c r="V478" i="8"/>
  <c r="R478" i="8"/>
  <c r="O478" i="8"/>
  <c r="Z477" i="8"/>
  <c r="V477" i="8"/>
  <c r="R477" i="8"/>
  <c r="O477" i="8"/>
  <c r="Z476" i="8"/>
  <c r="V476" i="8"/>
  <c r="R476" i="8"/>
  <c r="O476" i="8"/>
  <c r="Z475" i="8"/>
  <c r="V475" i="8"/>
  <c r="R475" i="8"/>
  <c r="O475" i="8"/>
  <c r="Z474" i="8"/>
  <c r="V474" i="8"/>
  <c r="R474" i="8"/>
  <c r="O474" i="8"/>
  <c r="Z473" i="8"/>
  <c r="V473" i="8"/>
  <c r="R473" i="8"/>
  <c r="O473" i="8"/>
  <c r="Z472" i="8"/>
  <c r="V472" i="8"/>
  <c r="R472" i="8"/>
  <c r="O472" i="8"/>
  <c r="Z471" i="8"/>
  <c r="V471" i="8"/>
  <c r="R471" i="8"/>
  <c r="O471" i="8"/>
  <c r="Z470" i="8"/>
  <c r="V470" i="8"/>
  <c r="R470" i="8"/>
  <c r="O470" i="8"/>
  <c r="Z469" i="8"/>
  <c r="V469" i="8"/>
  <c r="R469" i="8"/>
  <c r="O469" i="8"/>
  <c r="Z468" i="8"/>
  <c r="V468" i="8"/>
  <c r="R468" i="8"/>
  <c r="O468" i="8"/>
  <c r="Z467" i="8"/>
  <c r="V467" i="8"/>
  <c r="R467" i="8"/>
  <c r="O467" i="8"/>
  <c r="Z466" i="8"/>
  <c r="V466" i="8"/>
  <c r="R466" i="8"/>
  <c r="O466" i="8"/>
  <c r="Z465" i="8"/>
  <c r="V465" i="8"/>
  <c r="R465" i="8"/>
  <c r="O465" i="8"/>
  <c r="Z464" i="8"/>
  <c r="V464" i="8"/>
  <c r="R464" i="8"/>
  <c r="O464" i="8"/>
  <c r="Z463" i="8"/>
  <c r="V463" i="8"/>
  <c r="R463" i="8"/>
  <c r="O463" i="8"/>
  <c r="Z462" i="8"/>
  <c r="V462" i="8"/>
  <c r="R462" i="8"/>
  <c r="O462" i="8"/>
  <c r="Z461" i="8"/>
  <c r="V461" i="8"/>
  <c r="R461" i="8"/>
  <c r="O461" i="8"/>
  <c r="Z460" i="8"/>
  <c r="V460" i="8"/>
  <c r="R460" i="8"/>
  <c r="O460" i="8"/>
  <c r="Z459" i="8"/>
  <c r="V459" i="8"/>
  <c r="R459" i="8"/>
  <c r="O459" i="8"/>
  <c r="Z458" i="8"/>
  <c r="V458" i="8"/>
  <c r="R458" i="8"/>
  <c r="O458" i="8"/>
  <c r="Z457" i="8"/>
  <c r="V457" i="8"/>
  <c r="R457" i="8"/>
  <c r="O457" i="8"/>
  <c r="Z456" i="8"/>
  <c r="V456" i="8"/>
  <c r="R456" i="8"/>
  <c r="O456" i="8"/>
  <c r="Z455" i="8"/>
  <c r="V455" i="8"/>
  <c r="R455" i="8"/>
  <c r="O455" i="8"/>
  <c r="Z454" i="8"/>
  <c r="V454" i="8"/>
  <c r="R454" i="8"/>
  <c r="O454" i="8"/>
  <c r="Z453" i="8"/>
  <c r="V453" i="8"/>
  <c r="R453" i="8"/>
  <c r="O453" i="8"/>
  <c r="Z452" i="8"/>
  <c r="V452" i="8"/>
  <c r="R452" i="8"/>
  <c r="O452" i="8"/>
  <c r="Z451" i="8"/>
  <c r="V451" i="8"/>
  <c r="R451" i="8"/>
  <c r="O451" i="8"/>
  <c r="Z450" i="8"/>
  <c r="V450" i="8"/>
  <c r="R450" i="8"/>
  <c r="O450" i="8"/>
  <c r="Z449" i="8"/>
  <c r="V449" i="8"/>
  <c r="R449" i="8"/>
  <c r="O449" i="8"/>
  <c r="Z448" i="8"/>
  <c r="V448" i="8"/>
  <c r="R448" i="8"/>
  <c r="O448" i="8"/>
  <c r="Z447" i="8"/>
  <c r="V447" i="8"/>
  <c r="R447" i="8"/>
  <c r="O447" i="8"/>
  <c r="Z446" i="8"/>
  <c r="V446" i="8"/>
  <c r="R446" i="8"/>
  <c r="O446" i="8"/>
  <c r="Z445" i="8"/>
  <c r="V445" i="8"/>
  <c r="R445" i="8"/>
  <c r="O445" i="8"/>
  <c r="Z444" i="8"/>
  <c r="V444" i="8"/>
  <c r="R444" i="8"/>
  <c r="O444" i="8"/>
  <c r="Z443" i="8"/>
  <c r="V443" i="8"/>
  <c r="R443" i="8"/>
  <c r="O443" i="8"/>
  <c r="Z442" i="8"/>
  <c r="V442" i="8"/>
  <c r="R442" i="8"/>
  <c r="O442" i="8"/>
  <c r="Z441" i="8"/>
  <c r="V441" i="8"/>
  <c r="R441" i="8"/>
  <c r="O441" i="8"/>
  <c r="Z440" i="8"/>
  <c r="V440" i="8"/>
  <c r="R440" i="8"/>
  <c r="O440" i="8"/>
  <c r="Z439" i="8"/>
  <c r="V439" i="8"/>
  <c r="R439" i="8"/>
  <c r="O439" i="8"/>
  <c r="Z438" i="8"/>
  <c r="V438" i="8"/>
  <c r="R438" i="8"/>
  <c r="O438" i="8"/>
  <c r="Z437" i="8"/>
  <c r="V437" i="8"/>
  <c r="R437" i="8"/>
  <c r="O437" i="8"/>
  <c r="Z436" i="8"/>
  <c r="V436" i="8"/>
  <c r="R436" i="8"/>
  <c r="O436" i="8"/>
  <c r="Z435" i="8"/>
  <c r="V435" i="8"/>
  <c r="R435" i="8"/>
  <c r="O435" i="8"/>
  <c r="Z434" i="8"/>
  <c r="V434" i="8"/>
  <c r="R434" i="8"/>
  <c r="O434" i="8"/>
  <c r="Z433" i="8"/>
  <c r="V433" i="8"/>
  <c r="R433" i="8"/>
  <c r="O433" i="8"/>
  <c r="Z432" i="8"/>
  <c r="V432" i="8"/>
  <c r="R432" i="8"/>
  <c r="O432" i="8"/>
  <c r="Z431" i="8"/>
  <c r="V431" i="8"/>
  <c r="R431" i="8"/>
  <c r="O431" i="8"/>
  <c r="Z430" i="8"/>
  <c r="V430" i="8"/>
  <c r="R430" i="8"/>
  <c r="O430" i="8"/>
  <c r="Z429" i="8"/>
  <c r="V429" i="8"/>
  <c r="R429" i="8"/>
  <c r="O429" i="8"/>
  <c r="Z428" i="8"/>
  <c r="V428" i="8"/>
  <c r="R428" i="8"/>
  <c r="O428" i="8"/>
  <c r="Z427" i="8"/>
  <c r="V427" i="8"/>
  <c r="R427" i="8"/>
  <c r="O427" i="8"/>
  <c r="Z426" i="8"/>
  <c r="V426" i="8"/>
  <c r="R426" i="8"/>
  <c r="O426" i="8"/>
  <c r="Z425" i="8"/>
  <c r="V425" i="8"/>
  <c r="R425" i="8"/>
  <c r="O425" i="8"/>
  <c r="Z424" i="8"/>
  <c r="V424" i="8"/>
  <c r="R424" i="8"/>
  <c r="O424" i="8"/>
  <c r="Z423" i="8"/>
  <c r="V423" i="8"/>
  <c r="R423" i="8"/>
  <c r="O423" i="8"/>
  <c r="Z422" i="8"/>
  <c r="V422" i="8"/>
  <c r="R422" i="8"/>
  <c r="O422" i="8"/>
  <c r="Z421" i="8"/>
  <c r="V421" i="8"/>
  <c r="R421" i="8"/>
  <c r="O421" i="8"/>
  <c r="Z420" i="8"/>
  <c r="V420" i="8"/>
  <c r="R420" i="8"/>
  <c r="O420" i="8"/>
  <c r="Z419" i="8"/>
  <c r="V419" i="8"/>
  <c r="R419" i="8"/>
  <c r="O419" i="8"/>
  <c r="Z418" i="8"/>
  <c r="V418" i="8"/>
  <c r="R418" i="8"/>
  <c r="O418" i="8"/>
  <c r="Z417" i="8"/>
  <c r="V417" i="8"/>
  <c r="R417" i="8"/>
  <c r="O417" i="8"/>
  <c r="Z416" i="8"/>
  <c r="V416" i="8"/>
  <c r="R416" i="8"/>
  <c r="O416" i="8"/>
  <c r="Z415" i="8"/>
  <c r="V415" i="8"/>
  <c r="R415" i="8"/>
  <c r="O415" i="8"/>
  <c r="Z414" i="8"/>
  <c r="V414" i="8"/>
  <c r="R414" i="8"/>
  <c r="O414" i="8"/>
  <c r="Z413" i="8"/>
  <c r="V413" i="8"/>
  <c r="R413" i="8"/>
  <c r="O413" i="8"/>
  <c r="Z412" i="8"/>
  <c r="V412" i="8"/>
  <c r="R412" i="8"/>
  <c r="O412" i="8"/>
  <c r="Z411" i="8"/>
  <c r="V411" i="8"/>
  <c r="R411" i="8"/>
  <c r="O411" i="8"/>
  <c r="Z410" i="8"/>
  <c r="V410" i="8"/>
  <c r="R410" i="8"/>
  <c r="O410" i="8"/>
  <c r="Z409" i="8"/>
  <c r="V409" i="8"/>
  <c r="R409" i="8"/>
  <c r="O409" i="8"/>
  <c r="Z408" i="8"/>
  <c r="V408" i="8"/>
  <c r="R408" i="8"/>
  <c r="O408" i="8"/>
  <c r="Z407" i="8"/>
  <c r="V407" i="8"/>
  <c r="R407" i="8"/>
  <c r="O407" i="8"/>
  <c r="Z406" i="8"/>
  <c r="V406" i="8"/>
  <c r="R406" i="8"/>
  <c r="O406" i="8"/>
  <c r="Z405" i="8"/>
  <c r="V405" i="8"/>
  <c r="R405" i="8"/>
  <c r="O405" i="8"/>
  <c r="Z404" i="8"/>
  <c r="V404" i="8"/>
  <c r="R404" i="8"/>
  <c r="O404" i="8"/>
  <c r="Z403" i="8"/>
  <c r="V403" i="8"/>
  <c r="R403" i="8"/>
  <c r="O403" i="8"/>
  <c r="Z402" i="8"/>
  <c r="V402" i="8"/>
  <c r="R402" i="8"/>
  <c r="O402" i="8"/>
  <c r="Z401" i="8"/>
  <c r="V401" i="8"/>
  <c r="R401" i="8"/>
  <c r="O401" i="8"/>
  <c r="Z400" i="8"/>
  <c r="V400" i="8"/>
  <c r="R400" i="8"/>
  <c r="O400" i="8"/>
  <c r="Z399" i="8"/>
  <c r="V399" i="8"/>
  <c r="R399" i="8"/>
  <c r="O399" i="8"/>
  <c r="Z398" i="8"/>
  <c r="V398" i="8"/>
  <c r="R398" i="8"/>
  <c r="O398" i="8"/>
  <c r="Z397" i="8"/>
  <c r="V397" i="8"/>
  <c r="R397" i="8"/>
  <c r="O397" i="8"/>
  <c r="Z396" i="8"/>
  <c r="V396" i="8"/>
  <c r="R396" i="8"/>
  <c r="O396" i="8"/>
  <c r="Z395" i="8"/>
  <c r="V395" i="8"/>
  <c r="R395" i="8"/>
  <c r="O395" i="8"/>
  <c r="Z394" i="8"/>
  <c r="V394" i="8"/>
  <c r="R394" i="8"/>
  <c r="O394" i="8"/>
  <c r="Z393" i="8"/>
  <c r="V393" i="8"/>
  <c r="R393" i="8"/>
  <c r="O393" i="8"/>
  <c r="Z392" i="8"/>
  <c r="V392" i="8"/>
  <c r="R392" i="8"/>
  <c r="O392" i="8"/>
  <c r="Z391" i="8"/>
  <c r="V391" i="8"/>
  <c r="R391" i="8"/>
  <c r="O391" i="8"/>
  <c r="Z390" i="8"/>
  <c r="V390" i="8"/>
  <c r="R390" i="8"/>
  <c r="O390" i="8"/>
  <c r="Z389" i="8"/>
  <c r="V389" i="8"/>
  <c r="R389" i="8"/>
  <c r="O389" i="8"/>
  <c r="Z388" i="8"/>
  <c r="V388" i="8"/>
  <c r="R388" i="8"/>
  <c r="O388" i="8"/>
  <c r="Z387" i="8"/>
  <c r="V387" i="8"/>
  <c r="R387" i="8"/>
  <c r="O387" i="8"/>
  <c r="Z386" i="8"/>
  <c r="V386" i="8"/>
  <c r="R386" i="8"/>
  <c r="O386" i="8"/>
  <c r="Z385" i="8"/>
  <c r="V385" i="8"/>
  <c r="R385" i="8"/>
  <c r="O385" i="8"/>
  <c r="Z384" i="8"/>
  <c r="V384" i="8"/>
  <c r="R384" i="8"/>
  <c r="O384" i="8"/>
  <c r="Z383" i="8"/>
  <c r="V383" i="8"/>
  <c r="R383" i="8"/>
  <c r="O383" i="8"/>
  <c r="Z382" i="8"/>
  <c r="V382" i="8"/>
  <c r="R382" i="8"/>
  <c r="O382" i="8"/>
  <c r="Z381" i="8"/>
  <c r="V381" i="8"/>
  <c r="R381" i="8"/>
  <c r="O381" i="8"/>
  <c r="Z380" i="8"/>
  <c r="V380" i="8"/>
  <c r="R380" i="8"/>
  <c r="O380" i="8"/>
  <c r="Z379" i="8"/>
  <c r="V379" i="8"/>
  <c r="R379" i="8"/>
  <c r="O379" i="8"/>
  <c r="Z378" i="8"/>
  <c r="V378" i="8"/>
  <c r="R378" i="8"/>
  <c r="O378" i="8"/>
  <c r="Z377" i="8"/>
  <c r="V377" i="8"/>
  <c r="R377" i="8"/>
  <c r="O377" i="8"/>
  <c r="Z376" i="8"/>
  <c r="V376" i="8"/>
  <c r="R376" i="8"/>
  <c r="O376" i="8"/>
  <c r="Z375" i="8"/>
  <c r="V375" i="8"/>
  <c r="R375" i="8"/>
  <c r="O375" i="8"/>
  <c r="Z374" i="8"/>
  <c r="V374" i="8"/>
  <c r="R374" i="8"/>
  <c r="O374" i="8"/>
  <c r="Z373" i="8"/>
  <c r="V373" i="8"/>
  <c r="R373" i="8"/>
  <c r="O373" i="8"/>
  <c r="Z372" i="8"/>
  <c r="V372" i="8"/>
  <c r="R372" i="8"/>
  <c r="O372" i="8"/>
  <c r="Z371" i="8"/>
  <c r="V371" i="8"/>
  <c r="R371" i="8"/>
  <c r="O371" i="8"/>
  <c r="Z370" i="8"/>
  <c r="V370" i="8"/>
  <c r="R370" i="8"/>
  <c r="O370" i="8"/>
  <c r="Z369" i="8"/>
  <c r="V369" i="8"/>
  <c r="R369" i="8"/>
  <c r="O369" i="8"/>
  <c r="Z368" i="8"/>
  <c r="V368" i="8"/>
  <c r="R368" i="8"/>
  <c r="O368" i="8"/>
  <c r="Z367" i="8"/>
  <c r="V367" i="8"/>
  <c r="R367" i="8"/>
  <c r="O367" i="8"/>
  <c r="Z366" i="8"/>
  <c r="V366" i="8"/>
  <c r="R366" i="8"/>
  <c r="O366" i="8"/>
  <c r="Z365" i="8"/>
  <c r="V365" i="8"/>
  <c r="R365" i="8"/>
  <c r="O365" i="8"/>
  <c r="Z364" i="8"/>
  <c r="V364" i="8"/>
  <c r="R364" i="8"/>
  <c r="O364" i="8"/>
  <c r="Z363" i="8"/>
  <c r="V363" i="8"/>
  <c r="R363" i="8"/>
  <c r="O363" i="8"/>
  <c r="Z362" i="8"/>
  <c r="V362" i="8"/>
  <c r="R362" i="8"/>
  <c r="O362" i="8"/>
  <c r="Z361" i="8"/>
  <c r="V361" i="8"/>
  <c r="R361" i="8"/>
  <c r="O361" i="8"/>
  <c r="Z360" i="8"/>
  <c r="V360" i="8"/>
  <c r="R360" i="8"/>
  <c r="O360" i="8"/>
  <c r="Z359" i="8"/>
  <c r="V359" i="8"/>
  <c r="R359" i="8"/>
  <c r="O359" i="8"/>
  <c r="Z358" i="8"/>
  <c r="V358" i="8"/>
  <c r="R358" i="8"/>
  <c r="O358" i="8"/>
  <c r="Z357" i="8"/>
  <c r="V357" i="8"/>
  <c r="R357" i="8"/>
  <c r="O357" i="8"/>
  <c r="Z356" i="8"/>
  <c r="V356" i="8"/>
  <c r="R356" i="8"/>
  <c r="O356" i="8"/>
  <c r="Z355" i="8"/>
  <c r="V355" i="8"/>
  <c r="R355" i="8"/>
  <c r="O355" i="8"/>
  <c r="Z354" i="8"/>
  <c r="V354" i="8"/>
  <c r="R354" i="8"/>
  <c r="O354" i="8"/>
  <c r="Z353" i="8"/>
  <c r="V353" i="8"/>
  <c r="R353" i="8"/>
  <c r="O353" i="8"/>
  <c r="Z352" i="8"/>
  <c r="V352" i="8"/>
  <c r="R352" i="8"/>
  <c r="O352" i="8"/>
  <c r="Z351" i="8"/>
  <c r="V351" i="8"/>
  <c r="R351" i="8"/>
  <c r="O351" i="8"/>
  <c r="Z350" i="8"/>
  <c r="V350" i="8"/>
  <c r="R350" i="8"/>
  <c r="O350" i="8"/>
  <c r="Z349" i="8"/>
  <c r="V349" i="8"/>
  <c r="R349" i="8"/>
  <c r="O349" i="8"/>
  <c r="Z348" i="8"/>
  <c r="V348" i="8"/>
  <c r="R348" i="8"/>
  <c r="O348" i="8"/>
  <c r="Z347" i="8"/>
  <c r="V347" i="8"/>
  <c r="R347" i="8"/>
  <c r="O347" i="8"/>
  <c r="Z346" i="8"/>
  <c r="V346" i="8"/>
  <c r="R346" i="8"/>
  <c r="O346" i="8"/>
  <c r="Z345" i="8"/>
  <c r="V345" i="8"/>
  <c r="R345" i="8"/>
  <c r="O345" i="8"/>
  <c r="Z344" i="8"/>
  <c r="V344" i="8"/>
  <c r="R344" i="8"/>
  <c r="O344" i="8"/>
  <c r="Z343" i="8"/>
  <c r="V343" i="8"/>
  <c r="R343" i="8"/>
  <c r="O343" i="8"/>
  <c r="Z342" i="8"/>
  <c r="V342" i="8"/>
  <c r="R342" i="8"/>
  <c r="O342" i="8"/>
  <c r="Z341" i="8"/>
  <c r="V341" i="8"/>
  <c r="R341" i="8"/>
  <c r="O341" i="8"/>
  <c r="Z340" i="8"/>
  <c r="V340" i="8"/>
  <c r="R340" i="8"/>
  <c r="O340" i="8"/>
  <c r="Z339" i="8"/>
  <c r="V339" i="8"/>
  <c r="R339" i="8"/>
  <c r="O339" i="8"/>
  <c r="Z338" i="8"/>
  <c r="V338" i="8"/>
  <c r="R338" i="8"/>
  <c r="O338" i="8"/>
  <c r="Z337" i="8"/>
  <c r="V337" i="8"/>
  <c r="R337" i="8"/>
  <c r="O337" i="8"/>
  <c r="Z336" i="8"/>
  <c r="V336" i="8"/>
  <c r="R336" i="8"/>
  <c r="O336" i="8"/>
  <c r="Z335" i="8"/>
  <c r="V335" i="8"/>
  <c r="R335" i="8"/>
  <c r="O335" i="8"/>
  <c r="Z334" i="8"/>
  <c r="V334" i="8"/>
  <c r="R334" i="8"/>
  <c r="O334" i="8"/>
  <c r="Z333" i="8"/>
  <c r="V333" i="8"/>
  <c r="R333" i="8"/>
  <c r="O333" i="8"/>
  <c r="Z332" i="8"/>
  <c r="V332" i="8"/>
  <c r="R332" i="8"/>
  <c r="O332" i="8"/>
  <c r="Z331" i="8"/>
  <c r="V331" i="8"/>
  <c r="R331" i="8"/>
  <c r="O331" i="8"/>
  <c r="Z330" i="8"/>
  <c r="V330" i="8"/>
  <c r="R330" i="8"/>
  <c r="O330" i="8"/>
  <c r="Z329" i="8"/>
  <c r="V329" i="8"/>
  <c r="R329" i="8"/>
  <c r="O329" i="8"/>
  <c r="Z328" i="8"/>
  <c r="V328" i="8"/>
  <c r="R328" i="8"/>
  <c r="O328" i="8"/>
  <c r="Z327" i="8"/>
  <c r="V327" i="8"/>
  <c r="R327" i="8"/>
  <c r="O327" i="8"/>
  <c r="Z326" i="8"/>
  <c r="V326" i="8"/>
  <c r="R326" i="8"/>
  <c r="O326" i="8"/>
  <c r="Z325" i="8"/>
  <c r="V325" i="8"/>
  <c r="R325" i="8"/>
  <c r="O325" i="8"/>
  <c r="Z324" i="8"/>
  <c r="V324" i="8"/>
  <c r="R324" i="8"/>
  <c r="O324" i="8"/>
  <c r="Z323" i="8"/>
  <c r="V323" i="8"/>
  <c r="R323" i="8"/>
  <c r="O323" i="8"/>
  <c r="Z322" i="8"/>
  <c r="V322" i="8"/>
  <c r="R322" i="8"/>
  <c r="O322" i="8"/>
  <c r="Z321" i="8"/>
  <c r="V321" i="8"/>
  <c r="R321" i="8"/>
  <c r="O321" i="8"/>
  <c r="Z320" i="8"/>
  <c r="V320" i="8"/>
  <c r="R320" i="8"/>
  <c r="O320" i="8"/>
  <c r="Z319" i="8"/>
  <c r="V319" i="8"/>
  <c r="R319" i="8"/>
  <c r="O319" i="8"/>
  <c r="Z318" i="8"/>
  <c r="V318" i="8"/>
  <c r="R318" i="8"/>
  <c r="O318" i="8"/>
  <c r="Z317" i="8"/>
  <c r="V317" i="8"/>
  <c r="R317" i="8"/>
  <c r="O317" i="8"/>
  <c r="Z316" i="8"/>
  <c r="V316" i="8"/>
  <c r="R316" i="8"/>
  <c r="O316" i="8"/>
  <c r="Z315" i="8"/>
  <c r="V315" i="8"/>
  <c r="R315" i="8"/>
  <c r="O315" i="8"/>
  <c r="Z314" i="8"/>
  <c r="V314" i="8"/>
  <c r="R314" i="8"/>
  <c r="O314" i="8"/>
  <c r="Z313" i="8"/>
  <c r="V313" i="8"/>
  <c r="R313" i="8"/>
  <c r="O313" i="8"/>
  <c r="Z312" i="8"/>
  <c r="V312" i="8"/>
  <c r="R312" i="8"/>
  <c r="O312" i="8"/>
  <c r="Z311" i="8"/>
  <c r="V311" i="8"/>
  <c r="R311" i="8"/>
  <c r="O311" i="8"/>
  <c r="Z310" i="8"/>
  <c r="V310" i="8"/>
  <c r="R310" i="8"/>
  <c r="O310" i="8"/>
  <c r="Z309" i="8"/>
  <c r="V309" i="8"/>
  <c r="R309" i="8"/>
  <c r="O309" i="8"/>
  <c r="Z308" i="8"/>
  <c r="V308" i="8"/>
  <c r="R308" i="8"/>
  <c r="O308" i="8"/>
  <c r="Z307" i="8"/>
  <c r="V307" i="8"/>
  <c r="R307" i="8"/>
  <c r="O307" i="8"/>
  <c r="Z306" i="8"/>
  <c r="V306" i="8"/>
  <c r="R306" i="8"/>
  <c r="O306" i="8"/>
  <c r="Z305" i="8"/>
  <c r="V305" i="8"/>
  <c r="R305" i="8"/>
  <c r="O305" i="8"/>
  <c r="Z304" i="8"/>
  <c r="V304" i="8"/>
  <c r="R304" i="8"/>
  <c r="O304" i="8"/>
  <c r="Z303" i="8"/>
  <c r="V303" i="8"/>
  <c r="R303" i="8"/>
  <c r="O303" i="8"/>
  <c r="Z302" i="8"/>
  <c r="V302" i="8"/>
  <c r="R302" i="8"/>
  <c r="O302" i="8"/>
  <c r="Z301" i="8"/>
  <c r="V301" i="8"/>
  <c r="R301" i="8"/>
  <c r="O301" i="8"/>
  <c r="Z300" i="8"/>
  <c r="V300" i="8"/>
  <c r="R300" i="8"/>
  <c r="O300" i="8"/>
  <c r="Z299" i="8"/>
  <c r="V299" i="8"/>
  <c r="R299" i="8"/>
  <c r="O299" i="8"/>
  <c r="Z298" i="8"/>
  <c r="V298" i="8"/>
  <c r="R298" i="8"/>
  <c r="O298" i="8"/>
  <c r="Z297" i="8"/>
  <c r="V297" i="8"/>
  <c r="R297" i="8"/>
  <c r="O297" i="8"/>
  <c r="Z296" i="8"/>
  <c r="V296" i="8"/>
  <c r="R296" i="8"/>
  <c r="O296" i="8"/>
  <c r="Z295" i="8"/>
  <c r="V295" i="8"/>
  <c r="R295" i="8"/>
  <c r="O295" i="8"/>
  <c r="Z294" i="8"/>
  <c r="V294" i="8"/>
  <c r="R294" i="8"/>
  <c r="O294" i="8"/>
  <c r="Z293" i="8"/>
  <c r="V293" i="8"/>
  <c r="R293" i="8"/>
  <c r="O293" i="8"/>
  <c r="Z292" i="8"/>
  <c r="V292" i="8"/>
  <c r="R292" i="8"/>
  <c r="O292" i="8"/>
  <c r="Z291" i="8"/>
  <c r="V291" i="8"/>
  <c r="R291" i="8"/>
  <c r="O291" i="8"/>
  <c r="Z290" i="8"/>
  <c r="V290" i="8"/>
  <c r="R290" i="8"/>
  <c r="O290" i="8"/>
  <c r="Z289" i="8"/>
  <c r="V289" i="8"/>
  <c r="R289" i="8"/>
  <c r="O289" i="8"/>
  <c r="Z288" i="8"/>
  <c r="V288" i="8"/>
  <c r="R288" i="8"/>
  <c r="O288" i="8"/>
  <c r="Z287" i="8"/>
  <c r="V287" i="8"/>
  <c r="R287" i="8"/>
  <c r="O287" i="8"/>
  <c r="Z286" i="8"/>
  <c r="V286" i="8"/>
  <c r="R286" i="8"/>
  <c r="O286" i="8"/>
  <c r="Z285" i="8"/>
  <c r="V285" i="8"/>
  <c r="R285" i="8"/>
  <c r="O285" i="8"/>
  <c r="Z284" i="8"/>
  <c r="V284" i="8"/>
  <c r="R284" i="8"/>
  <c r="O284" i="8"/>
  <c r="Z283" i="8"/>
  <c r="V283" i="8"/>
  <c r="R283" i="8"/>
  <c r="O283" i="8"/>
  <c r="Z282" i="8"/>
  <c r="V282" i="8"/>
  <c r="R282" i="8"/>
  <c r="O282" i="8"/>
  <c r="Z281" i="8"/>
  <c r="V281" i="8"/>
  <c r="R281" i="8"/>
  <c r="O281" i="8"/>
  <c r="Z280" i="8"/>
  <c r="V280" i="8"/>
  <c r="R280" i="8"/>
  <c r="O280" i="8"/>
  <c r="Z279" i="8"/>
  <c r="V279" i="8"/>
  <c r="R279" i="8"/>
  <c r="O279" i="8"/>
  <c r="Z278" i="8"/>
  <c r="V278" i="8"/>
  <c r="R278" i="8"/>
  <c r="O278" i="8"/>
  <c r="Z277" i="8"/>
  <c r="V277" i="8"/>
  <c r="R277" i="8"/>
  <c r="O277" i="8"/>
  <c r="Z276" i="8"/>
  <c r="V276" i="8"/>
  <c r="R276" i="8"/>
  <c r="O276" i="8"/>
  <c r="Z275" i="8"/>
  <c r="V275" i="8"/>
  <c r="R275" i="8"/>
  <c r="O275" i="8"/>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K3" i="7" s="1"/>
  <c r="I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J2" i="7"/>
  <c r="J3" i="7"/>
  <c r="J4" i="7"/>
  <c r="J5" i="7"/>
  <c r="J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J409" i="7"/>
  <c r="J410" i="7"/>
  <c r="J411" i="7"/>
  <c r="J412" i="7"/>
  <c r="J413" i="7"/>
  <c r="J414" i="7"/>
  <c r="J415" i="7"/>
  <c r="J416" i="7"/>
  <c r="J417" i="7"/>
  <c r="J418" i="7"/>
  <c r="J419" i="7"/>
  <c r="J420" i="7"/>
  <c r="J421" i="7"/>
  <c r="J422" i="7"/>
  <c r="J423" i="7"/>
  <c r="J424" i="7"/>
  <c r="J425" i="7"/>
  <c r="J426" i="7"/>
  <c r="J427" i="7"/>
  <c r="J428" i="7"/>
  <c r="J429" i="7"/>
  <c r="J430" i="7"/>
  <c r="J431" i="7"/>
  <c r="J432" i="7"/>
  <c r="J433" i="7"/>
  <c r="J434" i="7"/>
  <c r="J435" i="7"/>
  <c r="J436" i="7"/>
  <c r="J437" i="7"/>
  <c r="J438" i="7"/>
  <c r="J439" i="7"/>
  <c r="J440" i="7"/>
  <c r="J441" i="7"/>
  <c r="J442" i="7"/>
  <c r="J443" i="7"/>
  <c r="J444" i="7"/>
  <c r="J445" i="7"/>
  <c r="J446" i="7"/>
  <c r="J447" i="7"/>
  <c r="J448" i="7"/>
  <c r="J449" i="7"/>
  <c r="J450" i="7"/>
  <c r="J451" i="7"/>
  <c r="J452" i="7"/>
  <c r="J453" i="7"/>
  <c r="J454" i="7"/>
  <c r="J455" i="7"/>
  <c r="J456" i="7"/>
  <c r="J457" i="7"/>
  <c r="J458" i="7"/>
  <c r="J459" i="7"/>
  <c r="J460" i="7"/>
  <c r="J461" i="7"/>
  <c r="J462" i="7"/>
  <c r="J463" i="7"/>
  <c r="J464" i="7"/>
  <c r="J465" i="7"/>
  <c r="J466" i="7"/>
  <c r="J467" i="7"/>
  <c r="J468" i="7"/>
  <c r="J469" i="7"/>
  <c r="J470" i="7"/>
  <c r="J471" i="7"/>
  <c r="J472" i="7"/>
  <c r="J473" i="7"/>
  <c r="J474" i="7"/>
  <c r="J475" i="7"/>
  <c r="J476" i="7"/>
  <c r="J477" i="7"/>
  <c r="J478" i="7"/>
  <c r="J479" i="7"/>
  <c r="J480"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2"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N409" i="7"/>
  <c r="N410" i="7"/>
  <c r="N411" i="7"/>
  <c r="N412" i="7"/>
  <c r="N413" i="7"/>
  <c r="N414" i="7"/>
  <c r="N415" i="7"/>
  <c r="N416" i="7"/>
  <c r="N417" i="7"/>
  <c r="N418" i="7"/>
  <c r="N419" i="7"/>
  <c r="N420" i="7"/>
  <c r="N421" i="7"/>
  <c r="N422" i="7"/>
  <c r="N423" i="7"/>
  <c r="N424" i="7"/>
  <c r="N425" i="7"/>
  <c r="N426" i="7"/>
  <c r="N427" i="7"/>
  <c r="N428" i="7"/>
  <c r="N429" i="7"/>
  <c r="N430" i="7"/>
  <c r="N431" i="7"/>
  <c r="N432" i="7"/>
  <c r="N433" i="7"/>
  <c r="N434" i="7"/>
  <c r="N435" i="7"/>
  <c r="N436" i="7"/>
  <c r="N437" i="7"/>
  <c r="N438" i="7"/>
  <c r="N439" i="7"/>
  <c r="N440" i="7"/>
  <c r="N441" i="7"/>
  <c r="N442" i="7"/>
  <c r="N443" i="7"/>
  <c r="N444" i="7"/>
  <c r="N445" i="7"/>
  <c r="N446" i="7"/>
  <c r="N447" i="7"/>
  <c r="N448" i="7"/>
  <c r="N449" i="7"/>
  <c r="N450" i="7"/>
  <c r="N451" i="7"/>
  <c r="N452" i="7"/>
  <c r="N453" i="7"/>
  <c r="N454" i="7"/>
  <c r="N455" i="7"/>
  <c r="N456" i="7"/>
  <c r="N457" i="7"/>
  <c r="N458" i="7"/>
  <c r="N459" i="7"/>
  <c r="N460" i="7"/>
  <c r="N461" i="7"/>
  <c r="N462" i="7"/>
  <c r="N463" i="7"/>
  <c r="N464" i="7"/>
  <c r="N465" i="7"/>
  <c r="N466" i="7"/>
  <c r="N467" i="7"/>
  <c r="N468" i="7"/>
  <c r="N469" i="7"/>
  <c r="N470" i="7"/>
  <c r="N471" i="7"/>
  <c r="N472" i="7"/>
  <c r="N473" i="7"/>
  <c r="N474" i="7"/>
  <c r="N475" i="7"/>
  <c r="N476" i="7"/>
  <c r="N477" i="7"/>
  <c r="N478" i="7"/>
  <c r="N479" i="7"/>
  <c r="N480" i="7"/>
  <c r="Q2" i="7"/>
  <c r="Q3" i="7"/>
  <c r="Q4" i="7"/>
  <c r="Q5" i="7"/>
  <c r="Q6" i="7"/>
  <c r="Q7" i="7"/>
  <c r="Q9" i="7"/>
  <c r="Q11" i="7"/>
  <c r="Q13" i="7"/>
  <c r="Q14" i="7"/>
  <c r="Q15" i="7"/>
  <c r="Q16" i="7"/>
  <c r="Q17" i="7"/>
  <c r="Q20" i="7"/>
  <c r="Q21" i="7"/>
  <c r="Q22" i="7"/>
  <c r="Q24" i="7"/>
  <c r="Q25" i="7"/>
  <c r="Q27" i="7"/>
  <c r="Q28" i="7"/>
  <c r="Q29" i="7"/>
  <c r="Q30" i="7"/>
  <c r="Q31" i="7"/>
  <c r="Q32" i="7"/>
  <c r="Q34" i="7"/>
  <c r="Q35" i="7"/>
  <c r="Q36" i="7"/>
  <c r="Q37" i="7"/>
  <c r="Q39" i="7"/>
  <c r="Q40" i="7"/>
  <c r="Q41" i="7"/>
  <c r="Q43" i="7"/>
  <c r="Q44" i="7"/>
  <c r="Q46" i="7"/>
  <c r="Q47" i="7"/>
  <c r="Q48" i="7"/>
  <c r="Q49" i="7"/>
  <c r="Q50" i="7"/>
  <c r="Q51" i="7"/>
  <c r="Q53" i="7"/>
  <c r="Q54" i="7"/>
  <c r="Q55" i="7"/>
  <c r="Q56" i="7"/>
  <c r="Q57" i="7"/>
  <c r="Q58" i="7"/>
  <c r="Q60" i="7"/>
  <c r="Q62" i="7"/>
  <c r="Q63" i="7"/>
  <c r="Q64" i="7"/>
  <c r="Q65" i="7"/>
  <c r="Q66" i="7"/>
  <c r="Q67" i="7"/>
  <c r="Q68" i="7"/>
  <c r="Q71" i="7"/>
  <c r="Q72" i="7"/>
  <c r="Q73" i="7"/>
  <c r="Q74" i="7"/>
  <c r="Q75" i="7"/>
  <c r="Q76" i="7"/>
  <c r="Q77" i="7"/>
  <c r="Q79" i="7"/>
  <c r="Q80" i="7"/>
  <c r="Q81" i="7"/>
  <c r="Q82" i="7"/>
  <c r="Q83" i="7"/>
  <c r="Q85" i="7"/>
  <c r="Q86" i="7"/>
  <c r="Q87" i="7"/>
  <c r="Q88" i="7"/>
  <c r="Q89" i="7"/>
  <c r="Q90" i="7"/>
  <c r="Q91" i="7"/>
  <c r="Q92" i="7"/>
  <c r="Q93" i="7"/>
  <c r="Q94" i="7"/>
  <c r="Q95" i="7"/>
  <c r="Q96" i="7"/>
  <c r="Q97" i="7"/>
  <c r="Q98" i="7"/>
  <c r="Q100" i="7"/>
  <c r="Q103" i="7"/>
  <c r="Q104" i="7"/>
  <c r="Q105" i="7"/>
  <c r="Q106" i="7"/>
  <c r="Q108" i="7"/>
  <c r="Q109" i="7"/>
  <c r="Q110" i="7"/>
  <c r="Q112" i="7"/>
  <c r="Q114" i="7"/>
  <c r="Q115" i="7"/>
  <c r="Q116" i="7"/>
  <c r="Q118" i="7"/>
  <c r="Q119" i="7"/>
  <c r="Q122" i="7"/>
  <c r="Q123" i="7"/>
  <c r="Q124" i="7"/>
  <c r="Q125" i="7"/>
  <c r="Q127" i="7"/>
  <c r="Q130" i="7"/>
  <c r="Q132" i="7"/>
  <c r="Q133" i="7"/>
  <c r="Q134" i="7"/>
  <c r="Q135" i="7"/>
  <c r="Q137" i="7"/>
  <c r="Q138" i="7"/>
  <c r="Q139" i="7"/>
  <c r="Q140" i="7"/>
  <c r="Q142" i="7"/>
  <c r="Q143" i="7"/>
  <c r="Q146" i="7"/>
  <c r="Q147" i="7"/>
  <c r="Q148" i="7"/>
  <c r="Q149" i="7"/>
  <c r="Q151" i="7"/>
  <c r="Q152" i="7"/>
  <c r="Q153" i="7"/>
  <c r="Q154" i="7"/>
  <c r="Q157" i="7"/>
  <c r="Q158" i="7"/>
  <c r="Q159" i="7"/>
  <c r="Q161" i="7"/>
  <c r="Q162" i="7"/>
  <c r="Q164" i="7"/>
  <c r="Q165" i="7"/>
  <c r="Q167" i="7"/>
  <c r="Q168" i="7"/>
  <c r="Q170" i="7"/>
  <c r="Q171" i="7"/>
  <c r="Q172" i="7"/>
  <c r="Q173" i="7"/>
  <c r="Q174" i="7"/>
  <c r="Q176" i="7"/>
  <c r="Q177" i="7"/>
  <c r="Q178" i="7"/>
  <c r="Q179" i="7"/>
  <c r="Q180" i="7"/>
  <c r="Q181" i="7"/>
  <c r="Q184" i="7"/>
  <c r="Q186" i="7"/>
  <c r="Q187" i="7"/>
  <c r="Q192" i="7"/>
  <c r="Q193" i="7"/>
  <c r="Q194" i="7"/>
  <c r="Q195" i="7"/>
  <c r="Q196" i="7"/>
  <c r="Q197" i="7"/>
  <c r="Q198" i="7"/>
  <c r="Q199" i="7"/>
  <c r="Q200" i="7"/>
  <c r="Q201" i="7"/>
  <c r="Q202" i="7"/>
  <c r="Q203" i="7"/>
  <c r="Q204" i="7"/>
  <c r="Q205" i="7"/>
  <c r="Q206" i="7"/>
  <c r="Q208" i="7"/>
  <c r="Q209" i="7"/>
  <c r="Q211" i="7"/>
  <c r="Q213" i="7"/>
  <c r="Q215" i="7"/>
  <c r="Q216" i="7"/>
  <c r="Q217" i="7"/>
  <c r="Q218" i="7"/>
  <c r="Q220" i="7"/>
  <c r="Q221" i="7"/>
  <c r="Q222" i="7"/>
  <c r="Q223" i="7"/>
  <c r="Q226" i="7"/>
  <c r="Q227" i="7"/>
  <c r="Q229" i="7"/>
  <c r="Q231" i="7"/>
  <c r="Q232" i="7"/>
  <c r="Q233" i="7"/>
  <c r="Q238" i="7"/>
  <c r="Q239" i="7"/>
  <c r="Q240" i="7"/>
  <c r="Q241" i="7"/>
  <c r="Q242" i="7"/>
  <c r="Q243" i="7"/>
  <c r="Q246" i="7"/>
  <c r="Q249" i="7"/>
  <c r="Q250" i="7"/>
  <c r="Q251" i="7"/>
  <c r="Q252" i="7"/>
  <c r="Q253" i="7"/>
  <c r="Q254" i="7"/>
  <c r="Q255" i="7"/>
  <c r="Q257" i="7"/>
  <c r="Q258" i="7"/>
  <c r="Q260" i="7"/>
  <c r="Q261" i="7"/>
  <c r="Q262" i="7"/>
  <c r="Q264" i="7"/>
  <c r="Q265" i="7"/>
  <c r="Q267" i="7"/>
  <c r="Q268" i="7"/>
  <c r="Q269" i="7"/>
  <c r="Q270" i="7"/>
  <c r="Q272" i="7"/>
  <c r="Q273" i="7"/>
  <c r="Q274" i="7"/>
  <c r="Q275" i="7"/>
  <c r="Q279" i="7"/>
  <c r="Q281" i="7"/>
  <c r="Q282" i="7"/>
  <c r="Q283" i="7"/>
  <c r="Q285" i="7"/>
  <c r="Q287" i="7"/>
  <c r="Q288" i="7"/>
  <c r="Q289" i="7"/>
  <c r="Q290" i="7"/>
  <c r="Q291" i="7"/>
  <c r="Q293" i="7"/>
  <c r="Q294" i="7"/>
  <c r="Q295" i="7"/>
  <c r="Q297" i="7"/>
  <c r="Q298" i="7"/>
  <c r="Q301" i="7"/>
  <c r="Q306" i="7"/>
  <c r="Q307" i="7"/>
  <c r="Q309" i="7"/>
  <c r="Q310" i="7"/>
  <c r="Q311" i="7"/>
  <c r="Q313" i="7"/>
  <c r="Q314" i="7"/>
  <c r="Q317" i="7"/>
  <c r="Q318" i="7"/>
  <c r="Q319" i="7"/>
  <c r="Q320" i="7"/>
  <c r="Q321" i="7"/>
  <c r="Q322" i="7"/>
  <c r="Q324" i="7"/>
  <c r="Q325" i="7"/>
  <c r="Q326" i="7"/>
  <c r="Q327" i="7"/>
  <c r="Q331" i="7"/>
  <c r="Q335" i="7"/>
  <c r="Q339" i="7"/>
  <c r="Q340" i="7"/>
  <c r="Q342" i="7"/>
  <c r="Q343" i="7"/>
  <c r="Q344" i="7"/>
  <c r="Q346" i="7"/>
  <c r="Q347" i="7"/>
  <c r="Q349" i="7"/>
  <c r="Q350" i="7"/>
  <c r="Q351" i="7"/>
  <c r="Q352" i="7"/>
  <c r="Q353" i="7"/>
  <c r="Q354" i="7"/>
  <c r="Q355" i="7"/>
  <c r="Q359" i="7"/>
  <c r="Q360" i="7"/>
  <c r="Q362" i="7"/>
  <c r="Q365" i="7"/>
  <c r="Q366" i="7"/>
  <c r="Q367" i="7"/>
  <c r="Q369" i="7"/>
  <c r="Q370" i="7"/>
  <c r="Q371" i="7"/>
  <c r="Q372" i="7"/>
  <c r="Q373" i="7"/>
  <c r="Q375" i="7"/>
  <c r="Q377" i="7"/>
  <c r="Q378" i="7"/>
  <c r="Q379" i="7"/>
  <c r="Q381" i="7"/>
  <c r="Q382" i="7"/>
  <c r="Q383" i="7"/>
  <c r="Q386" i="7"/>
  <c r="Q387" i="7"/>
  <c r="Q388" i="7"/>
  <c r="Q389" i="7"/>
  <c r="Q391" i="7"/>
  <c r="Q392" i="7"/>
  <c r="Q393" i="7"/>
  <c r="Q396" i="7"/>
  <c r="Q397" i="7"/>
  <c r="Q398" i="7"/>
  <c r="Q399" i="7"/>
  <c r="Q400" i="7"/>
  <c r="Q404" i="7"/>
  <c r="Q405" i="7"/>
  <c r="Q406" i="7"/>
  <c r="Q408" i="7"/>
  <c r="Q409" i="7"/>
  <c r="Q410" i="7"/>
  <c r="Q412" i="7"/>
  <c r="Q413" i="7"/>
  <c r="Q416" i="7"/>
  <c r="Q418" i="7"/>
  <c r="Q420" i="7"/>
  <c r="Q422" i="7"/>
  <c r="Q423" i="7"/>
  <c r="Q424" i="7"/>
  <c r="Q425" i="7"/>
  <c r="Q426" i="7"/>
  <c r="Q427" i="7"/>
  <c r="Q428" i="7"/>
  <c r="Q429" i="7"/>
  <c r="Q430" i="7"/>
  <c r="Q431" i="7"/>
  <c r="Q432" i="7"/>
  <c r="Q433" i="7"/>
  <c r="Q434" i="7"/>
  <c r="Q435" i="7"/>
  <c r="Q437" i="7"/>
  <c r="Q438" i="7"/>
  <c r="Q439" i="7"/>
  <c r="Q440" i="7"/>
  <c r="Q441" i="7"/>
  <c r="Q442" i="7"/>
  <c r="Q444" i="7"/>
  <c r="Q445" i="7"/>
  <c r="Q446" i="7"/>
  <c r="Q448" i="7"/>
  <c r="Q450" i="7"/>
  <c r="Q451" i="7"/>
  <c r="Q452" i="7"/>
  <c r="Q453" i="7"/>
  <c r="Q454" i="7"/>
  <c r="Q455" i="7"/>
  <c r="Q457" i="7"/>
  <c r="Q458" i="7"/>
  <c r="Q460" i="7"/>
  <c r="Q461" i="7"/>
  <c r="Q462" i="7"/>
  <c r="Q464" i="7"/>
  <c r="Q465" i="7"/>
  <c r="Q468" i="7"/>
  <c r="Q469" i="7"/>
  <c r="Q470" i="7"/>
  <c r="Q471" i="7"/>
  <c r="Q472" i="7"/>
  <c r="Q474" i="7"/>
  <c r="Q476" i="7"/>
  <c r="Q477" i="7"/>
  <c r="Q478" i="7"/>
  <c r="T2" i="7"/>
  <c r="T3" i="7"/>
  <c r="T4" i="7"/>
  <c r="T5" i="7"/>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1" i="7"/>
  <c r="T62" i="7"/>
  <c r="T63" i="7"/>
  <c r="T64" i="7"/>
  <c r="T65" i="7"/>
  <c r="T66" i="7"/>
  <c r="T67" i="7"/>
  <c r="T68" i="7"/>
  <c r="T69" i="7"/>
  <c r="T71" i="7"/>
  <c r="T72" i="7"/>
  <c r="T73" i="7"/>
  <c r="T74" i="7"/>
  <c r="T75" i="7"/>
  <c r="T76" i="7"/>
  <c r="T77" i="7"/>
  <c r="T78" i="7"/>
  <c r="T79" i="7"/>
  <c r="T80" i="7"/>
  <c r="T81" i="7"/>
  <c r="T82" i="7"/>
  <c r="T83" i="7"/>
  <c r="T84" i="7"/>
  <c r="T85" i="7"/>
  <c r="T86" i="7"/>
  <c r="T88" i="7"/>
  <c r="T89" i="7"/>
  <c r="T90" i="7"/>
  <c r="T91" i="7"/>
  <c r="T92" i="7"/>
  <c r="T93" i="7"/>
  <c r="T94" i="7"/>
  <c r="T95" i="7"/>
  <c r="T96" i="7"/>
  <c r="T97" i="7"/>
  <c r="T98" i="7"/>
  <c r="T99" i="7"/>
  <c r="T100" i="7"/>
  <c r="T102" i="7"/>
  <c r="T103" i="7"/>
  <c r="T104" i="7"/>
  <c r="T105" i="7"/>
  <c r="T106" i="7"/>
  <c r="T107" i="7"/>
  <c r="T108" i="7"/>
  <c r="T109" i="7"/>
  <c r="T110" i="7"/>
  <c r="T111" i="7"/>
  <c r="T112" i="7"/>
  <c r="T113" i="7"/>
  <c r="T114" i="7"/>
  <c r="T115" i="7"/>
  <c r="T116" i="7"/>
  <c r="T118" i="7"/>
  <c r="T119" i="7"/>
  <c r="T120" i="7"/>
  <c r="T121" i="7"/>
  <c r="T122" i="7"/>
  <c r="T123" i="7"/>
  <c r="T124" i="7"/>
  <c r="T125" i="7"/>
  <c r="T126" i="7"/>
  <c r="T127" i="7"/>
  <c r="T128" i="7"/>
  <c r="T130" i="7"/>
  <c r="T131" i="7"/>
  <c r="T132" i="7"/>
  <c r="T133" i="7"/>
  <c r="T134" i="7"/>
  <c r="T135" i="7"/>
  <c r="T136" i="7"/>
  <c r="T137" i="7"/>
  <c r="T138" i="7"/>
  <c r="T139" i="7"/>
  <c r="T141" i="7"/>
  <c r="T142" i="7"/>
  <c r="T143" i="7"/>
  <c r="T144" i="7"/>
  <c r="T146" i="7"/>
  <c r="T147" i="7"/>
  <c r="T148" i="7"/>
  <c r="T149" i="7"/>
  <c r="T150" i="7"/>
  <c r="T151" i="7"/>
  <c r="T152" i="7"/>
  <c r="T153" i="7"/>
  <c r="T154" i="7"/>
  <c r="T155" i="7"/>
  <c r="T156" i="7"/>
  <c r="T157" i="7"/>
  <c r="T158" i="7"/>
  <c r="T159" i="7"/>
  <c r="T160" i="7"/>
  <c r="T161" i="7"/>
  <c r="T162" i="7"/>
  <c r="T163" i="7"/>
  <c r="T164" i="7"/>
  <c r="T165" i="7"/>
  <c r="T166" i="7"/>
  <c r="T167" i="7"/>
  <c r="T168" i="7"/>
  <c r="T169" i="7"/>
  <c r="T172" i="7"/>
  <c r="T173" i="7"/>
  <c r="T174" i="7"/>
  <c r="T175" i="7"/>
  <c r="T177" i="7"/>
  <c r="T178" i="7"/>
  <c r="T179" i="7"/>
  <c r="T180" i="7"/>
  <c r="T181" i="7"/>
  <c r="T182" i="7"/>
  <c r="T183" i="7"/>
  <c r="T184" i="7"/>
  <c r="T185" i="7"/>
  <c r="T186" i="7"/>
  <c r="T187" i="7"/>
  <c r="T188" i="7"/>
  <c r="T189" i="7"/>
  <c r="T190" i="7"/>
  <c r="T191" i="7"/>
  <c r="T192" i="7"/>
  <c r="T193" i="7"/>
  <c r="T194" i="7"/>
  <c r="T195" i="7"/>
  <c r="T196" i="7"/>
  <c r="T197" i="7"/>
  <c r="T198" i="7"/>
  <c r="T199" i="7"/>
  <c r="T200" i="7"/>
  <c r="T201" i="7"/>
  <c r="T202" i="7"/>
  <c r="T203" i="7"/>
  <c r="T204" i="7"/>
  <c r="T205" i="7"/>
  <c r="T206" i="7"/>
  <c r="T208" i="7"/>
  <c r="T209" i="7"/>
  <c r="T210" i="7"/>
  <c r="T211" i="7"/>
  <c r="T212" i="7"/>
  <c r="T213" i="7"/>
  <c r="T214" i="7"/>
  <c r="T215" i="7"/>
  <c r="T216" i="7"/>
  <c r="T217" i="7"/>
  <c r="T218" i="7"/>
  <c r="T219" i="7"/>
  <c r="T220" i="7"/>
  <c r="T221" i="7"/>
  <c r="T222" i="7"/>
  <c r="T223" i="7"/>
  <c r="T224" i="7"/>
  <c r="T225" i="7"/>
  <c r="T226" i="7"/>
  <c r="T227" i="7"/>
  <c r="T228" i="7"/>
  <c r="T229" i="7"/>
  <c r="T230" i="7"/>
  <c r="T232" i="7"/>
  <c r="T233" i="7"/>
  <c r="T234" i="7"/>
  <c r="T235" i="7"/>
  <c r="T236" i="7"/>
  <c r="T238" i="7"/>
  <c r="T239" i="7"/>
  <c r="T240" i="7"/>
  <c r="T241" i="7"/>
  <c r="T242" i="7"/>
  <c r="T243" i="7"/>
  <c r="T244" i="7"/>
  <c r="T245" i="7"/>
  <c r="T246" i="7"/>
  <c r="T247" i="7"/>
  <c r="T248" i="7"/>
  <c r="T249" i="7"/>
  <c r="T250" i="7"/>
  <c r="T251" i="7"/>
  <c r="T252" i="7"/>
  <c r="T253" i="7"/>
  <c r="T254" i="7"/>
  <c r="T255" i="7"/>
  <c r="T256" i="7"/>
  <c r="T257" i="7"/>
  <c r="T258" i="7"/>
  <c r="T259"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9" i="7"/>
  <c r="T290" i="7"/>
  <c r="T291" i="7"/>
  <c r="T292" i="7"/>
  <c r="T293" i="7"/>
  <c r="T294" i="7"/>
  <c r="T295" i="7"/>
  <c r="T296" i="7"/>
  <c r="T297" i="7"/>
  <c r="T298"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50" i="7"/>
  <c r="T351" i="7"/>
  <c r="T352" i="7"/>
  <c r="T353" i="7"/>
  <c r="T354" i="7"/>
  <c r="T355" i="7"/>
  <c r="T356" i="7"/>
  <c r="T357" i="7"/>
  <c r="T358" i="7"/>
  <c r="T359" i="7"/>
  <c r="T360" i="7"/>
  <c r="T361" i="7"/>
  <c r="T362" i="7"/>
  <c r="T363" i="7"/>
  <c r="T364" i="7"/>
  <c r="T365" i="7"/>
  <c r="T366" i="7"/>
  <c r="T367" i="7"/>
  <c r="T368" i="7"/>
  <c r="T369" i="7"/>
  <c r="T370" i="7"/>
  <c r="T371" i="7"/>
  <c r="T372" i="7"/>
  <c r="T373" i="7"/>
  <c r="T374" i="7"/>
  <c r="T375" i="7"/>
  <c r="T376" i="7"/>
  <c r="T377" i="7"/>
  <c r="T378" i="7"/>
  <c r="T379" i="7"/>
  <c r="T381" i="7"/>
  <c r="T382" i="7"/>
  <c r="T383" i="7"/>
  <c r="T384" i="7"/>
  <c r="T385" i="7"/>
  <c r="T386" i="7"/>
  <c r="T387" i="7"/>
  <c r="T388" i="7"/>
  <c r="T389" i="7"/>
  <c r="T390" i="7"/>
  <c r="T391" i="7"/>
  <c r="T392" i="7"/>
  <c r="T393" i="7"/>
  <c r="T394" i="7"/>
  <c r="T395" i="7"/>
  <c r="T396" i="7"/>
  <c r="T397" i="7"/>
  <c r="T398" i="7"/>
  <c r="T399" i="7"/>
  <c r="T400" i="7"/>
  <c r="T401" i="7"/>
  <c r="T402" i="7"/>
  <c r="T403" i="7"/>
  <c r="T404" i="7"/>
  <c r="T405" i="7"/>
  <c r="T406" i="7"/>
  <c r="T407" i="7"/>
  <c r="T408" i="7"/>
  <c r="T409" i="7"/>
  <c r="T410" i="7"/>
  <c r="T411" i="7"/>
  <c r="T412" i="7"/>
  <c r="T413" i="7"/>
  <c r="T414" i="7"/>
  <c r="T415" i="7"/>
  <c r="T416" i="7"/>
  <c r="T417" i="7"/>
  <c r="T418" i="7"/>
  <c r="T419" i="7"/>
  <c r="T420" i="7"/>
  <c r="T421" i="7"/>
  <c r="T422" i="7"/>
  <c r="T423" i="7"/>
  <c r="T424" i="7"/>
  <c r="T425" i="7"/>
  <c r="T426" i="7"/>
  <c r="T427" i="7"/>
  <c r="T428" i="7"/>
  <c r="T429" i="7"/>
  <c r="T430" i="7"/>
  <c r="T431" i="7"/>
  <c r="T432" i="7"/>
  <c r="T433" i="7"/>
  <c r="T434" i="7"/>
  <c r="T435" i="7"/>
  <c r="T436" i="7"/>
  <c r="T437" i="7"/>
  <c r="T439" i="7"/>
  <c r="T440" i="7"/>
  <c r="T441" i="7"/>
  <c r="T442" i="7"/>
  <c r="T443" i="7"/>
  <c r="T444" i="7"/>
  <c r="T445" i="7"/>
  <c r="T446" i="7"/>
  <c r="T448" i="7"/>
  <c r="T450" i="7"/>
  <c r="T451" i="7"/>
  <c r="T452" i="7"/>
  <c r="T453" i="7"/>
  <c r="T454" i="7"/>
  <c r="T455" i="7"/>
  <c r="T456" i="7"/>
  <c r="T457" i="7"/>
  <c r="T458" i="7"/>
  <c r="T459" i="7"/>
  <c r="T460" i="7"/>
  <c r="T461" i="7"/>
  <c r="T462" i="7"/>
  <c r="T463" i="7"/>
  <c r="T464" i="7"/>
  <c r="T465" i="7"/>
  <c r="T466" i="7"/>
  <c r="T468" i="7"/>
  <c r="T469" i="7"/>
  <c r="T470" i="7"/>
  <c r="T471" i="7"/>
  <c r="T472" i="7"/>
  <c r="T473" i="7"/>
  <c r="T474" i="7"/>
  <c r="T475" i="7"/>
  <c r="T476" i="7"/>
  <c r="T477" i="7"/>
  <c r="T478"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U409" i="7"/>
  <c r="U410" i="7"/>
  <c r="U411" i="7"/>
  <c r="U412" i="7"/>
  <c r="U413" i="7"/>
  <c r="U414" i="7"/>
  <c r="U415" i="7"/>
  <c r="U416" i="7"/>
  <c r="U417" i="7"/>
  <c r="U418" i="7"/>
  <c r="U419" i="7"/>
  <c r="U420" i="7"/>
  <c r="U421" i="7"/>
  <c r="U422" i="7"/>
  <c r="U423" i="7"/>
  <c r="U424" i="7"/>
  <c r="U425" i="7"/>
  <c r="U426" i="7"/>
  <c r="U427" i="7"/>
  <c r="U428" i="7"/>
  <c r="U429" i="7"/>
  <c r="U430" i="7"/>
  <c r="U431" i="7"/>
  <c r="U432" i="7"/>
  <c r="U433" i="7"/>
  <c r="U434" i="7"/>
  <c r="U435" i="7"/>
  <c r="U436" i="7"/>
  <c r="U437" i="7"/>
  <c r="U438" i="7"/>
  <c r="U439" i="7"/>
  <c r="U440" i="7"/>
  <c r="U441" i="7"/>
  <c r="U442" i="7"/>
  <c r="U443" i="7"/>
  <c r="U444" i="7"/>
  <c r="U445" i="7"/>
  <c r="U446" i="7"/>
  <c r="U447" i="7"/>
  <c r="U448" i="7"/>
  <c r="U449" i="7"/>
  <c r="U450" i="7"/>
  <c r="U451" i="7"/>
  <c r="U452" i="7"/>
  <c r="U453" i="7"/>
  <c r="U454" i="7"/>
  <c r="U455" i="7"/>
  <c r="U456" i="7"/>
  <c r="U457" i="7"/>
  <c r="U458" i="7"/>
  <c r="U459" i="7"/>
  <c r="U460" i="7"/>
  <c r="U461" i="7"/>
  <c r="U462" i="7"/>
  <c r="U463" i="7"/>
  <c r="U464" i="7"/>
  <c r="U465" i="7"/>
  <c r="U466" i="7"/>
  <c r="U467" i="7"/>
  <c r="U468" i="7"/>
  <c r="U469" i="7"/>
  <c r="U470" i="7"/>
  <c r="U471" i="7"/>
  <c r="U472" i="7"/>
  <c r="U473" i="7"/>
  <c r="U474" i="7"/>
  <c r="U475" i="7"/>
  <c r="U476" i="7"/>
  <c r="U477" i="7"/>
  <c r="U478" i="7"/>
  <c r="U479" i="7"/>
  <c r="U480" i="7"/>
  <c r="AO2" i="7"/>
  <c r="AO3" i="7"/>
  <c r="AO4" i="7"/>
  <c r="AO5" i="7"/>
  <c r="AO6" i="7"/>
  <c r="AO7" i="7"/>
  <c r="AO9" i="7"/>
  <c r="AO10" i="7"/>
  <c r="AO11" i="7"/>
  <c r="AO12" i="7"/>
  <c r="AO13" i="7"/>
  <c r="AO14" i="7"/>
  <c r="AO15" i="7"/>
  <c r="AO16" i="7"/>
  <c r="AO17" i="7"/>
  <c r="AO18" i="7"/>
  <c r="AO19" i="7"/>
  <c r="AO20" i="7"/>
  <c r="AO21" i="7"/>
  <c r="AO22" i="7"/>
  <c r="AO24" i="7"/>
  <c r="AO25" i="7"/>
  <c r="AO26" i="7"/>
  <c r="AO27" i="7"/>
  <c r="AO28" i="7"/>
  <c r="AO29" i="7"/>
  <c r="AO30" i="7"/>
  <c r="AO31" i="7"/>
  <c r="AO33" i="7"/>
  <c r="AO34" i="7"/>
  <c r="AO35" i="7"/>
  <c r="AO36" i="7"/>
  <c r="AO37" i="7"/>
  <c r="AO38" i="7"/>
  <c r="AO39" i="7"/>
  <c r="AO40" i="7"/>
  <c r="AO41" i="7"/>
  <c r="AO42" i="7"/>
  <c r="AO43" i="7"/>
  <c r="AO45" i="7"/>
  <c r="AO46" i="7"/>
  <c r="AO47" i="7"/>
  <c r="AO48" i="7"/>
  <c r="AO49" i="7"/>
  <c r="AO50" i="7"/>
  <c r="AO52" i="7"/>
  <c r="AO55" i="7"/>
  <c r="AO56" i="7"/>
  <c r="AO57" i="7"/>
  <c r="AO58" i="7"/>
  <c r="AO59" i="7"/>
  <c r="AO60" i="7"/>
  <c r="AO61" i="7"/>
  <c r="AO62" i="7"/>
  <c r="AO63" i="7"/>
  <c r="AO64" i="7"/>
  <c r="AO65" i="7"/>
  <c r="AO66" i="7"/>
  <c r="AO67" i="7"/>
  <c r="AO68" i="7"/>
  <c r="AO69" i="7"/>
  <c r="AO71" i="7"/>
  <c r="AO72" i="7"/>
  <c r="AO73" i="7"/>
  <c r="AO74" i="7"/>
  <c r="AO75" i="7"/>
  <c r="AO76" i="7"/>
  <c r="AO77" i="7"/>
  <c r="AO78" i="7"/>
  <c r="AO79" i="7"/>
  <c r="AO80" i="7"/>
  <c r="AO81" i="7"/>
  <c r="AO82" i="7"/>
  <c r="AO83" i="7"/>
  <c r="AO84" i="7"/>
  <c r="AO85" i="7"/>
  <c r="AO86" i="7"/>
  <c r="AO88" i="7"/>
  <c r="AO89" i="7"/>
  <c r="AO90" i="7"/>
  <c r="AO91" i="7"/>
  <c r="AO92" i="7"/>
  <c r="AO93" i="7"/>
  <c r="AO94" i="7"/>
  <c r="AO95" i="7"/>
  <c r="AO97" i="7"/>
  <c r="AO98" i="7"/>
  <c r="AO99" i="7"/>
  <c r="AO100" i="7"/>
  <c r="AO101" i="7"/>
  <c r="AO102" i="7"/>
  <c r="AO103" i="7"/>
  <c r="AO104" i="7"/>
  <c r="AO105" i="7"/>
  <c r="AO106" i="7"/>
  <c r="AO107" i="7"/>
  <c r="AO108" i="7"/>
  <c r="AO109" i="7"/>
  <c r="AO110" i="7"/>
  <c r="AO111" i="7"/>
  <c r="AO112" i="7"/>
  <c r="AO113" i="7"/>
  <c r="AO114" i="7"/>
  <c r="AO115" i="7"/>
  <c r="AO116" i="7"/>
  <c r="AO119" i="7"/>
  <c r="AO121" i="7"/>
  <c r="AO122" i="7"/>
  <c r="AO123" i="7"/>
  <c r="AO124" i="7"/>
  <c r="AO126" i="7"/>
  <c r="AO127" i="7"/>
  <c r="AO128" i="7"/>
  <c r="AO129" i="7"/>
  <c r="AO130" i="7"/>
  <c r="AO131" i="7"/>
  <c r="AO132" i="7"/>
  <c r="AO133" i="7"/>
  <c r="AO134" i="7"/>
  <c r="AO135" i="7"/>
  <c r="AO136" i="7"/>
  <c r="AO137" i="7"/>
  <c r="AO138" i="7"/>
  <c r="AO139" i="7"/>
  <c r="AO140" i="7"/>
  <c r="AO141" i="7"/>
  <c r="AO142" i="7"/>
  <c r="AO143" i="7"/>
  <c r="AO144" i="7"/>
  <c r="AO146" i="7"/>
  <c r="AO147" i="7"/>
  <c r="AO148" i="7"/>
  <c r="AO149" i="7"/>
  <c r="AO150" i="7"/>
  <c r="AO151" i="7"/>
  <c r="AO152" i="7"/>
  <c r="AO153" i="7"/>
  <c r="AO155" i="7"/>
  <c r="AO156" i="7"/>
  <c r="AO157" i="7"/>
  <c r="AO159" i="7"/>
  <c r="AO160" i="7"/>
  <c r="AO161" i="7"/>
  <c r="AO162" i="7"/>
  <c r="AO163" i="7"/>
  <c r="AO164" i="7"/>
  <c r="AO165" i="7"/>
  <c r="AO166" i="7"/>
  <c r="AO167" i="7"/>
  <c r="AO168" i="7"/>
  <c r="AO169" i="7"/>
  <c r="AO170" i="7"/>
  <c r="AO171" i="7"/>
  <c r="AO172" i="7"/>
  <c r="AO173" i="7"/>
  <c r="AO174" i="7"/>
  <c r="AO175" i="7"/>
  <c r="AO176" i="7"/>
  <c r="AO177" i="7"/>
  <c r="AO178" i="7"/>
  <c r="AO179" i="7"/>
  <c r="AO180" i="7"/>
  <c r="AO181" i="7"/>
  <c r="AO182" i="7"/>
  <c r="AO183" i="7"/>
  <c r="AO184" i="7"/>
  <c r="AO185" i="7"/>
  <c r="AO186" i="7"/>
  <c r="AO187" i="7"/>
  <c r="AO188" i="7"/>
  <c r="AO189" i="7"/>
  <c r="AO190" i="7"/>
  <c r="AO191" i="7"/>
  <c r="AO192" i="7"/>
  <c r="AO193" i="7"/>
  <c r="AO194" i="7"/>
  <c r="AO195" i="7"/>
  <c r="AO196" i="7"/>
  <c r="AO198" i="7"/>
  <c r="AO199" i="7"/>
  <c r="AO200" i="7"/>
  <c r="AO202" i="7"/>
  <c r="AO203" i="7"/>
  <c r="AO204" i="7"/>
  <c r="AO205" i="7"/>
  <c r="AO206" i="7"/>
  <c r="AO207" i="7"/>
  <c r="AO208" i="7"/>
  <c r="AO209" i="7"/>
  <c r="AO210" i="7"/>
  <c r="AO211" i="7"/>
  <c r="AO212" i="7"/>
  <c r="AO213" i="7"/>
  <c r="AO214" i="7"/>
  <c r="AO215" i="7"/>
  <c r="AO216" i="7"/>
  <c r="AO217" i="7"/>
  <c r="AO218" i="7"/>
  <c r="AO219" i="7"/>
  <c r="AO222" i="7"/>
  <c r="AO223" i="7"/>
  <c r="AO224" i="7"/>
  <c r="AO225" i="7"/>
  <c r="AO226" i="7"/>
  <c r="AO227" i="7"/>
  <c r="AO228" i="7"/>
  <c r="AO229" i="7"/>
  <c r="AO231" i="7"/>
  <c r="AO232" i="7"/>
  <c r="AO233" i="7"/>
  <c r="AO234" i="7"/>
  <c r="AO235" i="7"/>
  <c r="AO236" i="7"/>
  <c r="AO238" i="7"/>
  <c r="AO239" i="7"/>
  <c r="AO240" i="7"/>
  <c r="AO241" i="7"/>
  <c r="AO242" i="7"/>
  <c r="AO243" i="7"/>
  <c r="AO244" i="7"/>
  <c r="AO245" i="7"/>
  <c r="AO246" i="7"/>
  <c r="AO247" i="7"/>
  <c r="AO248" i="7"/>
  <c r="AO249" i="7"/>
  <c r="AO250" i="7"/>
  <c r="AO251" i="7"/>
  <c r="AO252" i="7"/>
  <c r="AO253" i="7"/>
  <c r="AO254" i="7"/>
  <c r="AO255" i="7"/>
  <c r="AO256" i="7"/>
  <c r="AO257" i="7"/>
  <c r="AO258" i="7"/>
  <c r="AO259" i="7"/>
  <c r="AO260" i="7"/>
  <c r="AO261" i="7"/>
  <c r="AO262" i="7"/>
  <c r="AO263" i="7"/>
  <c r="AO264" i="7"/>
  <c r="AO265" i="7"/>
  <c r="AO266" i="7"/>
  <c r="AO267" i="7"/>
  <c r="AO268" i="7"/>
  <c r="AO269" i="7"/>
  <c r="AO270" i="7"/>
  <c r="AO271" i="7"/>
  <c r="AO272" i="7"/>
  <c r="AO273" i="7"/>
  <c r="AO274" i="7"/>
  <c r="AO275" i="7"/>
  <c r="AO276" i="7"/>
  <c r="AO278" i="7"/>
  <c r="AO279" i="7"/>
  <c r="AO280" i="7"/>
  <c r="AO281" i="7"/>
  <c r="AO282" i="7"/>
  <c r="AO283" i="7"/>
  <c r="AO284" i="7"/>
  <c r="AO285" i="7"/>
  <c r="AO286" i="7"/>
  <c r="AO287" i="7"/>
  <c r="AO288" i="7"/>
  <c r="AO289" i="7"/>
  <c r="AO290" i="7"/>
  <c r="AO291" i="7"/>
  <c r="AO292" i="7"/>
  <c r="AO293" i="7"/>
  <c r="AO294" i="7"/>
  <c r="AO295" i="7"/>
  <c r="AO296" i="7"/>
  <c r="AO297" i="7"/>
  <c r="AO298" i="7"/>
  <c r="AO299" i="7"/>
  <c r="AO300" i="7"/>
  <c r="AO301" i="7"/>
  <c r="AO302" i="7"/>
  <c r="AO303" i="7"/>
  <c r="AO305" i="7"/>
  <c r="AO306" i="7"/>
  <c r="AO307" i="7"/>
  <c r="AO308" i="7"/>
  <c r="AO309" i="7"/>
  <c r="AO310" i="7"/>
  <c r="AO311" i="7"/>
  <c r="AO312" i="7"/>
  <c r="AO313" i="7"/>
  <c r="AO314" i="7"/>
  <c r="AO315" i="7"/>
  <c r="AO316" i="7"/>
  <c r="AO317" i="7"/>
  <c r="AO318" i="7"/>
  <c r="AO319" i="7"/>
  <c r="AO320" i="7"/>
  <c r="AO321" i="7"/>
  <c r="AO322" i="7"/>
  <c r="AO323" i="7"/>
  <c r="AO324" i="7"/>
  <c r="AO325" i="7"/>
  <c r="AO326" i="7"/>
  <c r="AO327" i="7"/>
  <c r="AO328" i="7"/>
  <c r="AO329" i="7"/>
  <c r="AO330" i="7"/>
  <c r="AO331" i="7"/>
  <c r="AO332" i="7"/>
  <c r="AO333" i="7"/>
  <c r="AO334" i="7"/>
  <c r="AO335" i="7"/>
  <c r="AO337" i="7"/>
  <c r="AO338" i="7"/>
  <c r="AO339" i="7"/>
  <c r="AO340" i="7"/>
  <c r="AO341" i="7"/>
  <c r="AO342" i="7"/>
  <c r="AO343" i="7"/>
  <c r="AO344" i="7"/>
  <c r="AO345" i="7"/>
  <c r="AO346" i="7"/>
  <c r="AO347" i="7"/>
  <c r="AO348" i="7"/>
  <c r="AO349" i="7"/>
  <c r="AO350" i="7"/>
  <c r="AO351" i="7"/>
  <c r="AO352" i="7"/>
  <c r="AO353" i="7"/>
  <c r="AO354" i="7"/>
  <c r="AO355" i="7"/>
  <c r="AO357" i="7"/>
  <c r="AO358" i="7"/>
  <c r="AO359" i="7"/>
  <c r="AO360" i="7"/>
  <c r="AO361" i="7"/>
  <c r="AO362" i="7"/>
  <c r="AO363" i="7"/>
  <c r="AO364" i="7"/>
  <c r="AO365" i="7"/>
  <c r="AO367" i="7"/>
  <c r="AO368" i="7"/>
  <c r="AO369" i="7"/>
  <c r="AO370" i="7"/>
  <c r="AO371" i="7"/>
  <c r="AO372" i="7"/>
  <c r="AO373" i="7"/>
  <c r="AO374" i="7"/>
  <c r="AO375" i="7"/>
  <c r="AO376" i="7"/>
  <c r="AO377" i="7"/>
  <c r="AO378" i="7"/>
  <c r="AO380" i="7"/>
  <c r="AO381" i="7"/>
  <c r="AO382" i="7"/>
  <c r="AO383" i="7"/>
  <c r="AO384" i="7"/>
  <c r="AO385" i="7"/>
  <c r="AO386" i="7"/>
  <c r="AO387" i="7"/>
  <c r="AO388" i="7"/>
  <c r="AO389" i="7"/>
  <c r="AO390" i="7"/>
  <c r="AO391" i="7"/>
  <c r="AO392" i="7"/>
  <c r="AO393" i="7"/>
  <c r="AO394" i="7"/>
  <c r="AO395" i="7"/>
  <c r="AO397" i="7"/>
  <c r="AO398" i="7"/>
  <c r="AO399" i="7"/>
  <c r="AO400" i="7"/>
  <c r="AO401" i="7"/>
  <c r="AO402" i="7"/>
  <c r="AO403" i="7"/>
  <c r="AO404" i="7"/>
  <c r="AO405" i="7"/>
  <c r="AO406" i="7"/>
  <c r="AO407" i="7"/>
  <c r="AO408" i="7"/>
  <c r="AO409" i="7"/>
  <c r="AO410" i="7"/>
  <c r="AO411" i="7"/>
  <c r="AO412" i="7"/>
  <c r="AO413" i="7"/>
  <c r="AO414" i="7"/>
  <c r="AO415" i="7"/>
  <c r="AO416" i="7"/>
  <c r="AO417" i="7"/>
  <c r="AO418" i="7"/>
  <c r="AO419" i="7"/>
  <c r="AO420" i="7"/>
  <c r="AO421" i="7"/>
  <c r="AO422" i="7"/>
  <c r="AO423" i="7"/>
  <c r="AO424" i="7"/>
  <c r="AO425" i="7"/>
  <c r="AO426" i="7"/>
  <c r="AO427" i="7"/>
  <c r="AO428" i="7"/>
  <c r="AO429" i="7"/>
  <c r="AO430" i="7"/>
  <c r="AO431" i="7"/>
  <c r="AO432" i="7"/>
  <c r="AO433" i="7"/>
  <c r="AO434" i="7"/>
  <c r="AO436" i="7"/>
  <c r="AO437" i="7"/>
  <c r="AO438" i="7"/>
  <c r="AO439" i="7"/>
  <c r="AO440" i="7"/>
  <c r="AO441" i="7"/>
  <c r="AO442" i="7"/>
  <c r="AO443" i="7"/>
  <c r="AO444" i="7"/>
  <c r="AO445" i="7"/>
  <c r="AO446" i="7"/>
  <c r="AO447" i="7"/>
  <c r="AO448" i="7"/>
  <c r="AO449" i="7"/>
  <c r="AO450" i="7"/>
  <c r="AO451" i="7"/>
  <c r="AO452" i="7"/>
  <c r="AO454" i="7"/>
  <c r="AO455" i="7"/>
  <c r="AO456" i="7"/>
  <c r="AO457" i="7"/>
  <c r="AO458" i="7"/>
  <c r="AO459" i="7"/>
  <c r="AO460" i="7"/>
  <c r="AO461" i="7"/>
  <c r="AO462" i="7"/>
  <c r="AO463" i="7"/>
  <c r="AO464" i="7"/>
  <c r="AO465" i="7"/>
  <c r="AO467" i="7"/>
  <c r="AO468" i="7"/>
  <c r="AO469" i="7"/>
  <c r="AO470" i="7"/>
  <c r="AO471" i="7"/>
  <c r="AO472" i="7"/>
  <c r="AO474" i="7"/>
  <c r="AO475" i="7"/>
  <c r="AO476" i="7"/>
  <c r="AO477" i="7"/>
  <c r="AO479" i="7"/>
  <c r="AO480" i="7"/>
  <c r="AL3" i="7"/>
  <c r="AL5" i="7"/>
  <c r="AL7" i="7"/>
  <c r="AL9" i="7"/>
  <c r="AL10" i="7"/>
  <c r="AL11" i="7"/>
  <c r="AL12" i="7"/>
  <c r="AL14" i="7"/>
  <c r="AL17" i="7"/>
  <c r="AL21" i="7"/>
  <c r="AL22" i="7"/>
  <c r="AL23" i="7"/>
  <c r="AL25" i="7"/>
  <c r="AL26" i="7"/>
  <c r="AL27" i="7"/>
  <c r="AL29" i="7"/>
  <c r="AL30" i="7"/>
  <c r="AL32" i="7"/>
  <c r="AL35" i="7"/>
  <c r="AL37" i="7"/>
  <c r="AL38" i="7"/>
  <c r="AL39" i="7"/>
  <c r="AL40" i="7"/>
  <c r="AL42" i="7"/>
  <c r="AL45" i="7"/>
  <c r="AL47" i="7"/>
  <c r="AL48" i="7"/>
  <c r="AL50" i="7"/>
  <c r="AL52" i="7"/>
  <c r="AL54" i="7"/>
  <c r="AL56" i="7"/>
  <c r="AL57" i="7"/>
  <c r="AL58" i="7"/>
  <c r="AL59" i="7"/>
  <c r="AL60" i="7"/>
  <c r="AL61" i="7"/>
  <c r="AL62" i="7"/>
  <c r="AL63" i="7"/>
  <c r="AL64" i="7"/>
  <c r="AL65" i="7"/>
  <c r="AL66" i="7"/>
  <c r="AL67" i="7"/>
  <c r="AL68" i="7"/>
  <c r="AL69" i="7"/>
  <c r="AL71" i="7"/>
  <c r="AL72" i="7"/>
  <c r="AL74" i="7"/>
  <c r="AL76" i="7"/>
  <c r="AL77" i="7"/>
  <c r="AL78" i="7"/>
  <c r="AL79" i="7"/>
  <c r="AL81" i="7"/>
  <c r="AL83" i="7"/>
  <c r="AL84" i="7"/>
  <c r="AL86" i="7"/>
  <c r="AL89" i="7"/>
  <c r="AL90" i="7"/>
  <c r="AL91" i="7"/>
  <c r="AL92" i="7"/>
  <c r="AL93" i="7"/>
  <c r="AL94" i="7"/>
  <c r="AL95" i="7"/>
  <c r="AL97" i="7"/>
  <c r="AL98" i="7"/>
  <c r="AL99" i="7"/>
  <c r="AL101" i="7"/>
  <c r="AL104" i="7"/>
  <c r="AL105" i="7"/>
  <c r="AL106" i="7"/>
  <c r="AL107" i="7"/>
  <c r="AL108" i="7"/>
  <c r="AL109" i="7"/>
  <c r="AL110" i="7"/>
  <c r="AL111" i="7"/>
  <c r="AL112" i="7"/>
  <c r="AL113" i="7"/>
  <c r="AL114" i="7"/>
  <c r="AL117" i="7"/>
  <c r="AL118" i="7"/>
  <c r="AL119" i="7"/>
  <c r="AL120" i="7"/>
  <c r="AL121" i="7"/>
  <c r="AL124" i="7"/>
  <c r="AL125" i="7"/>
  <c r="AL126" i="7"/>
  <c r="AL129" i="7"/>
  <c r="AL131" i="7"/>
  <c r="AL132" i="7"/>
  <c r="AL133" i="7"/>
  <c r="AL134" i="7"/>
  <c r="AL135" i="7"/>
  <c r="AL136" i="7"/>
  <c r="AL137" i="7"/>
  <c r="AL138" i="7"/>
  <c r="AL141" i="7"/>
  <c r="AL142" i="7"/>
  <c r="AL143" i="7"/>
  <c r="AL144" i="7"/>
  <c r="AL145" i="7"/>
  <c r="AL146" i="7"/>
  <c r="AL147" i="7"/>
  <c r="AL148" i="7"/>
  <c r="AL150" i="7"/>
  <c r="AL151" i="7"/>
  <c r="AL153" i="7"/>
  <c r="AL154" i="7"/>
  <c r="AL155" i="7"/>
  <c r="AL156" i="7"/>
  <c r="AL157" i="7"/>
  <c r="AL160" i="7"/>
  <c r="AL161" i="7"/>
  <c r="AL166" i="7"/>
  <c r="AL167" i="7"/>
  <c r="AL168" i="7"/>
  <c r="AL169" i="7"/>
  <c r="AL170" i="7"/>
  <c r="AL171" i="7"/>
  <c r="AL172" i="7"/>
  <c r="AL173" i="7"/>
  <c r="AL178" i="7"/>
  <c r="AL179" i="7"/>
  <c r="AL180" i="7"/>
  <c r="AL181" i="7"/>
  <c r="AL183" i="7"/>
  <c r="AL184" i="7"/>
  <c r="AL188" i="7"/>
  <c r="AL189" i="7"/>
  <c r="AL190" i="7"/>
  <c r="AL191" i="7"/>
  <c r="AL192" i="7"/>
  <c r="AL195" i="7"/>
  <c r="AL196" i="7"/>
  <c r="AL198" i="7"/>
  <c r="AL199" i="7"/>
  <c r="AL201" i="7"/>
  <c r="AL202" i="7"/>
  <c r="AL203" i="7"/>
  <c r="AL204" i="7"/>
  <c r="AL205" i="7"/>
  <c r="AL206" i="7"/>
  <c r="AL207" i="7"/>
  <c r="AL209" i="7"/>
  <c r="AL211" i="7"/>
  <c r="AL213" i="7"/>
  <c r="AL215" i="7"/>
  <c r="AL216" i="7"/>
  <c r="AL217" i="7"/>
  <c r="AL219" i="7"/>
  <c r="AL222" i="7"/>
  <c r="AL223" i="7"/>
  <c r="AL224" i="7"/>
  <c r="AL225" i="7"/>
  <c r="AL227" i="7"/>
  <c r="AL229" i="7"/>
  <c r="AL230" i="7"/>
  <c r="AL231" i="7"/>
  <c r="AL232" i="7"/>
  <c r="AL233" i="7"/>
  <c r="AL234" i="7"/>
  <c r="AL235" i="7"/>
  <c r="AL236" i="7"/>
  <c r="AL237" i="7"/>
  <c r="AL239" i="7"/>
  <c r="AL240" i="7"/>
  <c r="AL241" i="7"/>
  <c r="AL242" i="7"/>
  <c r="AL243" i="7"/>
  <c r="AL248" i="7"/>
  <c r="AL250" i="7"/>
  <c r="AL251" i="7"/>
  <c r="AL255" i="7"/>
  <c r="AL257" i="7"/>
  <c r="AL258" i="7"/>
  <c r="AL262" i="7"/>
  <c r="AL263" i="7"/>
  <c r="AL265" i="7"/>
  <c r="AL266" i="7"/>
  <c r="AL268" i="7"/>
  <c r="AL269" i="7"/>
  <c r="AL271" i="7"/>
  <c r="AL272" i="7"/>
  <c r="AL274" i="7"/>
  <c r="AL276" i="7"/>
  <c r="AL279" i="7"/>
  <c r="AL280" i="7"/>
  <c r="AL282" i="7"/>
  <c r="AL284" i="7"/>
  <c r="AL286" i="7"/>
  <c r="AL287" i="7"/>
  <c r="AL289" i="7"/>
  <c r="AL290" i="7"/>
  <c r="AL291" i="7"/>
  <c r="AL292" i="7"/>
  <c r="AL293" i="7"/>
  <c r="AL294" i="7"/>
  <c r="AL295" i="7"/>
  <c r="AL296" i="7"/>
  <c r="AL297" i="7"/>
  <c r="AL298" i="7"/>
  <c r="AL300" i="7"/>
  <c r="AL301" i="7"/>
  <c r="AL302" i="7"/>
  <c r="AL304" i="7"/>
  <c r="AL306" i="7"/>
  <c r="AL307" i="7"/>
  <c r="AL309" i="7"/>
  <c r="AL310" i="7"/>
  <c r="AL312" i="7"/>
  <c r="AL314" i="7"/>
  <c r="AL316" i="7"/>
  <c r="AL317" i="7"/>
  <c r="AL320" i="7"/>
  <c r="AL321" i="7"/>
  <c r="AL323" i="7"/>
  <c r="AL325" i="7"/>
  <c r="AL326" i="7"/>
  <c r="AL328" i="7"/>
  <c r="AL329" i="7"/>
  <c r="AL331" i="7"/>
  <c r="AL334" i="7"/>
  <c r="AL335" i="7"/>
  <c r="AL337" i="7"/>
  <c r="AL338" i="7"/>
  <c r="AL339" i="7"/>
  <c r="AL341" i="7"/>
  <c r="AL345" i="7"/>
  <c r="AL347" i="7"/>
  <c r="AL351" i="7"/>
  <c r="AL352" i="7"/>
  <c r="AL353" i="7"/>
  <c r="AL354" i="7"/>
  <c r="AL356" i="7"/>
  <c r="AL357" i="7"/>
  <c r="AL358" i="7"/>
  <c r="AL359" i="7"/>
  <c r="AL360" i="7"/>
  <c r="AL361" i="7"/>
  <c r="AL363" i="7"/>
  <c r="AL364" i="7"/>
  <c r="AL365" i="7"/>
  <c r="AL366" i="7"/>
  <c r="AL368" i="7"/>
  <c r="AL371" i="7"/>
  <c r="AL372" i="7"/>
  <c r="AL373" i="7"/>
  <c r="AL374" i="7"/>
  <c r="AL375" i="7"/>
  <c r="AL376" i="7"/>
  <c r="AL377" i="7"/>
  <c r="AL381" i="7"/>
  <c r="AL382" i="7"/>
  <c r="AL383" i="7"/>
  <c r="AL386" i="7"/>
  <c r="AL387" i="7"/>
  <c r="AL388" i="7"/>
  <c r="AL391" i="7"/>
  <c r="AL392" i="7"/>
  <c r="AL393" i="7"/>
  <c r="AL394" i="7"/>
  <c r="AL395" i="7"/>
  <c r="AL397" i="7"/>
  <c r="AL398" i="7"/>
  <c r="AL401" i="7"/>
  <c r="AL403" i="7"/>
  <c r="AL405" i="7"/>
  <c r="AL406" i="7"/>
  <c r="AL411" i="7"/>
  <c r="AL412" i="7"/>
  <c r="AL413" i="7"/>
  <c r="AL414" i="7"/>
  <c r="AL415" i="7"/>
  <c r="AL417" i="7"/>
  <c r="AL418" i="7"/>
  <c r="AL419" i="7"/>
  <c r="AL420" i="7"/>
  <c r="AL421" i="7"/>
  <c r="AL422" i="7"/>
  <c r="AL423" i="7"/>
  <c r="AL424" i="7"/>
  <c r="AL425" i="7"/>
  <c r="AL428" i="7"/>
  <c r="AL430" i="7"/>
  <c r="AL436" i="7"/>
  <c r="AL437" i="7"/>
  <c r="AL440" i="7"/>
  <c r="AL441" i="7"/>
  <c r="AL443" i="7"/>
  <c r="AL444" i="7"/>
  <c r="AL445" i="7"/>
  <c r="AL446" i="7"/>
  <c r="AL449" i="7"/>
  <c r="AL450" i="7"/>
  <c r="AL451" i="7"/>
  <c r="AL452" i="7"/>
  <c r="AL455" i="7"/>
  <c r="AL458" i="7"/>
  <c r="AL465" i="7"/>
  <c r="AL466" i="7"/>
  <c r="AL469" i="7"/>
  <c r="AL470" i="7"/>
  <c r="AL471" i="7"/>
  <c r="AL474" i="7"/>
  <c r="AL475" i="7"/>
  <c r="AL477"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I409" i="7"/>
  <c r="AI410" i="7"/>
  <c r="AI411" i="7"/>
  <c r="AI412" i="7"/>
  <c r="AI413" i="7"/>
  <c r="AI414" i="7"/>
  <c r="AI415" i="7"/>
  <c r="AI416" i="7"/>
  <c r="AI417" i="7"/>
  <c r="AI418" i="7"/>
  <c r="AI419" i="7"/>
  <c r="AI420" i="7"/>
  <c r="AI421" i="7"/>
  <c r="AI422" i="7"/>
  <c r="AI423" i="7"/>
  <c r="AI424" i="7"/>
  <c r="AI425" i="7"/>
  <c r="AI426" i="7"/>
  <c r="AI427" i="7"/>
  <c r="AI428" i="7"/>
  <c r="AI429" i="7"/>
  <c r="AI430" i="7"/>
  <c r="AI431" i="7"/>
  <c r="AI432" i="7"/>
  <c r="AI433" i="7"/>
  <c r="AI434" i="7"/>
  <c r="AI435" i="7"/>
  <c r="AI436" i="7"/>
  <c r="AI437" i="7"/>
  <c r="AI438" i="7"/>
  <c r="AI439" i="7"/>
  <c r="AI440" i="7"/>
  <c r="AI441" i="7"/>
  <c r="AI442" i="7"/>
  <c r="AI443" i="7"/>
  <c r="AI444" i="7"/>
  <c r="AI445" i="7"/>
  <c r="AI446" i="7"/>
  <c r="AI447" i="7"/>
  <c r="AI448" i="7"/>
  <c r="AI449" i="7"/>
  <c r="AI450" i="7"/>
  <c r="AI451" i="7"/>
  <c r="AI452" i="7"/>
  <c r="AI453" i="7"/>
  <c r="AI454" i="7"/>
  <c r="AI455" i="7"/>
  <c r="AI456" i="7"/>
  <c r="AI457" i="7"/>
  <c r="AI458" i="7"/>
  <c r="AI459" i="7"/>
  <c r="AI460" i="7"/>
  <c r="AI461" i="7"/>
  <c r="AI462" i="7"/>
  <c r="AI463" i="7"/>
  <c r="AI464" i="7"/>
  <c r="AI465" i="7"/>
  <c r="AI466" i="7"/>
  <c r="AI467" i="7"/>
  <c r="AI468" i="7"/>
  <c r="AI469" i="7"/>
  <c r="AI470" i="7"/>
  <c r="AI471" i="7"/>
  <c r="AI472" i="7"/>
  <c r="AI473" i="7"/>
  <c r="AI474" i="7"/>
  <c r="AI475" i="7"/>
  <c r="AI476" i="7"/>
  <c r="AI477" i="7"/>
  <c r="AI478" i="7"/>
  <c r="AI479" i="7"/>
  <c r="AI480"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E409" i="7"/>
  <c r="AE410" i="7"/>
  <c r="AE411" i="7"/>
  <c r="AE412" i="7"/>
  <c r="AE413" i="7"/>
  <c r="AE414" i="7"/>
  <c r="AE415" i="7"/>
  <c r="AE416" i="7"/>
  <c r="AE417" i="7"/>
  <c r="AE418" i="7"/>
  <c r="AE419" i="7"/>
  <c r="AE420" i="7"/>
  <c r="AE421" i="7"/>
  <c r="AE422" i="7"/>
  <c r="AE423" i="7"/>
  <c r="AE424" i="7"/>
  <c r="AE425" i="7"/>
  <c r="AE426" i="7"/>
  <c r="AE427" i="7"/>
  <c r="AE428" i="7"/>
  <c r="AE429" i="7"/>
  <c r="AE430" i="7"/>
  <c r="AE431" i="7"/>
  <c r="AE432" i="7"/>
  <c r="AE433" i="7"/>
  <c r="AE434" i="7"/>
  <c r="AE435" i="7"/>
  <c r="AE436" i="7"/>
  <c r="AE437" i="7"/>
  <c r="AE438" i="7"/>
  <c r="AE439" i="7"/>
  <c r="AE440" i="7"/>
  <c r="AE441" i="7"/>
  <c r="AE442" i="7"/>
  <c r="AE443" i="7"/>
  <c r="AE444" i="7"/>
  <c r="AE445" i="7"/>
  <c r="AE446" i="7"/>
  <c r="AE447" i="7"/>
  <c r="AE448" i="7"/>
  <c r="AE449" i="7"/>
  <c r="AE450" i="7"/>
  <c r="AE451" i="7"/>
  <c r="AE452" i="7"/>
  <c r="AE453" i="7"/>
  <c r="AE454" i="7"/>
  <c r="AE455" i="7"/>
  <c r="AE456" i="7"/>
  <c r="AE457" i="7"/>
  <c r="AE458" i="7"/>
  <c r="AE459" i="7"/>
  <c r="AE460" i="7"/>
  <c r="AE461" i="7"/>
  <c r="AE462" i="7"/>
  <c r="AE463" i="7"/>
  <c r="AE464" i="7"/>
  <c r="AE465" i="7"/>
  <c r="AE466" i="7"/>
  <c r="AE467" i="7"/>
  <c r="AE468" i="7"/>
  <c r="AE469" i="7"/>
  <c r="AE470" i="7"/>
  <c r="AE471" i="7"/>
  <c r="AE472" i="7"/>
  <c r="AE473" i="7"/>
  <c r="AE474" i="7"/>
  <c r="AE475" i="7"/>
  <c r="AE476" i="7"/>
  <c r="AE477" i="7"/>
  <c r="AE478" i="7"/>
  <c r="AE479" i="7"/>
  <c r="AE480" i="7"/>
  <c r="AC2" i="7"/>
  <c r="AC4" i="7"/>
  <c r="AC7" i="7"/>
  <c r="AC9" i="7"/>
  <c r="AC11" i="7"/>
  <c r="AC12" i="7"/>
  <c r="AC13" i="7"/>
  <c r="AC14" i="7"/>
  <c r="AC15" i="7"/>
  <c r="AC18" i="7"/>
  <c r="AC19" i="7"/>
  <c r="AC21" i="7"/>
  <c r="AC22" i="7"/>
  <c r="AC23" i="7"/>
  <c r="AC24" i="7"/>
  <c r="AC26" i="7"/>
  <c r="AC30" i="7"/>
  <c r="AC33" i="7"/>
  <c r="AC34" i="7"/>
  <c r="AC36" i="7"/>
  <c r="AC37" i="7"/>
  <c r="AC38" i="7"/>
  <c r="AC39" i="7"/>
  <c r="AC40" i="7"/>
  <c r="AC41" i="7"/>
  <c r="AC42" i="7"/>
  <c r="AC44" i="7"/>
  <c r="AC45" i="7"/>
  <c r="AC46" i="7"/>
  <c r="AC47" i="7"/>
  <c r="AC48" i="7"/>
  <c r="AC49" i="7"/>
  <c r="AC50" i="7"/>
  <c r="AC51" i="7"/>
  <c r="AC52" i="7"/>
  <c r="AC53" i="7"/>
  <c r="AC55" i="7"/>
  <c r="AC57" i="7"/>
  <c r="AC59" i="7"/>
  <c r="AC61" i="7"/>
  <c r="AC63" i="7"/>
  <c r="AC64" i="7"/>
  <c r="AC65" i="7"/>
  <c r="AC66" i="7"/>
  <c r="AC67" i="7"/>
  <c r="AC69" i="7"/>
  <c r="AC70" i="7"/>
  <c r="AC71" i="7"/>
  <c r="AC72" i="7"/>
  <c r="AC73" i="7"/>
  <c r="AC74" i="7"/>
  <c r="AC75" i="7"/>
  <c r="AC76" i="7"/>
  <c r="AC79" i="7"/>
  <c r="AC80" i="7"/>
  <c r="AC81" i="7"/>
  <c r="AC85" i="7"/>
  <c r="AC86" i="7"/>
  <c r="AC88" i="7"/>
  <c r="AC90" i="7"/>
  <c r="AC91" i="7"/>
  <c r="AC92" i="7"/>
  <c r="AC93" i="7"/>
  <c r="AC94" i="7"/>
  <c r="AC96" i="7"/>
  <c r="AC97" i="7"/>
  <c r="AC98" i="7"/>
  <c r="AC100" i="7"/>
  <c r="AC102" i="7"/>
  <c r="AC103" i="7"/>
  <c r="AC105" i="7"/>
  <c r="AC106" i="7"/>
  <c r="AC107" i="7"/>
  <c r="AC108" i="7"/>
  <c r="AC109" i="7"/>
  <c r="AC112" i="7"/>
  <c r="AC113" i="7"/>
  <c r="AC115" i="7"/>
  <c r="AC116" i="7"/>
  <c r="AC118" i="7"/>
  <c r="AC119" i="7"/>
  <c r="AC120" i="7"/>
  <c r="AC121" i="7"/>
  <c r="AC123" i="7"/>
  <c r="AC124" i="7"/>
  <c r="AC126" i="7"/>
  <c r="AC129" i="7"/>
  <c r="AC130" i="7"/>
  <c r="AC131" i="7"/>
  <c r="AC132" i="7"/>
  <c r="AC134" i="7"/>
  <c r="AC136" i="7"/>
  <c r="AC137" i="7"/>
  <c r="AC138" i="7"/>
  <c r="AC139" i="7"/>
  <c r="AC140" i="7"/>
  <c r="AC141" i="7"/>
  <c r="AC142" i="7"/>
  <c r="AC144" i="7"/>
  <c r="AC146" i="7"/>
  <c r="AC147" i="7"/>
  <c r="AC148" i="7"/>
  <c r="AC151" i="7"/>
  <c r="AC152" i="7"/>
  <c r="AC153" i="7"/>
  <c r="AC155" i="7"/>
  <c r="AC156" i="7"/>
  <c r="AC157" i="7"/>
  <c r="AC160" i="7"/>
  <c r="AC162" i="7"/>
  <c r="AC163" i="7"/>
  <c r="AC164" i="7"/>
  <c r="AC166" i="7"/>
  <c r="AC167" i="7"/>
  <c r="AC168" i="7"/>
  <c r="AC169" i="7"/>
  <c r="AC174" i="7"/>
  <c r="AC177" i="7"/>
  <c r="AC178" i="7"/>
  <c r="AC183" i="7"/>
  <c r="AC184" i="7"/>
  <c r="AC187" i="7"/>
  <c r="AC188" i="7"/>
  <c r="AC193" i="7"/>
  <c r="AC197" i="7"/>
  <c r="AC198" i="7"/>
  <c r="AC200" i="7"/>
  <c r="AC201" i="7"/>
  <c r="AC202" i="7"/>
  <c r="AC205" i="7"/>
  <c r="AC208" i="7"/>
  <c r="AC209" i="7"/>
  <c r="AC211" i="7"/>
  <c r="AC212" i="7"/>
  <c r="AC214" i="7"/>
  <c r="AC215" i="7"/>
  <c r="AC216" i="7"/>
  <c r="AC219" i="7"/>
  <c r="AC223" i="7"/>
  <c r="AC224" i="7"/>
  <c r="AC225" i="7"/>
  <c r="AC226" i="7"/>
  <c r="AC227" i="7"/>
  <c r="AC228" i="7"/>
  <c r="AC233" i="7"/>
  <c r="AC234" i="7"/>
  <c r="AC235" i="7"/>
  <c r="AC240" i="7"/>
  <c r="AC241" i="7"/>
  <c r="AC242" i="7"/>
  <c r="AC243" i="7"/>
  <c r="AC246" i="7"/>
  <c r="AC253" i="7"/>
  <c r="AC254" i="7"/>
  <c r="AC255" i="7"/>
  <c r="AC256" i="7"/>
  <c r="AC259" i="7"/>
  <c r="AC260" i="7"/>
  <c r="AC261" i="7"/>
  <c r="AC262" i="7"/>
  <c r="AC264" i="7"/>
  <c r="AC266" i="7"/>
  <c r="AC267" i="7"/>
  <c r="AC268" i="7"/>
  <c r="AC269" i="7"/>
  <c r="AC270" i="7"/>
  <c r="AC271" i="7"/>
  <c r="AC272" i="7"/>
  <c r="AC273" i="7"/>
  <c r="AC274" i="7"/>
  <c r="AC276" i="7"/>
  <c r="AC277" i="7"/>
  <c r="AC278" i="7"/>
  <c r="AC279" i="7"/>
  <c r="AC280" i="7"/>
  <c r="AC281" i="7"/>
  <c r="AC285" i="7"/>
  <c r="AC286" i="7"/>
  <c r="AC287" i="7"/>
  <c r="AC288" i="7"/>
  <c r="AC289" i="7"/>
  <c r="AC290" i="7"/>
  <c r="AC293" i="7"/>
  <c r="AC297" i="7"/>
  <c r="AC298" i="7"/>
  <c r="AC299" i="7"/>
  <c r="AC300" i="7"/>
  <c r="AC301" i="7"/>
  <c r="AC303" i="7"/>
  <c r="AC304" i="7"/>
  <c r="AC306" i="7"/>
  <c r="AC307" i="7"/>
  <c r="AC308" i="7"/>
  <c r="AC309" i="7"/>
  <c r="AC312" i="7"/>
  <c r="AC313" i="7"/>
  <c r="AC315" i="7"/>
  <c r="AC316" i="7"/>
  <c r="AC317" i="7"/>
  <c r="AC318" i="7"/>
  <c r="AC319" i="7"/>
  <c r="AC321" i="7"/>
  <c r="AC322" i="7"/>
  <c r="AC323" i="7"/>
  <c r="AC324" i="7"/>
  <c r="AC327" i="7"/>
  <c r="AC328" i="7"/>
  <c r="AC330" i="7"/>
  <c r="AC332" i="7"/>
  <c r="AC333" i="7"/>
  <c r="AC334" i="7"/>
  <c r="AC335" i="7"/>
  <c r="AC337" i="7"/>
  <c r="AC341" i="7"/>
  <c r="AC342" i="7"/>
  <c r="AC344" i="7"/>
  <c r="AC350" i="7"/>
  <c r="AC352" i="7"/>
  <c r="AC355" i="7"/>
  <c r="AC356" i="7"/>
  <c r="AC357" i="7"/>
  <c r="AC361" i="7"/>
  <c r="AC362" i="7"/>
  <c r="AC363" i="7"/>
  <c r="AC364" i="7"/>
  <c r="AC367" i="7"/>
  <c r="AC369" i="7"/>
  <c r="AC370" i="7"/>
  <c r="AC371" i="7"/>
  <c r="AC372" i="7"/>
  <c r="AC373" i="7"/>
  <c r="AC374" i="7"/>
  <c r="AC375" i="7"/>
  <c r="AC376" i="7"/>
  <c r="AC377" i="7"/>
  <c r="AC378" i="7"/>
  <c r="AC379" i="7"/>
  <c r="AC381" i="7"/>
  <c r="AC383" i="7"/>
  <c r="AC385" i="7"/>
  <c r="AC386" i="7"/>
  <c r="AC387" i="7"/>
  <c r="AC388" i="7"/>
  <c r="AC390" i="7"/>
  <c r="AC392" i="7"/>
  <c r="AC393" i="7"/>
  <c r="AC394" i="7"/>
  <c r="AC395" i="7"/>
  <c r="AC397" i="7"/>
  <c r="AC398" i="7"/>
  <c r="AC399" i="7"/>
  <c r="AC400" i="7"/>
  <c r="AC401" i="7"/>
  <c r="AC402" i="7"/>
  <c r="AC404" i="7"/>
  <c r="AC405" i="7"/>
  <c r="AC406" i="7"/>
  <c r="AC407" i="7"/>
  <c r="AC408" i="7"/>
  <c r="AC409" i="7"/>
  <c r="AC410" i="7"/>
  <c r="AC411" i="7"/>
  <c r="AC412" i="7"/>
  <c r="AC414" i="7"/>
  <c r="AC415" i="7"/>
  <c r="AC416" i="7"/>
  <c r="AC417" i="7"/>
  <c r="AC418" i="7"/>
  <c r="AC419" i="7"/>
  <c r="AC420" i="7"/>
  <c r="AC421" i="7"/>
  <c r="AC423" i="7"/>
  <c r="AC424" i="7"/>
  <c r="AC425" i="7"/>
  <c r="AC426" i="7"/>
  <c r="AC427" i="7"/>
  <c r="AC428" i="7"/>
  <c r="AC431" i="7"/>
  <c r="AC432" i="7"/>
  <c r="AC435" i="7"/>
  <c r="AC436" i="7"/>
  <c r="AC438" i="7"/>
  <c r="AC440" i="7"/>
  <c r="AC441" i="7"/>
  <c r="AC442" i="7"/>
  <c r="AC443" i="7"/>
  <c r="AC446" i="7"/>
  <c r="AC448" i="7"/>
  <c r="AC450" i="7"/>
  <c r="AC453" i="7"/>
  <c r="AC454" i="7"/>
  <c r="AC456" i="7"/>
  <c r="AC457" i="7"/>
  <c r="AC459" i="7"/>
  <c r="AC460" i="7"/>
  <c r="AC461" i="7"/>
  <c r="AC464" i="7"/>
  <c r="AC465" i="7"/>
  <c r="AC468" i="7"/>
  <c r="AC469" i="7"/>
  <c r="AC470" i="7"/>
  <c r="AC472" i="7"/>
  <c r="AC474"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5"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Z409" i="7"/>
  <c r="Z410" i="7"/>
  <c r="Z411" i="7"/>
  <c r="Z412" i="7"/>
  <c r="Z413" i="7"/>
  <c r="Z414" i="7"/>
  <c r="Z415" i="7"/>
  <c r="Z416" i="7"/>
  <c r="Z417" i="7"/>
  <c r="Z418" i="7"/>
  <c r="Z419" i="7"/>
  <c r="Z420" i="7"/>
  <c r="Z421" i="7"/>
  <c r="Z422" i="7"/>
  <c r="Z423" i="7"/>
  <c r="Z424" i="7"/>
  <c r="Z425" i="7"/>
  <c r="Z426" i="7"/>
  <c r="Z427" i="7"/>
  <c r="Z428" i="7"/>
  <c r="Z429" i="7"/>
  <c r="Z430" i="7"/>
  <c r="Z431" i="7"/>
  <c r="Z432" i="7"/>
  <c r="Z433" i="7"/>
  <c r="Z434" i="7"/>
  <c r="Z435" i="7"/>
  <c r="Z436" i="7"/>
  <c r="Z437" i="7"/>
  <c r="Z438" i="7"/>
  <c r="Z439" i="7"/>
  <c r="Z440" i="7"/>
  <c r="Z441" i="7"/>
  <c r="Z442" i="7"/>
  <c r="Z443" i="7"/>
  <c r="Z444" i="7"/>
  <c r="Z445" i="7"/>
  <c r="Z446" i="7"/>
  <c r="Z447" i="7"/>
  <c r="Z448" i="7"/>
  <c r="Z449" i="7"/>
  <c r="Z450" i="7"/>
  <c r="Z451" i="7"/>
  <c r="Z452" i="7"/>
  <c r="Z453" i="7"/>
  <c r="Z454" i="7"/>
  <c r="Z455" i="7"/>
  <c r="Z456" i="7"/>
  <c r="Z457" i="7"/>
  <c r="Z458" i="7"/>
  <c r="Z459" i="7"/>
  <c r="Z460" i="7"/>
  <c r="Z461" i="7"/>
  <c r="Z462" i="7"/>
  <c r="Z463" i="7"/>
  <c r="Z464" i="7"/>
  <c r="Z465" i="7"/>
  <c r="Z466" i="7"/>
  <c r="Z467" i="7"/>
  <c r="Z468" i="7"/>
  <c r="Z469" i="7"/>
  <c r="Z470" i="7"/>
  <c r="Z471" i="7"/>
  <c r="Z472" i="7"/>
  <c r="Z473" i="7"/>
  <c r="Z474" i="7"/>
  <c r="Z475" i="7"/>
  <c r="Z476" i="7"/>
  <c r="Z477" i="7"/>
  <c r="Z478" i="7"/>
  <c r="Z479" i="7"/>
  <c r="Z480" i="7"/>
  <c r="V2" i="7"/>
  <c r="G2" i="7" s="1"/>
  <c r="V3" i="7"/>
  <c r="G3" i="7" s="1"/>
  <c r="V4" i="7"/>
  <c r="V5" i="7"/>
  <c r="V6" i="7"/>
  <c r="V7" i="7"/>
  <c r="G7" i="7" s="1"/>
  <c r="V8" i="7"/>
  <c r="V9" i="7"/>
  <c r="V10" i="7"/>
  <c r="G10" i="7" s="1"/>
  <c r="V11" i="7"/>
  <c r="G11" i="7" s="1"/>
  <c r="V12" i="7"/>
  <c r="V13" i="7"/>
  <c r="V14" i="7"/>
  <c r="V15" i="7"/>
  <c r="G15" i="7" s="1"/>
  <c r="V16" i="7"/>
  <c r="V17" i="7"/>
  <c r="V18" i="7"/>
  <c r="G18" i="7" s="1"/>
  <c r="V19" i="7"/>
  <c r="G19" i="7" s="1"/>
  <c r="V20" i="7"/>
  <c r="V21" i="7"/>
  <c r="V22" i="7"/>
  <c r="V23" i="7"/>
  <c r="G23" i="7" s="1"/>
  <c r="V24" i="7"/>
  <c r="V25" i="7"/>
  <c r="V26" i="7"/>
  <c r="G26" i="7" s="1"/>
  <c r="V27" i="7"/>
  <c r="G27" i="7" s="1"/>
  <c r="V28" i="7"/>
  <c r="V29" i="7"/>
  <c r="V30" i="7"/>
  <c r="V31" i="7"/>
  <c r="G31" i="7" s="1"/>
  <c r="V32" i="7"/>
  <c r="V33" i="7"/>
  <c r="V34" i="7"/>
  <c r="G34" i="7" s="1"/>
  <c r="V35" i="7"/>
  <c r="G35" i="7" s="1"/>
  <c r="V36" i="7"/>
  <c r="V37" i="7"/>
  <c r="V38" i="7"/>
  <c r="V39" i="7"/>
  <c r="G39" i="7" s="1"/>
  <c r="V40" i="7"/>
  <c r="V41" i="7"/>
  <c r="V42" i="7"/>
  <c r="G42" i="7" s="1"/>
  <c r="V43" i="7"/>
  <c r="G43" i="7" s="1"/>
  <c r="V44" i="7"/>
  <c r="V45" i="7"/>
  <c r="V46" i="7"/>
  <c r="V47" i="7"/>
  <c r="G47" i="7" s="1"/>
  <c r="V48" i="7"/>
  <c r="V49" i="7"/>
  <c r="V50" i="7"/>
  <c r="G50" i="7" s="1"/>
  <c r="V51" i="7"/>
  <c r="G51" i="7" s="1"/>
  <c r="V52" i="7"/>
  <c r="V53" i="7"/>
  <c r="V54" i="7"/>
  <c r="V55" i="7"/>
  <c r="G55" i="7" s="1"/>
  <c r="V56" i="7"/>
  <c r="V57" i="7"/>
  <c r="V58" i="7"/>
  <c r="G58" i="7" s="1"/>
  <c r="V59" i="7"/>
  <c r="G59" i="7" s="1"/>
  <c r="V60" i="7"/>
  <c r="V61" i="7"/>
  <c r="V62" i="7"/>
  <c r="V63" i="7"/>
  <c r="G63" i="7" s="1"/>
  <c r="V64" i="7"/>
  <c r="V65" i="7"/>
  <c r="V66" i="7"/>
  <c r="G66" i="7" s="1"/>
  <c r="V67" i="7"/>
  <c r="G67" i="7" s="1"/>
  <c r="V68" i="7"/>
  <c r="V69" i="7"/>
  <c r="V70" i="7"/>
  <c r="V71" i="7"/>
  <c r="G71" i="7" s="1"/>
  <c r="V72" i="7"/>
  <c r="V73" i="7"/>
  <c r="V74" i="7"/>
  <c r="G74" i="7" s="1"/>
  <c r="V75" i="7"/>
  <c r="G75" i="7" s="1"/>
  <c r="V76" i="7"/>
  <c r="V77" i="7"/>
  <c r="V78" i="7"/>
  <c r="V79" i="7"/>
  <c r="G79" i="7" s="1"/>
  <c r="V80" i="7"/>
  <c r="V81" i="7"/>
  <c r="V82" i="7"/>
  <c r="G82" i="7" s="1"/>
  <c r="V83" i="7"/>
  <c r="G83" i="7" s="1"/>
  <c r="V84" i="7"/>
  <c r="V85" i="7"/>
  <c r="V86" i="7"/>
  <c r="V87" i="7"/>
  <c r="G87" i="7" s="1"/>
  <c r="V88" i="7"/>
  <c r="V89" i="7"/>
  <c r="V90" i="7"/>
  <c r="G90" i="7" s="1"/>
  <c r="V91" i="7"/>
  <c r="G91" i="7" s="1"/>
  <c r="V92" i="7"/>
  <c r="V93" i="7"/>
  <c r="V94" i="7"/>
  <c r="V95" i="7"/>
  <c r="G95" i="7" s="1"/>
  <c r="V96" i="7"/>
  <c r="V97" i="7"/>
  <c r="V98" i="7"/>
  <c r="V99" i="7"/>
  <c r="G99" i="7" s="1"/>
  <c r="V100" i="7"/>
  <c r="V101" i="7"/>
  <c r="V102" i="7"/>
  <c r="V103" i="7"/>
  <c r="G103" i="7" s="1"/>
  <c r="V104" i="7"/>
  <c r="V105" i="7"/>
  <c r="V106" i="7"/>
  <c r="V107" i="7"/>
  <c r="G107" i="7" s="1"/>
  <c r="V108" i="7"/>
  <c r="V109" i="7"/>
  <c r="V110" i="7"/>
  <c r="V111" i="7"/>
  <c r="G111" i="7" s="1"/>
  <c r="V112" i="7"/>
  <c r="V113" i="7"/>
  <c r="V114" i="7"/>
  <c r="V115" i="7"/>
  <c r="G115" i="7" s="1"/>
  <c r="V116" i="7"/>
  <c r="V117" i="7"/>
  <c r="V118" i="7"/>
  <c r="V119" i="7"/>
  <c r="G119" i="7" s="1"/>
  <c r="V120" i="7"/>
  <c r="V121" i="7"/>
  <c r="V122" i="7"/>
  <c r="V123" i="7"/>
  <c r="G123" i="7" s="1"/>
  <c r="V124" i="7"/>
  <c r="V125" i="7"/>
  <c r="V126" i="7"/>
  <c r="V127" i="7"/>
  <c r="G127" i="7" s="1"/>
  <c r="V128" i="7"/>
  <c r="V129" i="7"/>
  <c r="V130" i="7"/>
  <c r="V131" i="7"/>
  <c r="G131" i="7" s="1"/>
  <c r="V132" i="7"/>
  <c r="V133" i="7"/>
  <c r="V134" i="7"/>
  <c r="V135" i="7"/>
  <c r="G135" i="7" s="1"/>
  <c r="V136" i="7"/>
  <c r="V137" i="7"/>
  <c r="V138" i="7"/>
  <c r="V139" i="7"/>
  <c r="G139" i="7" s="1"/>
  <c r="V140" i="7"/>
  <c r="V141" i="7"/>
  <c r="V142" i="7"/>
  <c r="V143" i="7"/>
  <c r="G143" i="7" s="1"/>
  <c r="V144" i="7"/>
  <c r="V145" i="7"/>
  <c r="V146" i="7"/>
  <c r="V147" i="7"/>
  <c r="G147" i="7" s="1"/>
  <c r="V148" i="7"/>
  <c r="V149" i="7"/>
  <c r="V150" i="7"/>
  <c r="V151" i="7"/>
  <c r="G151" i="7" s="1"/>
  <c r="V152" i="7"/>
  <c r="V153" i="7"/>
  <c r="V154" i="7"/>
  <c r="V155" i="7"/>
  <c r="G155" i="7" s="1"/>
  <c r="V156" i="7"/>
  <c r="V157" i="7"/>
  <c r="V158" i="7"/>
  <c r="V159" i="7"/>
  <c r="G159" i="7" s="1"/>
  <c r="V160" i="7"/>
  <c r="V161" i="7"/>
  <c r="V162" i="7"/>
  <c r="V163" i="7"/>
  <c r="G163" i="7" s="1"/>
  <c r="V164" i="7"/>
  <c r="V165" i="7"/>
  <c r="V166" i="7"/>
  <c r="V167" i="7"/>
  <c r="G167" i="7" s="1"/>
  <c r="V168" i="7"/>
  <c r="V169" i="7"/>
  <c r="V170" i="7"/>
  <c r="V171" i="7"/>
  <c r="G171" i="7" s="1"/>
  <c r="V172" i="7"/>
  <c r="V173" i="7"/>
  <c r="V174" i="7"/>
  <c r="V175" i="7"/>
  <c r="G175" i="7" s="1"/>
  <c r="V176" i="7"/>
  <c r="V177" i="7"/>
  <c r="V178" i="7"/>
  <c r="V179" i="7"/>
  <c r="G179" i="7" s="1"/>
  <c r="V180" i="7"/>
  <c r="V181" i="7"/>
  <c r="V182" i="7"/>
  <c r="V183" i="7"/>
  <c r="G183" i="7" s="1"/>
  <c r="V184" i="7"/>
  <c r="V185" i="7"/>
  <c r="V186" i="7"/>
  <c r="V187" i="7"/>
  <c r="G187" i="7" s="1"/>
  <c r="V188" i="7"/>
  <c r="V189" i="7"/>
  <c r="V190" i="7"/>
  <c r="V191" i="7"/>
  <c r="G191" i="7" s="1"/>
  <c r="V192" i="7"/>
  <c r="V193" i="7"/>
  <c r="V194" i="7"/>
  <c r="V195" i="7"/>
  <c r="G195" i="7" s="1"/>
  <c r="V196" i="7"/>
  <c r="V197" i="7"/>
  <c r="V198" i="7"/>
  <c r="V199" i="7"/>
  <c r="G199" i="7" s="1"/>
  <c r="V200" i="7"/>
  <c r="V201" i="7"/>
  <c r="V202" i="7"/>
  <c r="V203" i="7"/>
  <c r="G203" i="7" s="1"/>
  <c r="V204" i="7"/>
  <c r="V205" i="7"/>
  <c r="V206" i="7"/>
  <c r="V207" i="7"/>
  <c r="G207" i="7" s="1"/>
  <c r="V208" i="7"/>
  <c r="V209" i="7"/>
  <c r="V210" i="7"/>
  <c r="V211" i="7"/>
  <c r="G211" i="7" s="1"/>
  <c r="V212" i="7"/>
  <c r="V213" i="7"/>
  <c r="V214" i="7"/>
  <c r="V215" i="7"/>
  <c r="G215" i="7" s="1"/>
  <c r="V216" i="7"/>
  <c r="V217" i="7"/>
  <c r="V218" i="7"/>
  <c r="V219" i="7"/>
  <c r="G219" i="7" s="1"/>
  <c r="V220" i="7"/>
  <c r="V221" i="7"/>
  <c r="V222" i="7"/>
  <c r="V223" i="7"/>
  <c r="G223" i="7" s="1"/>
  <c r="V224" i="7"/>
  <c r="V225" i="7"/>
  <c r="V226" i="7"/>
  <c r="V227" i="7"/>
  <c r="G227" i="7" s="1"/>
  <c r="V228" i="7"/>
  <c r="V229" i="7"/>
  <c r="V230" i="7"/>
  <c r="V231" i="7"/>
  <c r="G231" i="7" s="1"/>
  <c r="V232" i="7"/>
  <c r="V233" i="7"/>
  <c r="V234" i="7"/>
  <c r="V235" i="7"/>
  <c r="G235" i="7" s="1"/>
  <c r="V236" i="7"/>
  <c r="V237" i="7"/>
  <c r="V238" i="7"/>
  <c r="V239" i="7"/>
  <c r="G239" i="7" s="1"/>
  <c r="V240" i="7"/>
  <c r="V241" i="7"/>
  <c r="V242" i="7"/>
  <c r="V243" i="7"/>
  <c r="G243" i="7" s="1"/>
  <c r="V244" i="7"/>
  <c r="V245" i="7"/>
  <c r="V246" i="7"/>
  <c r="V247" i="7"/>
  <c r="G247" i="7" s="1"/>
  <c r="V248" i="7"/>
  <c r="V249" i="7"/>
  <c r="V250" i="7"/>
  <c r="V251" i="7"/>
  <c r="G251" i="7" s="1"/>
  <c r="V252" i="7"/>
  <c r="V253" i="7"/>
  <c r="V254" i="7"/>
  <c r="V255" i="7"/>
  <c r="G255" i="7" s="1"/>
  <c r="V256" i="7"/>
  <c r="V257" i="7"/>
  <c r="V258" i="7"/>
  <c r="V259" i="7"/>
  <c r="G259" i="7" s="1"/>
  <c r="V260" i="7"/>
  <c r="V261" i="7"/>
  <c r="V262" i="7"/>
  <c r="V263" i="7"/>
  <c r="G263" i="7" s="1"/>
  <c r="V264" i="7"/>
  <c r="V265" i="7"/>
  <c r="V266" i="7"/>
  <c r="V267" i="7"/>
  <c r="G267" i="7" s="1"/>
  <c r="V268" i="7"/>
  <c r="V269" i="7"/>
  <c r="V270" i="7"/>
  <c r="V271" i="7"/>
  <c r="G271" i="7" s="1"/>
  <c r="V272" i="7"/>
  <c r="V273" i="7"/>
  <c r="V274" i="7"/>
  <c r="V275" i="7"/>
  <c r="G275" i="7" s="1"/>
  <c r="V276" i="7"/>
  <c r="V277" i="7"/>
  <c r="V278" i="7"/>
  <c r="V279" i="7"/>
  <c r="G279" i="7" s="1"/>
  <c r="V280" i="7"/>
  <c r="V281" i="7"/>
  <c r="V282" i="7"/>
  <c r="V283" i="7"/>
  <c r="G283" i="7" s="1"/>
  <c r="V284" i="7"/>
  <c r="V285" i="7"/>
  <c r="V286" i="7"/>
  <c r="V287" i="7"/>
  <c r="G287" i="7" s="1"/>
  <c r="V288" i="7"/>
  <c r="V289" i="7"/>
  <c r="V290" i="7"/>
  <c r="V291" i="7"/>
  <c r="G291" i="7" s="1"/>
  <c r="V292" i="7"/>
  <c r="V293" i="7"/>
  <c r="V294" i="7"/>
  <c r="V295" i="7"/>
  <c r="G295" i="7" s="1"/>
  <c r="V296" i="7"/>
  <c r="V297" i="7"/>
  <c r="V298" i="7"/>
  <c r="V299" i="7"/>
  <c r="G299" i="7" s="1"/>
  <c r="V300" i="7"/>
  <c r="V301" i="7"/>
  <c r="V302" i="7"/>
  <c r="V303" i="7"/>
  <c r="G303" i="7" s="1"/>
  <c r="V304" i="7"/>
  <c r="V305" i="7"/>
  <c r="V306" i="7"/>
  <c r="V307" i="7"/>
  <c r="G307" i="7" s="1"/>
  <c r="V308" i="7"/>
  <c r="V309" i="7"/>
  <c r="V310" i="7"/>
  <c r="V311" i="7"/>
  <c r="G311" i="7" s="1"/>
  <c r="V312" i="7"/>
  <c r="V313" i="7"/>
  <c r="V314" i="7"/>
  <c r="V315" i="7"/>
  <c r="G315" i="7" s="1"/>
  <c r="V316" i="7"/>
  <c r="V317" i="7"/>
  <c r="V318" i="7"/>
  <c r="V319" i="7"/>
  <c r="G319" i="7" s="1"/>
  <c r="V320" i="7"/>
  <c r="V321" i="7"/>
  <c r="V322" i="7"/>
  <c r="V323" i="7"/>
  <c r="G323" i="7" s="1"/>
  <c r="V324" i="7"/>
  <c r="V325" i="7"/>
  <c r="V326" i="7"/>
  <c r="V327" i="7"/>
  <c r="G327" i="7" s="1"/>
  <c r="V328" i="7"/>
  <c r="V329" i="7"/>
  <c r="V330" i="7"/>
  <c r="V331" i="7"/>
  <c r="G331" i="7" s="1"/>
  <c r="V332" i="7"/>
  <c r="V333" i="7"/>
  <c r="V334" i="7"/>
  <c r="V335" i="7"/>
  <c r="G335" i="7" s="1"/>
  <c r="V336" i="7"/>
  <c r="V337" i="7"/>
  <c r="V338" i="7"/>
  <c r="V339" i="7"/>
  <c r="G339" i="7" s="1"/>
  <c r="V340" i="7"/>
  <c r="V341" i="7"/>
  <c r="V342" i="7"/>
  <c r="V343" i="7"/>
  <c r="G343" i="7" s="1"/>
  <c r="V344" i="7"/>
  <c r="V345" i="7"/>
  <c r="V346" i="7"/>
  <c r="V347" i="7"/>
  <c r="G347" i="7" s="1"/>
  <c r="V348" i="7"/>
  <c r="V349" i="7"/>
  <c r="V350" i="7"/>
  <c r="V351" i="7"/>
  <c r="G351" i="7" s="1"/>
  <c r="V352" i="7"/>
  <c r="V353" i="7"/>
  <c r="V354" i="7"/>
  <c r="V355" i="7"/>
  <c r="G355" i="7" s="1"/>
  <c r="V356" i="7"/>
  <c r="V357" i="7"/>
  <c r="V358" i="7"/>
  <c r="V359" i="7"/>
  <c r="G359" i="7" s="1"/>
  <c r="V360" i="7"/>
  <c r="V361" i="7"/>
  <c r="V362" i="7"/>
  <c r="V363" i="7"/>
  <c r="G363" i="7" s="1"/>
  <c r="V364" i="7"/>
  <c r="V365" i="7"/>
  <c r="V366" i="7"/>
  <c r="V367" i="7"/>
  <c r="G367" i="7" s="1"/>
  <c r="V368" i="7"/>
  <c r="V369" i="7"/>
  <c r="V370" i="7"/>
  <c r="V371" i="7"/>
  <c r="G371" i="7" s="1"/>
  <c r="V372" i="7"/>
  <c r="V373" i="7"/>
  <c r="V374" i="7"/>
  <c r="V375" i="7"/>
  <c r="G375" i="7" s="1"/>
  <c r="V376" i="7"/>
  <c r="V377" i="7"/>
  <c r="V378" i="7"/>
  <c r="V379" i="7"/>
  <c r="G379" i="7" s="1"/>
  <c r="V380" i="7"/>
  <c r="V381" i="7"/>
  <c r="V382" i="7"/>
  <c r="V383" i="7"/>
  <c r="G383" i="7" s="1"/>
  <c r="V384" i="7"/>
  <c r="V385" i="7"/>
  <c r="V386" i="7"/>
  <c r="V387" i="7"/>
  <c r="G387" i="7" s="1"/>
  <c r="V388" i="7"/>
  <c r="V389" i="7"/>
  <c r="V390" i="7"/>
  <c r="V391" i="7"/>
  <c r="G391" i="7" s="1"/>
  <c r="V392" i="7"/>
  <c r="V393" i="7"/>
  <c r="V394" i="7"/>
  <c r="V395" i="7"/>
  <c r="G395" i="7" s="1"/>
  <c r="V396" i="7"/>
  <c r="V397" i="7"/>
  <c r="V398" i="7"/>
  <c r="V399" i="7"/>
  <c r="G399" i="7" s="1"/>
  <c r="V400" i="7"/>
  <c r="V401" i="7"/>
  <c r="V402" i="7"/>
  <c r="V403" i="7"/>
  <c r="G403" i="7" s="1"/>
  <c r="V404" i="7"/>
  <c r="V405" i="7"/>
  <c r="V406" i="7"/>
  <c r="V407" i="7"/>
  <c r="G407" i="7" s="1"/>
  <c r="V408" i="7"/>
  <c r="V409" i="7"/>
  <c r="V410" i="7"/>
  <c r="V411" i="7"/>
  <c r="G411" i="7" s="1"/>
  <c r="V412" i="7"/>
  <c r="V413" i="7"/>
  <c r="V414" i="7"/>
  <c r="V415" i="7"/>
  <c r="G415" i="7" s="1"/>
  <c r="V416" i="7"/>
  <c r="V417" i="7"/>
  <c r="V418" i="7"/>
  <c r="V419" i="7"/>
  <c r="G419" i="7" s="1"/>
  <c r="V420" i="7"/>
  <c r="V421" i="7"/>
  <c r="V422" i="7"/>
  <c r="V423" i="7"/>
  <c r="G423" i="7" s="1"/>
  <c r="V424" i="7"/>
  <c r="V425" i="7"/>
  <c r="V426" i="7"/>
  <c r="V427" i="7"/>
  <c r="G427" i="7" s="1"/>
  <c r="V428" i="7"/>
  <c r="V429" i="7"/>
  <c r="V430" i="7"/>
  <c r="V431" i="7"/>
  <c r="G431" i="7" s="1"/>
  <c r="V432" i="7"/>
  <c r="V433" i="7"/>
  <c r="V434" i="7"/>
  <c r="V435" i="7"/>
  <c r="G435" i="7" s="1"/>
  <c r="V436" i="7"/>
  <c r="V437" i="7"/>
  <c r="V438" i="7"/>
  <c r="V439" i="7"/>
  <c r="G439" i="7" s="1"/>
  <c r="V440" i="7"/>
  <c r="V441" i="7"/>
  <c r="V442" i="7"/>
  <c r="V443" i="7"/>
  <c r="G443" i="7" s="1"/>
  <c r="V444" i="7"/>
  <c r="V445" i="7"/>
  <c r="V446" i="7"/>
  <c r="V447" i="7"/>
  <c r="G447" i="7" s="1"/>
  <c r="V448" i="7"/>
  <c r="V449" i="7"/>
  <c r="V450" i="7"/>
  <c r="V451" i="7"/>
  <c r="G451" i="7" s="1"/>
  <c r="V452" i="7"/>
  <c r="V453" i="7"/>
  <c r="V454" i="7"/>
  <c r="V455" i="7"/>
  <c r="G455" i="7" s="1"/>
  <c r="V456" i="7"/>
  <c r="V457" i="7"/>
  <c r="V458" i="7"/>
  <c r="V459" i="7"/>
  <c r="G459" i="7" s="1"/>
  <c r="V460" i="7"/>
  <c r="V461" i="7"/>
  <c r="V462" i="7"/>
  <c r="V463" i="7"/>
  <c r="G463" i="7" s="1"/>
  <c r="V464" i="7"/>
  <c r="V465" i="7"/>
  <c r="V466" i="7"/>
  <c r="V467" i="7"/>
  <c r="G467" i="7" s="1"/>
  <c r="V468" i="7"/>
  <c r="V469" i="7"/>
  <c r="V470" i="7"/>
  <c r="V471" i="7"/>
  <c r="G471" i="7" s="1"/>
  <c r="V472" i="7"/>
  <c r="V473" i="7"/>
  <c r="V474" i="7"/>
  <c r="V475" i="7"/>
  <c r="G475" i="7" s="1"/>
  <c r="V476" i="7"/>
  <c r="V477" i="7"/>
  <c r="V478" i="7"/>
  <c r="V479" i="7"/>
  <c r="G479" i="7" s="1"/>
  <c r="V480" i="7"/>
  <c r="K7" i="7"/>
  <c r="K6" i="7"/>
  <c r="K5" i="7"/>
  <c r="K4" i="7"/>
  <c r="K2" i="7"/>
  <c r="G474" i="7" l="1"/>
  <c r="G458" i="7"/>
  <c r="G442" i="7"/>
  <c r="G426" i="7"/>
  <c r="G410" i="7"/>
  <c r="G394" i="7"/>
  <c r="G378" i="7"/>
  <c r="G362" i="7"/>
  <c r="G346" i="7"/>
  <c r="G330" i="7"/>
  <c r="G314" i="7"/>
  <c r="G306" i="7"/>
  <c r="G290" i="7"/>
  <c r="G282" i="7"/>
  <c r="G274" i="7"/>
  <c r="G266" i="7"/>
  <c r="G258" i="7"/>
  <c r="G242" i="7"/>
  <c r="G234" i="7"/>
  <c r="G226" i="7"/>
  <c r="G218" i="7"/>
  <c r="G210" i="7"/>
  <c r="G202" i="7"/>
  <c r="G194" i="7"/>
  <c r="G186" i="7"/>
  <c r="G178" i="7"/>
  <c r="G170" i="7"/>
  <c r="G162" i="7"/>
  <c r="G154" i="7"/>
  <c r="G146" i="7"/>
  <c r="G138" i="7"/>
  <c r="G130" i="7"/>
  <c r="G122" i="7"/>
  <c r="G114" i="7"/>
  <c r="G106" i="7"/>
  <c r="G98" i="7"/>
  <c r="G466" i="7"/>
  <c r="G450" i="7"/>
  <c r="G434" i="7"/>
  <c r="G418" i="7"/>
  <c r="G402" i="7"/>
  <c r="G386" i="7"/>
  <c r="G370" i="7"/>
  <c r="G354" i="7"/>
  <c r="G338" i="7"/>
  <c r="G322" i="7"/>
  <c r="G298" i="7"/>
  <c r="G250" i="7"/>
  <c r="G476" i="7"/>
  <c r="G468" i="7"/>
  <c r="G460" i="7"/>
  <c r="G452" i="7"/>
  <c r="G444" i="7"/>
  <c r="G436" i="7"/>
  <c r="G428" i="7"/>
  <c r="G420" i="7"/>
  <c r="G412" i="7"/>
  <c r="G404" i="7"/>
  <c r="G396" i="7"/>
  <c r="G388" i="7"/>
  <c r="G380" i="7"/>
  <c r="G372" i="7"/>
  <c r="G364" i="7"/>
  <c r="G356" i="7"/>
  <c r="G348" i="7"/>
  <c r="G340" i="7"/>
  <c r="G332" i="7"/>
  <c r="G324" i="7"/>
  <c r="G316" i="7"/>
  <c r="G308" i="7"/>
  <c r="G300" i="7"/>
  <c r="G292" i="7"/>
  <c r="G284" i="7"/>
  <c r="G276" i="7"/>
  <c r="G268" i="7"/>
  <c r="G260" i="7"/>
  <c r="G252" i="7"/>
  <c r="G244" i="7"/>
  <c r="G236" i="7"/>
  <c r="G228"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G4" i="10"/>
  <c r="I4" i="10" s="1"/>
  <c r="G473" i="7"/>
  <c r="G465" i="7"/>
  <c r="G457" i="7"/>
  <c r="G449" i="7"/>
  <c r="G441" i="7"/>
  <c r="G433" i="7"/>
  <c r="G425" i="7"/>
  <c r="G417" i="7"/>
  <c r="G409" i="7"/>
  <c r="G401" i="7"/>
  <c r="G393" i="7"/>
  <c r="G385" i="7"/>
  <c r="G377" i="7"/>
  <c r="G369" i="7"/>
  <c r="G361" i="7"/>
  <c r="G353" i="7"/>
  <c r="G345" i="7"/>
  <c r="G337" i="7"/>
  <c r="G329" i="7"/>
  <c r="G321" i="7"/>
  <c r="G313" i="7"/>
  <c r="G305" i="7"/>
  <c r="G297" i="7"/>
  <c r="G289" i="7"/>
  <c r="G281" i="7"/>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478" i="7"/>
  <c r="G470" i="7"/>
  <c r="G462" i="7"/>
  <c r="G454" i="7"/>
  <c r="G446" i="7"/>
  <c r="G438" i="7"/>
  <c r="G430" i="7"/>
  <c r="G422" i="7"/>
  <c r="G414" i="7"/>
  <c r="G406" i="7"/>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477" i="7"/>
  <c r="G469" i="7"/>
  <c r="G461" i="7"/>
  <c r="G453" i="7"/>
  <c r="G445" i="7"/>
  <c r="G437" i="7"/>
  <c r="G429" i="7"/>
  <c r="G421" i="7"/>
  <c r="G413" i="7"/>
  <c r="G405" i="7"/>
  <c r="G397" i="7"/>
  <c r="G389" i="7"/>
  <c r="G381" i="7"/>
  <c r="G373" i="7"/>
  <c r="G365" i="7"/>
  <c r="G357" i="7"/>
  <c r="G349" i="7"/>
  <c r="G341" i="7"/>
  <c r="G333" i="7"/>
  <c r="G325" i="7"/>
  <c r="G317" i="7"/>
  <c r="G309" i="7"/>
  <c r="G301" i="7"/>
  <c r="G293" i="7"/>
  <c r="G285" i="7"/>
  <c r="G277"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480" i="7"/>
  <c r="G472" i="7"/>
  <c r="G464" i="7"/>
  <c r="G456" i="7"/>
  <c r="G448" i="7"/>
  <c r="G440" i="7"/>
  <c r="G432" i="7"/>
  <c r="G424" i="7"/>
  <c r="G41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AF480" i="7"/>
  <c r="AF472" i="7"/>
  <c r="AF464" i="7"/>
  <c r="AF456" i="7"/>
  <c r="AF448" i="7"/>
  <c r="AF440" i="7"/>
  <c r="AF432" i="7"/>
  <c r="AF424" i="7"/>
  <c r="AF416" i="7"/>
  <c r="AF408" i="7"/>
  <c r="AF400" i="7"/>
  <c r="AF392" i="7"/>
  <c r="AF384" i="7"/>
  <c r="AF376" i="7"/>
  <c r="AF368" i="7"/>
  <c r="AF360" i="7"/>
  <c r="AF352" i="7"/>
  <c r="AF344" i="7"/>
  <c r="AF336" i="7"/>
  <c r="AF328" i="7"/>
  <c r="AF320" i="7"/>
  <c r="AF312" i="7"/>
  <c r="AF304" i="7"/>
  <c r="AF296" i="7"/>
  <c r="AF288" i="7"/>
  <c r="AF280"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479" i="7"/>
  <c r="AF471" i="7"/>
  <c r="AF463" i="7"/>
  <c r="AF455" i="7"/>
  <c r="AF447" i="7"/>
  <c r="AF439" i="7"/>
  <c r="AF431" i="7"/>
  <c r="AF423" i="7"/>
  <c r="AF415" i="7"/>
  <c r="AF407" i="7"/>
  <c r="AF399" i="7"/>
  <c r="AF391" i="7"/>
  <c r="AF383" i="7"/>
  <c r="AF375" i="7"/>
  <c r="AF367" i="7"/>
  <c r="AF359" i="7"/>
  <c r="AF351" i="7"/>
  <c r="AF343" i="7"/>
  <c r="AF335" i="7"/>
  <c r="AF327" i="7"/>
  <c r="AF319" i="7"/>
  <c r="AF311" i="7"/>
  <c r="AF303" i="7"/>
  <c r="AF295" i="7"/>
  <c r="AF287" i="7"/>
  <c r="AF279" i="7"/>
  <c r="AF271" i="7"/>
  <c r="AF263" i="7"/>
  <c r="AF255" i="7"/>
  <c r="AF247" i="7"/>
  <c r="AF239" i="7"/>
  <c r="AF231" i="7"/>
  <c r="AF223"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477" i="7"/>
  <c r="AF469" i="7"/>
  <c r="AF461" i="7"/>
  <c r="AF453" i="7"/>
  <c r="AF445" i="7"/>
  <c r="AF437" i="7"/>
  <c r="AF429" i="7"/>
  <c r="AF421" i="7"/>
  <c r="AF413" i="7"/>
  <c r="AF405" i="7"/>
  <c r="AF397" i="7"/>
  <c r="AF389" i="7"/>
  <c r="AF381" i="7"/>
  <c r="AF373" i="7"/>
  <c r="AF365" i="7"/>
  <c r="AF357" i="7"/>
  <c r="AF349" i="7"/>
  <c r="AF341" i="7"/>
  <c r="AF333" i="7"/>
  <c r="AF325" i="7"/>
  <c r="AF317" i="7"/>
  <c r="AF309" i="7"/>
  <c r="AF301" i="7"/>
  <c r="AF293" i="7"/>
  <c r="AF285" i="7"/>
  <c r="AF277" i="7"/>
  <c r="AF269" i="7"/>
  <c r="AF261" i="7"/>
  <c r="AF478" i="7"/>
  <c r="AF470" i="7"/>
  <c r="AF462" i="7"/>
  <c r="AF454" i="7"/>
  <c r="AF446" i="7"/>
  <c r="AF438" i="7"/>
  <c r="AF430" i="7"/>
  <c r="AF422" i="7"/>
  <c r="AF414" i="7"/>
  <c r="AF406" i="7"/>
  <c r="AF398" i="7"/>
  <c r="AF390" i="7"/>
  <c r="AF382" i="7"/>
  <c r="AF374" i="7"/>
  <c r="AF366" i="7"/>
  <c r="AF358" i="7"/>
  <c r="AF350" i="7"/>
  <c r="AF342" i="7"/>
  <c r="AF334" i="7"/>
  <c r="AF326" i="7"/>
  <c r="AF318" i="7"/>
  <c r="AF310" i="7"/>
  <c r="AF302" i="7"/>
  <c r="AF294" i="7"/>
  <c r="AF286" i="7"/>
  <c r="AF278" i="7"/>
  <c r="AF270" i="7"/>
  <c r="AF262" i="7"/>
  <c r="AF254" i="7"/>
  <c r="AF246" i="7"/>
  <c r="AF238" i="7"/>
  <c r="AF230" i="7"/>
  <c r="AF222"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253" i="7"/>
  <c r="AF245" i="7"/>
  <c r="AF237" i="7"/>
  <c r="AF229" i="7"/>
  <c r="AF221" i="7"/>
  <c r="AF213" i="7"/>
  <c r="AF205" i="7"/>
  <c r="AF197" i="7"/>
  <c r="AF189" i="7"/>
  <c r="AF181" i="7"/>
  <c r="AF173" i="7"/>
  <c r="AF165" i="7"/>
  <c r="AF157" i="7"/>
  <c r="AF149" i="7"/>
  <c r="AF141" i="7"/>
  <c r="AF133" i="7"/>
  <c r="AF125" i="7"/>
  <c r="AF117" i="7"/>
  <c r="AF109" i="7"/>
  <c r="AF101" i="7"/>
  <c r="AF93" i="7"/>
  <c r="AF85" i="7"/>
  <c r="AF77" i="7"/>
  <c r="AF69" i="7"/>
  <c r="AF61" i="7"/>
  <c r="AF53" i="7"/>
  <c r="AF45" i="7"/>
  <c r="AF37" i="7"/>
  <c r="AF29" i="7"/>
  <c r="AF21" i="7"/>
  <c r="AF13" i="7"/>
  <c r="AF5" i="7"/>
  <c r="AF476" i="7"/>
  <c r="AF468" i="7"/>
  <c r="AF460" i="7"/>
  <c r="AF452" i="7"/>
  <c r="AF444" i="7"/>
  <c r="AF436" i="7"/>
  <c r="AF428" i="7"/>
  <c r="AF420" i="7"/>
  <c r="AF412" i="7"/>
  <c r="AF404" i="7"/>
  <c r="AF396" i="7"/>
  <c r="AF388" i="7"/>
  <c r="AF380" i="7"/>
  <c r="AF372" i="7"/>
  <c r="AF364" i="7"/>
  <c r="AF356" i="7"/>
  <c r="AF348" i="7"/>
  <c r="AF340" i="7"/>
  <c r="AF332" i="7"/>
  <c r="AF324" i="7"/>
  <c r="AF316" i="7"/>
  <c r="AF308" i="7"/>
  <c r="AF300" i="7"/>
  <c r="AF292" i="7"/>
  <c r="AF284" i="7"/>
  <c r="AF276" i="7"/>
  <c r="AF268" i="7"/>
  <c r="AF260" i="7"/>
  <c r="AF252" i="7"/>
  <c r="AF244" i="7"/>
  <c r="AF236" i="7"/>
  <c r="AF228"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475" i="7"/>
  <c r="AF467" i="7"/>
  <c r="AF459" i="7"/>
  <c r="AF451" i="7"/>
  <c r="AF443" i="7"/>
  <c r="AF435" i="7"/>
  <c r="AF427" i="7"/>
  <c r="AF419" i="7"/>
  <c r="AF411" i="7"/>
  <c r="AF403" i="7"/>
  <c r="AF395" i="7"/>
  <c r="AF387" i="7"/>
  <c r="AF379" i="7"/>
  <c r="AF371" i="7"/>
  <c r="AF363" i="7"/>
  <c r="AF355" i="7"/>
  <c r="AF347" i="7"/>
  <c r="AF339" i="7"/>
  <c r="AF331" i="7"/>
  <c r="AF323" i="7"/>
  <c r="AF315" i="7"/>
  <c r="AF307" i="7"/>
  <c r="AF299" i="7"/>
  <c r="AF291" i="7"/>
  <c r="AF283" i="7"/>
  <c r="AF275" i="7"/>
  <c r="AF267" i="7"/>
  <c r="AF259" i="7"/>
  <c r="AF251" i="7"/>
  <c r="AF243" i="7"/>
  <c r="AF235" i="7"/>
  <c r="AF227"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474" i="7"/>
  <c r="AF466" i="7"/>
  <c r="AF458" i="7"/>
  <c r="AF450" i="7"/>
  <c r="AF442" i="7"/>
  <c r="AF434" i="7"/>
  <c r="AF426" i="7"/>
  <c r="AF418" i="7"/>
  <c r="AF410" i="7"/>
  <c r="AF402" i="7"/>
  <c r="AF394" i="7"/>
  <c r="AF386" i="7"/>
  <c r="AF378" i="7"/>
  <c r="AF370" i="7"/>
  <c r="AF362" i="7"/>
  <c r="AF354" i="7"/>
  <c r="AF346" i="7"/>
  <c r="AF338" i="7"/>
  <c r="AF330" i="7"/>
  <c r="AF322" i="7"/>
  <c r="AF314" i="7"/>
  <c r="AF306" i="7"/>
  <c r="AF298" i="7"/>
  <c r="AF290" i="7"/>
  <c r="AF282" i="7"/>
  <c r="AF274" i="7"/>
  <c r="AF266" i="7"/>
  <c r="AF258" i="7"/>
  <c r="AF250" i="7"/>
  <c r="AF242" i="7"/>
  <c r="AF234" i="7"/>
  <c r="AF226"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AF473" i="7"/>
  <c r="AF465" i="7"/>
  <c r="AF457" i="7"/>
  <c r="AF449" i="7"/>
  <c r="AF441" i="7"/>
  <c r="AF433" i="7"/>
  <c r="AF425" i="7"/>
  <c r="AF417" i="7"/>
  <c r="AF409" i="7"/>
  <c r="AF401" i="7"/>
  <c r="AF393" i="7"/>
  <c r="AF385" i="7"/>
  <c r="AF377" i="7"/>
  <c r="AF369" i="7"/>
  <c r="AF361" i="7"/>
  <c r="AF353" i="7"/>
  <c r="AF345" i="7"/>
  <c r="AF337" i="7"/>
  <c r="AF329" i="7"/>
  <c r="AF321" i="7"/>
  <c r="AF313" i="7"/>
  <c r="AF305" i="7"/>
  <c r="AF297" i="7"/>
  <c r="AF289" i="7"/>
  <c r="AF281"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8" i="7"/>
  <c r="W480" i="7"/>
  <c r="W472" i="7"/>
  <c r="W464" i="7"/>
  <c r="W456" i="7"/>
  <c r="W448" i="7"/>
  <c r="W440" i="7"/>
  <c r="W432" i="7"/>
  <c r="W424" i="7"/>
  <c r="W416" i="7"/>
  <c r="W408" i="7"/>
  <c r="W400" i="7"/>
  <c r="W392" i="7"/>
  <c r="W384" i="7"/>
  <c r="W376" i="7"/>
  <c r="W368" i="7"/>
  <c r="W360" i="7"/>
  <c r="W352" i="7"/>
  <c r="W344" i="7"/>
  <c r="W336" i="7"/>
  <c r="W328" i="7"/>
  <c r="W320" i="7"/>
  <c r="W312" i="7"/>
  <c r="W304" i="7"/>
  <c r="W296" i="7"/>
  <c r="W288" i="7"/>
  <c r="W280" i="7"/>
  <c r="W272" i="7"/>
  <c r="W264" i="7"/>
  <c r="W256" i="7"/>
  <c r="W248" i="7"/>
  <c r="W240" i="7"/>
  <c r="W232" i="7"/>
  <c r="W224" i="7"/>
  <c r="W216" i="7"/>
  <c r="W208" i="7"/>
  <c r="W200" i="7"/>
  <c r="W192" i="7"/>
  <c r="W184" i="7"/>
  <c r="W176" i="7"/>
  <c r="W168" i="7"/>
  <c r="W160" i="7"/>
  <c r="W152" i="7"/>
  <c r="W144" i="7"/>
  <c r="W136" i="7"/>
  <c r="W128" i="7"/>
  <c r="W120" i="7"/>
  <c r="W112" i="7"/>
  <c r="W104" i="7"/>
  <c r="W96" i="7"/>
  <c r="W88" i="7"/>
  <c r="W80" i="7"/>
  <c r="W72" i="7"/>
  <c r="W64" i="7"/>
  <c r="W56" i="7"/>
  <c r="W48" i="7"/>
  <c r="W40" i="7"/>
  <c r="W32" i="7"/>
  <c r="W24" i="7"/>
  <c r="W16" i="7"/>
  <c r="W8" i="7"/>
  <c r="W479" i="7"/>
  <c r="W471" i="7"/>
  <c r="W463" i="7"/>
  <c r="W455" i="7"/>
  <c r="W447" i="7"/>
  <c r="W439" i="7"/>
  <c r="W431" i="7"/>
  <c r="W423" i="7"/>
  <c r="W415" i="7"/>
  <c r="W407" i="7"/>
  <c r="W399" i="7"/>
  <c r="W391" i="7"/>
  <c r="W383" i="7"/>
  <c r="W375" i="7"/>
  <c r="W367" i="7"/>
  <c r="W359" i="7"/>
  <c r="W351" i="7"/>
  <c r="W343" i="7"/>
  <c r="W335" i="7"/>
  <c r="W327" i="7"/>
  <c r="W319" i="7"/>
  <c r="W311" i="7"/>
  <c r="W303" i="7"/>
  <c r="W295" i="7"/>
  <c r="W287" i="7"/>
  <c r="W279"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478" i="7"/>
  <c r="W470" i="7"/>
  <c r="W462" i="7"/>
  <c r="W454" i="7"/>
  <c r="W446" i="7"/>
  <c r="W438" i="7"/>
  <c r="W430" i="7"/>
  <c r="W422" i="7"/>
  <c r="W414" i="7"/>
  <c r="W406" i="7"/>
  <c r="W398" i="7"/>
  <c r="W390" i="7"/>
  <c r="W382" i="7"/>
  <c r="W374" i="7"/>
  <c r="W366" i="7"/>
  <c r="W358" i="7"/>
  <c r="W350" i="7"/>
  <c r="W342" i="7"/>
  <c r="W334" i="7"/>
  <c r="W326" i="7"/>
  <c r="W318" i="7"/>
  <c r="W310" i="7"/>
  <c r="W302" i="7"/>
  <c r="W294" i="7"/>
  <c r="W286" i="7"/>
  <c r="W278" i="7"/>
  <c r="W270" i="7"/>
  <c r="W262" i="7"/>
  <c r="W254" i="7"/>
  <c r="W246" i="7"/>
  <c r="W238" i="7"/>
  <c r="W230" i="7"/>
  <c r="W222" i="7"/>
  <c r="W214" i="7"/>
  <c r="W206" i="7"/>
  <c r="W198" i="7"/>
  <c r="W190" i="7"/>
  <c r="W182" i="7"/>
  <c r="W174" i="7"/>
  <c r="W166" i="7"/>
  <c r="W158" i="7"/>
  <c r="W150" i="7"/>
  <c r="W142" i="7"/>
  <c r="W134" i="7"/>
  <c r="W126" i="7"/>
  <c r="W118" i="7"/>
  <c r="W110" i="7"/>
  <c r="W102" i="7"/>
  <c r="W94" i="7"/>
  <c r="W86" i="7"/>
  <c r="W78" i="7"/>
  <c r="W70" i="7"/>
  <c r="W62" i="7"/>
  <c r="W54" i="7"/>
  <c r="W46" i="7"/>
  <c r="W38" i="7"/>
  <c r="W30" i="7"/>
  <c r="W22" i="7"/>
  <c r="W14" i="7"/>
  <c r="W6" i="7"/>
  <c r="W477" i="7"/>
  <c r="W469" i="7"/>
  <c r="W461" i="7"/>
  <c r="W453" i="7"/>
  <c r="W445" i="7"/>
  <c r="W437" i="7"/>
  <c r="W429" i="7"/>
  <c r="W421" i="7"/>
  <c r="W413" i="7"/>
  <c r="W405" i="7"/>
  <c r="W397" i="7"/>
  <c r="W389" i="7"/>
  <c r="W381" i="7"/>
  <c r="W373" i="7"/>
  <c r="W365" i="7"/>
  <c r="W357" i="7"/>
  <c r="W349" i="7"/>
  <c r="W341" i="7"/>
  <c r="W333" i="7"/>
  <c r="W325" i="7"/>
  <c r="W317" i="7"/>
  <c r="W309" i="7"/>
  <c r="W301" i="7"/>
  <c r="W293" i="7"/>
  <c r="W285" i="7"/>
  <c r="W277"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W476" i="7"/>
  <c r="W468" i="7"/>
  <c r="W460" i="7"/>
  <c r="W452" i="7"/>
  <c r="W444" i="7"/>
  <c r="W436" i="7"/>
  <c r="W428" i="7"/>
  <c r="W420" i="7"/>
  <c r="W412" i="7"/>
  <c r="W404" i="7"/>
  <c r="W396" i="7"/>
  <c r="W388" i="7"/>
  <c r="W380" i="7"/>
  <c r="W372" i="7"/>
  <c r="W364" i="7"/>
  <c r="W356" i="7"/>
  <c r="W348" i="7"/>
  <c r="W340" i="7"/>
  <c r="W332" i="7"/>
  <c r="W324" i="7"/>
  <c r="W316" i="7"/>
  <c r="W308" i="7"/>
  <c r="W300" i="7"/>
  <c r="W292" i="7"/>
  <c r="W284" i="7"/>
  <c r="W276" i="7"/>
  <c r="W268" i="7"/>
  <c r="W260" i="7"/>
  <c r="W252" i="7"/>
  <c r="W244" i="7"/>
  <c r="W236" i="7"/>
  <c r="W228"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475" i="7"/>
  <c r="W467" i="7"/>
  <c r="W459" i="7"/>
  <c r="W451" i="7"/>
  <c r="W443" i="7"/>
  <c r="W435" i="7"/>
  <c r="W427" i="7"/>
  <c r="W419" i="7"/>
  <c r="W411" i="7"/>
  <c r="W403" i="7"/>
  <c r="W395" i="7"/>
  <c r="W387" i="7"/>
  <c r="W379" i="7"/>
  <c r="W371" i="7"/>
  <c r="W363" i="7"/>
  <c r="W355" i="7"/>
  <c r="W347" i="7"/>
  <c r="W339" i="7"/>
  <c r="W331" i="7"/>
  <c r="W323" i="7"/>
  <c r="W315" i="7"/>
  <c r="W307" i="7"/>
  <c r="W299" i="7"/>
  <c r="W291" i="7"/>
  <c r="W283" i="7"/>
  <c r="W275" i="7"/>
  <c r="W267" i="7"/>
  <c r="W259" i="7"/>
  <c r="W251" i="7"/>
  <c r="W243" i="7"/>
  <c r="W235" i="7"/>
  <c r="W227"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474" i="7"/>
  <c r="W466" i="7"/>
  <c r="W458" i="7"/>
  <c r="W450" i="7"/>
  <c r="W442" i="7"/>
  <c r="W434" i="7"/>
  <c r="W426" i="7"/>
  <c r="W418" i="7"/>
  <c r="W410" i="7"/>
  <c r="W402" i="7"/>
  <c r="W394" i="7"/>
  <c r="W386" i="7"/>
  <c r="W378" i="7"/>
  <c r="W370" i="7"/>
  <c r="W362" i="7"/>
  <c r="W354" i="7"/>
  <c r="W346" i="7"/>
  <c r="W338" i="7"/>
  <c r="W330" i="7"/>
  <c r="W322" i="7"/>
  <c r="W314" i="7"/>
  <c r="W306" i="7"/>
  <c r="W298" i="7"/>
  <c r="W290" i="7"/>
  <c r="W282" i="7"/>
  <c r="W274" i="7"/>
  <c r="W266" i="7"/>
  <c r="W258" i="7"/>
  <c r="W250" i="7"/>
  <c r="W242" i="7"/>
  <c r="W234"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473" i="7"/>
  <c r="W465" i="7"/>
  <c r="W457" i="7"/>
  <c r="W449" i="7"/>
  <c r="W441" i="7"/>
  <c r="W433" i="7"/>
  <c r="W425" i="7"/>
  <c r="W417" i="7"/>
  <c r="W409" i="7"/>
  <c r="W401" i="7"/>
  <c r="W393" i="7"/>
  <c r="W385" i="7"/>
  <c r="W377" i="7"/>
  <c r="W369" i="7"/>
  <c r="W361" i="7"/>
  <c r="W353" i="7"/>
  <c r="W345" i="7"/>
  <c r="W337" i="7"/>
  <c r="W329" i="7"/>
  <c r="W321" i="7"/>
  <c r="W313" i="7"/>
  <c r="W305" i="7"/>
  <c r="W297" i="7"/>
  <c r="W289" i="7"/>
  <c r="W281" i="7"/>
  <c r="W273"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F3" i="7"/>
  <c r="H3" i="7" s="1"/>
  <c r="F4" i="7"/>
  <c r="H4" i="7" s="1"/>
  <c r="F5" i="7"/>
  <c r="H5" i="7" s="1"/>
  <c r="F7" i="7"/>
  <c r="H7" i="7" s="1"/>
  <c r="F6" i="7"/>
  <c r="H6" i="7" s="1"/>
  <c r="F2" i="7"/>
  <c r="H2" i="7" s="1"/>
  <c r="G5" i="10" l="1"/>
  <c r="I5" i="10" s="1"/>
  <c r="G34" i="10" s="1"/>
  <c r="G9" i="10"/>
  <c r="I9" i="10" s="1"/>
  <c r="G35" i="10" s="1"/>
  <c r="C5" i="10"/>
  <c r="G3" i="10" l="1"/>
  <c r="I3" i="10" s="1"/>
  <c r="C4" i="10"/>
  <c r="G33" i="10" l="1"/>
  <c r="H7" i="10"/>
  <c r="H6" i="10"/>
  <c r="H8" i="10"/>
  <c r="H10" i="10"/>
  <c r="H11" i="10"/>
  <c r="H13" i="10"/>
  <c r="H14" i="10"/>
  <c r="H12" i="10"/>
  <c r="H15" i="10"/>
  <c r="H5" i="10"/>
  <c r="H9" i="10"/>
</calcChain>
</file>

<file path=xl/sharedStrings.xml><?xml version="1.0" encoding="utf-8"?>
<sst xmlns="http://schemas.openxmlformats.org/spreadsheetml/2006/main" count="7389" uniqueCount="1468">
  <si>
    <t>265001</t>
  </si>
  <si>
    <t>265055</t>
  </si>
  <si>
    <t>265071</t>
  </si>
  <si>
    <t>265091</t>
  </si>
  <si>
    <t>265095</t>
  </si>
  <si>
    <t>265105</t>
  </si>
  <si>
    <t>265108</t>
  </si>
  <si>
    <t>265110</t>
  </si>
  <si>
    <t>265112</t>
  </si>
  <si>
    <t>265118</t>
  </si>
  <si>
    <t>265120</t>
  </si>
  <si>
    <t>265121</t>
  </si>
  <si>
    <t>265123</t>
  </si>
  <si>
    <t>265130</t>
  </si>
  <si>
    <t>265136</t>
  </si>
  <si>
    <t>265140</t>
  </si>
  <si>
    <t>265142</t>
  </si>
  <si>
    <t>265145</t>
  </si>
  <si>
    <t>265155</t>
  </si>
  <si>
    <t>265156</t>
  </si>
  <si>
    <t>265157</t>
  </si>
  <si>
    <t>265158</t>
  </si>
  <si>
    <t>265159</t>
  </si>
  <si>
    <t>265160</t>
  </si>
  <si>
    <t>265161</t>
  </si>
  <si>
    <t>265163</t>
  </si>
  <si>
    <t>265164</t>
  </si>
  <si>
    <t>265165</t>
  </si>
  <si>
    <t>265166</t>
  </si>
  <si>
    <t>265167</t>
  </si>
  <si>
    <t>265168</t>
  </si>
  <si>
    <t>265169</t>
  </si>
  <si>
    <t>265170</t>
  </si>
  <si>
    <t>265171</t>
  </si>
  <si>
    <t>265174</t>
  </si>
  <si>
    <t>265175</t>
  </si>
  <si>
    <t>265178</t>
  </si>
  <si>
    <t>265181</t>
  </si>
  <si>
    <t>265182</t>
  </si>
  <si>
    <t>265185</t>
  </si>
  <si>
    <t>265188</t>
  </si>
  <si>
    <t>265193</t>
  </si>
  <si>
    <t>265195</t>
  </si>
  <si>
    <t>265198</t>
  </si>
  <si>
    <t>265199</t>
  </si>
  <si>
    <t>265200</t>
  </si>
  <si>
    <t>265202</t>
  </si>
  <si>
    <t>265205</t>
  </si>
  <si>
    <t>265208</t>
  </si>
  <si>
    <t>265209</t>
  </si>
  <si>
    <t>265210</t>
  </si>
  <si>
    <t>265216</t>
  </si>
  <si>
    <t>265225</t>
  </si>
  <si>
    <t>265236</t>
  </si>
  <si>
    <t>265239</t>
  </si>
  <si>
    <t>265245</t>
  </si>
  <si>
    <t>265246</t>
  </si>
  <si>
    <t>265247</t>
  </si>
  <si>
    <t>265249</t>
  </si>
  <si>
    <t>265251</t>
  </si>
  <si>
    <t>265253</t>
  </si>
  <si>
    <t>265254</t>
  </si>
  <si>
    <t>265255</t>
  </si>
  <si>
    <t>265258</t>
  </si>
  <si>
    <t>265266</t>
  </si>
  <si>
    <t>265275</t>
  </si>
  <si>
    <t>265279</t>
  </si>
  <si>
    <t>265285</t>
  </si>
  <si>
    <t>265289</t>
  </si>
  <si>
    <t>265294</t>
  </si>
  <si>
    <t>265302</t>
  </si>
  <si>
    <t>265303</t>
  </si>
  <si>
    <t>265307</t>
  </si>
  <si>
    <t>265308</t>
  </si>
  <si>
    <t>265309</t>
  </si>
  <si>
    <t>265310</t>
  </si>
  <si>
    <t>265312</t>
  </si>
  <si>
    <t>265318</t>
  </si>
  <si>
    <t>265319</t>
  </si>
  <si>
    <t>265320</t>
  </si>
  <si>
    <t>265321</t>
  </si>
  <si>
    <t>265322</t>
  </si>
  <si>
    <t>265324</t>
  </si>
  <si>
    <t>265325</t>
  </si>
  <si>
    <t>265326</t>
  </si>
  <si>
    <t>265327</t>
  </si>
  <si>
    <t>265331</t>
  </si>
  <si>
    <t>265333</t>
  </si>
  <si>
    <t>265335</t>
  </si>
  <si>
    <t>265336</t>
  </si>
  <si>
    <t>265337</t>
  </si>
  <si>
    <t>265338</t>
  </si>
  <si>
    <t>265339</t>
  </si>
  <si>
    <t>265340</t>
  </si>
  <si>
    <t>265341</t>
  </si>
  <si>
    <t>265343</t>
  </si>
  <si>
    <t>265345</t>
  </si>
  <si>
    <t>265347</t>
  </si>
  <si>
    <t>265348</t>
  </si>
  <si>
    <t>265349</t>
  </si>
  <si>
    <t>265351</t>
  </si>
  <si>
    <t>265352</t>
  </si>
  <si>
    <t>265353</t>
  </si>
  <si>
    <t>265354</t>
  </si>
  <si>
    <t>265355</t>
  </si>
  <si>
    <t>265356</t>
  </si>
  <si>
    <t>265358</t>
  </si>
  <si>
    <t>265359</t>
  </si>
  <si>
    <t>265360</t>
  </si>
  <si>
    <t>265361</t>
  </si>
  <si>
    <t>265362</t>
  </si>
  <si>
    <t>265363</t>
  </si>
  <si>
    <t>265364</t>
  </si>
  <si>
    <t>265365</t>
  </si>
  <si>
    <t>265367</t>
  </si>
  <si>
    <t>265368</t>
  </si>
  <si>
    <t>265369</t>
  </si>
  <si>
    <t>265373</t>
  </si>
  <si>
    <t>265374</t>
  </si>
  <si>
    <t>265377</t>
  </si>
  <si>
    <t>265378</t>
  </si>
  <si>
    <t>265379</t>
  </si>
  <si>
    <t>265381</t>
  </si>
  <si>
    <t>265382</t>
  </si>
  <si>
    <t>265383</t>
  </si>
  <si>
    <t>265384</t>
  </si>
  <si>
    <t>265385</t>
  </si>
  <si>
    <t>265387</t>
  </si>
  <si>
    <t>265389</t>
  </si>
  <si>
    <t>265390</t>
  </si>
  <si>
    <t>265392</t>
  </si>
  <si>
    <t>265393</t>
  </si>
  <si>
    <t>265394</t>
  </si>
  <si>
    <t>265395</t>
  </si>
  <si>
    <t>265396</t>
  </si>
  <si>
    <t>265398</t>
  </si>
  <si>
    <t>265400</t>
  </si>
  <si>
    <t>265401</t>
  </si>
  <si>
    <t>265402</t>
  </si>
  <si>
    <t>265404</t>
  </si>
  <si>
    <t>265405</t>
  </si>
  <si>
    <t>265406</t>
  </si>
  <si>
    <t>265407</t>
  </si>
  <si>
    <t>265409</t>
  </si>
  <si>
    <t>265410</t>
  </si>
  <si>
    <t>265411</t>
  </si>
  <si>
    <t>265412</t>
  </si>
  <si>
    <t>265414</t>
  </si>
  <si>
    <t>265415</t>
  </si>
  <si>
    <t>265416</t>
  </si>
  <si>
    <t>265417</t>
  </si>
  <si>
    <t>265418</t>
  </si>
  <si>
    <t>265419</t>
  </si>
  <si>
    <t>265420</t>
  </si>
  <si>
    <t>265427</t>
  </si>
  <si>
    <t>265428</t>
  </si>
  <si>
    <t>265429</t>
  </si>
  <si>
    <t>265430</t>
  </si>
  <si>
    <t>265433</t>
  </si>
  <si>
    <t>265434</t>
  </si>
  <si>
    <t>265437</t>
  </si>
  <si>
    <t>265438</t>
  </si>
  <si>
    <t>265439</t>
  </si>
  <si>
    <t>265440</t>
  </si>
  <si>
    <t>265442</t>
  </si>
  <si>
    <t>265446</t>
  </si>
  <si>
    <t>265447</t>
  </si>
  <si>
    <t>265450</t>
  </si>
  <si>
    <t>265451</t>
  </si>
  <si>
    <t>265452</t>
  </si>
  <si>
    <t>265455</t>
  </si>
  <si>
    <t>265456</t>
  </si>
  <si>
    <t>265457</t>
  </si>
  <si>
    <t>265460</t>
  </si>
  <si>
    <t>265462</t>
  </si>
  <si>
    <t>265463</t>
  </si>
  <si>
    <t>265464</t>
  </si>
  <si>
    <t>265466</t>
  </si>
  <si>
    <t>265468</t>
  </si>
  <si>
    <t>265470</t>
  </si>
  <si>
    <t>265471</t>
  </si>
  <si>
    <t>265472</t>
  </si>
  <si>
    <t>265473</t>
  </si>
  <si>
    <t>265474</t>
  </si>
  <si>
    <t>265475</t>
  </si>
  <si>
    <t>265476</t>
  </si>
  <si>
    <t>265477</t>
  </si>
  <si>
    <t>265479</t>
  </si>
  <si>
    <t>265480</t>
  </si>
  <si>
    <t>265481</t>
  </si>
  <si>
    <t>265482</t>
  </si>
  <si>
    <t>265485</t>
  </si>
  <si>
    <t>265486</t>
  </si>
  <si>
    <t>265489</t>
  </si>
  <si>
    <t>265491</t>
  </si>
  <si>
    <t>265492</t>
  </si>
  <si>
    <t>265493</t>
  </si>
  <si>
    <t>265494</t>
  </si>
  <si>
    <t>265495</t>
  </si>
  <si>
    <t>265496</t>
  </si>
  <si>
    <t>265498</t>
  </si>
  <si>
    <t>265501</t>
  </si>
  <si>
    <t>265503</t>
  </si>
  <si>
    <t>265504</t>
  </si>
  <si>
    <t>265506</t>
  </si>
  <si>
    <t>265509</t>
  </si>
  <si>
    <t>265512</t>
  </si>
  <si>
    <t>265514</t>
  </si>
  <si>
    <t>265516</t>
  </si>
  <si>
    <t>265517</t>
  </si>
  <si>
    <t>265518</t>
  </si>
  <si>
    <t>265519</t>
  </si>
  <si>
    <t>265520</t>
  </si>
  <si>
    <t>265521</t>
  </si>
  <si>
    <t>265522</t>
  </si>
  <si>
    <t>265523</t>
  </si>
  <si>
    <t>265524</t>
  </si>
  <si>
    <t>265528</t>
  </si>
  <si>
    <t>265530</t>
  </si>
  <si>
    <t>265531</t>
  </si>
  <si>
    <t>265535</t>
  </si>
  <si>
    <t>265536</t>
  </si>
  <si>
    <t>265537</t>
  </si>
  <si>
    <t>265538</t>
  </si>
  <si>
    <t>265539</t>
  </si>
  <si>
    <t>265545</t>
  </si>
  <si>
    <t>265546</t>
  </si>
  <si>
    <t>265548</t>
  </si>
  <si>
    <t>265550</t>
  </si>
  <si>
    <t>265551</t>
  </si>
  <si>
    <t>265552</t>
  </si>
  <si>
    <t>265553</t>
  </si>
  <si>
    <t>265554</t>
  </si>
  <si>
    <t>265555</t>
  </si>
  <si>
    <t>265556</t>
  </si>
  <si>
    <t>265557</t>
  </si>
  <si>
    <t>265559</t>
  </si>
  <si>
    <t>265561</t>
  </si>
  <si>
    <t>265564</t>
  </si>
  <si>
    <t>265565</t>
  </si>
  <si>
    <t>265566</t>
  </si>
  <si>
    <t>265571</t>
  </si>
  <si>
    <t>265572</t>
  </si>
  <si>
    <t>265573</t>
  </si>
  <si>
    <t>265574</t>
  </si>
  <si>
    <t>265577</t>
  </si>
  <si>
    <t>265578</t>
  </si>
  <si>
    <t>265579</t>
  </si>
  <si>
    <t>265580</t>
  </si>
  <si>
    <t>265581</t>
  </si>
  <si>
    <t>265583</t>
  </si>
  <si>
    <t>265585</t>
  </si>
  <si>
    <t>265586</t>
  </si>
  <si>
    <t>265589</t>
  </si>
  <si>
    <t>265590</t>
  </si>
  <si>
    <t>265591</t>
  </si>
  <si>
    <t>265593</t>
  </si>
  <si>
    <t>265594</t>
  </si>
  <si>
    <t>265595</t>
  </si>
  <si>
    <t>265597</t>
  </si>
  <si>
    <t>265598</t>
  </si>
  <si>
    <t>265599</t>
  </si>
  <si>
    <t>265600</t>
  </si>
  <si>
    <t>265605</t>
  </si>
  <si>
    <t>265606</t>
  </si>
  <si>
    <t>265607</t>
  </si>
  <si>
    <t>265608</t>
  </si>
  <si>
    <t>265609</t>
  </si>
  <si>
    <t>265610</t>
  </si>
  <si>
    <t>265611</t>
  </si>
  <si>
    <t>265614</t>
  </si>
  <si>
    <t>265617</t>
  </si>
  <si>
    <t>265618</t>
  </si>
  <si>
    <t>265620</t>
  </si>
  <si>
    <t>265621</t>
  </si>
  <si>
    <t>265625</t>
  </si>
  <si>
    <t>265627</t>
  </si>
  <si>
    <t>265629</t>
  </si>
  <si>
    <t>265632</t>
  </si>
  <si>
    <t>265633</t>
  </si>
  <si>
    <t>265634</t>
  </si>
  <si>
    <t>265636</t>
  </si>
  <si>
    <t>265638</t>
  </si>
  <si>
    <t>265639</t>
  </si>
  <si>
    <t>265643</t>
  </si>
  <si>
    <t>265644</t>
  </si>
  <si>
    <t>265645</t>
  </si>
  <si>
    <t>265646</t>
  </si>
  <si>
    <t>265647</t>
  </si>
  <si>
    <t>265648</t>
  </si>
  <si>
    <t>265649</t>
  </si>
  <si>
    <t>265651</t>
  </si>
  <si>
    <t>265652</t>
  </si>
  <si>
    <t>265654</t>
  </si>
  <si>
    <t>265655</t>
  </si>
  <si>
    <t>265656</t>
  </si>
  <si>
    <t>265657</t>
  </si>
  <si>
    <t>265661</t>
  </si>
  <si>
    <t>265663</t>
  </si>
  <si>
    <t>265664</t>
  </si>
  <si>
    <t>265665</t>
  </si>
  <si>
    <t>265666</t>
  </si>
  <si>
    <t>265667</t>
  </si>
  <si>
    <t>265668</t>
  </si>
  <si>
    <t>265669</t>
  </si>
  <si>
    <t>265670</t>
  </si>
  <si>
    <t>265672</t>
  </si>
  <si>
    <t>265674</t>
  </si>
  <si>
    <t>265677</t>
  </si>
  <si>
    <t>265678</t>
  </si>
  <si>
    <t>265679</t>
  </si>
  <si>
    <t>265680</t>
  </si>
  <si>
    <t>265681</t>
  </si>
  <si>
    <t>265682</t>
  </si>
  <si>
    <t>265683</t>
  </si>
  <si>
    <t>265688</t>
  </si>
  <si>
    <t>265690</t>
  </si>
  <si>
    <t>265693</t>
  </si>
  <si>
    <t>265694</t>
  </si>
  <si>
    <t>265696</t>
  </si>
  <si>
    <t>265697</t>
  </si>
  <si>
    <t>265699</t>
  </si>
  <si>
    <t>265700</t>
  </si>
  <si>
    <t>265701</t>
  </si>
  <si>
    <t>265702</t>
  </si>
  <si>
    <t>265703</t>
  </si>
  <si>
    <t>265704</t>
  </si>
  <si>
    <t>265705</t>
  </si>
  <si>
    <t>265706</t>
  </si>
  <si>
    <t>265707</t>
  </si>
  <si>
    <t>265708</t>
  </si>
  <si>
    <t>265709</t>
  </si>
  <si>
    <t>265710</t>
  </si>
  <si>
    <t>265711</t>
  </si>
  <si>
    <t>265713</t>
  </si>
  <si>
    <t>265714</t>
  </si>
  <si>
    <t>265715</t>
  </si>
  <si>
    <t>265716</t>
  </si>
  <si>
    <t>265717</t>
  </si>
  <si>
    <t>265718</t>
  </si>
  <si>
    <t>265719</t>
  </si>
  <si>
    <t>265720</t>
  </si>
  <si>
    <t>265727</t>
  </si>
  <si>
    <t>265729</t>
  </si>
  <si>
    <t>265731</t>
  </si>
  <si>
    <t>265734</t>
  </si>
  <si>
    <t>265735</t>
  </si>
  <si>
    <t>265736</t>
  </si>
  <si>
    <t>265737</t>
  </si>
  <si>
    <t>265738</t>
  </si>
  <si>
    <t>265739</t>
  </si>
  <si>
    <t>265740</t>
  </si>
  <si>
    <t>265742</t>
  </si>
  <si>
    <t>265743</t>
  </si>
  <si>
    <t>265744</t>
  </si>
  <si>
    <t>265745</t>
  </si>
  <si>
    <t>265746</t>
  </si>
  <si>
    <t>265747</t>
  </si>
  <si>
    <t>265748</t>
  </si>
  <si>
    <t>265749</t>
  </si>
  <si>
    <t>265751</t>
  </si>
  <si>
    <t>265752</t>
  </si>
  <si>
    <t>265753</t>
  </si>
  <si>
    <t>265754</t>
  </si>
  <si>
    <t>265755</t>
  </si>
  <si>
    <t>265756</t>
  </si>
  <si>
    <t>265757</t>
  </si>
  <si>
    <t>265758</t>
  </si>
  <si>
    <t>265759</t>
  </si>
  <si>
    <t>265760</t>
  </si>
  <si>
    <t>265761</t>
  </si>
  <si>
    <t>265762</t>
  </si>
  <si>
    <t>265763</t>
  </si>
  <si>
    <t>265764</t>
  </si>
  <si>
    <t>265765</t>
  </si>
  <si>
    <t>265766</t>
  </si>
  <si>
    <t>265767</t>
  </si>
  <si>
    <t>265768</t>
  </si>
  <si>
    <t>265769</t>
  </si>
  <si>
    <t>265770</t>
  </si>
  <si>
    <t>265771</t>
  </si>
  <si>
    <t>265772</t>
  </si>
  <si>
    <t>265773</t>
  </si>
  <si>
    <t>265775</t>
  </si>
  <si>
    <t>265777</t>
  </si>
  <si>
    <t>265778</t>
  </si>
  <si>
    <t>265779</t>
  </si>
  <si>
    <t>265782</t>
  </si>
  <si>
    <t>265783</t>
  </si>
  <si>
    <t>265784</t>
  </si>
  <si>
    <t>265785</t>
  </si>
  <si>
    <t>265786</t>
  </si>
  <si>
    <t>265787</t>
  </si>
  <si>
    <t>265788</t>
  </si>
  <si>
    <t>265791</t>
  </si>
  <si>
    <t>265792</t>
  </si>
  <si>
    <t>265793</t>
  </si>
  <si>
    <t>265794</t>
  </si>
  <si>
    <t>265795</t>
  </si>
  <si>
    <t>265796</t>
  </si>
  <si>
    <t>265797</t>
  </si>
  <si>
    <t>265798</t>
  </si>
  <si>
    <t>265799</t>
  </si>
  <si>
    <t>265800</t>
  </si>
  <si>
    <t>265801</t>
  </si>
  <si>
    <t>265802</t>
  </si>
  <si>
    <t>265803</t>
  </si>
  <si>
    <t>265804</t>
  </si>
  <si>
    <t>265805</t>
  </si>
  <si>
    <t>265807</t>
  </si>
  <si>
    <t>265810</t>
  </si>
  <si>
    <t>265813</t>
  </si>
  <si>
    <t>265814</t>
  </si>
  <si>
    <t>265816</t>
  </si>
  <si>
    <t>265817</t>
  </si>
  <si>
    <t>265819</t>
  </si>
  <si>
    <t>265820</t>
  </si>
  <si>
    <t>265821</t>
  </si>
  <si>
    <t>265824</t>
  </si>
  <si>
    <t>265825</t>
  </si>
  <si>
    <t>265826</t>
  </si>
  <si>
    <t>265827</t>
  </si>
  <si>
    <t>265828</t>
  </si>
  <si>
    <t>265829</t>
  </si>
  <si>
    <t>265831</t>
  </si>
  <si>
    <t>265833</t>
  </si>
  <si>
    <t>265834</t>
  </si>
  <si>
    <t>265835</t>
  </si>
  <si>
    <t>265836</t>
  </si>
  <si>
    <t>265837</t>
  </si>
  <si>
    <t>265839</t>
  </si>
  <si>
    <t>265840</t>
  </si>
  <si>
    <t>265841</t>
  </si>
  <si>
    <t>265842</t>
  </si>
  <si>
    <t>265843</t>
  </si>
  <si>
    <t>265844</t>
  </si>
  <si>
    <t>265845</t>
  </si>
  <si>
    <t>265846</t>
  </si>
  <si>
    <t>265847</t>
  </si>
  <si>
    <t>265848</t>
  </si>
  <si>
    <t>265849</t>
  </si>
  <si>
    <t>265850</t>
  </si>
  <si>
    <t>265851</t>
  </si>
  <si>
    <t>265852</t>
  </si>
  <si>
    <t>265853</t>
  </si>
  <si>
    <t>265854</t>
  </si>
  <si>
    <t>265855</t>
  </si>
  <si>
    <t>265856</t>
  </si>
  <si>
    <t>265857</t>
  </si>
  <si>
    <t>265858</t>
  </si>
  <si>
    <t>265859</t>
  </si>
  <si>
    <t>265860</t>
  </si>
  <si>
    <t>265861</t>
  </si>
  <si>
    <t>265863</t>
  </si>
  <si>
    <t>265864</t>
  </si>
  <si>
    <t>265865</t>
  </si>
  <si>
    <t>265866</t>
  </si>
  <si>
    <t>265867</t>
  </si>
  <si>
    <t>265868</t>
  </si>
  <si>
    <t>265869</t>
  </si>
  <si>
    <t>265870</t>
  </si>
  <si>
    <t>265871</t>
  </si>
  <si>
    <t>265872</t>
  </si>
  <si>
    <t>265873</t>
  </si>
  <si>
    <t>265874</t>
  </si>
  <si>
    <t>265875</t>
  </si>
  <si>
    <t>265876</t>
  </si>
  <si>
    <t>265877</t>
  </si>
  <si>
    <t>265878</t>
  </si>
  <si>
    <t>265879</t>
  </si>
  <si>
    <t>265880</t>
  </si>
  <si>
    <t>265881</t>
  </si>
  <si>
    <t>26A206</t>
  </si>
  <si>
    <t>26A269</t>
  </si>
  <si>
    <t>26A292</t>
  </si>
  <si>
    <t>26A378</t>
  </si>
  <si>
    <t>26A469</t>
  </si>
  <si>
    <t>26E084</t>
  </si>
  <si>
    <t>26E256</t>
  </si>
  <si>
    <t>MO</t>
  </si>
  <si>
    <t>GLENWOOD HEALTHCARE</t>
  </si>
  <si>
    <t>LUTHERAN HOME, THE</t>
  </si>
  <si>
    <t>SUNSET HOME</t>
  </si>
  <si>
    <t>WOODLAND MANOR</t>
  </si>
  <si>
    <t>GRANDVIEW HEALTHCARE CENTER</t>
  </si>
  <si>
    <t>GARDEN VIEW CARE CENTER</t>
  </si>
  <si>
    <t>TOWN AND COUNTRY HEALTH &amp; REHAB</t>
  </si>
  <si>
    <t>WINCHESTER NURSING CENTER, INC</t>
  </si>
  <si>
    <t>GOLDEN AGE NURSING HOME</t>
  </si>
  <si>
    <t>KABUL NURSING HOMES INC</t>
  </si>
  <si>
    <t>MASON POINTE CARE CENTER</t>
  </si>
  <si>
    <t>CAMDENTON WINDSOR ESTATES</t>
  </si>
  <si>
    <t>JOHN KNOX VILLAGE CARE CENTER</t>
  </si>
  <si>
    <t>DELMAR GARDENS WEST</t>
  </si>
  <si>
    <t>BETH HAVEN NURSING HOME</t>
  </si>
  <si>
    <t>MOORE-FEW CARE CENTER</t>
  </si>
  <si>
    <t>FLORISSANT VALLEY HEALTH &amp; REHABILITATION CENTER</t>
  </si>
  <si>
    <t>FRONTIER HEALTH &amp; REHABILITATION</t>
  </si>
  <si>
    <t>ST SOPHIA HEALTH &amp; REHABILITATION CENTER</t>
  </si>
  <si>
    <t>FRIENDSHIP VILLAGE CHESTERFIELD</t>
  </si>
  <si>
    <t>LEBANON NORTH NURSING &amp; REHAB</t>
  </si>
  <si>
    <t>BIG BEND WOODS HEALTHCARE CENTER</t>
  </si>
  <si>
    <t>FRIENDSHIP VILLAGE SUNSET HILLS</t>
  </si>
  <si>
    <t>MARYMOUNT MANOR</t>
  </si>
  <si>
    <t>CHATEAU GIRARDEAU</t>
  </si>
  <si>
    <t>SWOPE RIDGE GERIATRIC CENTER</t>
  </si>
  <si>
    <t>NHC HEALTHCARE, WEST PLAINS</t>
  </si>
  <si>
    <t>DELMAR GARDENS ON THE GREEN</t>
  </si>
  <si>
    <t>SPRINGFIELD REHABILITATION &amp; HEALTH CARE CENTER</t>
  </si>
  <si>
    <t>NHC HEALTHCARE, DESLOGE</t>
  </si>
  <si>
    <t>MARY, QUEEN AND MOTHER CENTER</t>
  </si>
  <si>
    <t>LEWIS &amp; CLARK GARDENS</t>
  </si>
  <si>
    <t>WILSON'S CREEK NURSING &amp; REHAB</t>
  </si>
  <si>
    <t>MACON HEALTH CARE CENTER</t>
  </si>
  <si>
    <t>WEST VUE NURSING AND REHABILITATION CENTER</t>
  </si>
  <si>
    <t>CHARLESTON MANOR</t>
  </si>
  <si>
    <t>NHC HEALTHCARE, ST CHARLES</t>
  </si>
  <si>
    <t>HIGHLAND REHABILITATION &amp; HEALTH CARE CENTER</t>
  </si>
  <si>
    <t>NHC HEALTHCARE, KENNETT</t>
  </si>
  <si>
    <t>PIONEER SKILLED NURSING CENTER</t>
  </si>
  <si>
    <t>DELMAR GARDENS OF CHESTERFIELD</t>
  </si>
  <si>
    <t>OSAGE BEACH REHABILITATION AND HEALTH CARE CENTER</t>
  </si>
  <si>
    <t>CHRISTIAN EXTENDED CARE &amp; REHABILITATION</t>
  </si>
  <si>
    <t>NHC HEALTHCARE, JOPLIN</t>
  </si>
  <si>
    <t>OZARK REHABILITATION &amp; HEALTH CARE CENTER</t>
  </si>
  <si>
    <t>WARRENTON MANOR</t>
  </si>
  <si>
    <t>AURORA NURSING CENTER</t>
  </si>
  <si>
    <t>LIFE CARE CENTER OF CAPE GIRARDEAU</t>
  </si>
  <si>
    <t>SPRING VALLEY HEALTH &amp; REHABILITATION CENTER</t>
  </si>
  <si>
    <t>WESTWOOD HILLS HEALTH &amp; REHABILITATION CENTER</t>
  </si>
  <si>
    <t>ST ANDREW'S AT FRANCIS PLACE</t>
  </si>
  <si>
    <t>TWIN PINES ADULT CARE CENTER</t>
  </si>
  <si>
    <t>GRAND PAVILION AT THE PLAZA</t>
  </si>
  <si>
    <t>LOCH HAVEN</t>
  </si>
  <si>
    <t>CEDARCREST MANOR</t>
  </si>
  <si>
    <t>CEDARGATE HEALTHCARE</t>
  </si>
  <si>
    <t>VILLA MARIE-A STONEBRIDGE COMMUNITY</t>
  </si>
  <si>
    <t>NEW MADRID LIVING CENTER</t>
  </si>
  <si>
    <t>RIVER OAKS CARE CENTER</t>
  </si>
  <si>
    <t>SCENIC NURSING AND REHABILITATION CENTER, LLC</t>
  </si>
  <si>
    <t>ST JAMES LIVING CENTER</t>
  </si>
  <si>
    <t>MARK TWAIN MANOR</t>
  </si>
  <si>
    <t>HERMITAGE NURSING &amp; REHAB</t>
  </si>
  <si>
    <t>COLONIAL SPRINGS HEALTHCARE CENTER</t>
  </si>
  <si>
    <t>SHADY OAKS HEALTHCARE CENTER</t>
  </si>
  <si>
    <t>KIRKSVILLE MANOR CARE CENTER</t>
  </si>
  <si>
    <t>MARIES MANOR</t>
  </si>
  <si>
    <t>VILLA AT BLUE RIDGE, THE</t>
  </si>
  <si>
    <t>TRUMAN HEALTHCARE &amp; REHABILITATION CENTER</t>
  </si>
  <si>
    <t>HEART OF THE OZARKS HEALTHCARE CENTER</t>
  </si>
  <si>
    <t>CLINTON HEALTHCARE AND REHABILITATION CENTER</t>
  </si>
  <si>
    <t>BELLEVIEW VALLEY NURSING HOME</t>
  </si>
  <si>
    <t>MEDICALODGES NEOSHO</t>
  </si>
  <si>
    <t>BUTLER CENTER FOR REHABILITATION AND HEALTHCARE</t>
  </si>
  <si>
    <t>CEDAR POINTE</t>
  </si>
  <si>
    <t>JEFFERSON CITY MANOR CARE CENTER</t>
  </si>
  <si>
    <t>COX MEDICAL CENTERS MEYER ORTHOPEDIC AND REHAB</t>
  </si>
  <si>
    <t>LIFE CARE CENTER OF CARROLLTON</t>
  </si>
  <si>
    <t>PARKSIDE MANOR</t>
  </si>
  <si>
    <t>IGNITE MEDICAL RESORT CARONDELET LLC</t>
  </si>
  <si>
    <t>WEBB CITY HEALTH AND REHABILITATION CENTER</t>
  </si>
  <si>
    <t>NEW MARK CARE CENTER</t>
  </si>
  <si>
    <t>JOPLIN HEALTH AND REHABILITATION CENTER</t>
  </si>
  <si>
    <t>DELMAR GARDENS SOUTH</t>
  </si>
  <si>
    <t>GAINESVILLE HEALTH CARE CENTER</t>
  </si>
  <si>
    <t>NHC HEALTHCARE, MARYLAND HEIGHTS</t>
  </si>
  <si>
    <t>PARKLANE CARE AND REHABILITATION CENTER</t>
  </si>
  <si>
    <t>CARTHAGE HEALTH AND REHABILITATION CENTER</t>
  </si>
  <si>
    <t>NIXA NURSING &amp; REHAB</t>
  </si>
  <si>
    <t>WOODLAND MANOR NURSING CENTER</t>
  </si>
  <si>
    <t>DELMAR GARDENS NORTH</t>
  </si>
  <si>
    <t>REPUBLIC NURSING &amp; REHAB</t>
  </si>
  <si>
    <t>PHELPS HEALTH</t>
  </si>
  <si>
    <t>CHESTNUT REHAB AND NURSING</t>
  </si>
  <si>
    <t>JONESBURG NURSING &amp; REHAB</t>
  </si>
  <si>
    <t>WILLOW CARE NURSING HOME</t>
  </si>
  <si>
    <t>CARRIAGE SQUARE LIVING &amp; REHAB CENTER</t>
  </si>
  <si>
    <t>PACIFIC CARE CENTER</t>
  </si>
  <si>
    <t>WESTCHESTER HOUSE, THE</t>
  </si>
  <si>
    <t>AUTUMN TERRACE HEALTH &amp; REHABILITATION</t>
  </si>
  <si>
    <t>LIFE CARE CENTER OF SULLIVAN</t>
  </si>
  <si>
    <t>PILLARS OF NORTH COUNTY HEALTH &amp; REHAB CENTER, THE</t>
  </si>
  <si>
    <t>DELMAR GARDENS OF CREVE COEUR</t>
  </si>
  <si>
    <t>LIFE CARE CENTER OF BRIDGETON</t>
  </si>
  <si>
    <t>WESTWOOD LIVING CENTER</t>
  </si>
  <si>
    <t>CAMELOT NURSING AND REHABILITATION CENTER</t>
  </si>
  <si>
    <t>GOLDEN YEARS CENTER FOR REHAB AND HEALTHCARE</t>
  </si>
  <si>
    <t>LANSDOWNE VILLAGE</t>
  </si>
  <si>
    <t>WEST COUNTY CARE CENTER</t>
  </si>
  <si>
    <t>QUAIL RUN HEALTH CARE CENTER</t>
  </si>
  <si>
    <t>MARYVILLE LIVING CENTER</t>
  </si>
  <si>
    <t>LIFE CARE CENTER OF GRANDVIEW</t>
  </si>
  <si>
    <t>VALLEY MANOR AND REHABILITATION CENTER</t>
  </si>
  <si>
    <t>RIVERBEND HEIGHTS HEALTH &amp; REHABILITATION</t>
  </si>
  <si>
    <t>LEWIS COUNTY NURSING HOME DISTRICT</t>
  </si>
  <si>
    <t>RIVERDELL CARE CENTER</t>
  </si>
  <si>
    <t>MEADOW VIEW OF HARRISONVILLE HEALTH &amp; REHAB</t>
  </si>
  <si>
    <t>RIVERWAYS MANOR</t>
  </si>
  <si>
    <t>LINN OAK REHABILITATION CENTER</t>
  </si>
  <si>
    <t>STONEBRIDGE FLORISSANT</t>
  </si>
  <si>
    <t>CYPRESS POINT-SKILLED NURSING BY AMERICARE</t>
  </si>
  <si>
    <t>ROCK POINT NURSING CENTER</t>
  </si>
  <si>
    <t>CRYSTAL OAKS</t>
  </si>
  <si>
    <t>LIFE CARE CENTER OF WAYNESVILLE</t>
  </si>
  <si>
    <t>JEFFERSON HEALTH CARE</t>
  </si>
  <si>
    <t>ROYAL OAK NURSING &amp; REHAB</t>
  </si>
  <si>
    <t>RIVERSIDE NURSING &amp; REHABILITATION CENTER, LLC</t>
  </si>
  <si>
    <t>NORTHWOOD HILLS CARE CENTER</t>
  </si>
  <si>
    <t>DEXTER LIVING CENTER</t>
  </si>
  <si>
    <t>FOUNTAINBLEAU LODGE</t>
  </si>
  <si>
    <t>RIDGEVIEW LIVING COMMUNITY</t>
  </si>
  <si>
    <t>HERITAGE HALL NURSING CENTER</t>
  </si>
  <si>
    <t>HUNTER ACRES CARING CENTER</t>
  </si>
  <si>
    <t>SOUTHBROOK-SKILLED NURSING BY AMERICARE</t>
  </si>
  <si>
    <t>SUNSET HEALTH CARE CENTER</t>
  </si>
  <si>
    <t>DELHAVEN MANOR</t>
  </si>
  <si>
    <t>SHEPHERD OF THE HILLS LIVING CENTER</t>
  </si>
  <si>
    <t>JORDAN CREEK NURSING &amp; REHAB</t>
  </si>
  <si>
    <t>CORI MANOR HEALTHCARE &amp; REHABILITATION CENTER</t>
  </si>
  <si>
    <t>CALIFORNIA CARE CENTER</t>
  </si>
  <si>
    <t>GAMMA ROAD LODGE</t>
  </si>
  <si>
    <t>BROOKE HAVEN HEALTHCARE</t>
  </si>
  <si>
    <t>FESTUS MANOR</t>
  </si>
  <si>
    <t>RANCHO MANOR HEALTHCARE AND REHABILITATION CENTER</t>
  </si>
  <si>
    <t>MAYWOOD TERRACE LIVING CENTER</t>
  </si>
  <si>
    <t>LIFE CARE CENTER OF BROOKFIELD</t>
  </si>
  <si>
    <t>AUTUMN OAKS CARING CENTER</t>
  </si>
  <si>
    <t>MOBERLY NURSING &amp; REHAB</t>
  </si>
  <si>
    <t>GIDEON CARE CENTER</t>
  </si>
  <si>
    <t>BENTONVIEW PARK HEALTH &amp; REHABILITATION</t>
  </si>
  <si>
    <t>POINT LOOKOUT NURSING &amp; REHAB</t>
  </si>
  <si>
    <t>MOUNTAIN VIEW HEALTHCARE</t>
  </si>
  <si>
    <t>SURREY PLACE ST LUKES HOSP SKILLED NURSING</t>
  </si>
  <si>
    <t>NEW HAVEN CARE CENTER</t>
  </si>
  <si>
    <t>CLARK'S MOUNTAIN NURSING CENTER</t>
  </si>
  <si>
    <t>ALEXIAN BROTHERS SHERBROOKE VILLAGE</t>
  </si>
  <si>
    <t>DIXON NURSING &amp; REHAB</t>
  </si>
  <si>
    <t>COUNTRY VIEW NURSING FACILITY, INC</t>
  </si>
  <si>
    <t>APPLE RIDGE CARE CENTER</t>
  </si>
  <si>
    <t>OAK PARK CARE CENTER</t>
  </si>
  <si>
    <t>LEBANON SOUTH NURSING &amp; REHAB</t>
  </si>
  <si>
    <t>LAKE REGIONAL HEALTH SYSTEMS</t>
  </si>
  <si>
    <t>BIG RIVER NURSING &amp; REHAB</t>
  </si>
  <si>
    <t>LINCOLN COUNTY NURSING &amp; REHAB</t>
  </si>
  <si>
    <t>RIVERVIEW NURSING CENTER</t>
  </si>
  <si>
    <t>ASHTON COURT CARE AND REHABILITATION CENTRE</t>
  </si>
  <si>
    <t>JACKSON MANOR NURSING HOME</t>
  </si>
  <si>
    <t>BARNES-JEWISH EXTENDED CARE</t>
  </si>
  <si>
    <t>GERALD NURSING AND REHAB</t>
  </si>
  <si>
    <t>MANOR, THE</t>
  </si>
  <si>
    <t>COMMUNITY SPRINGS HEALTHCARE FACILITY</t>
  </si>
  <si>
    <t>MCDONALD COUNTY LIVING CENTER</t>
  </si>
  <si>
    <t>MARK TWAIN CARING CENTER</t>
  </si>
  <si>
    <t>BLOOMFIELD LIVING CENTER</t>
  </si>
  <si>
    <t>MT VERNON PLACE CARE CENTER, INC</t>
  </si>
  <si>
    <t>WILLARD CARE CENTER</t>
  </si>
  <si>
    <t>TRUMAN GARDENS</t>
  </si>
  <si>
    <t>CREST VIEW REHABILITATION AND HEALTHCARE CENTER</t>
  </si>
  <si>
    <t>CASSVILLE HEALTH CENTER FOR REHAB AND HEALTHCARE</t>
  </si>
  <si>
    <t>WILLOW CARE REHABILITATION &amp; HEALTH CARE CENTER</t>
  </si>
  <si>
    <t>PARKVIEW HEALTHCARE</t>
  </si>
  <si>
    <t>OZARK RIVERVIEW MANOR</t>
  </si>
  <si>
    <t>LAKE STOCKTON HEALTHCARE FACILITY</t>
  </si>
  <si>
    <t>GRANBY HOUSE</t>
  </si>
  <si>
    <t>HOUSTON HOUSE</t>
  </si>
  <si>
    <t>BUFFALO PRAIRIE CENTER FOR REHAB AND HEALTHCARE</t>
  </si>
  <si>
    <t>BRENT B TINNIN MANOR</t>
  </si>
  <si>
    <t>GLENDALE GARDENS NURSING &amp; REHAB</t>
  </si>
  <si>
    <t>COUNTRY AIRE RETIREMENT CENTER</t>
  </si>
  <si>
    <t>MARANATHA VILLAGE, INC</t>
  </si>
  <si>
    <t>REDWOOD OF RAYMORE</t>
  </si>
  <si>
    <t>SPRINGFIELD SKILLED CARE CENTER</t>
  </si>
  <si>
    <t>SIKESTON CONVALESCENT CENTER</t>
  </si>
  <si>
    <t>GRAND RIVER HEALTH CARE</t>
  </si>
  <si>
    <t>PIN OAKS LIVING CENTER</t>
  </si>
  <si>
    <t>RIVER CITY LIVING COMMUNITY</t>
  </si>
  <si>
    <t>CLARK COUNTY NURSING HOME</t>
  </si>
  <si>
    <t>STONEBRIDGE MARYLAND HEIGHTS</t>
  </si>
  <si>
    <t>ST GENEVIEVE CARE CENTER INC</t>
  </si>
  <si>
    <t>SENECA HOUSE</t>
  </si>
  <si>
    <t>CHAFFEE NURSING CENTER</t>
  </si>
  <si>
    <t>MEDICALODGES NEVADA</t>
  </si>
  <si>
    <t>ROCKY RIDGE MANOR</t>
  </si>
  <si>
    <t>ST CLAIR NURSING CENTER</t>
  </si>
  <si>
    <t>PUXICO NURSING AND REHABILITATION CENTER</t>
  </si>
  <si>
    <t>BLUFFS, THE</t>
  </si>
  <si>
    <t>NEW HAVEN LIVING CENTER</t>
  </si>
  <si>
    <t>HEARTLAND CARE AND REHABILITATION CENTER</t>
  </si>
  <si>
    <t>CURRENT RIVER NURSING CENTER, INC</t>
  </si>
  <si>
    <t>PINE VIEW MANOR INC</t>
  </si>
  <si>
    <t>SOUTH COUNTY NURSING HOME INC</t>
  </si>
  <si>
    <t>LEE'S SUMMIT POINTE HEALTH &amp; REHABILITATION</t>
  </si>
  <si>
    <t>CLARU DEVILLE NURSING CENTER</t>
  </si>
  <si>
    <t>GEORGIAN GARDENS CENTER FOR REHAB AND HEALTHCARE</t>
  </si>
  <si>
    <t>FAYETTE CARING CENTER</t>
  </si>
  <si>
    <t>WINDSOR ESTATES OF ST CHARLES SNAL, LLC</t>
  </si>
  <si>
    <t>PARKVIEW HEALTH CARE FACILITY</t>
  </si>
  <si>
    <t>WEBCO MANOR</t>
  </si>
  <si>
    <t>SEVILLE CARE CENTER</t>
  </si>
  <si>
    <t>LAKEVIEW HEALTH CARE &amp; REHABILITATION CENTER</t>
  </si>
  <si>
    <t>PARKWOOD SKILLED NURSING AND REHABILITATION CENTER</t>
  </si>
  <si>
    <t>NORTHVIEW VILLAGE</t>
  </si>
  <si>
    <t>GOOD SHEPHERD CARE CENTER</t>
  </si>
  <si>
    <t>JEFFERSON CITY NURSING AND REHABILITATION CTR, LLC</t>
  </si>
  <si>
    <t>HERITAGE NURSING CENTER-SKILLED NURS BY AMERICARE</t>
  </si>
  <si>
    <t>GLASGOW GARDENS</t>
  </si>
  <si>
    <t>VALLEY VIEW HEALTH &amp; REHABILITATION</t>
  </si>
  <si>
    <t>TARKIO REHABILITATION &amp; HEALTH CARE</t>
  </si>
  <si>
    <t>ROARING RIVER HEALTH AND REHABILITATION</t>
  </si>
  <si>
    <t>BALLWIN RIDGE HEALTH &amp; REHABILITATION</t>
  </si>
  <si>
    <t>CITIZENS MEMORIAL HEALTHCARE FACILITY</t>
  </si>
  <si>
    <t>GASCONADE MANOR NURSING HOME</t>
  </si>
  <si>
    <t>MINER NURSING CENTER</t>
  </si>
  <si>
    <t>ADVANCE NURSING CENTER</t>
  </si>
  <si>
    <t>EAST PRAIRIE NURSING CENTER</t>
  </si>
  <si>
    <t>CROWLEY RIDGE CARE CENTER</t>
  </si>
  <si>
    <t>STONEBRIDGE MARBLE HILL</t>
  </si>
  <si>
    <t>MERAMEC NURSING CENTER</t>
  </si>
  <si>
    <t>ELDON NURSING &amp; REHAB</t>
  </si>
  <si>
    <t>OAKDALE CARE CENTER</t>
  </si>
  <si>
    <t>WESTFIELD NURSING CENTER, INC</t>
  </si>
  <si>
    <t>MAPLES HEALTH AND REHABILITATION, THE</t>
  </si>
  <si>
    <t>MADISON MEDICAL CENTER</t>
  </si>
  <si>
    <t>MEDICALODGES BUTLER</t>
  </si>
  <si>
    <t>PLEASANT HILL HEALTH AND REHABILITATION CENTER</t>
  </si>
  <si>
    <t>WARSAW HEALTH AND REHABILITATION CENTER</t>
  </si>
  <si>
    <t>ASH GROVE HEALTHCARE FACILITY</t>
  </si>
  <si>
    <t>DADE COUNTY NURSING HOME DISTRICT</t>
  </si>
  <si>
    <t>BIG SPRING CARE CENTER FOR REHAB AND HEALTHCARE</t>
  </si>
  <si>
    <t>MONROE CITY MANOR CARE CENTER</t>
  </si>
  <si>
    <t>MARSHFIELD CARE CENTER FOR REHAB AND HEALTHCARE</t>
  </si>
  <si>
    <t>NORMANDY NURSING CENTER</t>
  </si>
  <si>
    <t>MONTEREY PARK REHABILITATION &amp; HEALTH CARE CENTER</t>
  </si>
  <si>
    <t>ROLLA PRESBYTERIAN MANOR</t>
  </si>
  <si>
    <t>KINGDOM CARE SENIOR LIVING LLC</t>
  </si>
  <si>
    <t>FARMINGTON PRESBYTERIAN MANOR</t>
  </si>
  <si>
    <t>HILLSIDE MANOR HEALTHCARE AND REHAB CENTER</t>
  </si>
  <si>
    <t>ST LOUIS PLACE HEALTH &amp; REHABILITATION</t>
  </si>
  <si>
    <t>ST PETERS MANOR CARE CENTER</t>
  </si>
  <si>
    <t>MONROE MANOR</t>
  </si>
  <si>
    <t>PARKDALE MANOR CARE CENTER</t>
  </si>
  <si>
    <t>HARTVILLE CARE CENTER</t>
  </si>
  <si>
    <t>OZARKS METHODIST MANOR, THE</t>
  </si>
  <si>
    <t>SHANGRI-LA REHAB &amp; LIVING CENTER</t>
  </si>
  <si>
    <t>REDWOOD OF BLUE RIVER</t>
  </si>
  <si>
    <t>BRUNSWICK NURSING &amp; REHAB</t>
  </si>
  <si>
    <t>CLARENCE CARE CENTER</t>
  </si>
  <si>
    <t>LUTHERAN CONVALESCENT HOME</t>
  </si>
  <si>
    <t>FORSYTH CARE CENTER</t>
  </si>
  <si>
    <t>SWEET SPRINGS VILLA</t>
  </si>
  <si>
    <t>CRYSTAL CREEK HEALTH AND REHABILITATION CENTER</t>
  </si>
  <si>
    <t>MALDEN NURSING &amp; REHAB</t>
  </si>
  <si>
    <t>LIFE CARE CENTER OF ST LOUIS</t>
  </si>
  <si>
    <t>SILEX COMMUNITY CARE</t>
  </si>
  <si>
    <t>CLEARVIEW NURSING CENTER</t>
  </si>
  <si>
    <t>SPRING RIVER CHRISTIAN VILLAGE INC</t>
  </si>
  <si>
    <t>SOUTH HAMPTON PLACE</t>
  </si>
  <si>
    <t>HILLCREST CARE CENTER INC</t>
  </si>
  <si>
    <t>LIVINGSTON MANOR CARE CENTER</t>
  </si>
  <si>
    <t>ST ANDREW'S AT NEW FLORENCE</t>
  </si>
  <si>
    <t>GARDEN VIEW CARE CENTER OF CHESTERFIELD</t>
  </si>
  <si>
    <t>OREGON CARE CENTER</t>
  </si>
  <si>
    <t>HICKORY MANOR</t>
  </si>
  <si>
    <t>REDWOOD OF CAMERON</t>
  </si>
  <si>
    <t>LACOBA HOMES INC</t>
  </si>
  <si>
    <t>NAZARETH LIVING CENTER</t>
  </si>
  <si>
    <t>TRI-COUNTY CARE CENTER</t>
  </si>
  <si>
    <t>LENOIR HEALTH CARE CENTER</t>
  </si>
  <si>
    <t>VILLAGE CARE CENTER INC</t>
  </si>
  <si>
    <t>MCLARNEY MANOR</t>
  </si>
  <si>
    <t>COUNTRY CLUB CARE CENTER OF WARRENSBURG</t>
  </si>
  <si>
    <t>LA BELLE MANOR CARE CENTER</t>
  </si>
  <si>
    <t>CROWN CARE CENTER</t>
  </si>
  <si>
    <t>MONITEAU CARE CENTER</t>
  </si>
  <si>
    <t>SARCOXIE NURSING CENTER</t>
  </si>
  <si>
    <t>STONEBRIDGE HERMANN</t>
  </si>
  <si>
    <t>CUBA MANOR INC</t>
  </si>
  <si>
    <t>FOUNTAINBLEAU NURSING CENTER</t>
  </si>
  <si>
    <t>GOLDEN AGE LIVING CENTER</t>
  </si>
  <si>
    <t>STRAFFORD CARE CENTER</t>
  </si>
  <si>
    <t>ABBEY WOODS CENTER FOR REHABILITATION AND HEALING</t>
  </si>
  <si>
    <t>ST LUKE'S NURSING CENTER INC</t>
  </si>
  <si>
    <t>FULTON NURSING &amp; REHAB</t>
  </si>
  <si>
    <t>JAMES RIVER NURSING AND REHABILITATION</t>
  </si>
  <si>
    <t>HILL CREST MANOR</t>
  </si>
  <si>
    <t>LAWSON MANOR &amp; REHAB</t>
  </si>
  <si>
    <t>MEYER CARE CENTER</t>
  </si>
  <si>
    <t>CARRIE ELLIGSON GIETNER HOME</t>
  </si>
  <si>
    <t>WARRENSBURG MANOR CARE CENTER</t>
  </si>
  <si>
    <t>FRENE VALLEY OF OWENSVILLE-A STONEBRIDGE COMMUNITY</t>
  </si>
  <si>
    <t>DUTCHTOWN CARE CENTER</t>
  </si>
  <si>
    <t>ST FRANCOIS MANOR</t>
  </si>
  <si>
    <t>GENERAL BAPTIST NURSING HOME</t>
  </si>
  <si>
    <t>BERTRAND NURSING AND REHAB CENTER</t>
  </si>
  <si>
    <t>PLEASANT VALLEY MANOR CARE CENTER</t>
  </si>
  <si>
    <t>OAK KNOLL SKILLED NURSING &amp; REHABILITATION CENTER</t>
  </si>
  <si>
    <t>POTOSI MANOR, INC</t>
  </si>
  <si>
    <t>INDEPENDENCE MANOR CARE CENTER</t>
  </si>
  <si>
    <t>WINDSOR HEALTHCARE &amp; REHAB CENTER</t>
  </si>
  <si>
    <t>LIVING CENTER, THE</t>
  </si>
  <si>
    <t>LUTHER MANOR RETIREMENT &amp; NURSING CENTER</t>
  </si>
  <si>
    <t>REDWOOD OF INDEPENDENCE</t>
  </si>
  <si>
    <t>SALT RIVER COMMUNITY CARE</t>
  </si>
  <si>
    <t>HILLVIEW NURSING &amp; REHAB</t>
  </si>
  <si>
    <t>GARDEN VALLEY HEALTHCARE CENTER</t>
  </si>
  <si>
    <t>BEAUVAIS MANOR HEALTHCARE &amp; REHAB CENTER</t>
  </si>
  <si>
    <t>WILSHIRE AT LAKEWOOD</t>
  </si>
  <si>
    <t>ST JOE MANOR</t>
  </si>
  <si>
    <t>TROY MANOR</t>
  </si>
  <si>
    <t>GREEN PARK SENIOR LIVING COMMUNITY</t>
  </si>
  <si>
    <t>ESTATES OF PERRYVILLE, LLC, THE</t>
  </si>
  <si>
    <t>GOOD SHEPHERD COMMUNITY CARE AND REHABILITATION</t>
  </si>
  <si>
    <t>CARROLL HOUSE</t>
  </si>
  <si>
    <t>ASHLAND HEALTHCARE</t>
  </si>
  <si>
    <t>SHIRKEY NURSING AND REHABILITATION CENTER</t>
  </si>
  <si>
    <t>BELLEFONTAINE GARDENS NURSING &amp; REHAB</t>
  </si>
  <si>
    <t>OAK GROVE NURSING &amp; REHAB</t>
  </si>
  <si>
    <t>DELMAR GARDENS OF MERAMEC VALLEY</t>
  </si>
  <si>
    <t>MILLER COUNTY CARE AND REHABILITATION CENTER</t>
  </si>
  <si>
    <t>BAISCH NURSING CENTER</t>
  </si>
  <si>
    <t>SUNNYVIEW NURSING HOME &amp; APARTMENTS</t>
  </si>
  <si>
    <t>MONTICELLO HOUSE</t>
  </si>
  <si>
    <t>GRAND MANOR NURSING &amp; REHABILITATION CENTER</t>
  </si>
  <si>
    <t>OAKWOOD ESTATES NURSING &amp; REHAB</t>
  </si>
  <si>
    <t>CREVE COEUR MANOR</t>
  </si>
  <si>
    <t>REDWOOD OF CARMEL HILLS</t>
  </si>
  <si>
    <t>DAVIESS COUNTY NURSING AND REHABILITATION</t>
  </si>
  <si>
    <t>MAGNOLIA SQUARE NURSING AND REHAB</t>
  </si>
  <si>
    <t>COUNTRY MEADOWS</t>
  </si>
  <si>
    <t>ESTATES OF HIDDEN LAKE, THE</t>
  </si>
  <si>
    <t>U-CITY FOREST MANOR</t>
  </si>
  <si>
    <t>LAURIE CARE CENTER</t>
  </si>
  <si>
    <t>ASHLEY MANOR CARE CENTER</t>
  </si>
  <si>
    <t>HOLDEN MANOR CARE CENTER</t>
  </si>
  <si>
    <t>MAPLE GROVE LODGE</t>
  </si>
  <si>
    <t>OAKRIDGE OF PLATTSBURG</t>
  </si>
  <si>
    <t>RIVERVIEW AT THE PARK CARE AND REHABILITATION CTR</t>
  </si>
  <si>
    <t>PLEASANT VIEW</t>
  </si>
  <si>
    <t>TIFFANY HEIGHTS</t>
  </si>
  <si>
    <t>RATLIFF CARE CENTER</t>
  </si>
  <si>
    <t>TIPTON OAK MANOR</t>
  </si>
  <si>
    <t>RIVERVIEW, THE</t>
  </si>
  <si>
    <t>LAWRENCE COUNTY MANOR</t>
  </si>
  <si>
    <t>OZARK NURSING AND CARE CENTER</t>
  </si>
  <si>
    <t>DIVERSICARE OF ST JOSEPH</t>
  </si>
  <si>
    <t>RICHLAND CARE CENTER INC</t>
  </si>
  <si>
    <t>BETHESDA SOUTHGATE</t>
  </si>
  <si>
    <t>BENTWOOD NURSING &amp; REHAB</t>
  </si>
  <si>
    <t>REDWOOD OF KANSAS CITY SOUTH</t>
  </si>
  <si>
    <t>IGNITE MEDICAL RESORT ST MARYS LLC</t>
  </si>
  <si>
    <t>FULTON MANOR CARE CENTER</t>
  </si>
  <si>
    <t>LINCOLN COMMUNITY CARE CENTER</t>
  </si>
  <si>
    <t>ST JOSEPH SENIOR LIVING</t>
  </si>
  <si>
    <t>KNOX COUNTY NURSING HOME DISTRICT</t>
  </si>
  <si>
    <t>BETHESDA DILWORTH</t>
  </si>
  <si>
    <t>LUTHERAN NURSING HOME</t>
  </si>
  <si>
    <t>BETHESDA MEADOW</t>
  </si>
  <si>
    <t>LUTHERAN SENIOR SERVICES AT BREEZE PARK</t>
  </si>
  <si>
    <t>BISHOP SPENCER PLACE, INC, THE</t>
  </si>
  <si>
    <t>SUMMIT, THE</t>
  </si>
  <si>
    <t>GOOD SAMARITAN CARE CENTER</t>
  </si>
  <si>
    <t>SOUTHGATE LIVING CENTER</t>
  </si>
  <si>
    <t>VILLAS-A STONEBRIDGE COMMUNITY, THE</t>
  </si>
  <si>
    <t>WORTH COUNTY CONVALESCENT CENTER</t>
  </si>
  <si>
    <t>COMMUNITY CARE CENTER OF LEMAY INC</t>
  </si>
  <si>
    <t>STONEBRIDGE WESTPHALIA</t>
  </si>
  <si>
    <t>COLUMBIA MANOR CARE CENTER</t>
  </si>
  <si>
    <t>STONEBRIDGE LAKE OZARK</t>
  </si>
  <si>
    <t>BEAUTIFUL SAVIOR HOME</t>
  </si>
  <si>
    <t>MOUNT CARMEL SENIOR LIVING - ST CHARLES, LLC</t>
  </si>
  <si>
    <t>LIVING COMMUNITY OF ST JOSEPH</t>
  </si>
  <si>
    <t>STONEBRIDGE CHILLICOTHE</t>
  </si>
  <si>
    <t>ROSEWOOD HEALTH AND REHAB CENTER</t>
  </si>
  <si>
    <t>LAVERNA SENIOR LIVING</t>
  </si>
  <si>
    <t>SCOTLAND COUNTY CARE CENTER</t>
  </si>
  <si>
    <t>BROOKING PARK</t>
  </si>
  <si>
    <t>DELMAR GARDENS OF O'FALLON</t>
  </si>
  <si>
    <t>LA PLATA NURSING HOME</t>
  </si>
  <si>
    <t>HEISINGER LUTHERAN HOME</t>
  </si>
  <si>
    <t>KINGSWOOD</t>
  </si>
  <si>
    <t>PEARL'S II EDEN FOR ELDERS</t>
  </si>
  <si>
    <t>RIDGE CREST NURSING CENTER</t>
  </si>
  <si>
    <t>COMMUNITY MANOR</t>
  </si>
  <si>
    <t>NEIGHBORHOODS AT QUAIL CREEK, THE</t>
  </si>
  <si>
    <t>GOWER CONVALESCENT CENTER, INC</t>
  </si>
  <si>
    <t>KATY MANOR</t>
  </si>
  <si>
    <t>ARMOUR OAKS SENIOR LIVING COMMUNITY</t>
  </si>
  <si>
    <t>FOXWOOD SPRINGS LIVING CENTER</t>
  </si>
  <si>
    <t>MANOR AT ELFINDALE, THE</t>
  </si>
  <si>
    <t>LUTHERAN SENIOR SERVICES AT MERAMEC BLUFFS</t>
  </si>
  <si>
    <t>CRESTVIEW HOME</t>
  </si>
  <si>
    <t>ADAMS STREET -A STONEBRIDGE COMMUNITY</t>
  </si>
  <si>
    <t>MORNINGSIDE CENTER</t>
  </si>
  <si>
    <t>SPRINGFIELD VILLA</t>
  </si>
  <si>
    <t>SCHUYLER COUNTY NURSING HOME</t>
  </si>
  <si>
    <t>BLUE CIRCLE REHAB AND NURSING</t>
  </si>
  <si>
    <t>OAK TREE VILLAS-A STONEBRIDGE COMMUNITY</t>
  </si>
  <si>
    <t>VILLAGES OF JACKSON CREEK, THE</t>
  </si>
  <si>
    <t>EXCELSIOR SPRINGS NURSING &amp; REHAB</t>
  </si>
  <si>
    <t>VILLAGES OF ST PETERS, THE</t>
  </si>
  <si>
    <t>ELSBERRY MISSOURI HEALTH CARE CENTER</t>
  </si>
  <si>
    <t>PUTNAM COUNTY CARE CENTER</t>
  </si>
  <si>
    <t>RIVERSIDE PLACE</t>
  </si>
  <si>
    <t>AVALON GARDEN</t>
  </si>
  <si>
    <t>INDEPENDENCE CARE CENTER OF PERRY COUNTY</t>
  </si>
  <si>
    <t>ACKERT PARK SKILLED NURSING &amp; REHABILITATION CENTE</t>
  </si>
  <si>
    <t>MANOR GROVE, INCORPORATED</t>
  </si>
  <si>
    <t>QUARTERS AT DES PERES, THE</t>
  </si>
  <si>
    <t>BROOKHAVEN NURSING &amp; REHAB</t>
  </si>
  <si>
    <t>NODAWAY NURSING HOME</t>
  </si>
  <si>
    <t>ST JOSEPH'S BLUFFS</t>
  </si>
  <si>
    <t>ABBEY SENIOR HEALTH</t>
  </si>
  <si>
    <t>NEIGHBORHOODS REHAB &amp; SKILLED NURSING BY TIGERPLAC</t>
  </si>
  <si>
    <t>ABERDEEN HEIGHTS</t>
  </si>
  <si>
    <t>SSM HEALTH DEPAUL HOSPITAL - ANNA HOUSE</t>
  </si>
  <si>
    <t>APPLETON CITY MANOR</t>
  </si>
  <si>
    <t>ROLLA HEALTH &amp; REHABILITATION SUITES</t>
  </si>
  <si>
    <t>TRUMAN MEDICAL CENTER LAKEWOOD CARE CENTER</t>
  </si>
  <si>
    <t>SHADY LAWN LIVING CENTER</t>
  </si>
  <si>
    <t>SONSHINE MANOR</t>
  </si>
  <si>
    <t>COMMUNITIES OF WILDWOOD RANCH</t>
  </si>
  <si>
    <t>MCKNIGHT PLACE EXTENDED CARE</t>
  </si>
  <si>
    <t>SEASONS CARE CENTER</t>
  </si>
  <si>
    <t>SILVERSTONE PLACE</t>
  </si>
  <si>
    <t>ST JOSEPH CHATEAU</t>
  </si>
  <si>
    <t>JOPLIN GARDENS</t>
  </si>
  <si>
    <t>REST HAVEN CONVALESCENT AND RETIREMENT HOME</t>
  </si>
  <si>
    <t>LINDEN WOODS VILLAGE</t>
  </si>
  <si>
    <t>FAIR VIEW NURSING HOME</t>
  </si>
  <si>
    <t>LIBERTY HEALTH &amp; WELLNESS</t>
  </si>
  <si>
    <t>E W THOMPSON HEALTH &amp; REHABILITATION CENTER</t>
  </si>
  <si>
    <t>COTTON POINT LIVING CENTER</t>
  </si>
  <si>
    <t>COTTAGES OF LAKE ST LOUIS</t>
  </si>
  <si>
    <t>CARNEGIE VILLAGE REHABILITATION &amp; HEALTH CARE CENT</t>
  </si>
  <si>
    <t>TIFFANY SPRINGS REHABILITATION &amp; HEALTH CARE CENTE</t>
  </si>
  <si>
    <t>SUNTERRA SPRINGS INDEPENDENCE</t>
  </si>
  <si>
    <t>BIRCH POINTE HEALTH AND REHABILITATION</t>
  </si>
  <si>
    <t>STEELVILLE SENIOR LIVING</t>
  </si>
  <si>
    <t>NORTERRE</t>
  </si>
  <si>
    <t>COLUMBIA POST ACUTE</t>
  </si>
  <si>
    <t>MCCRITE PLAZA AT BRIARCLIFF SKILLED FACILITY</t>
  </si>
  <si>
    <t>NORTHLAND REHABILITATION &amp; HEALTH CARE CENTER</t>
  </si>
  <si>
    <t>SUNTERRA SPRINGS SPRINGFIELD</t>
  </si>
  <si>
    <t>IGNITE MEDICAL RESORT KANSAS CITY, LLC</t>
  </si>
  <si>
    <t>UNION CARE CENTER</t>
  </si>
  <si>
    <t>MCCLAY SENIOR CARE</t>
  </si>
  <si>
    <t>ARROWHEAD SENIOR LIVING COMMUNITY</t>
  </si>
  <si>
    <t>WESTGATE</t>
  </si>
  <si>
    <t>COPPER ROCK HEALTHCARE</t>
  </si>
  <si>
    <t>SISTERS MISSION</t>
  </si>
  <si>
    <t>IGNITE MEDICAL RESORT BLUE SPRINGS</t>
  </si>
  <si>
    <t>SUNTERRA SPRINGS DARDENNE PRAIRIE</t>
  </si>
  <si>
    <t>SALEM CARE CENTER</t>
  </si>
  <si>
    <t>PAUL L &amp; MARTHA BARONE CARE CENTER</t>
  </si>
  <si>
    <t>JEANNE JUGAN CENTER</t>
  </si>
  <si>
    <t>SYLVIA G THOMPSON RESIDENCE CENTER, INC</t>
  </si>
  <si>
    <t>PEMISCOT COUNTY MEMORIAL HOSPITAL</t>
  </si>
  <si>
    <t>MYERS NURSING &amp; CONVALESCENT CENTER</t>
  </si>
  <si>
    <t>JOHNSON COUNTY CARE CENTER</t>
  </si>
  <si>
    <t>MARYVILLE</t>
  </si>
  <si>
    <t>RIVERSIDE</t>
  </si>
  <si>
    <t>TUSCUMBIA</t>
  </si>
  <si>
    <t>ASHLAND</t>
  </si>
  <si>
    <t>FAYETTE</t>
  </si>
  <si>
    <t>BUTLER</t>
  </si>
  <si>
    <t>HAMILTON</t>
  </si>
  <si>
    <t>JACKSON</t>
  </si>
  <si>
    <t>PIEDMONT</t>
  </si>
  <si>
    <t>OZARK</t>
  </si>
  <si>
    <t>TROY</t>
  </si>
  <si>
    <t>VAN BUREN</t>
  </si>
  <si>
    <t>MOUNTAIN VIEW</t>
  </si>
  <si>
    <t>PERRYVILLE</t>
  </si>
  <si>
    <t>SALEM</t>
  </si>
  <si>
    <t>PARIS</t>
  </si>
  <si>
    <t>MARSHALL</t>
  </si>
  <si>
    <t>CLINTON</t>
  </si>
  <si>
    <t>EUREKA</t>
  </si>
  <si>
    <t>STOCKTON</t>
  </si>
  <si>
    <t>PLEASANT HILL</t>
  </si>
  <si>
    <t>RICHMOND</t>
  </si>
  <si>
    <t>HOLLISTER</t>
  </si>
  <si>
    <t>AURORA</t>
  </si>
  <si>
    <t>WINDSOR</t>
  </si>
  <si>
    <t>LAMAR</t>
  </si>
  <si>
    <t>SPRINGFIELD</t>
  </si>
  <si>
    <t>BLOOMFIELD</t>
  </si>
  <si>
    <t>FARMINGTON</t>
  </si>
  <si>
    <t>NEW HAVEN</t>
  </si>
  <si>
    <t>GRANBY</t>
  </si>
  <si>
    <t>SEYMOUR</t>
  </si>
  <si>
    <t>MANSFIELD</t>
  </si>
  <si>
    <t>WASHINGTON</t>
  </si>
  <si>
    <t>GAINESVILLE</t>
  </si>
  <si>
    <t>TRENTON</t>
  </si>
  <si>
    <t>WILDWOOD</t>
  </si>
  <si>
    <t>SAVANNAH</t>
  </si>
  <si>
    <t>MACON</t>
  </si>
  <si>
    <t>CARROLLTON</t>
  </si>
  <si>
    <t>FORSYTH</t>
  </si>
  <si>
    <t>RICHLAND</t>
  </si>
  <si>
    <t>CANTON</t>
  </si>
  <si>
    <t>BRUNSWICK</t>
  </si>
  <si>
    <t>CHILLICOTHE</t>
  </si>
  <si>
    <t>SULLIVAN</t>
  </si>
  <si>
    <t>LINCOLN</t>
  </si>
  <si>
    <t>PRINCETON</t>
  </si>
  <si>
    <t>OREGON</t>
  </si>
  <si>
    <t>MOUNT VERNON</t>
  </si>
  <si>
    <t>LEBANON</t>
  </si>
  <si>
    <t>CHARLESTON</t>
  </si>
  <si>
    <t>CENTRALIA</t>
  </si>
  <si>
    <t>COLUMBIA</t>
  </si>
  <si>
    <t>BROOKFIELD</t>
  </si>
  <si>
    <t>VIENNA</t>
  </si>
  <si>
    <t>VANDALIA</t>
  </si>
  <si>
    <t>DIXON</t>
  </si>
  <si>
    <t>CUBA</t>
  </si>
  <si>
    <t>WARSAW</t>
  </si>
  <si>
    <t>ANDERSON</t>
  </si>
  <si>
    <t>GREENFIELD</t>
  </si>
  <si>
    <t>OWENSVILLE</t>
  </si>
  <si>
    <t>LIBERTY</t>
  </si>
  <si>
    <t>BOONVILLE</t>
  </si>
  <si>
    <t>TIPTON</t>
  </si>
  <si>
    <t>CHESTERFIELD</t>
  </si>
  <si>
    <t>VERSAILLES</t>
  </si>
  <si>
    <t>INDEPENDENCE</t>
  </si>
  <si>
    <t>NEVADA</t>
  </si>
  <si>
    <t>WAVERLY</t>
  </si>
  <si>
    <t>CLARENCE</t>
  </si>
  <si>
    <t>KANSAS CITY</t>
  </si>
  <si>
    <t>WELLSVILLE</t>
  </si>
  <si>
    <t>CONCORDIA</t>
  </si>
  <si>
    <t>SENECA</t>
  </si>
  <si>
    <t>DE SOTO</t>
  </si>
  <si>
    <t>LINN</t>
  </si>
  <si>
    <t>FULTON</t>
  </si>
  <si>
    <t>BOWLING GREEN</t>
  </si>
  <si>
    <t>LEXINGTON</t>
  </si>
  <si>
    <t>GLASGOW</t>
  </si>
  <si>
    <t>MAYSVILLE</t>
  </si>
  <si>
    <t>UNION</t>
  </si>
  <si>
    <t>OAK GROVE</t>
  </si>
  <si>
    <t>DEXTER</t>
  </si>
  <si>
    <t>LA PLATA</t>
  </si>
  <si>
    <t>ARNOLD</t>
  </si>
  <si>
    <t>HOLDEN</t>
  </si>
  <si>
    <t>MALDEN</t>
  </si>
  <si>
    <t>SHREWSBURY</t>
  </si>
  <si>
    <t>SAINT LOUIS</t>
  </si>
  <si>
    <t>FENTON</t>
  </si>
  <si>
    <t>BUFFALO</t>
  </si>
  <si>
    <t>HOUSTON</t>
  </si>
  <si>
    <t>EDINA</t>
  </si>
  <si>
    <t>CARTHAGE</t>
  </si>
  <si>
    <t>ELLISVILLE</t>
  </si>
  <si>
    <t>TOWN AND COUNTRY</t>
  </si>
  <si>
    <t>CABOOL</t>
  </si>
  <si>
    <t>CAMDENTON</t>
  </si>
  <si>
    <t>LEES SUMMIT</t>
  </si>
  <si>
    <t>HANNIBAL</t>
  </si>
  <si>
    <t>FLORISSANT</t>
  </si>
  <si>
    <t>SAINT CHARLES</t>
  </si>
  <si>
    <t>VALLEY PARK</t>
  </si>
  <si>
    <t>CAPE GIRARDEAU</t>
  </si>
  <si>
    <t>WEST PLAINS</t>
  </si>
  <si>
    <t>DESLOGE</t>
  </si>
  <si>
    <t>KENNETT</t>
  </si>
  <si>
    <t>MARCELINE</t>
  </si>
  <si>
    <t>OSAGE BEACH</t>
  </si>
  <si>
    <t>JOPLIN</t>
  </si>
  <si>
    <t>WRIGHT CITY</t>
  </si>
  <si>
    <t>POPLAR BLUFF</t>
  </si>
  <si>
    <t>KIRKSVILLE</t>
  </si>
  <si>
    <t>JEFFERSON CITY</t>
  </si>
  <si>
    <t>NEW MADRID</t>
  </si>
  <si>
    <t>STEELE</t>
  </si>
  <si>
    <t>HERCULANEUM</t>
  </si>
  <si>
    <t>SAINT JAMES</t>
  </si>
  <si>
    <t>BRIDGETON</t>
  </si>
  <si>
    <t>HERMITAGE</t>
  </si>
  <si>
    <t>THAYER</t>
  </si>
  <si>
    <t>AVA</t>
  </si>
  <si>
    <t>BELLEVIEW</t>
  </si>
  <si>
    <t>NEOSHO</t>
  </si>
  <si>
    <t>ROLLA</t>
  </si>
  <si>
    <t>WEBB CITY</t>
  </si>
  <si>
    <t>MARYLAND HEIGHTS</t>
  </si>
  <si>
    <t>WENTZVILLE</t>
  </si>
  <si>
    <t>O FALLON</t>
  </si>
  <si>
    <t>NIXA</t>
  </si>
  <si>
    <t>BLACK JACK</t>
  </si>
  <si>
    <t>REPUBLIC</t>
  </si>
  <si>
    <t>JONESBURG</t>
  </si>
  <si>
    <t>WILLOW SPRINGS</t>
  </si>
  <si>
    <t>SAINT JOSEPH</t>
  </si>
  <si>
    <t>PACIFIC</t>
  </si>
  <si>
    <t>RAYTOWN</t>
  </si>
  <si>
    <t>CREVE COEUR</t>
  </si>
  <si>
    <t>HARRISONVILLE</t>
  </si>
  <si>
    <t>BALLWIN</t>
  </si>
  <si>
    <t>CAMERON</t>
  </si>
  <si>
    <t>GRANDVIEW</t>
  </si>
  <si>
    <t>EXCELSIOR SPRINGS</t>
  </si>
  <si>
    <t>BIRCH TREE</t>
  </si>
  <si>
    <t>FESTUS</t>
  </si>
  <si>
    <t>WAYNESVILLE</t>
  </si>
  <si>
    <t>HUMANSVILLE</t>
  </si>
  <si>
    <t>SIKESTON</t>
  </si>
  <si>
    <t>BRANSON</t>
  </si>
  <si>
    <t>CALIFORNIA</t>
  </si>
  <si>
    <t>MOUNTAIN GROVE</t>
  </si>
  <si>
    <t>MOBERLY</t>
  </si>
  <si>
    <t>GIDEON</t>
  </si>
  <si>
    <t>MONETT</t>
  </si>
  <si>
    <t>CEDAR HILL</t>
  </si>
  <si>
    <t>MOKANE</t>
  </si>
  <si>
    <t>GERALD</t>
  </si>
  <si>
    <t>EL DORADO SPRINGS</t>
  </si>
  <si>
    <t>WILLARD</t>
  </si>
  <si>
    <t>CASSVILLE</t>
  </si>
  <si>
    <t>ELLINGTON</t>
  </si>
  <si>
    <t>LEWISTOWN</t>
  </si>
  <si>
    <t>RAYMORE</t>
  </si>
  <si>
    <t>MEXICO</t>
  </si>
  <si>
    <t>KAHOKA</t>
  </si>
  <si>
    <t>SAINTE GENEVIEVE</t>
  </si>
  <si>
    <t>CHAFFEE</t>
  </si>
  <si>
    <t>SAINT CLAIR</t>
  </si>
  <si>
    <t>PUXICO</t>
  </si>
  <si>
    <t>ODESSA</t>
  </si>
  <si>
    <t>DONIPHAN</t>
  </si>
  <si>
    <t>STANBERRY</t>
  </si>
  <si>
    <t>FREDERICKTOWN</t>
  </si>
  <si>
    <t>POTOSI</t>
  </si>
  <si>
    <t>BOLIVAR</t>
  </si>
  <si>
    <t>MARSHFIELD</t>
  </si>
  <si>
    <t>TARKIO</t>
  </si>
  <si>
    <t>ADVANCE</t>
  </si>
  <si>
    <t>EAST PRAIRIE</t>
  </si>
  <si>
    <t>MARBLE HILL</t>
  </si>
  <si>
    <t>ELDON</t>
  </si>
  <si>
    <t>ASH GROVE</t>
  </si>
  <si>
    <t>MONROE CITY</t>
  </si>
  <si>
    <t>SAINT PETERS</t>
  </si>
  <si>
    <t>HARTVILLE</t>
  </si>
  <si>
    <t>MARIONVILLE</t>
  </si>
  <si>
    <t>BLUE SPRINGS</t>
  </si>
  <si>
    <t>WEBSTER GROVES</t>
  </si>
  <si>
    <t>SWEET SPRINGS</t>
  </si>
  <si>
    <t>SILEX</t>
  </si>
  <si>
    <t>NEW FLORENCE</t>
  </si>
  <si>
    <t>LICKING</t>
  </si>
  <si>
    <t>WARRENSBURG</t>
  </si>
  <si>
    <t>LA BELLE</t>
  </si>
  <si>
    <t>SARCOXIE</t>
  </si>
  <si>
    <t>HERMANN</t>
  </si>
  <si>
    <t>STOVER</t>
  </si>
  <si>
    <t>STRAFFORD</t>
  </si>
  <si>
    <t>LAWSON</t>
  </si>
  <si>
    <t>HIGGINSVILLE</t>
  </si>
  <si>
    <t>CAMPBELL</t>
  </si>
  <si>
    <t>BERTRAND</t>
  </si>
  <si>
    <t>FERGUSON</t>
  </si>
  <si>
    <t>SHELBINA</t>
  </si>
  <si>
    <t>PLATTE CITY</t>
  </si>
  <si>
    <t>BONNE TERRE</t>
  </si>
  <si>
    <t>LOCKWOOD</t>
  </si>
  <si>
    <t>BRAYMER</t>
  </si>
  <si>
    <t>NORMANDY</t>
  </si>
  <si>
    <t>GALLATIN</t>
  </si>
  <si>
    <t>PARK HILLS</t>
  </si>
  <si>
    <t>LAURIE</t>
  </si>
  <si>
    <t>LOUISIANA</t>
  </si>
  <si>
    <t>PLATTSBURG</t>
  </si>
  <si>
    <t>ROCK PORT</t>
  </si>
  <si>
    <t>MOUND CITY</t>
  </si>
  <si>
    <t>COLE CAMP</t>
  </si>
  <si>
    <t>CARUTHERSVILLE</t>
  </si>
  <si>
    <t>GRANT CITY</t>
  </si>
  <si>
    <t>WESTPHALIA</t>
  </si>
  <si>
    <t>BELTON</t>
  </si>
  <si>
    <t>MEMPHIS</t>
  </si>
  <si>
    <t>GOWER</t>
  </si>
  <si>
    <t>PILOT GROVE</t>
  </si>
  <si>
    <t>BETHANY</t>
  </si>
  <si>
    <t>QUEEN CITY</t>
  </si>
  <si>
    <t>ELSBERRY</t>
  </si>
  <si>
    <t>UNIONVILLE</t>
  </si>
  <si>
    <t>UNIVERSITY CITY</t>
  </si>
  <si>
    <t>KIRKWOOD</t>
  </si>
  <si>
    <t>DES PERES</t>
  </si>
  <si>
    <t>APPLETON CITY</t>
  </si>
  <si>
    <t>SEDALIA</t>
  </si>
  <si>
    <t>GLADSTONE</t>
  </si>
  <si>
    <t>MATTHEWS</t>
  </si>
  <si>
    <t>LAKE SAINT LOUIS</t>
  </si>
  <si>
    <t>STEELVILLE</t>
  </si>
  <si>
    <t>BERNIE</t>
  </si>
  <si>
    <t>ROGERSVILLE</t>
  </si>
  <si>
    <t>DARDENNE PRAIRIE</t>
  </si>
  <si>
    <t>HAYTI</t>
  </si>
  <si>
    <t>Jackson</t>
  </si>
  <si>
    <t>Jefferson</t>
  </si>
  <si>
    <t>Montgomery</t>
  </si>
  <si>
    <t>Franklin</t>
  </si>
  <si>
    <t>Morgan</t>
  </si>
  <si>
    <t>Dallas</t>
  </si>
  <si>
    <t>Perry</t>
  </si>
  <si>
    <t>Madison</t>
  </si>
  <si>
    <t>Macon</t>
  </si>
  <si>
    <t>Washington</t>
  </si>
  <si>
    <t>Clay</t>
  </si>
  <si>
    <t>Randolph</t>
  </si>
  <si>
    <t>Lawrence</t>
  </si>
  <si>
    <t>Shelby</t>
  </si>
  <si>
    <t>Marion</t>
  </si>
  <si>
    <t>De Kalb</t>
  </si>
  <si>
    <t>Butler</t>
  </si>
  <si>
    <t>St. Clair</t>
  </si>
  <si>
    <t>Pike</t>
  </si>
  <si>
    <t>Monroe</t>
  </si>
  <si>
    <t>Henry</t>
  </si>
  <si>
    <t>Benton</t>
  </si>
  <si>
    <t>Crawford</t>
  </si>
  <si>
    <t>Johnson</t>
  </si>
  <si>
    <t>Greene</t>
  </si>
  <si>
    <t>Howard</t>
  </si>
  <si>
    <t>Boone</t>
  </si>
  <si>
    <t>Miller</t>
  </si>
  <si>
    <t>Saline</t>
  </si>
  <si>
    <t>Pulaski</t>
  </si>
  <si>
    <t>Clark</t>
  </si>
  <si>
    <t>Lafayette</t>
  </si>
  <si>
    <t>Carroll</t>
  </si>
  <si>
    <t>Lincoln</t>
  </si>
  <si>
    <t>Mississippi</t>
  </si>
  <si>
    <t>Polk</t>
  </si>
  <si>
    <t>Newton</t>
  </si>
  <si>
    <t>Douglas</t>
  </si>
  <si>
    <t>Putnam</t>
  </si>
  <si>
    <t>Warren</t>
  </si>
  <si>
    <t>Wayne</t>
  </si>
  <si>
    <t>Dade</t>
  </si>
  <si>
    <t>Worth</t>
  </si>
  <si>
    <t>Jasper</t>
  </si>
  <si>
    <t>Camden</t>
  </si>
  <si>
    <t>Knox</t>
  </si>
  <si>
    <t>Christian</t>
  </si>
  <si>
    <t>Clinton</t>
  </si>
  <si>
    <t>Livingston</t>
  </si>
  <si>
    <t>Schuyler</t>
  </si>
  <si>
    <t>Grundy</t>
  </si>
  <si>
    <t>Mercer</t>
  </si>
  <si>
    <t>Cass</t>
  </si>
  <si>
    <t>Scott</t>
  </si>
  <si>
    <t>Daviess</t>
  </si>
  <si>
    <t>Ripley</t>
  </si>
  <si>
    <t>Harrison</t>
  </si>
  <si>
    <t>Linn</t>
  </si>
  <si>
    <t>Webster</t>
  </si>
  <si>
    <t>Adair</t>
  </si>
  <si>
    <t>Cedar</t>
  </si>
  <si>
    <t>Buchanan</t>
  </si>
  <si>
    <t>Wright</t>
  </si>
  <si>
    <t>Atchison</t>
  </si>
  <si>
    <t>Osage</t>
  </si>
  <si>
    <t>Barton</t>
  </si>
  <si>
    <t>Lewis</t>
  </si>
  <si>
    <t>Carter</t>
  </si>
  <si>
    <t>Caldwell</t>
  </si>
  <si>
    <t>St. Charles</t>
  </si>
  <si>
    <t>Vernon</t>
  </si>
  <si>
    <t>Barry</t>
  </si>
  <si>
    <t>Iron</t>
  </si>
  <si>
    <t>St. Louis</t>
  </si>
  <si>
    <t>Texas</t>
  </si>
  <si>
    <t>Laclede</t>
  </si>
  <si>
    <t>Cape Girardeau</t>
  </si>
  <si>
    <t>Howell</t>
  </si>
  <si>
    <t>St. Francois</t>
  </si>
  <si>
    <t>Dunklin</t>
  </si>
  <si>
    <t>Chariton</t>
  </si>
  <si>
    <t>Cole</t>
  </si>
  <si>
    <t>New Madrid</t>
  </si>
  <si>
    <t>Pemiscot</t>
  </si>
  <si>
    <t>Phelps</t>
  </si>
  <si>
    <t>Hickory</t>
  </si>
  <si>
    <t>Oregon</t>
  </si>
  <si>
    <t>Maries</t>
  </si>
  <si>
    <t>Bates</t>
  </si>
  <si>
    <t>Ozark</t>
  </si>
  <si>
    <t>St. Louis City</t>
  </si>
  <si>
    <t>Nodaway</t>
  </si>
  <si>
    <t>Cooper</t>
  </si>
  <si>
    <t>Stoddard</t>
  </si>
  <si>
    <t>Shannon</t>
  </si>
  <si>
    <t>Platte</t>
  </si>
  <si>
    <t>Taney</t>
  </si>
  <si>
    <t>Moniteau</t>
  </si>
  <si>
    <t>Callaway</t>
  </si>
  <si>
    <t>Mc Donald</t>
  </si>
  <si>
    <t>Reynolds</t>
  </si>
  <si>
    <t>Audrain</t>
  </si>
  <si>
    <t>Ste. Genevieve</t>
  </si>
  <si>
    <t>Gentry</t>
  </si>
  <si>
    <t>Dent</t>
  </si>
  <si>
    <t>Gasconade</t>
  </si>
  <si>
    <t>Bollinger</t>
  </si>
  <si>
    <t>Holt</t>
  </si>
  <si>
    <t>Ray</t>
  </si>
  <si>
    <t>Andrew</t>
  </si>
  <si>
    <t>Scotland</t>
  </si>
  <si>
    <t>Pettis</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</si>
  <si>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</si>
  <si>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</si>
  <si>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</si>
  <si>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</si>
  <si>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</si>
  <si>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</si>
  <si>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</si>
  <si>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</si>
  <si>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</si>
  <si>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</si>
  <si>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</si>
  <si>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</si>
  <si>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</si>
  <si>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</si>
  <si>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</si>
  <si>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</si>
  <si>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</si>
  <si>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</si>
  <si>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</si>
  <si>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</si>
  <si>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</si>
  <si>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</si>
  <si>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</si>
  <si>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</si>
  <si>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</si>
  <si>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</si>
  <si>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</si>
  <si>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</si>
  <si>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</si>
  <si>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</si>
  <si>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</si>
  <si>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</si>
  <si>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</si>
  <si>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</si>
  <si>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</si>
  <si>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</si>
  <si>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</si>
  <si>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</si>
  <si>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</si>
  <si>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</si>
  <si>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</si>
  <si>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</si>
  <si>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</si>
  <si>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</si>
  <si>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</si>
  <si>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</si>
  <si>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</si>
  <si>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</si>
  <si>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</si>
  <si>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</si>
  <si>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</si>
  <si>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</si>
  <si>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</si>
  <si>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</si>
  <si>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</si>
  <si>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</si>
  <si>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</si>
  <si>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</si>
  <si>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</si>
  <si>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</si>
  <si>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</si>
  <si>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</si>
  <si>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</si>
  <si>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</si>
  <si>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</si>
  <si>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</si>
  <si>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</si>
  <si>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</si>
  <si>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</si>
  <si>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</si>
  <si>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</si>
  <si>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</si>
  <si>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</si>
  <si>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</si>
  <si>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</si>
  <si>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</si>
  <si>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</si>
  <si>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</si>
  <si>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</si>
  <si>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</si>
  <si>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</si>
  <si>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</si>
  <si>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</si>
  <si>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</si>
  <si>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</si>
  <si>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</si>
  <si>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</si>
  <si>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</si>
  <si>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</si>
  <si>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</si>
  <si>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</si>
  <si>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</si>
  <si>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</si>
  <si>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</si>
  <si>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</si>
  <si>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</si>
  <si>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</si>
  <si>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</si>
  <si>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</si>
  <si>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</si>
  <si>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</si>
  <si>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</si>
  <si>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</si>
  <si>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</si>
  <si>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</si>
  <si>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</si>
  <si>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</si>
  <si>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</si>
  <si>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</si>
  <si>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</si>
  <si>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</si>
  <si>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</si>
  <si>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</si>
  <si>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Contract %</t>
  </si>
  <si>
    <t>State Total</t>
  </si>
  <si>
    <t>Combined CNA, NA TR, Med Aide/Tech</t>
  </si>
  <si>
    <t>Total Direct Care Staff Hours</t>
  </si>
  <si>
    <t>Total Direct Care Staffing</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</si>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</sst>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numFmt numFmtId="14" formatCode="0.0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8850.0527777777806</c:v>
                </c:pt>
                <c:pt idx="1">
                  <c:v>2606.942222222222</c:v>
                </c:pt>
                <c:pt idx="2">
                  <c:v>2315.3879999999981</c:v>
                </c:pt>
                <c:pt idx="3">
                  <c:v>20595.895222222203</c:v>
                </c:pt>
                <c:pt idx="4">
                  <c:v>2303.7241111111111</c:v>
                </c:pt>
                <c:pt idx="5">
                  <c:v>49577.524888888816</c:v>
                </c:pt>
                <c:pt idx="6">
                  <c:v>5519.3106666666599</c:v>
                </c:pt>
                <c:pt idx="7">
                  <c:v>11667.901444444451</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28575</xdr:colOff>
      <xdr:row>0</xdr:row>
      <xdr:rowOff>79374</xdr:rowOff>
    </xdr:from>
    <xdr:to>
      <xdr:col>1</xdr:col>
      <xdr:colOff>1702595</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92075</xdr:colOff>
      <xdr:row>1</xdr:row>
      <xdr:rowOff>16782</xdr:rowOff>
    </xdr:from>
    <xdr:to>
      <xdr:col>0</xdr:col>
      <xdr:colOff>6725784</xdr:colOff>
      <xdr:row>42</xdr:row>
      <xdr:rowOff>112146</xdr:rowOff>
    </xdr:to>
    <xdr:sp macro="" textlink="">
      <xdr:nvSpPr>
        <xdr:cNvPr id="3" name="TextBox 2">
          <a:extLst>
            <a:ext uri="{FF2B5EF4-FFF2-40B4-BE49-F238E27FC236}">
              <a16:creationId xmlns:a16="http://schemas.microsoft.com/office/drawing/2014/main" id="{7ED91A7E-171E-4ED0-9CED-337A6B68532E}"/>
            </a:ext>
          </a:extLst>
        </xdr:cNvPr>
        <xdr:cNvSpPr txBox="1"/>
      </xdr:nvSpPr>
      <xdr:spPr>
        <a:xfrm>
          <a:off x="92075" y="220889"/>
          <a:ext cx="6633709" cy="86542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480" totalsRowShown="0" headerRowDxfId="118">
  <autoFilter ref="A1:AG480"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285F41BF-86AB-453F-A32D-EBD5E65F6BE2}"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2B3AB063-1333-4E43-AE76-3BECFC7B3AEF}"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480" totalsRowShown="0" headerRowDxfId="89">
  <autoFilter ref="A1:AQ480"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0">
      <calculatedColumnFormula>Table39[[#This Row],[RN DON Hours Contract]]/Table39[[#This Row],[RN DON Hours]]</calculatedColumnFormula>
    </tableColumn>
    <tableColumn id="27" xr3:uid="{F06ED4A0-2FE2-4220-8A5F-09FEF2AAB9E6}" name="LPN Hours (w/ Admin)" dataDxfId="73">
      <calculatedColumnFormula>SUM(Table39[[#This Row],[LPN Hours]], Table39[[#This Row],[LPN Admin Hours]])</calculatedColumnFormula>
    </tableColumn>
    <tableColumn id="40" xr3:uid="{9979EEE7-5D52-4C36-A8E4-E87F776355E0}" name="LPN Contract Hours (w/ Admin)" dataDxfId="72">
      <calculatedColumnFormula>Table39[[#This Row],[LPN Hours Contract]]+Table39[[#This Row],[LPN Admin Hours Contract]]</calculatedColumnFormula>
    </tableColumn>
    <tableColumn id="41" xr3:uid="{BECB4C08-07E6-4C10-A68A-AA5BB7539817}" name="Percent LPN ALL Contract" dataDxfId="71">
      <calculatedColumnFormula>V2/U2</calculatedColumnFormula>
    </tableColumn>
    <tableColumn id="11" xr3:uid="{B950DE52-183E-4249-8EE7-C0BA1FE8EDE5}" name="LPN Hours" dataDxfId="70"/>
    <tableColumn id="12" xr3:uid="{1BCCBB0C-1923-4B6E-8C18-8E82CE184E85}" name="LPN Hours Contract" dataDxfId="69"/>
    <tableColumn id="39" xr3:uid="{B8E7B840-747D-4268-AB96-5E91F63E3295}" name="Percent LPN Only Contract" dataDxfId="68">
      <calculatedColumnFormula>Table39[[#This Row],[LPN Hours Contract]]/Table39[[#This Row],[LPN Hours]]</calculatedColumnFormula>
    </tableColumn>
    <tableColumn id="19" xr3:uid="{9C42E2E7-2F11-49A3-9624-EBA3F5361220}" name="LPN Admin Hours" dataDxfId="67"/>
    <tableColumn id="18" xr3:uid="{32DB0C07-27D1-4EC0-9115-4877B3539EAE}" name="LPN Admin Hours Contract" dataDxfId="66"/>
    <tableColumn id="38" xr3:uid="{7B1524E5-E42F-404F-9D4A-4FA34C41913F}" name="Percent LPN Admin Contract" dataDxfId="65">
      <calculatedColumnFormula>Table39[[#This Row],[LPN Admin Hours Contract]]/Table39[[#This Row],[LPN Admin Hours]]</calculatedColumnFormula>
    </tableColumn>
    <tableColumn id="28" xr3:uid="{D0E62840-DD37-4480-BE0C-9E835D873FD6}" name="Total CNA, NA in Training, Med Aide/Tech Hours" dataDxfId="64">
      <calculatedColumnFormula>SUM(Table39[[#This Row],[CNA Hours]], Table39[[#This Row],[NA in Training Hours]], Table39[[#This Row],[Med Aide/Tech Hours]])</calculatedColumnFormula>
    </tableColumn>
    <tableColumn id="42" xr3:uid="{EFE23B84-8ABE-490A-9ABD-5A9130793F53}" name="CNA/NA/Med Aide Contract Hours" dataDxfId="63">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2">
      <calculatedColumnFormula>Table39[[#This Row],[CNA/NA/Med Aide Contract Hours]]/Table39[[#This Row],[Total CNA, NA in Training, Med Aide/Tech Hours]]</calculatedColumnFormula>
    </tableColumn>
    <tableColumn id="13" xr3:uid="{18C3245F-B7D5-4358-AF85-6FB1BBDCAC07}" name="CNA Hours" dataDxfId="61"/>
    <tableColumn id="14" xr3:uid="{07B97013-452C-44AF-9AD8-FC02288C357A}" name="CNA Hours Contract" dataDxfId="60"/>
    <tableColumn id="36" xr3:uid="{CF02D1D7-82D8-4218-B6A7-7C578177669E}" name="Percent CNA Contract" dataDxfId="59">
      <calculatedColumnFormula>Table39[[#This Row],[CNA Hours Contract]]/Table39[[#This Row],[CNA Hours]]</calculatedColumnFormula>
    </tableColumn>
    <tableColumn id="15" xr3:uid="{FFE6A969-D693-4555-88AA-D3797B0501BA}" name="NA in Training Hours" dataDxfId="58"/>
    <tableColumn id="16" xr3:uid="{46A4EC38-DA1B-4C5E-9CEC-B3D221CBBAC0}" name="NA in Training Hours Contract" dataDxfId="57"/>
    <tableColumn id="35" xr3:uid="{0CE0981A-9E06-4B22-A744-51AE4F872F2D}" name="Percent NA in Training Contract" dataDxfId="56">
      <calculatedColumnFormula>Table39[[#This Row],[NA in Training Hours Contract]]/Table39[[#This Row],[NA in Training Hours]]</calculatedColumnFormula>
    </tableColumn>
    <tableColumn id="21" xr3:uid="{375DFFDF-2B62-4C86-900F-C4755CE38B1F}" name="Med Aide/Tech Hours" dataDxfId="55"/>
    <tableColumn id="17" xr3:uid="{17526C45-E9B6-4AAC-97AB-F1C395F72323}" name="Med Aide/Tech Hours Contract" dataDxfId="54"/>
    <tableColumn id="34" xr3:uid="{CB1688E2-9917-4F58-83D3-D9B2DA01F8FD}" name="Percent Med Aide/Tech Contract" dataDxfId="53">
      <calculatedColumnFormula>Table39[[#This Row],[Med Aide/Tech Hours Contract]]/Table39[[#This Row],[Med Aide/Tech Hours]]</calculatedColumnFormula>
    </tableColumn>
    <tableColumn id="2" xr3:uid="{10757BCE-E124-41A3-92B7-99EA227A050F}" name="Provider Number" dataDxfId="52"/>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480" totalsRowShown="0" headerRowDxfId="51">
  <autoFilter ref="A1:AI480"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50"/>
    <tableColumn id="7" xr3:uid="{D6BB8869-5DAE-4A06-B1A1-0BFA7C9CA5F7}" name="Admin Hours" dataDxfId="49"/>
    <tableColumn id="30" xr3:uid="{640DA1D9-EFC2-440B-9960-2B23A46C4053}" name="Medical Director Hours" dataDxfId="48"/>
    <tableColumn id="8" xr3:uid="{2B840D74-2E92-4BBB-BC87-81B31604C65D}" name="Pharmacist Hours" dataDxfId="47"/>
    <tableColumn id="10" xr3:uid="{0447F5DE-755A-4649-9B47-34DA90345B62}" name="Dietician Hours" dataDxfId="46"/>
    <tableColumn id="28" xr3:uid="{624A65DC-33A9-4162-BA51-5266B2D8BF13}" name="Physician Assistant Hours" dataDxfId="45"/>
    <tableColumn id="29" xr3:uid="{805E7444-5A74-481E-9252-44ADB03D2091}" name="Nurse Practictioner Hours" dataDxfId="44"/>
    <tableColumn id="20" xr3:uid="{04E53EED-CFE8-4BF6-A84C-FBCFA9F3D822}" name="Speech/Language Pathologist Hours" dataDxfId="43"/>
    <tableColumn id="17" xr3:uid="{D9B8FDA2-93C3-44A6-910A-056756CEFD9F}" name="Qualified Social Work Staff Hours" dataDxfId="42"/>
    <tableColumn id="15" xr3:uid="{F7B0519A-62CC-4060-B770-E364BBDBED9B}" name="Other Social Work Staff Hours" dataDxfId="41"/>
    <tableColumn id="34" xr3:uid="{D18CB644-8D21-4D5D-A419-759E1869D3C0}" name="Total Social Work HPRD" dataDxfId="40">
      <calculatedColumnFormula>SUM(Table2[[#This Row],[Qualified Social Work Staff Hours]:[Other Social Work Staff Hours]])/Table2[[#This Row],[MDS Census]]</calculatedColumnFormula>
    </tableColumn>
    <tableColumn id="18" xr3:uid="{621D9A7E-2988-442B-A9E8-5663A7488A26}" name="Qualified Activities Professional Hours" dataDxfId="39"/>
    <tableColumn id="16" xr3:uid="{E4C4A2C7-0F95-4650-ADF8-3C92A54C39AD}" name="Other Activities Professional Hours" dataDxfId="38"/>
    <tableColumn id="33" xr3:uid="{664F35D2-2D81-4ED5-9F7C-8A13A2BE96BD}" name="Combined Activities HPRD" dataDxfId="37">
      <calculatedColumnFormula>SUM(Table2[[#This Row],[Qualified Activities Professional Hours]:[Other Activities Professional Hours]])/Table2[[#This Row],[MDS Census]]</calculatedColumnFormula>
    </tableColumn>
    <tableColumn id="12" xr3:uid="{263E9C5E-8FF7-4F73-8F52-5E8DB1BBC4DD}" name="Occupational Therapist Hours" dataDxfId="36"/>
    <tableColumn id="13" xr3:uid="{9E68089E-EDA2-466D-ADE5-9FCFB07B3EA5}" name="OT Assistant Hours" dataDxfId="35"/>
    <tableColumn id="22" xr3:uid="{902D76C7-AFE6-4733-B53D-A02B86FF4001}" name="OT Aide Hours" dataDxfId="34"/>
    <tableColumn id="35" xr3:uid="{A024FD52-882C-4C0C-A564-724A0E862380}" name="OT HPRD (incl. Assistant &amp; Aide)" dataDxfId="33">
      <calculatedColumnFormula>SUM(Table2[[#This Row],[Occupational Therapist Hours]:[OT Aide Hours]])/Table2[[#This Row],[MDS Census]]</calculatedColumnFormula>
    </tableColumn>
    <tableColumn id="23" xr3:uid="{C9A90AA3-7EDE-4DF1-9D18-43394111EF94}" name="Physical Therapist (PT) Hours" dataDxfId="32"/>
    <tableColumn id="24" xr3:uid="{23ABF890-A0D3-4D5C-8643-2B10738FAAC4}" name="PT Assistant Hours" dataDxfId="31"/>
    <tableColumn id="25" xr3:uid="{3037F839-B242-4ECB-8BD9-E2AAC1ACB427}" name="PT Aide Hours" dataDxfId="30"/>
    <tableColumn id="36" xr3:uid="{C80073E2-A5FF-4B53-A423-37429F8CD824}" name="PT HPRD (incl. Assistant &amp; Aide)" dataDxfId="29">
      <calculatedColumnFormula>SUM(Table2[[#This Row],[Physical Therapist (PT) Hours]:[PT Aide Hours]])/Table2[[#This Row],[MDS Census]]</calculatedColumnFormula>
    </tableColumn>
    <tableColumn id="14" xr3:uid="{86581BD0-C783-4EBA-8CAF-438FA0EC56A2}" name="Mental Health Service Worker Hours" dataDxfId="28"/>
    <tableColumn id="21" xr3:uid="{48B058D5-EF5B-4FD1-9D0E-C53B14906DB7}" name="Therapeutic Recreation Specialist" dataDxfId="27"/>
    <tableColumn id="9" xr3:uid="{CBB25F5F-4EA4-46CB-901E-C3EEF9CF155E}" name="Clinical Nurse Specialist Hours" dataDxfId="26"/>
    <tableColumn id="11" xr3:uid="{5360BF40-71F0-4504-B6C1-B90BB1DB7B1A}" name="Feeding Assistant Hours" dataDxfId="25"/>
    <tableColumn id="26" xr3:uid="{36846341-75B3-4156-84D0-789269AE6E2E}" name="Respiratory Therapy Technician Hours" dataDxfId="24"/>
    <tableColumn id="27" xr3:uid="{A22205CE-B325-46C9-8D59-515A3EC09B62}" name="Respiratory Therapist Hours" dataDxfId="23"/>
    <tableColumn id="31" xr3:uid="{ADCEE907-E18E-441F-AE91-D008BE89AFD9}" name="Other Physician Hours" dataDxfId="22"/>
    <tableColumn id="2" xr3:uid="{4856001E-0ECE-47A2-84B5-E71E0673BA66}" name="Provider Number" dataDxfId="21"/>
    <tableColumn id="32" xr3:uid="{EAFCCBB7-A320-4F54-9826-8B5BD3A768CF}" name="Region Number" dataDxfId="2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9" dataDxfId="18" tableBorderDxfId="17">
  <autoFilter ref="B2:C7" xr:uid="{1ED771D8-DBF2-4B5C-9F7D-A59FBB047463}"/>
  <tableColumns count="2">
    <tableColumn id="1" xr3:uid="{C48EEB28-AEA0-44C2-A207-A1C3BC6BE8A9}" name="State" dataDxfId="16"/>
    <tableColumn id="2" xr3:uid="{155D7A67-C610-435A-8E87-D26DDA10B607}" name="Average" dataDxfId="15"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4" dataDxfId="13">
  <autoFilter ref="F2:I15" xr:uid="{565E5F01-F55D-4423-8221-FE9537902289}"/>
  <tableColumns count="4">
    <tableColumn id="1" xr3:uid="{C6D51445-7A0D-4791-B84E-B5449F87A69D}" name="Staffing Category" dataDxfId="12"/>
    <tableColumn id="2" xr3:uid="{AF4AE62F-8BF2-4900-B967-B70C6E269591}" name="State Total" dataDxfId="11"/>
    <tableColumn id="3" xr3:uid="{0A3B9502-B25C-4004-BD6B-75049F63ECD6}" name="Percentage of Total" dataDxfId="10">
      <calculatedColumnFormula>Table30[[#This Row],[State Total]]/G1</calculatedColumnFormula>
    </tableColumn>
    <tableColumn id="4" xr3:uid="{59FECD1F-9FDC-43CA-A744-CFC4B6372A0A}" name="HPRD" dataDxfId="9">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8" totalsRowShown="0" headerRowDxfId="8" dataDxfId="7">
  <autoFilter ref="F18:G28" xr:uid="{611C2622-9CCC-48CE-821F-F51D1E505E95}"/>
  <tableColumns count="2">
    <tableColumn id="1" xr3:uid="{AD214111-7A4C-4C91-9E95-37D8C1B3DAE7}" name="Contract Hours" dataDxfId="6"/>
    <tableColumn id="2" xr3:uid="{C83DFDBA-9027-4E10-96A9-5BAFC796767D}" name="State Total" dataDxfId="5"/>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2:G36" totalsRowShown="0" headerRowDxfId="4" dataDxfId="3">
  <autoFilter ref="F32:G36" xr:uid="{03106FE6-CCEA-42AA-9F14-64FFC94AC8E0}"/>
  <tableColumns count="2">
    <tableColumn id="1" xr3:uid="{175A2CC1-8D4F-4462-AB4F-C1E2392DCA19}" name="Staffing Category" dataDxfId="2"/>
    <tableColumn id="4" xr3:uid="{5629E345-4C3E-45BD-84A7-A11A6B77424F}" name="HPRD" dataDxfId="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482"/>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8.6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1315</v>
      </c>
      <c r="B1" s="5" t="s">
        <v>1317</v>
      </c>
      <c r="C1" s="5" t="s">
        <v>1333</v>
      </c>
      <c r="D1" s="5" t="s">
        <v>1318</v>
      </c>
      <c r="E1" s="5" t="s">
        <v>1319</v>
      </c>
      <c r="F1" s="5" t="s">
        <v>1342</v>
      </c>
      <c r="G1" s="5" t="s">
        <v>1464</v>
      </c>
      <c r="H1" s="5" t="s">
        <v>1465</v>
      </c>
      <c r="I1" s="5" t="s">
        <v>1466</v>
      </c>
      <c r="J1" s="5" t="s">
        <v>1334</v>
      </c>
      <c r="K1" s="5" t="s">
        <v>1431</v>
      </c>
      <c r="L1" s="5" t="s">
        <v>1405</v>
      </c>
      <c r="M1" s="5" t="s">
        <v>1402</v>
      </c>
      <c r="N1" s="5" t="s">
        <v>1323</v>
      </c>
      <c r="O1" s="5" t="s">
        <v>1324</v>
      </c>
      <c r="P1" s="5" t="s">
        <v>1406</v>
      </c>
      <c r="Q1" s="5" t="s">
        <v>1403</v>
      </c>
      <c r="R1" s="5" t="s">
        <v>1337</v>
      </c>
      <c r="S1" s="5" t="s">
        <v>1404</v>
      </c>
      <c r="T1" s="5" t="s">
        <v>1322</v>
      </c>
      <c r="U1" s="5" t="s">
        <v>1398</v>
      </c>
      <c r="V1" s="5" t="s">
        <v>1338</v>
      </c>
      <c r="W1" s="5" t="s">
        <v>1341</v>
      </c>
      <c r="X1" s="5" t="s">
        <v>1325</v>
      </c>
      <c r="Y1" s="5" t="s">
        <v>1358</v>
      </c>
      <c r="Z1" s="5" t="s">
        <v>1356</v>
      </c>
      <c r="AA1" s="5" t="s">
        <v>1326</v>
      </c>
      <c r="AB1" s="5" t="s">
        <v>1357</v>
      </c>
      <c r="AC1" s="5" t="s">
        <v>1327</v>
      </c>
      <c r="AD1" s="5" t="s">
        <v>1399</v>
      </c>
      <c r="AE1" s="5" t="s">
        <v>1359</v>
      </c>
      <c r="AF1" s="5" t="s">
        <v>1316</v>
      </c>
      <c r="AG1" s="5" t="s">
        <v>1360</v>
      </c>
    </row>
    <row r="2" spans="1:43" x14ac:dyDescent="0.2">
      <c r="A2" t="s">
        <v>479</v>
      </c>
      <c r="B2" t="s">
        <v>486</v>
      </c>
      <c r="C2" t="s">
        <v>1057</v>
      </c>
      <c r="D2" t="s">
        <v>1276</v>
      </c>
      <c r="E2" s="3">
        <v>89.177777777777777</v>
      </c>
      <c r="F2" s="3">
        <f>Table3[[#This Row],[Total Hours Nurse Staffing]]/Table3[[#This Row],[MDS Census]]</f>
        <v>3.0305532020931976</v>
      </c>
      <c r="G2" s="3">
        <f>Table3[[#This Row],[Total Direct Care Staff Hours]]/Table3[[#This Row],[MDS Census]]</f>
        <v>2.88010465985547</v>
      </c>
      <c r="H2" s="3">
        <f>Table3[[#This Row],[Total RN Hours (w/ Admin, DON)]]/Table3[[#This Row],[MDS Census]]</f>
        <v>0.3779653625716422</v>
      </c>
      <c r="I2" s="3">
        <f>Table3[[#This Row],[RN Hours (excl. Admin, DON)]]/Table3[[#This Row],[MDS Census]]</f>
        <v>0.28813231996012956</v>
      </c>
      <c r="J2" s="3">
        <f t="shared" ref="J2:J48" si="0">SUM(L2,P2,S2)</f>
        <v>270.25800000000004</v>
      </c>
      <c r="K2" s="3">
        <f>SUM(Table3[[#This Row],[RN Hours (excl. Admin, DON)]], Table3[[#This Row],[LPN Hours (excl. Admin)]], Table3[[#This Row],[CNA Hours]], Table3[[#This Row],[NA TR Hours]], Table3[[#This Row],[Med Aide/Tech Hours]])</f>
        <v>256.84133333333335</v>
      </c>
      <c r="L2" s="3">
        <f>SUM(Table3[[#This Row],[RN Hours (excl. Admin, DON)]:[RN DON Hours]])</f>
        <v>33.706111111111113</v>
      </c>
      <c r="M2" s="3">
        <v>25.695</v>
      </c>
      <c r="N2" s="3">
        <v>2.6666666666666665</v>
      </c>
      <c r="O2" s="3">
        <v>5.3444444444444441</v>
      </c>
      <c r="P2" s="3">
        <f>SUM(Table3[[#This Row],[LPN Hours (excl. Admin)]:[LPN Admin Hours]])</f>
        <v>56.345777777777776</v>
      </c>
      <c r="Q2" s="3">
        <v>50.940222222222218</v>
      </c>
      <c r="R2" s="3">
        <v>5.4055555555555559</v>
      </c>
      <c r="S2" s="3">
        <f>SUM(Table3[[#This Row],[CNA Hours]], Table3[[#This Row],[NA TR Hours]], Table3[[#This Row],[Med Aide/Tech Hours]])</f>
        <v>180.20611111111111</v>
      </c>
      <c r="T2" s="3">
        <v>150.36877777777778</v>
      </c>
      <c r="U2" s="3">
        <v>0</v>
      </c>
      <c r="V2" s="3">
        <v>29.837333333333344</v>
      </c>
      <c r="W2" s="3">
        <f>SUM(Table3[[#This Row],[RN Hours Contract]:[Med Aide Hours Contract]])</f>
        <v>14.631555555555554</v>
      </c>
      <c r="X2" s="3">
        <v>0</v>
      </c>
      <c r="Y2" s="3">
        <v>2.6666666666666665</v>
      </c>
      <c r="Z2" s="3">
        <v>0</v>
      </c>
      <c r="AA2" s="3">
        <v>1.3443333333333334</v>
      </c>
      <c r="AB2" s="3">
        <v>0.25</v>
      </c>
      <c r="AC2" s="3">
        <v>10.370555555555555</v>
      </c>
      <c r="AD2" s="3">
        <v>0</v>
      </c>
      <c r="AE2" s="3">
        <v>0</v>
      </c>
      <c r="AF2" t="s">
        <v>0</v>
      </c>
      <c r="AG2" s="13">
        <v>7</v>
      </c>
      <c r="AQ2"/>
    </row>
    <row r="3" spans="1:43" x14ac:dyDescent="0.2">
      <c r="A3" t="s">
        <v>479</v>
      </c>
      <c r="B3" t="s">
        <v>489</v>
      </c>
      <c r="C3" t="s">
        <v>1058</v>
      </c>
      <c r="D3" t="s">
        <v>1277</v>
      </c>
      <c r="E3" s="3">
        <v>47.411111111111111</v>
      </c>
      <c r="F3" s="3">
        <f>Table3[[#This Row],[Total Hours Nurse Staffing]]/Table3[[#This Row],[MDS Census]]</f>
        <v>4.3305929224279351</v>
      </c>
      <c r="G3" s="3">
        <f>Table3[[#This Row],[Total Direct Care Staff Hours]]/Table3[[#This Row],[MDS Census]]</f>
        <v>4.1037356456526837</v>
      </c>
      <c r="H3" s="3">
        <f>Table3[[#This Row],[Total RN Hours (w/ Admin, DON)]]/Table3[[#This Row],[MDS Census]]</f>
        <v>0.5908835247246309</v>
      </c>
      <c r="I3" s="3">
        <f>Table3[[#This Row],[RN Hours (excl. Admin, DON)]]/Table3[[#This Row],[MDS Census]]</f>
        <v>0.36402624794937893</v>
      </c>
      <c r="J3" s="3">
        <f t="shared" si="0"/>
        <v>205.31822222222223</v>
      </c>
      <c r="K3" s="3">
        <f>SUM(Table3[[#This Row],[RN Hours (excl. Admin, DON)]], Table3[[#This Row],[LPN Hours (excl. Admin)]], Table3[[#This Row],[CNA Hours]], Table3[[#This Row],[NA TR Hours]], Table3[[#This Row],[Med Aide/Tech Hours]])</f>
        <v>194.56266666666667</v>
      </c>
      <c r="L3" s="3">
        <f>SUM(Table3[[#This Row],[RN Hours (excl. Admin, DON)]:[RN DON Hours]])</f>
        <v>28.014444444444443</v>
      </c>
      <c r="M3" s="3">
        <v>17.258888888888887</v>
      </c>
      <c r="N3" s="3">
        <v>5.1555555555555559</v>
      </c>
      <c r="O3" s="3">
        <v>5.6</v>
      </c>
      <c r="P3" s="3">
        <f>SUM(Table3[[#This Row],[LPN Hours (excl. Admin)]:[LPN Admin Hours]])</f>
        <v>33.88111111111111</v>
      </c>
      <c r="Q3" s="3">
        <v>33.88111111111111</v>
      </c>
      <c r="R3" s="3">
        <v>0</v>
      </c>
      <c r="S3" s="3">
        <f>SUM(Table3[[#This Row],[CNA Hours]], Table3[[#This Row],[NA TR Hours]], Table3[[#This Row],[Med Aide/Tech Hours]])</f>
        <v>143.42266666666669</v>
      </c>
      <c r="T3" s="3">
        <v>110.88833333333334</v>
      </c>
      <c r="U3" s="3">
        <v>17.101666666666667</v>
      </c>
      <c r="V3" s="3">
        <v>15.43266666666668</v>
      </c>
      <c r="W3" s="3">
        <f>SUM(Table3[[#This Row],[RN Hours Contract]:[Med Aide Hours Contract]])</f>
        <v>0</v>
      </c>
      <c r="X3" s="3">
        <v>0</v>
      </c>
      <c r="Y3" s="3">
        <v>0</v>
      </c>
      <c r="Z3" s="3">
        <v>0</v>
      </c>
      <c r="AA3" s="3">
        <v>0</v>
      </c>
      <c r="AB3" s="3">
        <v>0</v>
      </c>
      <c r="AC3" s="3">
        <v>0</v>
      </c>
      <c r="AD3" s="3">
        <v>0</v>
      </c>
      <c r="AE3" s="3">
        <v>0</v>
      </c>
      <c r="AF3" t="s">
        <v>1</v>
      </c>
      <c r="AG3" s="13">
        <v>7</v>
      </c>
      <c r="AQ3"/>
    </row>
    <row r="4" spans="1:43" x14ac:dyDescent="0.2">
      <c r="A4" t="s">
        <v>479</v>
      </c>
      <c r="B4" t="s">
        <v>490</v>
      </c>
      <c r="C4" t="s">
        <v>1025</v>
      </c>
      <c r="D4" t="s">
        <v>1276</v>
      </c>
      <c r="E4" s="3">
        <v>100.48888888888889</v>
      </c>
      <c r="F4" s="3">
        <f>Table3[[#This Row],[Total Hours Nurse Staffing]]/Table3[[#This Row],[MDS Census]]</f>
        <v>6.2022136222910209</v>
      </c>
      <c r="G4" s="3">
        <f>Table3[[#This Row],[Total Direct Care Staff Hours]]/Table3[[#This Row],[MDS Census]]</f>
        <v>5.488066121185315</v>
      </c>
      <c r="H4" s="3">
        <f>Table3[[#This Row],[Total RN Hours (w/ Admin, DON)]]/Table3[[#This Row],[MDS Census]]</f>
        <v>1.1983989385227776</v>
      </c>
      <c r="I4" s="3">
        <f>Table3[[#This Row],[RN Hours (excl. Admin, DON)]]/Table3[[#This Row],[MDS Census]]</f>
        <v>0.78981313578062795</v>
      </c>
      <c r="J4" s="3">
        <f t="shared" si="0"/>
        <v>623.25355555555552</v>
      </c>
      <c r="K4" s="3">
        <f>SUM(Table3[[#This Row],[RN Hours (excl. Admin, DON)]], Table3[[#This Row],[LPN Hours (excl. Admin)]], Table3[[#This Row],[CNA Hours]], Table3[[#This Row],[NA TR Hours]], Table3[[#This Row],[Med Aide/Tech Hours]])</f>
        <v>551.48966666666661</v>
      </c>
      <c r="L4" s="3">
        <f>SUM(Table3[[#This Row],[RN Hours (excl. Admin, DON)]:[RN DON Hours]])</f>
        <v>120.42577777777778</v>
      </c>
      <c r="M4" s="3">
        <v>79.367444444444445</v>
      </c>
      <c r="N4" s="3">
        <v>35.369444444444447</v>
      </c>
      <c r="O4" s="3">
        <v>5.6888888888888891</v>
      </c>
      <c r="P4" s="3">
        <f>SUM(Table3[[#This Row],[LPN Hours (excl. Admin)]:[LPN Admin Hours]])</f>
        <v>103.25833333333333</v>
      </c>
      <c r="Q4" s="3">
        <v>72.552777777777777</v>
      </c>
      <c r="R4" s="3">
        <v>30.705555555555556</v>
      </c>
      <c r="S4" s="3">
        <f>SUM(Table3[[#This Row],[CNA Hours]], Table3[[#This Row],[NA TR Hours]], Table3[[#This Row],[Med Aide/Tech Hours]])</f>
        <v>399.56944444444446</v>
      </c>
      <c r="T4" s="3">
        <v>305.55</v>
      </c>
      <c r="U4" s="3">
        <v>0</v>
      </c>
      <c r="V4" s="3">
        <v>94.019444444444446</v>
      </c>
      <c r="W4" s="3">
        <f>SUM(Table3[[#This Row],[RN Hours Contract]:[Med Aide Hours Contract]])</f>
        <v>51.443333333333328</v>
      </c>
      <c r="X4" s="3">
        <v>49.462777777777774</v>
      </c>
      <c r="Y4" s="3">
        <v>0</v>
      </c>
      <c r="Z4" s="3">
        <v>0</v>
      </c>
      <c r="AA4" s="3">
        <v>0.30555555555555558</v>
      </c>
      <c r="AB4" s="3">
        <v>0</v>
      </c>
      <c r="AC4" s="3">
        <v>1.5972222222222223</v>
      </c>
      <c r="AD4" s="3">
        <v>0</v>
      </c>
      <c r="AE4" s="3">
        <v>7.7777777777777779E-2</v>
      </c>
      <c r="AF4" t="s">
        <v>2</v>
      </c>
      <c r="AG4" s="13">
        <v>7</v>
      </c>
      <c r="AQ4"/>
    </row>
    <row r="5" spans="1:43" x14ac:dyDescent="0.2">
      <c r="A5" t="s">
        <v>479</v>
      </c>
      <c r="B5" t="s">
        <v>491</v>
      </c>
      <c r="C5" t="s">
        <v>1059</v>
      </c>
      <c r="D5" t="s">
        <v>1247</v>
      </c>
      <c r="E5" s="3">
        <v>45.177777777777777</v>
      </c>
      <c r="F5" s="3">
        <f>Table3[[#This Row],[Total Hours Nurse Staffing]]/Table3[[#This Row],[MDS Census]]</f>
        <v>2.4645622233152973</v>
      </c>
      <c r="G5" s="3">
        <f>Table3[[#This Row],[Total Direct Care Staff Hours]]/Table3[[#This Row],[MDS Census]]</f>
        <v>2.3252828332513529</v>
      </c>
      <c r="H5" s="3">
        <f>Table3[[#This Row],[Total RN Hours (w/ Admin, DON)]]/Table3[[#This Row],[MDS Census]]</f>
        <v>0.28454746679783566</v>
      </c>
      <c r="I5" s="3">
        <f>Table3[[#This Row],[RN Hours (excl. Admin, DON)]]/Table3[[#This Row],[MDS Census]]</f>
        <v>0.14526807673389081</v>
      </c>
      <c r="J5" s="3">
        <f t="shared" si="0"/>
        <v>111.34344444444443</v>
      </c>
      <c r="K5" s="3">
        <f>SUM(Table3[[#This Row],[RN Hours (excl. Admin, DON)]], Table3[[#This Row],[LPN Hours (excl. Admin)]], Table3[[#This Row],[CNA Hours]], Table3[[#This Row],[NA TR Hours]], Table3[[#This Row],[Med Aide/Tech Hours]])</f>
        <v>105.05111111111111</v>
      </c>
      <c r="L5" s="3">
        <f>SUM(Table3[[#This Row],[RN Hours (excl. Admin, DON)]:[RN DON Hours]])</f>
        <v>12.855222222222221</v>
      </c>
      <c r="M5" s="3">
        <v>6.5628888888888888</v>
      </c>
      <c r="N5" s="3">
        <v>0.69233333333333325</v>
      </c>
      <c r="O5" s="3">
        <v>5.6</v>
      </c>
      <c r="P5" s="3">
        <f>SUM(Table3[[#This Row],[LPN Hours (excl. Admin)]:[LPN Admin Hours]])</f>
        <v>13.440555555555557</v>
      </c>
      <c r="Q5" s="3">
        <v>13.440555555555557</v>
      </c>
      <c r="R5" s="3">
        <v>0</v>
      </c>
      <c r="S5" s="3">
        <f>SUM(Table3[[#This Row],[CNA Hours]], Table3[[#This Row],[NA TR Hours]], Table3[[#This Row],[Med Aide/Tech Hours]])</f>
        <v>85.047666666666657</v>
      </c>
      <c r="T5" s="3">
        <v>51.774444444444441</v>
      </c>
      <c r="U5" s="3">
        <v>25.445999999999998</v>
      </c>
      <c r="V5" s="3">
        <v>7.8272222222222192</v>
      </c>
      <c r="W5" s="3">
        <f>SUM(Table3[[#This Row],[RN Hours Contract]:[Med Aide Hours Contract]])</f>
        <v>0.93055555555555558</v>
      </c>
      <c r="X5" s="3">
        <v>0.93055555555555558</v>
      </c>
      <c r="Y5" s="3">
        <v>0</v>
      </c>
      <c r="Z5" s="3">
        <v>0</v>
      </c>
      <c r="AA5" s="3">
        <v>0</v>
      </c>
      <c r="AB5" s="3">
        <v>0</v>
      </c>
      <c r="AC5" s="3">
        <v>0</v>
      </c>
      <c r="AD5" s="3">
        <v>0</v>
      </c>
      <c r="AE5" s="3">
        <v>0</v>
      </c>
      <c r="AF5" t="s">
        <v>3</v>
      </c>
      <c r="AG5" s="13">
        <v>7</v>
      </c>
      <c r="AQ5"/>
    </row>
    <row r="6" spans="1:43" x14ac:dyDescent="0.2">
      <c r="A6" t="s">
        <v>479</v>
      </c>
      <c r="B6" t="s">
        <v>492</v>
      </c>
      <c r="C6" t="s">
        <v>1060</v>
      </c>
      <c r="D6" t="s">
        <v>1203</v>
      </c>
      <c r="E6" s="3">
        <v>141.86666666666667</v>
      </c>
      <c r="F6" s="3">
        <f>Table3[[#This Row],[Total Hours Nurse Staffing]]/Table3[[#This Row],[MDS Census]]</f>
        <v>4.5656586779448611</v>
      </c>
      <c r="G6" s="3">
        <f>Table3[[#This Row],[Total Direct Care Staff Hours]]/Table3[[#This Row],[MDS Census]]</f>
        <v>3.969200344611528</v>
      </c>
      <c r="H6" s="3">
        <f>Table3[[#This Row],[Total RN Hours (w/ Admin, DON)]]/Table3[[#This Row],[MDS Census]]</f>
        <v>1.1593421052631576</v>
      </c>
      <c r="I6" s="3">
        <f>Table3[[#This Row],[RN Hours (excl. Admin, DON)]]/Table3[[#This Row],[MDS Census]]</f>
        <v>0.56288377192982453</v>
      </c>
      <c r="J6" s="3">
        <f t="shared" si="0"/>
        <v>647.71477777777773</v>
      </c>
      <c r="K6" s="3">
        <f>SUM(Table3[[#This Row],[RN Hours (excl. Admin, DON)]], Table3[[#This Row],[LPN Hours (excl. Admin)]], Table3[[#This Row],[CNA Hours]], Table3[[#This Row],[NA TR Hours]], Table3[[#This Row],[Med Aide/Tech Hours]])</f>
        <v>563.09722222222217</v>
      </c>
      <c r="L6" s="3">
        <f>SUM(Table3[[#This Row],[RN Hours (excl. Admin, DON)]:[RN DON Hours]])</f>
        <v>164.47199999999998</v>
      </c>
      <c r="M6" s="3">
        <v>79.854444444444439</v>
      </c>
      <c r="N6" s="3">
        <v>74.484222222222215</v>
      </c>
      <c r="O6" s="3">
        <v>10.133333333333333</v>
      </c>
      <c r="P6" s="3">
        <f>SUM(Table3[[#This Row],[LPN Hours (excl. Admin)]:[LPN Admin Hours]])</f>
        <v>124.80433333333333</v>
      </c>
      <c r="Q6" s="3">
        <v>124.80433333333333</v>
      </c>
      <c r="R6" s="3">
        <v>0</v>
      </c>
      <c r="S6" s="3">
        <f>SUM(Table3[[#This Row],[CNA Hours]], Table3[[#This Row],[NA TR Hours]], Table3[[#This Row],[Med Aide/Tech Hours]])</f>
        <v>358.43844444444443</v>
      </c>
      <c r="T6" s="3">
        <v>262.57222222222219</v>
      </c>
      <c r="U6" s="3">
        <v>0</v>
      </c>
      <c r="V6" s="3">
        <v>95.866222222222234</v>
      </c>
      <c r="W6" s="3">
        <f>SUM(Table3[[#This Row],[RN Hours Contract]:[Med Aide Hours Contract]])</f>
        <v>0</v>
      </c>
      <c r="X6" s="3">
        <v>0</v>
      </c>
      <c r="Y6" s="3">
        <v>0</v>
      </c>
      <c r="Z6" s="3">
        <v>0</v>
      </c>
      <c r="AA6" s="3">
        <v>0</v>
      </c>
      <c r="AB6" s="3">
        <v>0</v>
      </c>
      <c r="AC6" s="3">
        <v>0</v>
      </c>
      <c r="AD6" s="3">
        <v>0</v>
      </c>
      <c r="AE6" s="3">
        <v>0</v>
      </c>
      <c r="AF6" t="s">
        <v>4</v>
      </c>
      <c r="AG6" s="13">
        <v>7</v>
      </c>
      <c r="AQ6"/>
    </row>
    <row r="7" spans="1:43" x14ac:dyDescent="0.2">
      <c r="A7" t="s">
        <v>479</v>
      </c>
      <c r="B7" t="s">
        <v>493</v>
      </c>
      <c r="C7" t="s">
        <v>1057</v>
      </c>
      <c r="D7" t="s">
        <v>1276</v>
      </c>
      <c r="E7" s="3">
        <v>143.01111111111112</v>
      </c>
      <c r="F7" s="3">
        <f>Table3[[#This Row],[Total Hours Nurse Staffing]]/Table3[[#This Row],[MDS Census]]</f>
        <v>3.877670732654805</v>
      </c>
      <c r="G7" s="3">
        <f>Table3[[#This Row],[Total Direct Care Staff Hours]]/Table3[[#This Row],[MDS Census]]</f>
        <v>3.7599059902105503</v>
      </c>
      <c r="H7" s="3">
        <f>Table3[[#This Row],[Total RN Hours (w/ Admin, DON)]]/Table3[[#This Row],[MDS Census]]</f>
        <v>0.35838318700955635</v>
      </c>
      <c r="I7" s="3">
        <f>Table3[[#This Row],[RN Hours (excl. Admin, DON)]]/Table3[[#This Row],[MDS Census]]</f>
        <v>0.26872426384896275</v>
      </c>
      <c r="J7" s="3">
        <f t="shared" si="0"/>
        <v>554.54999999999995</v>
      </c>
      <c r="K7" s="3">
        <f>SUM(Table3[[#This Row],[RN Hours (excl. Admin, DON)]], Table3[[#This Row],[LPN Hours (excl. Admin)]], Table3[[#This Row],[CNA Hours]], Table3[[#This Row],[NA TR Hours]], Table3[[#This Row],[Med Aide/Tech Hours]])</f>
        <v>537.70833333333326</v>
      </c>
      <c r="L7" s="3">
        <f>SUM(Table3[[#This Row],[RN Hours (excl. Admin, DON)]:[RN DON Hours]])</f>
        <v>51.25277777777778</v>
      </c>
      <c r="M7" s="3">
        <v>38.430555555555557</v>
      </c>
      <c r="N7" s="3">
        <v>7.6694444444444443</v>
      </c>
      <c r="O7" s="3">
        <v>5.1527777777777777</v>
      </c>
      <c r="P7" s="3">
        <f>SUM(Table3[[#This Row],[LPN Hours (excl. Admin)]:[LPN Admin Hours]])</f>
        <v>96.427777777777777</v>
      </c>
      <c r="Q7" s="3">
        <v>92.408333333333331</v>
      </c>
      <c r="R7" s="3">
        <v>4.0194444444444448</v>
      </c>
      <c r="S7" s="3">
        <f>SUM(Table3[[#This Row],[CNA Hours]], Table3[[#This Row],[NA TR Hours]], Table3[[#This Row],[Med Aide/Tech Hours]])</f>
        <v>406.86944444444441</v>
      </c>
      <c r="T7" s="3">
        <v>305.14</v>
      </c>
      <c r="U7" s="3">
        <v>26.68888888888889</v>
      </c>
      <c r="V7" s="3">
        <v>75.040555555555557</v>
      </c>
      <c r="W7" s="3">
        <f>SUM(Table3[[#This Row],[RN Hours Contract]:[Med Aide Hours Contract]])</f>
        <v>11.608333333333333</v>
      </c>
      <c r="X7" s="3">
        <v>0</v>
      </c>
      <c r="Y7" s="3">
        <v>0</v>
      </c>
      <c r="Z7" s="3">
        <v>0</v>
      </c>
      <c r="AA7" s="3">
        <v>0.16944444444444445</v>
      </c>
      <c r="AB7" s="3">
        <v>0</v>
      </c>
      <c r="AC7" s="3">
        <v>11.438888888888888</v>
      </c>
      <c r="AD7" s="3">
        <v>0</v>
      </c>
      <c r="AE7" s="3">
        <v>0</v>
      </c>
      <c r="AF7" t="s">
        <v>5</v>
      </c>
      <c r="AG7" s="13">
        <v>7</v>
      </c>
      <c r="AQ7"/>
    </row>
    <row r="8" spans="1:43" x14ac:dyDescent="0.2">
      <c r="A8" t="s">
        <v>479</v>
      </c>
      <c r="B8" t="s">
        <v>494</v>
      </c>
      <c r="C8" t="s">
        <v>1061</v>
      </c>
      <c r="D8" t="s">
        <v>1217</v>
      </c>
      <c r="E8" s="3">
        <v>86.111111111111114</v>
      </c>
      <c r="F8" s="3">
        <f>Table3[[#This Row],[Total Hours Nurse Staffing]]/Table3[[#This Row],[MDS Census]]</f>
        <v>3.2170412903225802</v>
      </c>
      <c r="G8" s="3">
        <f>Table3[[#This Row],[Total Direct Care Staff Hours]]/Table3[[#This Row],[MDS Census]]</f>
        <v>3.1561380645161283</v>
      </c>
      <c r="H8" s="3">
        <f>Table3[[#This Row],[Total RN Hours (w/ Admin, DON)]]/Table3[[#This Row],[MDS Census]]</f>
        <v>0.29563483870967738</v>
      </c>
      <c r="I8" s="3">
        <f>Table3[[#This Row],[RN Hours (excl. Admin, DON)]]/Table3[[#This Row],[MDS Census]]</f>
        <v>0.23473161290322581</v>
      </c>
      <c r="J8" s="3">
        <f t="shared" si="0"/>
        <v>277.02299999999997</v>
      </c>
      <c r="K8" s="3">
        <f>SUM(Table3[[#This Row],[RN Hours (excl. Admin, DON)]], Table3[[#This Row],[LPN Hours (excl. Admin)]], Table3[[#This Row],[CNA Hours]], Table3[[#This Row],[NA TR Hours]], Table3[[#This Row],[Med Aide/Tech Hours]])</f>
        <v>271.7785555555555</v>
      </c>
      <c r="L8" s="3">
        <f>SUM(Table3[[#This Row],[RN Hours (excl. Admin, DON)]:[RN DON Hours]])</f>
        <v>25.457444444444445</v>
      </c>
      <c r="M8" s="3">
        <v>20.213000000000001</v>
      </c>
      <c r="N8" s="3">
        <v>0</v>
      </c>
      <c r="O8" s="3">
        <v>5.2444444444444445</v>
      </c>
      <c r="P8" s="3">
        <f>SUM(Table3[[#This Row],[LPN Hours (excl. Admin)]:[LPN Admin Hours]])</f>
        <v>87.404444444444437</v>
      </c>
      <c r="Q8" s="3">
        <v>87.404444444444437</v>
      </c>
      <c r="R8" s="3">
        <v>0</v>
      </c>
      <c r="S8" s="3">
        <f>SUM(Table3[[#This Row],[CNA Hours]], Table3[[#This Row],[NA TR Hours]], Table3[[#This Row],[Med Aide/Tech Hours]])</f>
        <v>164.1611111111111</v>
      </c>
      <c r="T8" s="3">
        <v>164.1611111111111</v>
      </c>
      <c r="U8" s="3">
        <v>0</v>
      </c>
      <c r="V8" s="3">
        <v>0</v>
      </c>
      <c r="W8" s="3">
        <f>SUM(Table3[[#This Row],[RN Hours Contract]:[Med Aide Hours Contract]])</f>
        <v>0</v>
      </c>
      <c r="X8" s="3">
        <v>0</v>
      </c>
      <c r="Y8" s="3">
        <v>0</v>
      </c>
      <c r="Z8" s="3">
        <v>0</v>
      </c>
      <c r="AA8" s="3">
        <v>0</v>
      </c>
      <c r="AB8" s="3">
        <v>0</v>
      </c>
      <c r="AC8" s="3">
        <v>0</v>
      </c>
      <c r="AD8" s="3">
        <v>0</v>
      </c>
      <c r="AE8" s="3">
        <v>0</v>
      </c>
      <c r="AF8" t="s">
        <v>6</v>
      </c>
      <c r="AG8" s="13">
        <v>7</v>
      </c>
      <c r="AQ8"/>
    </row>
    <row r="9" spans="1:43" x14ac:dyDescent="0.2">
      <c r="A9" t="s">
        <v>479</v>
      </c>
      <c r="B9" t="s">
        <v>495</v>
      </c>
      <c r="C9" t="s">
        <v>1028</v>
      </c>
      <c r="D9" t="s">
        <v>1273</v>
      </c>
      <c r="E9" s="3">
        <v>52.62222222222222</v>
      </c>
      <c r="F9" s="3">
        <f>Table3[[#This Row],[Total Hours Nurse Staffing]]/Table3[[#This Row],[MDS Census]]</f>
        <v>3.7435641891891893</v>
      </c>
      <c r="G9" s="3">
        <f>Table3[[#This Row],[Total Direct Care Staff Hours]]/Table3[[#This Row],[MDS Census]]</f>
        <v>3.4905025337837832</v>
      </c>
      <c r="H9" s="3">
        <f>Table3[[#This Row],[Total RN Hours (w/ Admin, DON)]]/Table3[[#This Row],[MDS Census]]</f>
        <v>0.80996621621621634</v>
      </c>
      <c r="I9" s="3">
        <f>Table3[[#This Row],[RN Hours (excl. Admin, DON)]]/Table3[[#This Row],[MDS Census]]</f>
        <v>0.6010346283783784</v>
      </c>
      <c r="J9" s="3">
        <f t="shared" si="0"/>
        <v>196.99466666666666</v>
      </c>
      <c r="K9" s="3">
        <f>SUM(Table3[[#This Row],[RN Hours (excl. Admin, DON)]], Table3[[#This Row],[LPN Hours (excl. Admin)]], Table3[[#This Row],[CNA Hours]], Table3[[#This Row],[NA TR Hours]], Table3[[#This Row],[Med Aide/Tech Hours]])</f>
        <v>183.67799999999997</v>
      </c>
      <c r="L9" s="3">
        <f>SUM(Table3[[#This Row],[RN Hours (excl. Admin, DON)]:[RN DON Hours]])</f>
        <v>42.622222222222227</v>
      </c>
      <c r="M9" s="3">
        <v>31.627777777777776</v>
      </c>
      <c r="N9" s="3">
        <v>7.6611111111111114</v>
      </c>
      <c r="O9" s="3">
        <v>3.3333333333333335</v>
      </c>
      <c r="P9" s="3">
        <f>SUM(Table3[[#This Row],[LPN Hours (excl. Admin)]:[LPN Admin Hours]])</f>
        <v>24.226333333333333</v>
      </c>
      <c r="Q9" s="3">
        <v>21.90411111111111</v>
      </c>
      <c r="R9" s="3">
        <v>2.3222222222222224</v>
      </c>
      <c r="S9" s="3">
        <f>SUM(Table3[[#This Row],[CNA Hours]], Table3[[#This Row],[NA TR Hours]], Table3[[#This Row],[Med Aide/Tech Hours]])</f>
        <v>130.14611111111111</v>
      </c>
      <c r="T9" s="3">
        <v>92.623888888888885</v>
      </c>
      <c r="U9" s="3">
        <v>15.994444444444444</v>
      </c>
      <c r="V9" s="3">
        <v>21.527777777777779</v>
      </c>
      <c r="W9" s="3">
        <f>SUM(Table3[[#This Row],[RN Hours Contract]:[Med Aide Hours Contract]])</f>
        <v>12.203888888888891</v>
      </c>
      <c r="X9" s="3">
        <v>0.20833333333333334</v>
      </c>
      <c r="Y9" s="3">
        <v>0</v>
      </c>
      <c r="Z9" s="3">
        <v>0</v>
      </c>
      <c r="AA9" s="3">
        <v>7.9327777777777779</v>
      </c>
      <c r="AB9" s="3">
        <v>0</v>
      </c>
      <c r="AC9" s="3">
        <v>4.0627777777777778</v>
      </c>
      <c r="AD9" s="3">
        <v>0</v>
      </c>
      <c r="AE9" s="3">
        <v>0</v>
      </c>
      <c r="AF9" t="s">
        <v>7</v>
      </c>
      <c r="AG9" s="13">
        <v>7</v>
      </c>
      <c r="AQ9"/>
    </row>
    <row r="10" spans="1:43" x14ac:dyDescent="0.2">
      <c r="A10" t="s">
        <v>479</v>
      </c>
      <c r="B10" t="s">
        <v>496</v>
      </c>
      <c r="C10" t="s">
        <v>1062</v>
      </c>
      <c r="D10" t="s">
        <v>1276</v>
      </c>
      <c r="E10" s="3">
        <v>68.022222222222226</v>
      </c>
      <c r="F10" s="3">
        <f>Table3[[#This Row],[Total Hours Nurse Staffing]]/Table3[[#This Row],[MDS Census]]</f>
        <v>2.3303609931394962</v>
      </c>
      <c r="G10" s="3">
        <f>Table3[[#This Row],[Total Direct Care Staff Hours]]/Table3[[#This Row],[MDS Census]]</f>
        <v>2.2401943809212672</v>
      </c>
      <c r="H10" s="3">
        <f>Table3[[#This Row],[Total RN Hours (w/ Admin, DON)]]/Table3[[#This Row],[MDS Census]]</f>
        <v>0.33609604704344981</v>
      </c>
      <c r="I10" s="3">
        <f>Table3[[#This Row],[RN Hours (excl. Admin, DON)]]/Table3[[#This Row],[MDS Census]]</f>
        <v>0.24592943482522048</v>
      </c>
      <c r="J10" s="3">
        <f t="shared" si="0"/>
        <v>158.51633333333331</v>
      </c>
      <c r="K10" s="3">
        <f>SUM(Table3[[#This Row],[RN Hours (excl. Admin, DON)]], Table3[[#This Row],[LPN Hours (excl. Admin)]], Table3[[#This Row],[CNA Hours]], Table3[[#This Row],[NA TR Hours]], Table3[[#This Row],[Med Aide/Tech Hours]])</f>
        <v>152.38299999999998</v>
      </c>
      <c r="L10" s="3">
        <f>SUM(Table3[[#This Row],[RN Hours (excl. Admin, DON)]:[RN DON Hours]])</f>
        <v>22.861999999999998</v>
      </c>
      <c r="M10" s="3">
        <v>16.728666666666665</v>
      </c>
      <c r="N10" s="3">
        <v>0</v>
      </c>
      <c r="O10" s="3">
        <v>6.1333333333333337</v>
      </c>
      <c r="P10" s="3">
        <f>SUM(Table3[[#This Row],[LPN Hours (excl. Admin)]:[LPN Admin Hours]])</f>
        <v>30.604333333333333</v>
      </c>
      <c r="Q10" s="3">
        <v>30.604333333333333</v>
      </c>
      <c r="R10" s="3">
        <v>0</v>
      </c>
      <c r="S10" s="3">
        <f>SUM(Table3[[#This Row],[CNA Hours]], Table3[[#This Row],[NA TR Hours]], Table3[[#This Row],[Med Aide/Tech Hours]])</f>
        <v>105.04999999999998</v>
      </c>
      <c r="T10" s="3">
        <v>88.530555555555551</v>
      </c>
      <c r="U10" s="3">
        <v>4.2130000000000001</v>
      </c>
      <c r="V10" s="3">
        <v>12.306444444444443</v>
      </c>
      <c r="W10" s="3">
        <f>SUM(Table3[[#This Row],[RN Hours Contract]:[Med Aide Hours Contract]])</f>
        <v>0.62222222222222223</v>
      </c>
      <c r="X10" s="3">
        <v>0.62222222222222223</v>
      </c>
      <c r="Y10" s="3">
        <v>0</v>
      </c>
      <c r="Z10" s="3">
        <v>0</v>
      </c>
      <c r="AA10" s="3">
        <v>0</v>
      </c>
      <c r="AB10" s="3">
        <v>0</v>
      </c>
      <c r="AC10" s="3">
        <v>0</v>
      </c>
      <c r="AD10" s="3">
        <v>0</v>
      </c>
      <c r="AE10" s="3">
        <v>0</v>
      </c>
      <c r="AF10" t="s">
        <v>8</v>
      </c>
      <c r="AG10" s="13">
        <v>7</v>
      </c>
      <c r="AQ10"/>
    </row>
    <row r="11" spans="1:43" x14ac:dyDescent="0.2">
      <c r="A11" t="s">
        <v>479</v>
      </c>
      <c r="B11" t="s">
        <v>497</v>
      </c>
      <c r="C11" t="s">
        <v>1063</v>
      </c>
      <c r="D11" t="s">
        <v>1272</v>
      </c>
      <c r="E11" s="3">
        <v>100.76666666666667</v>
      </c>
      <c r="F11" s="3">
        <f>Table3[[#This Row],[Total Hours Nurse Staffing]]/Table3[[#This Row],[MDS Census]]</f>
        <v>3.0944900209504911</v>
      </c>
      <c r="G11" s="3">
        <f>Table3[[#This Row],[Total Direct Care Staff Hours]]/Table3[[#This Row],[MDS Census]]</f>
        <v>2.806621457713089</v>
      </c>
      <c r="H11" s="3">
        <f>Table3[[#This Row],[Total RN Hours (w/ Admin, DON)]]/Table3[[#This Row],[MDS Census]]</f>
        <v>0.32887970007718603</v>
      </c>
      <c r="I11" s="3">
        <f>Table3[[#This Row],[RN Hours (excl. Admin, DON)]]/Table3[[#This Row],[MDS Census]]</f>
        <v>0.16147756092182158</v>
      </c>
      <c r="J11" s="3">
        <f t="shared" si="0"/>
        <v>311.82144444444447</v>
      </c>
      <c r="K11" s="3">
        <f>SUM(Table3[[#This Row],[RN Hours (excl. Admin, DON)]], Table3[[#This Row],[LPN Hours (excl. Admin)]], Table3[[#This Row],[CNA Hours]], Table3[[#This Row],[NA TR Hours]], Table3[[#This Row],[Med Aide/Tech Hours]])</f>
        <v>282.81388888888893</v>
      </c>
      <c r="L11" s="3">
        <f>SUM(Table3[[#This Row],[RN Hours (excl. Admin, DON)]:[RN DON Hours]])</f>
        <v>33.140111111111111</v>
      </c>
      <c r="M11" s="3">
        <v>16.271555555555555</v>
      </c>
      <c r="N11" s="3">
        <v>11.268555555555556</v>
      </c>
      <c r="O11" s="3">
        <v>5.6</v>
      </c>
      <c r="P11" s="3">
        <f>SUM(Table3[[#This Row],[LPN Hours (excl. Admin)]:[LPN Admin Hours]])</f>
        <v>87.090333333333348</v>
      </c>
      <c r="Q11" s="3">
        <v>74.951333333333338</v>
      </c>
      <c r="R11" s="3">
        <v>12.139000000000003</v>
      </c>
      <c r="S11" s="3">
        <f>SUM(Table3[[#This Row],[CNA Hours]], Table3[[#This Row],[NA TR Hours]], Table3[[#This Row],[Med Aide/Tech Hours]])</f>
        <v>191.59100000000001</v>
      </c>
      <c r="T11" s="3">
        <v>155.96966666666668</v>
      </c>
      <c r="U11" s="3">
        <v>7.5845555555555579</v>
      </c>
      <c r="V11" s="3">
        <v>28.036777777777772</v>
      </c>
      <c r="W11" s="3">
        <f>SUM(Table3[[#This Row],[RN Hours Contract]:[Med Aide Hours Contract]])</f>
        <v>0.2</v>
      </c>
      <c r="X11" s="3">
        <v>0.15555555555555556</v>
      </c>
      <c r="Y11" s="3">
        <v>4.4444444444444446E-2</v>
      </c>
      <c r="Z11" s="3">
        <v>0</v>
      </c>
      <c r="AA11" s="3">
        <v>0</v>
      </c>
      <c r="AB11" s="3">
        <v>0</v>
      </c>
      <c r="AC11" s="3">
        <v>0</v>
      </c>
      <c r="AD11" s="3">
        <v>0</v>
      </c>
      <c r="AE11" s="3">
        <v>0</v>
      </c>
      <c r="AF11" t="s">
        <v>9</v>
      </c>
      <c r="AG11" s="13">
        <v>7</v>
      </c>
      <c r="AQ11"/>
    </row>
    <row r="12" spans="1:43" x14ac:dyDescent="0.2">
      <c r="A12" t="s">
        <v>479</v>
      </c>
      <c r="B12" t="s">
        <v>498</v>
      </c>
      <c r="C12" t="s">
        <v>1062</v>
      </c>
      <c r="D12" t="s">
        <v>1276</v>
      </c>
      <c r="E12" s="3">
        <v>134.44444444444446</v>
      </c>
      <c r="F12" s="3">
        <f>Table3[[#This Row],[Total Hours Nurse Staffing]]/Table3[[#This Row],[MDS Census]]</f>
        <v>3.3937008264462807</v>
      </c>
      <c r="G12" s="3">
        <f>Table3[[#This Row],[Total Direct Care Staff Hours]]/Table3[[#This Row],[MDS Census]]</f>
        <v>3.3328743801652889</v>
      </c>
      <c r="H12" s="3">
        <f>Table3[[#This Row],[Total RN Hours (w/ Admin, DON)]]/Table3[[#This Row],[MDS Census]]</f>
        <v>0.16685537190082644</v>
      </c>
      <c r="I12" s="3">
        <f>Table3[[#This Row],[RN Hours (excl. Admin, DON)]]/Table3[[#This Row],[MDS Census]]</f>
        <v>0.12520247933884296</v>
      </c>
      <c r="J12" s="3">
        <f t="shared" si="0"/>
        <v>456.2642222222222</v>
      </c>
      <c r="K12" s="3">
        <f>SUM(Table3[[#This Row],[RN Hours (excl. Admin, DON)]], Table3[[#This Row],[LPN Hours (excl. Admin)]], Table3[[#This Row],[CNA Hours]], Table3[[#This Row],[NA TR Hours]], Table3[[#This Row],[Med Aide/Tech Hours]])</f>
        <v>448.08644444444445</v>
      </c>
      <c r="L12" s="3">
        <f>SUM(Table3[[#This Row],[RN Hours (excl. Admin, DON)]:[RN DON Hours]])</f>
        <v>22.43277777777778</v>
      </c>
      <c r="M12" s="3">
        <v>16.832777777777778</v>
      </c>
      <c r="N12" s="3">
        <v>0</v>
      </c>
      <c r="O12" s="3">
        <v>5.6</v>
      </c>
      <c r="P12" s="3">
        <f>SUM(Table3[[#This Row],[LPN Hours (excl. Admin)]:[LPN Admin Hours]])</f>
        <v>91.458444444444453</v>
      </c>
      <c r="Q12" s="3">
        <v>88.88066666666667</v>
      </c>
      <c r="R12" s="3">
        <v>2.5777777777777779</v>
      </c>
      <c r="S12" s="3">
        <f>SUM(Table3[[#This Row],[CNA Hours]], Table3[[#This Row],[NA TR Hours]], Table3[[#This Row],[Med Aide/Tech Hours]])</f>
        <v>342.37299999999999</v>
      </c>
      <c r="T12" s="3">
        <v>200.08033333333333</v>
      </c>
      <c r="U12" s="3">
        <v>84.174777777777749</v>
      </c>
      <c r="V12" s="3">
        <v>58.117888888888892</v>
      </c>
      <c r="W12" s="3">
        <f>SUM(Table3[[#This Row],[RN Hours Contract]:[Med Aide Hours Contract]])</f>
        <v>4.7488888888888887</v>
      </c>
      <c r="X12" s="3">
        <v>1.0055555555555555</v>
      </c>
      <c r="Y12" s="3">
        <v>0</v>
      </c>
      <c r="Z12" s="3">
        <v>0</v>
      </c>
      <c r="AA12" s="3">
        <v>3.7433333333333336</v>
      </c>
      <c r="AB12" s="3">
        <v>0</v>
      </c>
      <c r="AC12" s="3">
        <v>0</v>
      </c>
      <c r="AD12" s="3">
        <v>0</v>
      </c>
      <c r="AE12" s="3">
        <v>0</v>
      </c>
      <c r="AF12" t="s">
        <v>10</v>
      </c>
      <c r="AG12" s="13">
        <v>7</v>
      </c>
      <c r="AQ12"/>
    </row>
    <row r="13" spans="1:43" x14ac:dyDescent="0.2">
      <c r="A13" t="s">
        <v>479</v>
      </c>
      <c r="B13" t="s">
        <v>499</v>
      </c>
      <c r="C13" t="s">
        <v>1025</v>
      </c>
      <c r="D13" t="s">
        <v>1276</v>
      </c>
      <c r="E13" s="3">
        <v>65.566666666666663</v>
      </c>
      <c r="F13" s="3">
        <f>Table3[[#This Row],[Total Hours Nurse Staffing]]/Table3[[#This Row],[MDS Census]]</f>
        <v>5.7653990849008654</v>
      </c>
      <c r="G13" s="3">
        <f>Table3[[#This Row],[Total Direct Care Staff Hours]]/Table3[[#This Row],[MDS Census]]</f>
        <v>5.2560786307405527</v>
      </c>
      <c r="H13" s="3">
        <f>Table3[[#This Row],[Total RN Hours (w/ Admin, DON)]]/Table3[[#This Row],[MDS Census]]</f>
        <v>0.95509235722758856</v>
      </c>
      <c r="I13" s="3">
        <f>Table3[[#This Row],[RN Hours (excl. Admin, DON)]]/Table3[[#This Row],[MDS Census]]</f>
        <v>0.5397390272835112</v>
      </c>
      <c r="J13" s="3">
        <f t="shared" si="0"/>
        <v>378.01800000000003</v>
      </c>
      <c r="K13" s="3">
        <f>SUM(Table3[[#This Row],[RN Hours (excl. Admin, DON)]], Table3[[#This Row],[LPN Hours (excl. Admin)]], Table3[[#This Row],[CNA Hours]], Table3[[#This Row],[NA TR Hours]], Table3[[#This Row],[Med Aide/Tech Hours]])</f>
        <v>344.62355555555553</v>
      </c>
      <c r="L13" s="3">
        <f>SUM(Table3[[#This Row],[RN Hours (excl. Admin, DON)]:[RN DON Hours]])</f>
        <v>62.62222222222222</v>
      </c>
      <c r="M13" s="3">
        <v>35.388888888888886</v>
      </c>
      <c r="N13" s="3">
        <v>21.805555555555557</v>
      </c>
      <c r="O13" s="3">
        <v>5.427777777777778</v>
      </c>
      <c r="P13" s="3">
        <f>SUM(Table3[[#This Row],[LPN Hours (excl. Admin)]:[LPN Admin Hours]])</f>
        <v>68.294444444444451</v>
      </c>
      <c r="Q13" s="3">
        <v>62.133333333333333</v>
      </c>
      <c r="R13" s="3">
        <v>6.1611111111111114</v>
      </c>
      <c r="S13" s="3">
        <f>SUM(Table3[[#This Row],[CNA Hours]], Table3[[#This Row],[NA TR Hours]], Table3[[#This Row],[Med Aide/Tech Hours]])</f>
        <v>247.10133333333332</v>
      </c>
      <c r="T13" s="3">
        <v>183.54955555555554</v>
      </c>
      <c r="U13" s="3">
        <v>0</v>
      </c>
      <c r="V13" s="3">
        <v>63.551777777777779</v>
      </c>
      <c r="W13" s="3">
        <f>SUM(Table3[[#This Row],[RN Hours Contract]:[Med Aide Hours Contract]])</f>
        <v>16.088666666666668</v>
      </c>
      <c r="X13" s="3">
        <v>0</v>
      </c>
      <c r="Y13" s="3">
        <v>0</v>
      </c>
      <c r="Z13" s="3">
        <v>0</v>
      </c>
      <c r="AA13" s="3">
        <v>0.6166666666666667</v>
      </c>
      <c r="AB13" s="3">
        <v>0</v>
      </c>
      <c r="AC13" s="3">
        <v>13.522</v>
      </c>
      <c r="AD13" s="3">
        <v>0</v>
      </c>
      <c r="AE13" s="3">
        <v>1.95</v>
      </c>
      <c r="AF13" t="s">
        <v>11</v>
      </c>
      <c r="AG13" s="13">
        <v>7</v>
      </c>
      <c r="AQ13"/>
    </row>
    <row r="14" spans="1:43" x14ac:dyDescent="0.2">
      <c r="A14" t="s">
        <v>479</v>
      </c>
      <c r="B14" t="s">
        <v>500</v>
      </c>
      <c r="C14" t="s">
        <v>1009</v>
      </c>
      <c r="D14" t="s">
        <v>1278</v>
      </c>
      <c r="E14" s="3">
        <v>86.111111111111114</v>
      </c>
      <c r="F14" s="3">
        <f>Table3[[#This Row],[Total Hours Nurse Staffing]]/Table3[[#This Row],[MDS Census]]</f>
        <v>2.9934799999999999</v>
      </c>
      <c r="G14" s="3">
        <f>Table3[[#This Row],[Total Direct Care Staff Hours]]/Table3[[#This Row],[MDS Census]]</f>
        <v>2.8028141935483872</v>
      </c>
      <c r="H14" s="3">
        <f>Table3[[#This Row],[Total RN Hours (w/ Admin, DON)]]/Table3[[#This Row],[MDS Census]]</f>
        <v>9.8464516129032259E-2</v>
      </c>
      <c r="I14" s="3">
        <f>Table3[[#This Row],[RN Hours (excl. Admin, DON)]]/Table3[[#This Row],[MDS Census]]</f>
        <v>5.4967741935483871E-2</v>
      </c>
      <c r="J14" s="3">
        <f t="shared" si="0"/>
        <v>257.7718888888889</v>
      </c>
      <c r="K14" s="3">
        <f>SUM(Table3[[#This Row],[RN Hours (excl. Admin, DON)]], Table3[[#This Row],[LPN Hours (excl. Admin)]], Table3[[#This Row],[CNA Hours]], Table3[[#This Row],[NA TR Hours]], Table3[[#This Row],[Med Aide/Tech Hours]])</f>
        <v>241.35344444444445</v>
      </c>
      <c r="L14" s="3">
        <f>SUM(Table3[[#This Row],[RN Hours (excl. Admin, DON)]:[RN DON Hours]])</f>
        <v>8.4788888888888891</v>
      </c>
      <c r="M14" s="3">
        <v>4.7333333333333334</v>
      </c>
      <c r="N14" s="3">
        <v>1.2222222222222223E-2</v>
      </c>
      <c r="O14" s="3">
        <v>3.7333333333333334</v>
      </c>
      <c r="P14" s="3">
        <f>SUM(Table3[[#This Row],[LPN Hours (excl. Admin)]:[LPN Admin Hours]])</f>
        <v>65.269888888888886</v>
      </c>
      <c r="Q14" s="3">
        <v>52.596999999999994</v>
      </c>
      <c r="R14" s="3">
        <v>12.672888888888894</v>
      </c>
      <c r="S14" s="3">
        <f>SUM(Table3[[#This Row],[CNA Hours]], Table3[[#This Row],[NA TR Hours]], Table3[[#This Row],[Med Aide/Tech Hours]])</f>
        <v>184.02311111111112</v>
      </c>
      <c r="T14" s="3">
        <v>95.465444444444444</v>
      </c>
      <c r="U14" s="3">
        <v>52.48899999999999</v>
      </c>
      <c r="V14" s="3">
        <v>36.068666666666672</v>
      </c>
      <c r="W14" s="3">
        <f>SUM(Table3[[#This Row],[RN Hours Contract]:[Med Aide Hours Contract]])</f>
        <v>0</v>
      </c>
      <c r="X14" s="3">
        <v>0</v>
      </c>
      <c r="Y14" s="3">
        <v>0</v>
      </c>
      <c r="Z14" s="3">
        <v>0</v>
      </c>
      <c r="AA14" s="3">
        <v>0</v>
      </c>
      <c r="AB14" s="3">
        <v>0</v>
      </c>
      <c r="AC14" s="3">
        <v>0</v>
      </c>
      <c r="AD14" s="3">
        <v>0</v>
      </c>
      <c r="AE14" s="3">
        <v>0</v>
      </c>
      <c r="AF14" t="s">
        <v>12</v>
      </c>
      <c r="AG14" s="13">
        <v>7</v>
      </c>
      <c r="AQ14"/>
    </row>
    <row r="15" spans="1:43" x14ac:dyDescent="0.2">
      <c r="A15" t="s">
        <v>479</v>
      </c>
      <c r="B15" t="s">
        <v>501</v>
      </c>
      <c r="C15" t="s">
        <v>1064</v>
      </c>
      <c r="D15" t="s">
        <v>1276</v>
      </c>
      <c r="E15" s="3">
        <v>77.788888888888891</v>
      </c>
      <c r="F15" s="3">
        <f>Table3[[#This Row],[Total Hours Nurse Staffing]]/Table3[[#This Row],[MDS Census]]</f>
        <v>3.3425796314812173</v>
      </c>
      <c r="G15" s="3">
        <f>Table3[[#This Row],[Total Direct Care Staff Hours]]/Table3[[#This Row],[MDS Census]]</f>
        <v>3.0268433080988433</v>
      </c>
      <c r="H15" s="3">
        <f>Table3[[#This Row],[Total RN Hours (w/ Admin, DON)]]/Table3[[#This Row],[MDS Census]]</f>
        <v>0.35646621911155546</v>
      </c>
      <c r="I15" s="3">
        <f>Table3[[#This Row],[RN Hours (excl. Admin, DON)]]/Table3[[#This Row],[MDS Census]]</f>
        <v>0.23964719325810599</v>
      </c>
      <c r="J15" s="3">
        <f t="shared" si="0"/>
        <v>260.01555555555558</v>
      </c>
      <c r="K15" s="3">
        <f>SUM(Table3[[#This Row],[RN Hours (excl. Admin, DON)]], Table3[[#This Row],[LPN Hours (excl. Admin)]], Table3[[#This Row],[CNA Hours]], Table3[[#This Row],[NA TR Hours]], Table3[[#This Row],[Med Aide/Tech Hours]])</f>
        <v>235.45477777777779</v>
      </c>
      <c r="L15" s="3">
        <f>SUM(Table3[[#This Row],[RN Hours (excl. Admin, DON)]:[RN DON Hours]])</f>
        <v>27.729111111111109</v>
      </c>
      <c r="M15" s="3">
        <v>18.641888888888889</v>
      </c>
      <c r="N15" s="3">
        <v>3.2888888888888888</v>
      </c>
      <c r="O15" s="3">
        <v>5.798333333333332</v>
      </c>
      <c r="P15" s="3">
        <f>SUM(Table3[[#This Row],[LPN Hours (excl. Admin)]:[LPN Admin Hours]])</f>
        <v>59.135888888888886</v>
      </c>
      <c r="Q15" s="3">
        <v>43.662333333333336</v>
      </c>
      <c r="R15" s="3">
        <v>15.473555555555549</v>
      </c>
      <c r="S15" s="3">
        <f>SUM(Table3[[#This Row],[CNA Hours]], Table3[[#This Row],[NA TR Hours]], Table3[[#This Row],[Med Aide/Tech Hours]])</f>
        <v>173.15055555555557</v>
      </c>
      <c r="T15" s="3">
        <v>155.64466666666667</v>
      </c>
      <c r="U15" s="3">
        <v>0</v>
      </c>
      <c r="V15" s="3">
        <v>17.50588888888889</v>
      </c>
      <c r="W15" s="3">
        <f>SUM(Table3[[#This Row],[RN Hours Contract]:[Med Aide Hours Contract]])</f>
        <v>98.465222222222238</v>
      </c>
      <c r="X15" s="3">
        <v>0.79422222222222227</v>
      </c>
      <c r="Y15" s="3">
        <v>0</v>
      </c>
      <c r="Z15" s="3">
        <v>0</v>
      </c>
      <c r="AA15" s="3">
        <v>20.147333333333332</v>
      </c>
      <c r="AB15" s="3">
        <v>0</v>
      </c>
      <c r="AC15" s="3">
        <v>74.779666666666685</v>
      </c>
      <c r="AD15" s="3">
        <v>0</v>
      </c>
      <c r="AE15" s="3">
        <v>2.7439999999999998</v>
      </c>
      <c r="AF15" t="s">
        <v>13</v>
      </c>
      <c r="AG15" s="13">
        <v>7</v>
      </c>
      <c r="AQ15"/>
    </row>
    <row r="16" spans="1:43" x14ac:dyDescent="0.2">
      <c r="A16" t="s">
        <v>479</v>
      </c>
      <c r="B16" t="s">
        <v>502</v>
      </c>
      <c r="C16" t="s">
        <v>1050</v>
      </c>
      <c r="D16" t="s">
        <v>1276</v>
      </c>
      <c r="E16" s="3">
        <v>108.06666666666666</v>
      </c>
      <c r="F16" s="3">
        <f>Table3[[#This Row],[Total Hours Nurse Staffing]]/Table3[[#This Row],[MDS Census]]</f>
        <v>4.3480125436973065</v>
      </c>
      <c r="G16" s="3">
        <f>Table3[[#This Row],[Total Direct Care Staff Hours]]/Table3[[#This Row],[MDS Census]]</f>
        <v>3.9754287476866135</v>
      </c>
      <c r="H16" s="3">
        <f>Table3[[#This Row],[Total RN Hours (w/ Admin, DON)]]/Table3[[#This Row],[MDS Census]]</f>
        <v>0.6793995476043595</v>
      </c>
      <c r="I16" s="3">
        <f>Table3[[#This Row],[RN Hours (excl. Admin, DON)]]/Table3[[#This Row],[MDS Census]]</f>
        <v>0.30681575159366647</v>
      </c>
      <c r="J16" s="3">
        <f t="shared" si="0"/>
        <v>469.87522222222219</v>
      </c>
      <c r="K16" s="3">
        <f>SUM(Table3[[#This Row],[RN Hours (excl. Admin, DON)]], Table3[[#This Row],[LPN Hours (excl. Admin)]], Table3[[#This Row],[CNA Hours]], Table3[[#This Row],[NA TR Hours]], Table3[[#This Row],[Med Aide/Tech Hours]])</f>
        <v>429.61133333333333</v>
      </c>
      <c r="L16" s="3">
        <f>SUM(Table3[[#This Row],[RN Hours (excl. Admin, DON)]:[RN DON Hours]])</f>
        <v>73.420444444444442</v>
      </c>
      <c r="M16" s="3">
        <v>33.156555555555556</v>
      </c>
      <c r="N16" s="3">
        <v>35.197222222222223</v>
      </c>
      <c r="O16" s="3">
        <v>5.0666666666666664</v>
      </c>
      <c r="P16" s="3">
        <f>SUM(Table3[[#This Row],[LPN Hours (excl. Admin)]:[LPN Admin Hours]])</f>
        <v>94.481666666666669</v>
      </c>
      <c r="Q16" s="3">
        <v>94.481666666666669</v>
      </c>
      <c r="R16" s="3">
        <v>0</v>
      </c>
      <c r="S16" s="3">
        <f>SUM(Table3[[#This Row],[CNA Hours]], Table3[[#This Row],[NA TR Hours]], Table3[[#This Row],[Med Aide/Tech Hours]])</f>
        <v>301.97311111111111</v>
      </c>
      <c r="T16" s="3">
        <v>251.69055555555556</v>
      </c>
      <c r="U16" s="3">
        <v>0</v>
      </c>
      <c r="V16" s="3">
        <v>50.282555555555561</v>
      </c>
      <c r="W16" s="3">
        <f>SUM(Table3[[#This Row],[RN Hours Contract]:[Med Aide Hours Contract]])</f>
        <v>16.776555555555557</v>
      </c>
      <c r="X16" s="3">
        <v>1.064888888888889</v>
      </c>
      <c r="Y16" s="3">
        <v>0</v>
      </c>
      <c r="Z16" s="3">
        <v>0</v>
      </c>
      <c r="AA16" s="3">
        <v>5.6427777777777788</v>
      </c>
      <c r="AB16" s="3">
        <v>0</v>
      </c>
      <c r="AC16" s="3">
        <v>9.2668888888888894</v>
      </c>
      <c r="AD16" s="3">
        <v>0</v>
      </c>
      <c r="AE16" s="3">
        <v>0.80200000000000005</v>
      </c>
      <c r="AF16" t="s">
        <v>14</v>
      </c>
      <c r="AG16" s="13">
        <v>7</v>
      </c>
      <c r="AQ16"/>
    </row>
    <row r="17" spans="1:43" x14ac:dyDescent="0.2">
      <c r="A17" t="s">
        <v>479</v>
      </c>
      <c r="B17" t="s">
        <v>503</v>
      </c>
      <c r="C17" t="s">
        <v>977</v>
      </c>
      <c r="D17" t="s">
        <v>1276</v>
      </c>
      <c r="E17" s="3">
        <v>57.577777777777776</v>
      </c>
      <c r="F17" s="3">
        <f>Table3[[#This Row],[Total Hours Nurse Staffing]]/Table3[[#This Row],[MDS Census]]</f>
        <v>5.4146159783867231</v>
      </c>
      <c r="G17" s="3">
        <f>Table3[[#This Row],[Total Direct Care Staff Hours]]/Table3[[#This Row],[MDS Census]]</f>
        <v>5.2383809340023157</v>
      </c>
      <c r="H17" s="3">
        <f>Table3[[#This Row],[Total RN Hours (w/ Admin, DON)]]/Table3[[#This Row],[MDS Census]]</f>
        <v>0.5571208027788499</v>
      </c>
      <c r="I17" s="3">
        <f>Table3[[#This Row],[RN Hours (excl. Admin, DON)]]/Table3[[#This Row],[MDS Census]]</f>
        <v>0.38088575839444233</v>
      </c>
      <c r="J17" s="3">
        <f t="shared" si="0"/>
        <v>311.76155555555556</v>
      </c>
      <c r="K17" s="3">
        <f>SUM(Table3[[#This Row],[RN Hours (excl. Admin, DON)]], Table3[[#This Row],[LPN Hours (excl. Admin)]], Table3[[#This Row],[CNA Hours]], Table3[[#This Row],[NA TR Hours]], Table3[[#This Row],[Med Aide/Tech Hours]])</f>
        <v>301.61433333333332</v>
      </c>
      <c r="L17" s="3">
        <f>SUM(Table3[[#This Row],[RN Hours (excl. Admin, DON)]:[RN DON Hours]])</f>
        <v>32.077777777777776</v>
      </c>
      <c r="M17" s="3">
        <v>21.930555555555557</v>
      </c>
      <c r="N17" s="3">
        <v>5.6138888888888889</v>
      </c>
      <c r="O17" s="3">
        <v>4.5333333333333332</v>
      </c>
      <c r="P17" s="3">
        <f>SUM(Table3[[#This Row],[LPN Hours (excl. Admin)]:[LPN Admin Hours]])</f>
        <v>58.983222222222217</v>
      </c>
      <c r="Q17" s="3">
        <v>58.983222222222217</v>
      </c>
      <c r="R17" s="3">
        <v>0</v>
      </c>
      <c r="S17" s="3">
        <f>SUM(Table3[[#This Row],[CNA Hours]], Table3[[#This Row],[NA TR Hours]], Table3[[#This Row],[Med Aide/Tech Hours]])</f>
        <v>220.70055555555555</v>
      </c>
      <c r="T17" s="3">
        <v>84.280777777777786</v>
      </c>
      <c r="U17" s="3">
        <v>102.39477777777776</v>
      </c>
      <c r="V17" s="3">
        <v>34.024999999999999</v>
      </c>
      <c r="W17" s="3">
        <f>SUM(Table3[[#This Row],[RN Hours Contract]:[Med Aide Hours Contract]])</f>
        <v>0</v>
      </c>
      <c r="X17" s="3">
        <v>0</v>
      </c>
      <c r="Y17" s="3">
        <v>0</v>
      </c>
      <c r="Z17" s="3">
        <v>0</v>
      </c>
      <c r="AA17" s="3">
        <v>0</v>
      </c>
      <c r="AB17" s="3">
        <v>0</v>
      </c>
      <c r="AC17" s="3">
        <v>0</v>
      </c>
      <c r="AD17" s="3">
        <v>0</v>
      </c>
      <c r="AE17" s="3">
        <v>0</v>
      </c>
      <c r="AF17" t="s">
        <v>15</v>
      </c>
      <c r="AG17" s="13">
        <v>7</v>
      </c>
      <c r="AQ17"/>
    </row>
    <row r="18" spans="1:43" x14ac:dyDescent="0.2">
      <c r="A18" t="s">
        <v>479</v>
      </c>
      <c r="B18" t="s">
        <v>504</v>
      </c>
      <c r="C18" t="s">
        <v>1065</v>
      </c>
      <c r="D18" t="s">
        <v>1279</v>
      </c>
      <c r="E18" s="3">
        <v>39.611111111111114</v>
      </c>
      <c r="F18" s="3">
        <f>Table3[[#This Row],[Total Hours Nurse Staffing]]/Table3[[#This Row],[MDS Census]]</f>
        <v>4.4720561009817672</v>
      </c>
      <c r="G18" s="3">
        <f>Table3[[#This Row],[Total Direct Care Staff Hours]]/Table3[[#This Row],[MDS Census]]</f>
        <v>4.2903001402524543</v>
      </c>
      <c r="H18" s="3">
        <f>Table3[[#This Row],[Total RN Hours (w/ Admin, DON)]]/Table3[[#This Row],[MDS Census]]</f>
        <v>1.072507713884993</v>
      </c>
      <c r="I18" s="3">
        <f>Table3[[#This Row],[RN Hours (excl. Admin, DON)]]/Table3[[#This Row],[MDS Census]]</f>
        <v>1.0455792426367461</v>
      </c>
      <c r="J18" s="3">
        <f t="shared" si="0"/>
        <v>177.14311111111112</v>
      </c>
      <c r="K18" s="3">
        <f>SUM(Table3[[#This Row],[RN Hours (excl. Admin, DON)]], Table3[[#This Row],[LPN Hours (excl. Admin)]], Table3[[#This Row],[CNA Hours]], Table3[[#This Row],[NA TR Hours]], Table3[[#This Row],[Med Aide/Tech Hours]])</f>
        <v>169.94355555555558</v>
      </c>
      <c r="L18" s="3">
        <f>SUM(Table3[[#This Row],[RN Hours (excl. Admin, DON)]:[RN DON Hours]])</f>
        <v>42.483222222222224</v>
      </c>
      <c r="M18" s="3">
        <v>41.416555555555554</v>
      </c>
      <c r="N18" s="3">
        <v>0</v>
      </c>
      <c r="O18" s="3">
        <v>1.0666666666666667</v>
      </c>
      <c r="P18" s="3">
        <f>SUM(Table3[[#This Row],[LPN Hours (excl. Admin)]:[LPN Admin Hours]])</f>
        <v>41.174555555555557</v>
      </c>
      <c r="Q18" s="3">
        <v>35.041666666666664</v>
      </c>
      <c r="R18" s="3">
        <v>6.1328888888888908</v>
      </c>
      <c r="S18" s="3">
        <f>SUM(Table3[[#This Row],[CNA Hours]], Table3[[#This Row],[NA TR Hours]], Table3[[#This Row],[Med Aide/Tech Hours]])</f>
        <v>93.485333333333344</v>
      </c>
      <c r="T18" s="3">
        <v>92.802000000000007</v>
      </c>
      <c r="U18" s="3">
        <v>0</v>
      </c>
      <c r="V18" s="3">
        <v>0.68333333333333335</v>
      </c>
      <c r="W18" s="3">
        <f>SUM(Table3[[#This Row],[RN Hours Contract]:[Med Aide Hours Contract]])</f>
        <v>0</v>
      </c>
      <c r="X18" s="3">
        <v>0</v>
      </c>
      <c r="Y18" s="3">
        <v>0</v>
      </c>
      <c r="Z18" s="3">
        <v>0</v>
      </c>
      <c r="AA18" s="3">
        <v>0</v>
      </c>
      <c r="AB18" s="3">
        <v>0</v>
      </c>
      <c r="AC18" s="3">
        <v>0</v>
      </c>
      <c r="AD18" s="3">
        <v>0</v>
      </c>
      <c r="AE18" s="3">
        <v>0</v>
      </c>
      <c r="AF18" t="s">
        <v>16</v>
      </c>
      <c r="AG18" s="13">
        <v>7</v>
      </c>
      <c r="AQ18"/>
    </row>
    <row r="19" spans="1:43" x14ac:dyDescent="0.2">
      <c r="A19" t="s">
        <v>479</v>
      </c>
      <c r="B19" t="s">
        <v>505</v>
      </c>
      <c r="C19" t="s">
        <v>1031</v>
      </c>
      <c r="D19" t="s">
        <v>1203</v>
      </c>
      <c r="E19" s="3">
        <v>81.411111111111111</v>
      </c>
      <c r="F19" s="3">
        <f>Table3[[#This Row],[Total Hours Nurse Staffing]]/Table3[[#This Row],[MDS Census]]</f>
        <v>3.5846594786406443</v>
      </c>
      <c r="G19" s="3">
        <f>Table3[[#This Row],[Total Direct Care Staff Hours]]/Table3[[#This Row],[MDS Census]]</f>
        <v>3.4962194622628626</v>
      </c>
      <c r="H19" s="3">
        <f>Table3[[#This Row],[Total RN Hours (w/ Admin, DON)]]/Table3[[#This Row],[MDS Census]]</f>
        <v>0.27704108093353352</v>
      </c>
      <c r="I19" s="3">
        <f>Table3[[#This Row],[RN Hours (excl. Admin, DON)]]/Table3[[#This Row],[MDS Census]]</f>
        <v>0.20934625358263959</v>
      </c>
      <c r="J19" s="3">
        <f t="shared" si="0"/>
        <v>291.83111111111111</v>
      </c>
      <c r="K19" s="3">
        <f>SUM(Table3[[#This Row],[RN Hours (excl. Admin, DON)]], Table3[[#This Row],[LPN Hours (excl. Admin)]], Table3[[#This Row],[CNA Hours]], Table3[[#This Row],[NA TR Hours]], Table3[[#This Row],[Med Aide/Tech Hours]])</f>
        <v>284.63111111111107</v>
      </c>
      <c r="L19" s="3">
        <f>SUM(Table3[[#This Row],[RN Hours (excl. Admin, DON)]:[RN DON Hours]])</f>
        <v>22.554222222222222</v>
      </c>
      <c r="M19" s="3">
        <v>17.043111111111113</v>
      </c>
      <c r="N19" s="3">
        <v>0</v>
      </c>
      <c r="O19" s="3">
        <v>5.5111111111111111</v>
      </c>
      <c r="P19" s="3">
        <f>SUM(Table3[[#This Row],[LPN Hours (excl. Admin)]:[LPN Admin Hours]])</f>
        <v>42.838666666666668</v>
      </c>
      <c r="Q19" s="3">
        <v>41.149777777777778</v>
      </c>
      <c r="R19" s="3">
        <v>1.6888888888888889</v>
      </c>
      <c r="S19" s="3">
        <f>SUM(Table3[[#This Row],[CNA Hours]], Table3[[#This Row],[NA TR Hours]], Table3[[#This Row],[Med Aide/Tech Hours]])</f>
        <v>226.43822222222221</v>
      </c>
      <c r="T19" s="3">
        <v>180.12211111111111</v>
      </c>
      <c r="U19" s="3">
        <v>0</v>
      </c>
      <c r="V19" s="3">
        <v>46.316111111111098</v>
      </c>
      <c r="W19" s="3">
        <f>SUM(Table3[[#This Row],[RN Hours Contract]:[Med Aide Hours Contract]])</f>
        <v>27.445999999999998</v>
      </c>
      <c r="X19" s="3">
        <v>2.3552222222222219</v>
      </c>
      <c r="Y19" s="3">
        <v>0</v>
      </c>
      <c r="Z19" s="3">
        <v>0</v>
      </c>
      <c r="AA19" s="3">
        <v>0.85277777777777775</v>
      </c>
      <c r="AB19" s="3">
        <v>0</v>
      </c>
      <c r="AC19" s="3">
        <v>14.485222222222223</v>
      </c>
      <c r="AD19" s="3">
        <v>0</v>
      </c>
      <c r="AE19" s="3">
        <v>9.7527777777777764</v>
      </c>
      <c r="AF19" t="s">
        <v>17</v>
      </c>
      <c r="AG19" s="13">
        <v>7</v>
      </c>
      <c r="AQ19"/>
    </row>
    <row r="20" spans="1:43" x14ac:dyDescent="0.2">
      <c r="A20" t="s">
        <v>479</v>
      </c>
      <c r="B20" t="s">
        <v>506</v>
      </c>
      <c r="C20" t="s">
        <v>1066</v>
      </c>
      <c r="D20" t="s">
        <v>1280</v>
      </c>
      <c r="E20" s="3">
        <v>59.644444444444446</v>
      </c>
      <c r="F20" s="3">
        <f>Table3[[#This Row],[Total Hours Nurse Staffing]]/Table3[[#This Row],[MDS Census]]</f>
        <v>3.7625279433681071</v>
      </c>
      <c r="G20" s="3">
        <f>Table3[[#This Row],[Total Direct Care Staff Hours]]/Table3[[#This Row],[MDS Census]]</f>
        <v>3.4912909836065578</v>
      </c>
      <c r="H20" s="3">
        <f>Table3[[#This Row],[Total RN Hours (w/ Admin, DON)]]/Table3[[#This Row],[MDS Census]]</f>
        <v>0.7500465722801789</v>
      </c>
      <c r="I20" s="3">
        <f>Table3[[#This Row],[RN Hours (excl. Admin, DON)]]/Table3[[#This Row],[MDS Census]]</f>
        <v>0.47880961251862891</v>
      </c>
      <c r="J20" s="3">
        <f t="shared" si="0"/>
        <v>224.41388888888889</v>
      </c>
      <c r="K20" s="3">
        <f>SUM(Table3[[#This Row],[RN Hours (excl. Admin, DON)]], Table3[[#This Row],[LPN Hours (excl. Admin)]], Table3[[#This Row],[CNA Hours]], Table3[[#This Row],[NA TR Hours]], Table3[[#This Row],[Med Aide/Tech Hours]])</f>
        <v>208.23611111111114</v>
      </c>
      <c r="L20" s="3">
        <f>SUM(Table3[[#This Row],[RN Hours (excl. Admin, DON)]:[RN DON Hours]])</f>
        <v>44.736111111111114</v>
      </c>
      <c r="M20" s="3">
        <v>28.558333333333334</v>
      </c>
      <c r="N20" s="3">
        <v>10.844444444444445</v>
      </c>
      <c r="O20" s="3">
        <v>5.333333333333333</v>
      </c>
      <c r="P20" s="3">
        <f>SUM(Table3[[#This Row],[LPN Hours (excl. Admin)]:[LPN Admin Hours]])</f>
        <v>56.225000000000001</v>
      </c>
      <c r="Q20" s="3">
        <v>56.225000000000001</v>
      </c>
      <c r="R20" s="3">
        <v>0</v>
      </c>
      <c r="S20" s="3">
        <f>SUM(Table3[[#This Row],[CNA Hours]], Table3[[#This Row],[NA TR Hours]], Table3[[#This Row],[Med Aide/Tech Hours]])</f>
        <v>123.45277777777778</v>
      </c>
      <c r="T20" s="3">
        <v>113.98888888888889</v>
      </c>
      <c r="U20" s="3">
        <v>0</v>
      </c>
      <c r="V20" s="3">
        <v>9.4638888888888886</v>
      </c>
      <c r="W20" s="3">
        <f>SUM(Table3[[#This Row],[RN Hours Contract]:[Med Aide Hours Contract]])</f>
        <v>0</v>
      </c>
      <c r="X20" s="3">
        <v>0</v>
      </c>
      <c r="Y20" s="3">
        <v>0</v>
      </c>
      <c r="Z20" s="3">
        <v>0</v>
      </c>
      <c r="AA20" s="3">
        <v>0</v>
      </c>
      <c r="AB20" s="3">
        <v>0</v>
      </c>
      <c r="AC20" s="3">
        <v>0</v>
      </c>
      <c r="AD20" s="3">
        <v>0</v>
      </c>
      <c r="AE20" s="3">
        <v>0</v>
      </c>
      <c r="AF20" t="s">
        <v>18</v>
      </c>
      <c r="AG20" s="13">
        <v>7</v>
      </c>
      <c r="AQ20"/>
    </row>
    <row r="21" spans="1:43" x14ac:dyDescent="0.2">
      <c r="A21" t="s">
        <v>479</v>
      </c>
      <c r="B21" t="s">
        <v>507</v>
      </c>
      <c r="C21" t="s">
        <v>1025</v>
      </c>
      <c r="D21" t="s">
        <v>1276</v>
      </c>
      <c r="E21" s="3">
        <v>86.388888888888886</v>
      </c>
      <c r="F21" s="3">
        <f>Table3[[#This Row],[Total Hours Nurse Staffing]]/Table3[[#This Row],[MDS Census]]</f>
        <v>3.1664630225080388</v>
      </c>
      <c r="G21" s="3">
        <f>Table3[[#This Row],[Total Direct Care Staff Hours]]/Table3[[#This Row],[MDS Census]]</f>
        <v>2.9762700964630229</v>
      </c>
      <c r="H21" s="3">
        <f>Table3[[#This Row],[Total RN Hours (w/ Admin, DON)]]/Table3[[#This Row],[MDS Census]]</f>
        <v>0.25810289389067526</v>
      </c>
      <c r="I21" s="3">
        <f>Table3[[#This Row],[RN Hours (excl. Admin, DON)]]/Table3[[#This Row],[MDS Census]]</f>
        <v>0.13983922829581993</v>
      </c>
      <c r="J21" s="3">
        <f t="shared" si="0"/>
        <v>273.54722222222222</v>
      </c>
      <c r="K21" s="3">
        <f>SUM(Table3[[#This Row],[RN Hours (excl. Admin, DON)]], Table3[[#This Row],[LPN Hours (excl. Admin)]], Table3[[#This Row],[CNA Hours]], Table3[[#This Row],[NA TR Hours]], Table3[[#This Row],[Med Aide/Tech Hours]])</f>
        <v>257.11666666666667</v>
      </c>
      <c r="L21" s="3">
        <f>SUM(Table3[[#This Row],[RN Hours (excl. Admin, DON)]:[RN DON Hours]])</f>
        <v>22.297222222222224</v>
      </c>
      <c r="M21" s="3">
        <v>12.080555555555556</v>
      </c>
      <c r="N21" s="3">
        <v>4.2611111111111111</v>
      </c>
      <c r="O21" s="3">
        <v>5.9555555555555557</v>
      </c>
      <c r="P21" s="3">
        <f>SUM(Table3[[#This Row],[LPN Hours (excl. Admin)]:[LPN Admin Hours]])</f>
        <v>44.980555555555554</v>
      </c>
      <c r="Q21" s="3">
        <v>38.766666666666666</v>
      </c>
      <c r="R21" s="3">
        <v>6.2138888888888886</v>
      </c>
      <c r="S21" s="3">
        <f>SUM(Table3[[#This Row],[CNA Hours]], Table3[[#This Row],[NA TR Hours]], Table3[[#This Row],[Med Aide/Tech Hours]])</f>
        <v>206.26944444444445</v>
      </c>
      <c r="T21" s="3">
        <v>142.22499999999999</v>
      </c>
      <c r="U21" s="3">
        <v>28.986111111111111</v>
      </c>
      <c r="V21" s="3">
        <v>35.05833333333333</v>
      </c>
      <c r="W21" s="3">
        <f>SUM(Table3[[#This Row],[RN Hours Contract]:[Med Aide Hours Contract]])</f>
        <v>31.263888888888886</v>
      </c>
      <c r="X21" s="3">
        <v>0.17777777777777778</v>
      </c>
      <c r="Y21" s="3">
        <v>0</v>
      </c>
      <c r="Z21" s="3">
        <v>0</v>
      </c>
      <c r="AA21" s="3">
        <v>1.0916666666666666</v>
      </c>
      <c r="AB21" s="3">
        <v>0</v>
      </c>
      <c r="AC21" s="3">
        <v>29.99444444444444</v>
      </c>
      <c r="AD21" s="3">
        <v>0</v>
      </c>
      <c r="AE21" s="3">
        <v>0</v>
      </c>
      <c r="AF21" t="s">
        <v>19</v>
      </c>
      <c r="AG21" s="13">
        <v>7</v>
      </c>
      <c r="AQ21"/>
    </row>
    <row r="22" spans="1:43" x14ac:dyDescent="0.2">
      <c r="A22" t="s">
        <v>479</v>
      </c>
      <c r="B22" t="s">
        <v>508</v>
      </c>
      <c r="C22" t="s">
        <v>985</v>
      </c>
      <c r="D22" t="s">
        <v>1227</v>
      </c>
      <c r="E22" s="3">
        <v>85.977777777777774</v>
      </c>
      <c r="F22" s="3">
        <f>Table3[[#This Row],[Total Hours Nurse Staffing]]/Table3[[#This Row],[MDS Census]]</f>
        <v>3.4317265443266995</v>
      </c>
      <c r="G22" s="3">
        <f>Table3[[#This Row],[Total Direct Care Staff Hours]]/Table3[[#This Row],[MDS Census]]</f>
        <v>3.1986882915482044</v>
      </c>
      <c r="H22" s="3">
        <f>Table3[[#This Row],[Total RN Hours (w/ Admin, DON)]]/Table3[[#This Row],[MDS Census]]</f>
        <v>0.6759175497544585</v>
      </c>
      <c r="I22" s="3">
        <f>Table3[[#This Row],[RN Hours (excl. Admin, DON)]]/Table3[[#This Row],[MDS Census]]</f>
        <v>0.5038769707934867</v>
      </c>
      <c r="J22" s="3">
        <f t="shared" si="0"/>
        <v>295.05222222222221</v>
      </c>
      <c r="K22" s="3">
        <f>SUM(Table3[[#This Row],[RN Hours (excl. Admin, DON)]], Table3[[#This Row],[LPN Hours (excl. Admin)]], Table3[[#This Row],[CNA Hours]], Table3[[#This Row],[NA TR Hours]], Table3[[#This Row],[Med Aide/Tech Hours]])</f>
        <v>275.01611111111117</v>
      </c>
      <c r="L22" s="3">
        <f>SUM(Table3[[#This Row],[RN Hours (excl. Admin, DON)]:[RN DON Hours]])</f>
        <v>58.113888888888887</v>
      </c>
      <c r="M22" s="3">
        <v>43.322222222222223</v>
      </c>
      <c r="N22" s="3">
        <v>9.1916666666666664</v>
      </c>
      <c r="O22" s="3">
        <v>5.6</v>
      </c>
      <c r="P22" s="3">
        <f>SUM(Table3[[#This Row],[LPN Hours (excl. Admin)]:[LPN Admin Hours]])</f>
        <v>36.766666666666666</v>
      </c>
      <c r="Q22" s="3">
        <v>31.522222222222222</v>
      </c>
      <c r="R22" s="3">
        <v>5.2444444444444445</v>
      </c>
      <c r="S22" s="3">
        <f>SUM(Table3[[#This Row],[CNA Hours]], Table3[[#This Row],[NA TR Hours]], Table3[[#This Row],[Med Aide/Tech Hours]])</f>
        <v>200.17166666666668</v>
      </c>
      <c r="T22" s="3">
        <v>159.68555555555557</v>
      </c>
      <c r="U22" s="3">
        <v>6.9916666666666663</v>
      </c>
      <c r="V22" s="3">
        <v>33.494444444444447</v>
      </c>
      <c r="W22" s="3">
        <f>SUM(Table3[[#This Row],[RN Hours Contract]:[Med Aide Hours Contract]])</f>
        <v>1.1077777777777778</v>
      </c>
      <c r="X22" s="3">
        <v>0</v>
      </c>
      <c r="Y22" s="3">
        <v>0</v>
      </c>
      <c r="Z22" s="3">
        <v>0</v>
      </c>
      <c r="AA22" s="3">
        <v>0</v>
      </c>
      <c r="AB22" s="3">
        <v>0</v>
      </c>
      <c r="AC22" s="3">
        <v>1.1077777777777778</v>
      </c>
      <c r="AD22" s="3">
        <v>0</v>
      </c>
      <c r="AE22" s="3">
        <v>0</v>
      </c>
      <c r="AF22" t="s">
        <v>20</v>
      </c>
      <c r="AG22" s="13">
        <v>7</v>
      </c>
      <c r="AQ22"/>
    </row>
    <row r="23" spans="1:43" x14ac:dyDescent="0.2">
      <c r="A23" t="s">
        <v>479</v>
      </c>
      <c r="B23" t="s">
        <v>509</v>
      </c>
      <c r="C23" t="s">
        <v>1067</v>
      </c>
      <c r="D23" t="s">
        <v>1281</v>
      </c>
      <c r="E23" s="3">
        <v>65.855555555555554</v>
      </c>
      <c r="F23" s="3">
        <f>Table3[[#This Row],[Total Hours Nurse Staffing]]/Table3[[#This Row],[MDS Census]]</f>
        <v>3.1215707777965247</v>
      </c>
      <c r="G23" s="3">
        <f>Table3[[#This Row],[Total Direct Care Staff Hours]]/Table3[[#This Row],[MDS Census]]</f>
        <v>2.9555508689050112</v>
      </c>
      <c r="H23" s="3">
        <f>Table3[[#This Row],[Total RN Hours (w/ Admin, DON)]]/Table3[[#This Row],[MDS Census]]</f>
        <v>0.33465496878690737</v>
      </c>
      <c r="I23" s="3">
        <f>Table3[[#This Row],[RN Hours (excl. Admin, DON)]]/Table3[[#This Row],[MDS Census]]</f>
        <v>0.25366964737641301</v>
      </c>
      <c r="J23" s="3">
        <f t="shared" si="0"/>
        <v>205.57277777777779</v>
      </c>
      <c r="K23" s="3">
        <f>SUM(Table3[[#This Row],[RN Hours (excl. Admin, DON)]], Table3[[#This Row],[LPN Hours (excl. Admin)]], Table3[[#This Row],[CNA Hours]], Table3[[#This Row],[NA TR Hours]], Table3[[#This Row],[Med Aide/Tech Hours]])</f>
        <v>194.63944444444445</v>
      </c>
      <c r="L23" s="3">
        <f>SUM(Table3[[#This Row],[RN Hours (excl. Admin, DON)]:[RN DON Hours]])</f>
        <v>22.038888888888888</v>
      </c>
      <c r="M23" s="3">
        <v>16.705555555555556</v>
      </c>
      <c r="N23" s="3">
        <v>0</v>
      </c>
      <c r="O23" s="3">
        <v>5.333333333333333</v>
      </c>
      <c r="P23" s="3">
        <f>SUM(Table3[[#This Row],[LPN Hours (excl. Admin)]:[LPN Admin Hours]])</f>
        <v>38.669444444444444</v>
      </c>
      <c r="Q23" s="3">
        <v>33.069444444444443</v>
      </c>
      <c r="R23" s="3">
        <v>5.6</v>
      </c>
      <c r="S23" s="3">
        <f>SUM(Table3[[#This Row],[CNA Hours]], Table3[[#This Row],[NA TR Hours]], Table3[[#This Row],[Med Aide/Tech Hours]])</f>
        <v>144.86444444444444</v>
      </c>
      <c r="T23" s="3">
        <v>133.0311111111111</v>
      </c>
      <c r="U23" s="3">
        <v>11.833333333333334</v>
      </c>
      <c r="V23" s="3">
        <v>0</v>
      </c>
      <c r="W23" s="3">
        <f>SUM(Table3[[#This Row],[RN Hours Contract]:[Med Aide Hours Contract]])</f>
        <v>0</v>
      </c>
      <c r="X23" s="3">
        <v>0</v>
      </c>
      <c r="Y23" s="3">
        <v>0</v>
      </c>
      <c r="Z23" s="3">
        <v>0</v>
      </c>
      <c r="AA23" s="3">
        <v>0</v>
      </c>
      <c r="AB23" s="3">
        <v>0</v>
      </c>
      <c r="AC23" s="3">
        <v>0</v>
      </c>
      <c r="AD23" s="3">
        <v>0</v>
      </c>
      <c r="AE23" s="3">
        <v>0</v>
      </c>
      <c r="AF23" t="s">
        <v>21</v>
      </c>
      <c r="AG23" s="13">
        <v>7</v>
      </c>
      <c r="AQ23"/>
    </row>
    <row r="24" spans="1:43" x14ac:dyDescent="0.2">
      <c r="A24" t="s">
        <v>479</v>
      </c>
      <c r="B24" t="s">
        <v>510</v>
      </c>
      <c r="C24" t="s">
        <v>1049</v>
      </c>
      <c r="D24" t="s">
        <v>1276</v>
      </c>
      <c r="E24" s="3">
        <v>109.75555555555556</v>
      </c>
      <c r="F24" s="3">
        <f>Table3[[#This Row],[Total Hours Nurse Staffing]]/Table3[[#This Row],[MDS Census]]</f>
        <v>4.0605679287305128</v>
      </c>
      <c r="G24" s="3">
        <f>Table3[[#This Row],[Total Direct Care Staff Hours]]/Table3[[#This Row],[MDS Census]]</f>
        <v>3.8378507795100223</v>
      </c>
      <c r="H24" s="3">
        <f>Table3[[#This Row],[Total RN Hours (w/ Admin, DON)]]/Table3[[#This Row],[MDS Census]]</f>
        <v>0.40911115610447457</v>
      </c>
      <c r="I24" s="3">
        <f>Table3[[#This Row],[RN Hours (excl. Admin, DON)]]/Table3[[#This Row],[MDS Census]]</f>
        <v>0.2860093136262401</v>
      </c>
      <c r="J24" s="3">
        <f t="shared" si="0"/>
        <v>445.66988888888892</v>
      </c>
      <c r="K24" s="3">
        <f>SUM(Table3[[#This Row],[RN Hours (excl. Admin, DON)]], Table3[[#This Row],[LPN Hours (excl. Admin)]], Table3[[#This Row],[CNA Hours]], Table3[[#This Row],[NA TR Hours]], Table3[[#This Row],[Med Aide/Tech Hours]])</f>
        <v>421.22544444444446</v>
      </c>
      <c r="L24" s="3">
        <f>SUM(Table3[[#This Row],[RN Hours (excl. Admin, DON)]:[RN DON Hours]])</f>
        <v>44.902222222222221</v>
      </c>
      <c r="M24" s="3">
        <v>31.391111111111108</v>
      </c>
      <c r="N24" s="3">
        <v>8.2666666666666675</v>
      </c>
      <c r="O24" s="3">
        <v>5.2444444444444445</v>
      </c>
      <c r="P24" s="3">
        <f>SUM(Table3[[#This Row],[LPN Hours (excl. Admin)]:[LPN Admin Hours]])</f>
        <v>85.166333333333341</v>
      </c>
      <c r="Q24" s="3">
        <v>74.233000000000004</v>
      </c>
      <c r="R24" s="3">
        <v>10.933333333333334</v>
      </c>
      <c r="S24" s="3">
        <f>SUM(Table3[[#This Row],[CNA Hours]], Table3[[#This Row],[NA TR Hours]], Table3[[#This Row],[Med Aide/Tech Hours]])</f>
        <v>315.60133333333334</v>
      </c>
      <c r="T24" s="3">
        <v>277.67888888888888</v>
      </c>
      <c r="U24" s="3">
        <v>0</v>
      </c>
      <c r="V24" s="3">
        <v>37.922444444444452</v>
      </c>
      <c r="W24" s="3">
        <f>SUM(Table3[[#This Row],[RN Hours Contract]:[Med Aide Hours Contract]])</f>
        <v>0</v>
      </c>
      <c r="X24" s="3">
        <v>0</v>
      </c>
      <c r="Y24" s="3">
        <v>0</v>
      </c>
      <c r="Z24" s="3">
        <v>0</v>
      </c>
      <c r="AA24" s="3">
        <v>0</v>
      </c>
      <c r="AB24" s="3">
        <v>0</v>
      </c>
      <c r="AC24" s="3">
        <v>0</v>
      </c>
      <c r="AD24" s="3">
        <v>0</v>
      </c>
      <c r="AE24" s="3">
        <v>0</v>
      </c>
      <c r="AF24" t="s">
        <v>22</v>
      </c>
      <c r="AG24" s="13">
        <v>7</v>
      </c>
      <c r="AQ24"/>
    </row>
    <row r="25" spans="1:43" x14ac:dyDescent="0.2">
      <c r="A25" t="s">
        <v>479</v>
      </c>
      <c r="B25" t="s">
        <v>511</v>
      </c>
      <c r="C25" t="s">
        <v>1063</v>
      </c>
      <c r="D25" t="s">
        <v>1272</v>
      </c>
      <c r="E25" s="3">
        <v>83.011111111111106</v>
      </c>
      <c r="F25" s="3">
        <f>Table3[[#This Row],[Total Hours Nurse Staffing]]/Table3[[#This Row],[MDS Census]]</f>
        <v>2.9056257529112575</v>
      </c>
      <c r="G25" s="3">
        <f>Table3[[#This Row],[Total Direct Care Staff Hours]]/Table3[[#This Row],[MDS Census]]</f>
        <v>2.6737049926382017</v>
      </c>
      <c r="H25" s="3">
        <f>Table3[[#This Row],[Total RN Hours (w/ Admin, DON)]]/Table3[[#This Row],[MDS Census]]</f>
        <v>0.4233288716369964</v>
      </c>
      <c r="I25" s="3">
        <f>Table3[[#This Row],[RN Hours (excl. Admin, DON)]]/Table3[[#This Row],[MDS Census]]</f>
        <v>0.19140811136394056</v>
      </c>
      <c r="J25" s="3">
        <f t="shared" si="0"/>
        <v>241.19922222222226</v>
      </c>
      <c r="K25" s="3">
        <f>SUM(Table3[[#This Row],[RN Hours (excl. Admin, DON)]], Table3[[#This Row],[LPN Hours (excl. Admin)]], Table3[[#This Row],[CNA Hours]], Table3[[#This Row],[NA TR Hours]], Table3[[#This Row],[Med Aide/Tech Hours]])</f>
        <v>221.94722222222225</v>
      </c>
      <c r="L25" s="3">
        <f>SUM(Table3[[#This Row],[RN Hours (excl. Admin, DON)]:[RN DON Hours]])</f>
        <v>35.140999999999998</v>
      </c>
      <c r="M25" s="3">
        <v>15.888999999999999</v>
      </c>
      <c r="N25" s="3">
        <v>13.651999999999997</v>
      </c>
      <c r="O25" s="3">
        <v>5.6</v>
      </c>
      <c r="P25" s="3">
        <f>SUM(Table3[[#This Row],[LPN Hours (excl. Admin)]:[LPN Admin Hours]])</f>
        <v>59.244</v>
      </c>
      <c r="Q25" s="3">
        <v>59.244</v>
      </c>
      <c r="R25" s="3">
        <v>0</v>
      </c>
      <c r="S25" s="3">
        <f>SUM(Table3[[#This Row],[CNA Hours]], Table3[[#This Row],[NA TR Hours]], Table3[[#This Row],[Med Aide/Tech Hours]])</f>
        <v>146.81422222222227</v>
      </c>
      <c r="T25" s="3">
        <v>90.055555555555557</v>
      </c>
      <c r="U25" s="3">
        <v>7.0931111111111109</v>
      </c>
      <c r="V25" s="3">
        <v>49.665555555555585</v>
      </c>
      <c r="W25" s="3">
        <f>SUM(Table3[[#This Row],[RN Hours Contract]:[Med Aide Hours Contract]])</f>
        <v>3.027222222222222</v>
      </c>
      <c r="X25" s="3">
        <v>0.17777777777777778</v>
      </c>
      <c r="Y25" s="3">
        <v>0.19722222222222222</v>
      </c>
      <c r="Z25" s="3">
        <v>0</v>
      </c>
      <c r="AA25" s="3">
        <v>0</v>
      </c>
      <c r="AB25" s="3">
        <v>0</v>
      </c>
      <c r="AC25" s="3">
        <v>2.652222222222222</v>
      </c>
      <c r="AD25" s="3">
        <v>0</v>
      </c>
      <c r="AE25" s="3">
        <v>0</v>
      </c>
      <c r="AF25" t="s">
        <v>23</v>
      </c>
      <c r="AG25" s="13">
        <v>7</v>
      </c>
      <c r="AQ25"/>
    </row>
    <row r="26" spans="1:43" x14ac:dyDescent="0.2">
      <c r="A26" t="s">
        <v>479</v>
      </c>
      <c r="B26" t="s">
        <v>512</v>
      </c>
      <c r="C26" t="s">
        <v>985</v>
      </c>
      <c r="D26" t="s">
        <v>1227</v>
      </c>
      <c r="E26" s="3">
        <v>130.87777777777777</v>
      </c>
      <c r="F26" s="3">
        <f>Table3[[#This Row],[Total Hours Nurse Staffing]]/Table3[[#This Row],[MDS Census]]</f>
        <v>2.6530342134306819</v>
      </c>
      <c r="G26" s="3">
        <f>Table3[[#This Row],[Total Direct Care Staff Hours]]/Table3[[#This Row],[MDS Census]]</f>
        <v>2.523375498768996</v>
      </c>
      <c r="H26" s="3">
        <f>Table3[[#This Row],[Total RN Hours (w/ Admin, DON)]]/Table3[[#This Row],[MDS Census]]</f>
        <v>0.30625095508956618</v>
      </c>
      <c r="I26" s="3">
        <f>Table3[[#This Row],[RN Hours (excl. Admin, DON)]]/Table3[[#This Row],[MDS Census]]</f>
        <v>0.26346294252483232</v>
      </c>
      <c r="J26" s="3">
        <f t="shared" si="0"/>
        <v>347.2232222222222</v>
      </c>
      <c r="K26" s="3">
        <f>SUM(Table3[[#This Row],[RN Hours (excl. Admin, DON)]], Table3[[#This Row],[LPN Hours (excl. Admin)]], Table3[[#This Row],[CNA Hours]], Table3[[#This Row],[NA TR Hours]], Table3[[#This Row],[Med Aide/Tech Hours]])</f>
        <v>330.25377777777777</v>
      </c>
      <c r="L26" s="3">
        <f>SUM(Table3[[#This Row],[RN Hours (excl. Admin, DON)]:[RN DON Hours]])</f>
        <v>40.081444444444443</v>
      </c>
      <c r="M26" s="3">
        <v>34.481444444444442</v>
      </c>
      <c r="N26" s="3">
        <v>0</v>
      </c>
      <c r="O26" s="3">
        <v>5.6</v>
      </c>
      <c r="P26" s="3">
        <f>SUM(Table3[[#This Row],[LPN Hours (excl. Admin)]:[LPN Admin Hours]])</f>
        <v>61.744</v>
      </c>
      <c r="Q26" s="3">
        <v>50.374555555555553</v>
      </c>
      <c r="R26" s="3">
        <v>11.369444444444444</v>
      </c>
      <c r="S26" s="3">
        <f>SUM(Table3[[#This Row],[CNA Hours]], Table3[[#This Row],[NA TR Hours]], Table3[[#This Row],[Med Aide/Tech Hours]])</f>
        <v>245.39777777777775</v>
      </c>
      <c r="T26" s="3">
        <v>175.57088888888887</v>
      </c>
      <c r="U26" s="3">
        <v>24.539333333333339</v>
      </c>
      <c r="V26" s="3">
        <v>45.287555555555549</v>
      </c>
      <c r="W26" s="3">
        <f>SUM(Table3[[#This Row],[RN Hours Contract]:[Med Aide Hours Contract]])</f>
        <v>0</v>
      </c>
      <c r="X26" s="3">
        <v>0</v>
      </c>
      <c r="Y26" s="3">
        <v>0</v>
      </c>
      <c r="Z26" s="3">
        <v>0</v>
      </c>
      <c r="AA26" s="3">
        <v>0</v>
      </c>
      <c r="AB26" s="3">
        <v>0</v>
      </c>
      <c r="AC26" s="3">
        <v>0</v>
      </c>
      <c r="AD26" s="3">
        <v>0</v>
      </c>
      <c r="AE26" s="3">
        <v>0</v>
      </c>
      <c r="AF26" t="s">
        <v>24</v>
      </c>
      <c r="AG26" s="13">
        <v>7</v>
      </c>
      <c r="AQ26"/>
    </row>
    <row r="27" spans="1:43" x14ac:dyDescent="0.2">
      <c r="A27" t="s">
        <v>479</v>
      </c>
      <c r="B27" t="s">
        <v>513</v>
      </c>
      <c r="C27" t="s">
        <v>997</v>
      </c>
      <c r="D27" t="s">
        <v>1211</v>
      </c>
      <c r="E27" s="3">
        <v>34.255555555555553</v>
      </c>
      <c r="F27" s="3">
        <f>Table3[[#This Row],[Total Hours Nurse Staffing]]/Table3[[#This Row],[MDS Census]]</f>
        <v>3.7859228024651319</v>
      </c>
      <c r="G27" s="3">
        <f>Table3[[#This Row],[Total Direct Care Staff Hours]]/Table3[[#This Row],[MDS Census]]</f>
        <v>3.4819980538436592</v>
      </c>
      <c r="H27" s="3">
        <f>Table3[[#This Row],[Total RN Hours (w/ Admin, DON)]]/Table3[[#This Row],[MDS Census]]</f>
        <v>1.0745215698994486</v>
      </c>
      <c r="I27" s="3">
        <f>Table3[[#This Row],[RN Hours (excl. Admin, DON)]]/Table3[[#This Row],[MDS Census]]</f>
        <v>0.77059682127797602</v>
      </c>
      <c r="J27" s="3">
        <f t="shared" si="0"/>
        <v>129.6888888888889</v>
      </c>
      <c r="K27" s="3">
        <f>SUM(Table3[[#This Row],[RN Hours (excl. Admin, DON)]], Table3[[#This Row],[LPN Hours (excl. Admin)]], Table3[[#This Row],[CNA Hours]], Table3[[#This Row],[NA TR Hours]], Table3[[#This Row],[Med Aide/Tech Hours]])</f>
        <v>119.27777777777779</v>
      </c>
      <c r="L27" s="3">
        <f>SUM(Table3[[#This Row],[RN Hours (excl. Admin, DON)]:[RN DON Hours]])</f>
        <v>36.80833333333333</v>
      </c>
      <c r="M27" s="3">
        <v>26.397222222222222</v>
      </c>
      <c r="N27" s="3">
        <v>4.8111111111111109</v>
      </c>
      <c r="O27" s="3">
        <v>5.6</v>
      </c>
      <c r="P27" s="3">
        <f>SUM(Table3[[#This Row],[LPN Hours (excl. Admin)]:[LPN Admin Hours]])</f>
        <v>24.819444444444443</v>
      </c>
      <c r="Q27" s="3">
        <v>24.819444444444443</v>
      </c>
      <c r="R27" s="3">
        <v>0</v>
      </c>
      <c r="S27" s="3">
        <f>SUM(Table3[[#This Row],[CNA Hours]], Table3[[#This Row],[NA TR Hours]], Table3[[#This Row],[Med Aide/Tech Hours]])</f>
        <v>68.061111111111117</v>
      </c>
      <c r="T27" s="3">
        <v>47.2</v>
      </c>
      <c r="U27" s="3">
        <v>6.2694444444444448</v>
      </c>
      <c r="V27" s="3">
        <v>14.591666666666667</v>
      </c>
      <c r="W27" s="3">
        <f>SUM(Table3[[#This Row],[RN Hours Contract]:[Med Aide Hours Contract]])</f>
        <v>0</v>
      </c>
      <c r="X27" s="3">
        <v>0</v>
      </c>
      <c r="Y27" s="3">
        <v>0</v>
      </c>
      <c r="Z27" s="3">
        <v>0</v>
      </c>
      <c r="AA27" s="3">
        <v>0</v>
      </c>
      <c r="AB27" s="3">
        <v>0</v>
      </c>
      <c r="AC27" s="3">
        <v>0</v>
      </c>
      <c r="AD27" s="3">
        <v>0</v>
      </c>
      <c r="AE27" s="3">
        <v>0</v>
      </c>
      <c r="AF27" t="s">
        <v>25</v>
      </c>
      <c r="AG27" s="13">
        <v>7</v>
      </c>
      <c r="AQ27"/>
    </row>
    <row r="28" spans="1:43" x14ac:dyDescent="0.2">
      <c r="A28" t="s">
        <v>479</v>
      </c>
      <c r="B28" t="s">
        <v>514</v>
      </c>
      <c r="C28" t="s">
        <v>1066</v>
      </c>
      <c r="D28" t="s">
        <v>1280</v>
      </c>
      <c r="E28" s="3">
        <v>90.955555555555549</v>
      </c>
      <c r="F28" s="3">
        <f>Table3[[#This Row],[Total Hours Nurse Staffing]]/Table3[[#This Row],[MDS Census]]</f>
        <v>4.8290141705350607</v>
      </c>
      <c r="G28" s="3">
        <f>Table3[[#This Row],[Total Direct Care Staff Hours]]/Table3[[#This Row],[MDS Census]]</f>
        <v>4.619814317126802</v>
      </c>
      <c r="H28" s="3">
        <f>Table3[[#This Row],[Total RN Hours (w/ Admin, DON)]]/Table3[[#This Row],[MDS Census]]</f>
        <v>0.81640850232103601</v>
      </c>
      <c r="I28" s="3">
        <f>Table3[[#This Row],[RN Hours (excl. Admin, DON)]]/Table3[[#This Row],[MDS Census]]</f>
        <v>0.60720864891277793</v>
      </c>
      <c r="J28" s="3">
        <f t="shared" si="0"/>
        <v>439.22566666666671</v>
      </c>
      <c r="K28" s="3">
        <f>SUM(Table3[[#This Row],[RN Hours (excl. Admin, DON)]], Table3[[#This Row],[LPN Hours (excl. Admin)]], Table3[[#This Row],[CNA Hours]], Table3[[#This Row],[NA TR Hours]], Table3[[#This Row],[Med Aide/Tech Hours]])</f>
        <v>420.19777777777779</v>
      </c>
      <c r="L28" s="3">
        <f>SUM(Table3[[#This Row],[RN Hours (excl. Admin, DON)]:[RN DON Hours]])</f>
        <v>74.256888888888895</v>
      </c>
      <c r="M28" s="3">
        <v>55.228999999999999</v>
      </c>
      <c r="N28" s="3">
        <v>13.829222222222224</v>
      </c>
      <c r="O28" s="3">
        <v>5.1986666666666688</v>
      </c>
      <c r="P28" s="3">
        <f>SUM(Table3[[#This Row],[LPN Hours (excl. Admin)]:[LPN Admin Hours]])</f>
        <v>93.320333333333338</v>
      </c>
      <c r="Q28" s="3">
        <v>93.320333333333338</v>
      </c>
      <c r="R28" s="3">
        <v>0</v>
      </c>
      <c r="S28" s="3">
        <f>SUM(Table3[[#This Row],[CNA Hours]], Table3[[#This Row],[NA TR Hours]], Table3[[#This Row],[Med Aide/Tech Hours]])</f>
        <v>271.64844444444446</v>
      </c>
      <c r="T28" s="3">
        <v>248.60977777777779</v>
      </c>
      <c r="U28" s="3">
        <v>0</v>
      </c>
      <c r="V28" s="3">
        <v>23.038666666666671</v>
      </c>
      <c r="W28" s="3">
        <f>SUM(Table3[[#This Row],[RN Hours Contract]:[Med Aide Hours Contract]])</f>
        <v>0</v>
      </c>
      <c r="X28" s="3">
        <v>0</v>
      </c>
      <c r="Y28" s="3">
        <v>0</v>
      </c>
      <c r="Z28" s="3">
        <v>0</v>
      </c>
      <c r="AA28" s="3">
        <v>0</v>
      </c>
      <c r="AB28" s="3">
        <v>0</v>
      </c>
      <c r="AC28" s="3">
        <v>0</v>
      </c>
      <c r="AD28" s="3">
        <v>0</v>
      </c>
      <c r="AE28" s="3">
        <v>0</v>
      </c>
      <c r="AF28" t="s">
        <v>26</v>
      </c>
      <c r="AG28" s="13">
        <v>7</v>
      </c>
      <c r="AQ28"/>
    </row>
    <row r="29" spans="1:43" x14ac:dyDescent="0.2">
      <c r="A29" t="s">
        <v>479</v>
      </c>
      <c r="B29" t="s">
        <v>515</v>
      </c>
      <c r="C29" t="s">
        <v>1010</v>
      </c>
      <c r="D29" t="s">
        <v>1237</v>
      </c>
      <c r="E29" s="3">
        <v>35</v>
      </c>
      <c r="F29" s="3">
        <f>Table3[[#This Row],[Total Hours Nurse Staffing]]/Table3[[#This Row],[MDS Census]]</f>
        <v>2.9604984126984131</v>
      </c>
      <c r="G29" s="3">
        <f>Table3[[#This Row],[Total Direct Care Staff Hours]]/Table3[[#This Row],[MDS Census]]</f>
        <v>2.784130158730159</v>
      </c>
      <c r="H29" s="3">
        <f>Table3[[#This Row],[Total RN Hours (w/ Admin, DON)]]/Table3[[#This Row],[MDS Census]]</f>
        <v>0.44397777777777775</v>
      </c>
      <c r="I29" s="3">
        <f>Table3[[#This Row],[RN Hours (excl. Admin, DON)]]/Table3[[#This Row],[MDS Census]]</f>
        <v>0.2676095238095238</v>
      </c>
      <c r="J29" s="3">
        <f t="shared" si="0"/>
        <v>103.61744444444446</v>
      </c>
      <c r="K29" s="3">
        <f>SUM(Table3[[#This Row],[RN Hours (excl. Admin, DON)]], Table3[[#This Row],[LPN Hours (excl. Admin)]], Table3[[#This Row],[CNA Hours]], Table3[[#This Row],[NA TR Hours]], Table3[[#This Row],[Med Aide/Tech Hours]])</f>
        <v>97.444555555555567</v>
      </c>
      <c r="L29" s="3">
        <f>SUM(Table3[[#This Row],[RN Hours (excl. Admin, DON)]:[RN DON Hours]])</f>
        <v>15.539222222222222</v>
      </c>
      <c r="M29" s="3">
        <v>9.3663333333333334</v>
      </c>
      <c r="N29" s="3">
        <v>1.1506666666666667</v>
      </c>
      <c r="O29" s="3">
        <v>5.0222222222222221</v>
      </c>
      <c r="P29" s="3">
        <f>SUM(Table3[[#This Row],[LPN Hours (excl. Admin)]:[LPN Admin Hours]])</f>
        <v>15.448666666666668</v>
      </c>
      <c r="Q29" s="3">
        <v>15.448666666666668</v>
      </c>
      <c r="R29" s="3">
        <v>0</v>
      </c>
      <c r="S29" s="3">
        <f>SUM(Table3[[#This Row],[CNA Hours]], Table3[[#This Row],[NA TR Hours]], Table3[[#This Row],[Med Aide/Tech Hours]])</f>
        <v>72.629555555555569</v>
      </c>
      <c r="T29" s="3">
        <v>50.074555555555555</v>
      </c>
      <c r="U29" s="3">
        <v>16.179333333333336</v>
      </c>
      <c r="V29" s="3">
        <v>6.3756666666666701</v>
      </c>
      <c r="W29" s="3">
        <f>SUM(Table3[[#This Row],[RN Hours Contract]:[Med Aide Hours Contract]])</f>
        <v>0</v>
      </c>
      <c r="X29" s="3">
        <v>0</v>
      </c>
      <c r="Y29" s="3">
        <v>0</v>
      </c>
      <c r="Z29" s="3">
        <v>0</v>
      </c>
      <c r="AA29" s="3">
        <v>0</v>
      </c>
      <c r="AB29" s="3">
        <v>0</v>
      </c>
      <c r="AC29" s="3">
        <v>0</v>
      </c>
      <c r="AD29" s="3">
        <v>0</v>
      </c>
      <c r="AE29" s="3">
        <v>0</v>
      </c>
      <c r="AF29" t="s">
        <v>27</v>
      </c>
      <c r="AG29" s="13">
        <v>7</v>
      </c>
      <c r="AQ29"/>
    </row>
    <row r="30" spans="1:43" x14ac:dyDescent="0.2">
      <c r="A30" t="s">
        <v>479</v>
      </c>
      <c r="B30" t="s">
        <v>516</v>
      </c>
      <c r="C30" t="s">
        <v>1063</v>
      </c>
      <c r="D30" t="s">
        <v>1272</v>
      </c>
      <c r="E30" s="3">
        <v>65.577777777777783</v>
      </c>
      <c r="F30" s="3">
        <f>Table3[[#This Row],[Total Hours Nurse Staffing]]/Table3[[#This Row],[MDS Census]]</f>
        <v>3.9432819383259914</v>
      </c>
      <c r="G30" s="3">
        <f>Table3[[#This Row],[Total Direct Care Staff Hours]]/Table3[[#This Row],[MDS Census]]</f>
        <v>3.6694764486614706</v>
      </c>
      <c r="H30" s="3">
        <f>Table3[[#This Row],[Total RN Hours (w/ Admin, DON)]]/Table3[[#This Row],[MDS Census]]</f>
        <v>0.36339376482548286</v>
      </c>
      <c r="I30" s="3">
        <f>Table3[[#This Row],[RN Hours (excl. Admin, DON)]]/Table3[[#This Row],[MDS Census]]</f>
        <v>0.11263131141985766</v>
      </c>
      <c r="J30" s="3">
        <f t="shared" si="0"/>
        <v>258.5916666666667</v>
      </c>
      <c r="K30" s="3">
        <f>SUM(Table3[[#This Row],[RN Hours (excl. Admin, DON)]], Table3[[#This Row],[LPN Hours (excl. Admin)]], Table3[[#This Row],[CNA Hours]], Table3[[#This Row],[NA TR Hours]], Table3[[#This Row],[Med Aide/Tech Hours]])</f>
        <v>240.63611111111112</v>
      </c>
      <c r="L30" s="3">
        <f>SUM(Table3[[#This Row],[RN Hours (excl. Admin, DON)]:[RN DON Hours]])</f>
        <v>23.830555555555556</v>
      </c>
      <c r="M30" s="3">
        <v>7.3861111111111111</v>
      </c>
      <c r="N30" s="3">
        <v>10.933333333333334</v>
      </c>
      <c r="O30" s="3">
        <v>5.5111111111111111</v>
      </c>
      <c r="P30" s="3">
        <f>SUM(Table3[[#This Row],[LPN Hours (excl. Admin)]:[LPN Admin Hours]])</f>
        <v>89.088888888888889</v>
      </c>
      <c r="Q30" s="3">
        <v>87.577777777777783</v>
      </c>
      <c r="R30" s="3">
        <v>1.5111111111111111</v>
      </c>
      <c r="S30" s="3">
        <f>SUM(Table3[[#This Row],[CNA Hours]], Table3[[#This Row],[NA TR Hours]], Table3[[#This Row],[Med Aide/Tech Hours]])</f>
        <v>145.67222222222222</v>
      </c>
      <c r="T30" s="3">
        <v>86.50277777777778</v>
      </c>
      <c r="U30" s="3">
        <v>33.24722222222222</v>
      </c>
      <c r="V30" s="3">
        <v>25.922222222222221</v>
      </c>
      <c r="W30" s="3">
        <f>SUM(Table3[[#This Row],[RN Hours Contract]:[Med Aide Hours Contract]])</f>
        <v>0</v>
      </c>
      <c r="X30" s="3">
        <v>0</v>
      </c>
      <c r="Y30" s="3">
        <v>0</v>
      </c>
      <c r="Z30" s="3">
        <v>0</v>
      </c>
      <c r="AA30" s="3">
        <v>0</v>
      </c>
      <c r="AB30" s="3">
        <v>0</v>
      </c>
      <c r="AC30" s="3">
        <v>0</v>
      </c>
      <c r="AD30" s="3">
        <v>0</v>
      </c>
      <c r="AE30" s="3">
        <v>0</v>
      </c>
      <c r="AF30" t="s">
        <v>28</v>
      </c>
      <c r="AG30" s="13">
        <v>7</v>
      </c>
      <c r="AQ30"/>
    </row>
    <row r="31" spans="1:43" x14ac:dyDescent="0.2">
      <c r="A31" t="s">
        <v>479</v>
      </c>
      <c r="B31" t="s">
        <v>517</v>
      </c>
      <c r="C31" t="s">
        <v>1031</v>
      </c>
      <c r="D31" t="s">
        <v>1203</v>
      </c>
      <c r="E31" s="3">
        <v>95.388888888888886</v>
      </c>
      <c r="F31" s="3">
        <f>Table3[[#This Row],[Total Hours Nurse Staffing]]/Table3[[#This Row],[MDS Census]]</f>
        <v>3.1344787419918458</v>
      </c>
      <c r="G31" s="3">
        <f>Table3[[#This Row],[Total Direct Care Staff Hours]]/Table3[[#This Row],[MDS Census]]</f>
        <v>3.0231217239370993</v>
      </c>
      <c r="H31" s="3">
        <f>Table3[[#This Row],[Total RN Hours (w/ Admin, DON)]]/Table3[[#This Row],[MDS Census]]</f>
        <v>0.47067559697146188</v>
      </c>
      <c r="I31" s="3">
        <f>Table3[[#This Row],[RN Hours (excl. Admin, DON)]]/Table3[[#This Row],[MDS Census]]</f>
        <v>0.3593185789167152</v>
      </c>
      <c r="J31" s="3">
        <f t="shared" si="0"/>
        <v>298.99444444444441</v>
      </c>
      <c r="K31" s="3">
        <f>SUM(Table3[[#This Row],[RN Hours (excl. Admin, DON)]], Table3[[#This Row],[LPN Hours (excl. Admin)]], Table3[[#This Row],[CNA Hours]], Table3[[#This Row],[NA TR Hours]], Table3[[#This Row],[Med Aide/Tech Hours]])</f>
        <v>288.37222222222221</v>
      </c>
      <c r="L31" s="3">
        <f>SUM(Table3[[#This Row],[RN Hours (excl. Admin, DON)]:[RN DON Hours]])</f>
        <v>44.897222222222226</v>
      </c>
      <c r="M31" s="3">
        <v>34.274999999999999</v>
      </c>
      <c r="N31" s="3">
        <v>5.3777777777777782</v>
      </c>
      <c r="O31" s="3">
        <v>5.2444444444444445</v>
      </c>
      <c r="P31" s="3">
        <f>SUM(Table3[[#This Row],[LPN Hours (excl. Admin)]:[LPN Admin Hours]])</f>
        <v>49.608333333333334</v>
      </c>
      <c r="Q31" s="3">
        <v>49.608333333333334</v>
      </c>
      <c r="R31" s="3">
        <v>0</v>
      </c>
      <c r="S31" s="3">
        <f>SUM(Table3[[#This Row],[CNA Hours]], Table3[[#This Row],[NA TR Hours]], Table3[[#This Row],[Med Aide/Tech Hours]])</f>
        <v>204.48888888888888</v>
      </c>
      <c r="T31" s="3">
        <v>163.9361111111111</v>
      </c>
      <c r="U31" s="3">
        <v>0</v>
      </c>
      <c r="V31" s="3">
        <v>40.552777777777777</v>
      </c>
      <c r="W31" s="3">
        <f>SUM(Table3[[#This Row],[RN Hours Contract]:[Med Aide Hours Contract]])</f>
        <v>0</v>
      </c>
      <c r="X31" s="3">
        <v>0</v>
      </c>
      <c r="Y31" s="3">
        <v>0</v>
      </c>
      <c r="Z31" s="3">
        <v>0</v>
      </c>
      <c r="AA31" s="3">
        <v>0</v>
      </c>
      <c r="AB31" s="3">
        <v>0</v>
      </c>
      <c r="AC31" s="3">
        <v>0</v>
      </c>
      <c r="AD31" s="3">
        <v>0</v>
      </c>
      <c r="AE31" s="3">
        <v>0</v>
      </c>
      <c r="AF31" t="s">
        <v>29</v>
      </c>
      <c r="AG31" s="13">
        <v>7</v>
      </c>
      <c r="AQ31"/>
    </row>
    <row r="32" spans="1:43" x14ac:dyDescent="0.2">
      <c r="A32" t="s">
        <v>479</v>
      </c>
      <c r="B32" t="s">
        <v>518</v>
      </c>
      <c r="C32" t="s">
        <v>1068</v>
      </c>
      <c r="D32" t="s">
        <v>1282</v>
      </c>
      <c r="E32" s="3">
        <v>78.677777777777777</v>
      </c>
      <c r="F32" s="3">
        <f>Table3[[#This Row],[Total Hours Nurse Staffing]]/Table3[[#This Row],[MDS Census]]</f>
        <v>3.4210845925716709</v>
      </c>
      <c r="G32" s="3">
        <f>Table3[[#This Row],[Total Direct Care Staff Hours]]/Table3[[#This Row],[MDS Census]]</f>
        <v>3.2239372969919504</v>
      </c>
      <c r="H32" s="3">
        <f>Table3[[#This Row],[Total RN Hours (w/ Admin, DON)]]/Table3[[#This Row],[MDS Census]]</f>
        <v>0.5782375370710352</v>
      </c>
      <c r="I32" s="3">
        <f>Table3[[#This Row],[RN Hours (excl. Admin, DON)]]/Table3[[#This Row],[MDS Census]]</f>
        <v>0.38109024149131482</v>
      </c>
      <c r="J32" s="3">
        <f t="shared" si="0"/>
        <v>269.16333333333336</v>
      </c>
      <c r="K32" s="3">
        <f>SUM(Table3[[#This Row],[RN Hours (excl. Admin, DON)]], Table3[[#This Row],[LPN Hours (excl. Admin)]], Table3[[#This Row],[CNA Hours]], Table3[[#This Row],[NA TR Hours]], Table3[[#This Row],[Med Aide/Tech Hours]])</f>
        <v>253.65222222222224</v>
      </c>
      <c r="L32" s="3">
        <f>SUM(Table3[[#This Row],[RN Hours (excl. Admin, DON)]:[RN DON Hours]])</f>
        <v>45.494444444444447</v>
      </c>
      <c r="M32" s="3">
        <v>29.983333333333334</v>
      </c>
      <c r="N32" s="3">
        <v>10.133333333333333</v>
      </c>
      <c r="O32" s="3">
        <v>5.3777777777777782</v>
      </c>
      <c r="P32" s="3">
        <f>SUM(Table3[[#This Row],[LPN Hours (excl. Admin)]:[LPN Admin Hours]])</f>
        <v>72.036111111111111</v>
      </c>
      <c r="Q32" s="3">
        <v>72.036111111111111</v>
      </c>
      <c r="R32" s="3">
        <v>0</v>
      </c>
      <c r="S32" s="3">
        <f>SUM(Table3[[#This Row],[CNA Hours]], Table3[[#This Row],[NA TR Hours]], Table3[[#This Row],[Med Aide/Tech Hours]])</f>
        <v>151.63277777777779</v>
      </c>
      <c r="T32" s="3">
        <v>149.89666666666668</v>
      </c>
      <c r="U32" s="3">
        <v>1.7361111111111112</v>
      </c>
      <c r="V32" s="3">
        <v>0</v>
      </c>
      <c r="W32" s="3">
        <f>SUM(Table3[[#This Row],[RN Hours Contract]:[Med Aide Hours Contract]])</f>
        <v>0</v>
      </c>
      <c r="X32" s="3">
        <v>0</v>
      </c>
      <c r="Y32" s="3">
        <v>0</v>
      </c>
      <c r="Z32" s="3">
        <v>0</v>
      </c>
      <c r="AA32" s="3">
        <v>0</v>
      </c>
      <c r="AB32" s="3">
        <v>0</v>
      </c>
      <c r="AC32" s="3">
        <v>0</v>
      </c>
      <c r="AD32" s="3">
        <v>0</v>
      </c>
      <c r="AE32" s="3">
        <v>0</v>
      </c>
      <c r="AF32" t="s">
        <v>30</v>
      </c>
      <c r="AG32" s="13">
        <v>7</v>
      </c>
      <c r="AQ32"/>
    </row>
    <row r="33" spans="1:43" x14ac:dyDescent="0.2">
      <c r="A33" t="s">
        <v>479</v>
      </c>
      <c r="B33" t="s">
        <v>519</v>
      </c>
      <c r="C33" t="s">
        <v>1069</v>
      </c>
      <c r="D33" t="s">
        <v>1283</v>
      </c>
      <c r="E33" s="3">
        <v>40.044444444444444</v>
      </c>
      <c r="F33" s="3">
        <f>Table3[[#This Row],[Total Hours Nurse Staffing]]/Table3[[#This Row],[MDS Census]]</f>
        <v>3.8269977802441733</v>
      </c>
      <c r="G33" s="3">
        <f>Table3[[#This Row],[Total Direct Care Staff Hours]]/Table3[[#This Row],[MDS Census]]</f>
        <v>3.6432574916759157</v>
      </c>
      <c r="H33" s="3">
        <f>Table3[[#This Row],[Total RN Hours (w/ Admin, DON)]]/Table3[[#This Row],[MDS Census]]</f>
        <v>0.89644839067702553</v>
      </c>
      <c r="I33" s="3">
        <f>Table3[[#This Row],[RN Hours (excl. Admin, DON)]]/Table3[[#This Row],[MDS Census]]</f>
        <v>0.84095449500554942</v>
      </c>
      <c r="J33" s="3">
        <f t="shared" si="0"/>
        <v>153.25</v>
      </c>
      <c r="K33" s="3">
        <f>SUM(Table3[[#This Row],[RN Hours (excl. Admin, DON)]], Table3[[#This Row],[LPN Hours (excl. Admin)]], Table3[[#This Row],[CNA Hours]], Table3[[#This Row],[NA TR Hours]], Table3[[#This Row],[Med Aide/Tech Hours]])</f>
        <v>145.89222222222222</v>
      </c>
      <c r="L33" s="3">
        <f>SUM(Table3[[#This Row],[RN Hours (excl. Admin, DON)]:[RN DON Hours]])</f>
        <v>35.897777777777776</v>
      </c>
      <c r="M33" s="3">
        <v>33.675555555555555</v>
      </c>
      <c r="N33" s="3">
        <v>0</v>
      </c>
      <c r="O33" s="3">
        <v>2.2222222222222223</v>
      </c>
      <c r="P33" s="3">
        <f>SUM(Table3[[#This Row],[LPN Hours (excl. Admin)]:[LPN Admin Hours]])</f>
        <v>23.355555555555554</v>
      </c>
      <c r="Q33" s="3">
        <v>18.22</v>
      </c>
      <c r="R33" s="3">
        <v>5.1355555555555563</v>
      </c>
      <c r="S33" s="3">
        <f>SUM(Table3[[#This Row],[CNA Hours]], Table3[[#This Row],[NA TR Hours]], Table3[[#This Row],[Med Aide/Tech Hours]])</f>
        <v>93.99666666666667</v>
      </c>
      <c r="T33" s="3">
        <v>83.546666666666667</v>
      </c>
      <c r="U33" s="3">
        <v>0</v>
      </c>
      <c r="V33" s="3">
        <v>10.449999999999996</v>
      </c>
      <c r="W33" s="3">
        <f>SUM(Table3[[#This Row],[RN Hours Contract]:[Med Aide Hours Contract]])</f>
        <v>0</v>
      </c>
      <c r="X33" s="3">
        <v>0</v>
      </c>
      <c r="Y33" s="3">
        <v>0</v>
      </c>
      <c r="Z33" s="3">
        <v>0</v>
      </c>
      <c r="AA33" s="3">
        <v>0</v>
      </c>
      <c r="AB33" s="3">
        <v>0</v>
      </c>
      <c r="AC33" s="3">
        <v>0</v>
      </c>
      <c r="AD33" s="3">
        <v>0</v>
      </c>
      <c r="AE33" s="3">
        <v>0</v>
      </c>
      <c r="AF33" t="s">
        <v>31</v>
      </c>
      <c r="AG33" s="13">
        <v>7</v>
      </c>
      <c r="AQ33"/>
    </row>
    <row r="34" spans="1:43" x14ac:dyDescent="0.2">
      <c r="A34" t="s">
        <v>479</v>
      </c>
      <c r="B34" t="s">
        <v>520</v>
      </c>
      <c r="C34" t="s">
        <v>1025</v>
      </c>
      <c r="D34" t="s">
        <v>1276</v>
      </c>
      <c r="E34" s="3">
        <v>155.61111111111111</v>
      </c>
      <c r="F34" s="3">
        <f>Table3[[#This Row],[Total Hours Nurse Staffing]]/Table3[[#This Row],[MDS Census]]</f>
        <v>3.2910446269189575</v>
      </c>
      <c r="G34" s="3">
        <f>Table3[[#This Row],[Total Direct Care Staff Hours]]/Table3[[#This Row],[MDS Census]]</f>
        <v>3.2059143163156016</v>
      </c>
      <c r="H34" s="3">
        <f>Table3[[#This Row],[Total RN Hours (w/ Admin, DON)]]/Table3[[#This Row],[MDS Census]]</f>
        <v>0.31495894323455903</v>
      </c>
      <c r="I34" s="3">
        <f>Table3[[#This Row],[RN Hours (excl. Admin, DON)]]/Table3[[#This Row],[MDS Census]]</f>
        <v>0.24578721885041055</v>
      </c>
      <c r="J34" s="3">
        <f t="shared" si="0"/>
        <v>512.12311111111114</v>
      </c>
      <c r="K34" s="3">
        <f>SUM(Table3[[#This Row],[RN Hours (excl. Admin, DON)]], Table3[[#This Row],[LPN Hours (excl. Admin)]], Table3[[#This Row],[CNA Hours]], Table3[[#This Row],[NA TR Hours]], Table3[[#This Row],[Med Aide/Tech Hours]])</f>
        <v>498.87588888888888</v>
      </c>
      <c r="L34" s="3">
        <f>SUM(Table3[[#This Row],[RN Hours (excl. Admin, DON)]:[RN DON Hours]])</f>
        <v>49.011111111111106</v>
      </c>
      <c r="M34" s="3">
        <v>38.24722222222222</v>
      </c>
      <c r="N34" s="3">
        <v>5.7222222222222223</v>
      </c>
      <c r="O34" s="3">
        <v>5.041666666666667</v>
      </c>
      <c r="P34" s="3">
        <f>SUM(Table3[[#This Row],[LPN Hours (excl. Admin)]:[LPN Admin Hours]])</f>
        <v>90.792555555555552</v>
      </c>
      <c r="Q34" s="3">
        <v>88.309222222222218</v>
      </c>
      <c r="R34" s="3">
        <v>2.4833333333333334</v>
      </c>
      <c r="S34" s="3">
        <f>SUM(Table3[[#This Row],[CNA Hours]], Table3[[#This Row],[NA TR Hours]], Table3[[#This Row],[Med Aide/Tech Hours]])</f>
        <v>372.31944444444446</v>
      </c>
      <c r="T34" s="3">
        <v>311.2</v>
      </c>
      <c r="U34" s="3">
        <v>0</v>
      </c>
      <c r="V34" s="3">
        <v>61.119444444444447</v>
      </c>
      <c r="W34" s="3">
        <f>SUM(Table3[[#This Row],[RN Hours Contract]:[Med Aide Hours Contract]])</f>
        <v>14.064777777777778</v>
      </c>
      <c r="X34" s="3">
        <v>0.18055555555555555</v>
      </c>
      <c r="Y34" s="3">
        <v>0</v>
      </c>
      <c r="Z34" s="3">
        <v>0</v>
      </c>
      <c r="AA34" s="3">
        <v>4.100888888888889</v>
      </c>
      <c r="AB34" s="3">
        <v>0</v>
      </c>
      <c r="AC34" s="3">
        <v>9.7833333333333332</v>
      </c>
      <c r="AD34" s="3">
        <v>0</v>
      </c>
      <c r="AE34" s="3">
        <v>0</v>
      </c>
      <c r="AF34" t="s">
        <v>32</v>
      </c>
      <c r="AG34" s="13">
        <v>7</v>
      </c>
      <c r="AQ34"/>
    </row>
    <row r="35" spans="1:43" x14ac:dyDescent="0.2">
      <c r="A35" t="s">
        <v>479</v>
      </c>
      <c r="B35" t="s">
        <v>521</v>
      </c>
      <c r="C35" t="s">
        <v>1070</v>
      </c>
      <c r="D35" t="s">
        <v>1247</v>
      </c>
      <c r="E35" s="3">
        <v>55.177777777777777</v>
      </c>
      <c r="F35" s="3">
        <f>Table3[[#This Row],[Total Hours Nurse Staffing]]/Table3[[#This Row],[MDS Census]]</f>
        <v>3.3740072492952078</v>
      </c>
      <c r="G35" s="3">
        <f>Table3[[#This Row],[Total Direct Care Staff Hours]]/Table3[[#This Row],[MDS Census]]</f>
        <v>3.1726379379782528</v>
      </c>
      <c r="H35" s="3">
        <f>Table3[[#This Row],[Total RN Hours (w/ Admin, DON)]]/Table3[[#This Row],[MDS Census]]</f>
        <v>0.42896697543294404</v>
      </c>
      <c r="I35" s="3">
        <f>Table3[[#This Row],[RN Hours (excl. Admin, DON)]]/Table3[[#This Row],[MDS Census]]</f>
        <v>0.22759766411598872</v>
      </c>
      <c r="J35" s="3">
        <f t="shared" si="0"/>
        <v>186.17022222222224</v>
      </c>
      <c r="K35" s="3">
        <f>SUM(Table3[[#This Row],[RN Hours (excl. Admin, DON)]], Table3[[#This Row],[LPN Hours (excl. Admin)]], Table3[[#This Row],[CNA Hours]], Table3[[#This Row],[NA TR Hours]], Table3[[#This Row],[Med Aide/Tech Hours]])</f>
        <v>175.05911111111115</v>
      </c>
      <c r="L35" s="3">
        <f>SUM(Table3[[#This Row],[RN Hours (excl. Admin, DON)]:[RN DON Hours]])</f>
        <v>23.669444444444444</v>
      </c>
      <c r="M35" s="3">
        <v>12.558333333333334</v>
      </c>
      <c r="N35" s="3">
        <v>5.6</v>
      </c>
      <c r="O35" s="3">
        <v>5.5111111111111111</v>
      </c>
      <c r="P35" s="3">
        <f>SUM(Table3[[#This Row],[LPN Hours (excl. Admin)]:[LPN Admin Hours]])</f>
        <v>32.091111111111111</v>
      </c>
      <c r="Q35" s="3">
        <v>32.091111111111111</v>
      </c>
      <c r="R35" s="3">
        <v>0</v>
      </c>
      <c r="S35" s="3">
        <f>SUM(Table3[[#This Row],[CNA Hours]], Table3[[#This Row],[NA TR Hours]], Table3[[#This Row],[Med Aide/Tech Hours]])</f>
        <v>130.40966666666668</v>
      </c>
      <c r="T35" s="3">
        <v>97.690222222222232</v>
      </c>
      <c r="U35" s="3">
        <v>17.452777777777779</v>
      </c>
      <c r="V35" s="3">
        <v>15.266666666666667</v>
      </c>
      <c r="W35" s="3">
        <f>SUM(Table3[[#This Row],[RN Hours Contract]:[Med Aide Hours Contract]])</f>
        <v>3.753222222222222</v>
      </c>
      <c r="X35" s="3">
        <v>0</v>
      </c>
      <c r="Y35" s="3">
        <v>0</v>
      </c>
      <c r="Z35" s="3">
        <v>0</v>
      </c>
      <c r="AA35" s="3">
        <v>0.13555555555555554</v>
      </c>
      <c r="AB35" s="3">
        <v>0</v>
      </c>
      <c r="AC35" s="3">
        <v>3.6176666666666666</v>
      </c>
      <c r="AD35" s="3">
        <v>0</v>
      </c>
      <c r="AE35" s="3">
        <v>0</v>
      </c>
      <c r="AF35" t="s">
        <v>33</v>
      </c>
      <c r="AG35" s="13">
        <v>7</v>
      </c>
      <c r="AQ35"/>
    </row>
    <row r="36" spans="1:43" x14ac:dyDescent="0.2">
      <c r="A36" t="s">
        <v>479</v>
      </c>
      <c r="B36" t="s">
        <v>522</v>
      </c>
      <c r="C36" t="s">
        <v>1050</v>
      </c>
      <c r="D36" t="s">
        <v>1276</v>
      </c>
      <c r="E36" s="3">
        <v>38.477777777777774</v>
      </c>
      <c r="F36" s="3">
        <f>Table3[[#This Row],[Total Hours Nurse Staffing]]/Table3[[#This Row],[MDS Census]]</f>
        <v>5.1061940514005197</v>
      </c>
      <c r="G36" s="3">
        <f>Table3[[#This Row],[Total Direct Care Staff Hours]]/Table3[[#This Row],[MDS Census]]</f>
        <v>4.4717730291654645</v>
      </c>
      <c r="H36" s="3">
        <f>Table3[[#This Row],[Total RN Hours (w/ Admin, DON)]]/Table3[[#This Row],[MDS Census]]</f>
        <v>0.9287467513716432</v>
      </c>
      <c r="I36" s="3">
        <f>Table3[[#This Row],[RN Hours (excl. Admin, DON)]]/Table3[[#This Row],[MDS Census]]</f>
        <v>0.43524400808547509</v>
      </c>
      <c r="J36" s="3">
        <f t="shared" si="0"/>
        <v>196.47499999999999</v>
      </c>
      <c r="K36" s="3">
        <f>SUM(Table3[[#This Row],[RN Hours (excl. Admin, DON)]], Table3[[#This Row],[LPN Hours (excl. Admin)]], Table3[[#This Row],[CNA Hours]], Table3[[#This Row],[NA TR Hours]], Table3[[#This Row],[Med Aide/Tech Hours]])</f>
        <v>172.0638888888889</v>
      </c>
      <c r="L36" s="3">
        <f>SUM(Table3[[#This Row],[RN Hours (excl. Admin, DON)]:[RN DON Hours]])</f>
        <v>35.736111111111114</v>
      </c>
      <c r="M36" s="3">
        <v>16.747222222222224</v>
      </c>
      <c r="N36" s="3">
        <v>13.566666666666666</v>
      </c>
      <c r="O36" s="3">
        <v>5.4222222222222225</v>
      </c>
      <c r="P36" s="3">
        <f>SUM(Table3[[#This Row],[LPN Hours (excl. Admin)]:[LPN Admin Hours]])</f>
        <v>51.961111111111116</v>
      </c>
      <c r="Q36" s="3">
        <v>46.538888888888891</v>
      </c>
      <c r="R36" s="3">
        <v>5.4222222222222225</v>
      </c>
      <c r="S36" s="3">
        <f>SUM(Table3[[#This Row],[CNA Hours]], Table3[[#This Row],[NA TR Hours]], Table3[[#This Row],[Med Aide/Tech Hours]])</f>
        <v>108.77777777777777</v>
      </c>
      <c r="T36" s="3">
        <v>86.141666666666666</v>
      </c>
      <c r="U36" s="3">
        <v>0</v>
      </c>
      <c r="V36" s="3">
        <v>22.636111111111113</v>
      </c>
      <c r="W36" s="3">
        <f>SUM(Table3[[#This Row],[RN Hours Contract]:[Med Aide Hours Contract]])</f>
        <v>0.36388888888888887</v>
      </c>
      <c r="X36" s="3">
        <v>0</v>
      </c>
      <c r="Y36" s="3">
        <v>0</v>
      </c>
      <c r="Z36" s="3">
        <v>0</v>
      </c>
      <c r="AA36" s="3">
        <v>0.36388888888888887</v>
      </c>
      <c r="AB36" s="3">
        <v>0</v>
      </c>
      <c r="AC36" s="3">
        <v>0</v>
      </c>
      <c r="AD36" s="3">
        <v>0</v>
      </c>
      <c r="AE36" s="3">
        <v>0</v>
      </c>
      <c r="AF36" t="s">
        <v>34</v>
      </c>
      <c r="AG36" s="13">
        <v>7</v>
      </c>
      <c r="AQ36"/>
    </row>
    <row r="37" spans="1:43" x14ac:dyDescent="0.2">
      <c r="A37" t="s">
        <v>479</v>
      </c>
      <c r="B37" t="s">
        <v>523</v>
      </c>
      <c r="C37" t="s">
        <v>1071</v>
      </c>
      <c r="D37" t="s">
        <v>1239</v>
      </c>
      <c r="E37" s="3">
        <v>83.37777777777778</v>
      </c>
      <c r="F37" s="3">
        <f>Table3[[#This Row],[Total Hours Nurse Staffing]]/Table3[[#This Row],[MDS Census]]</f>
        <v>3.3569323027718552</v>
      </c>
      <c r="G37" s="3">
        <f>Table3[[#This Row],[Total Direct Care Staff Hours]]/Table3[[#This Row],[MDS Census]]</f>
        <v>3.132609275053305</v>
      </c>
      <c r="H37" s="3">
        <f>Table3[[#This Row],[Total RN Hours (w/ Admin, DON)]]/Table3[[#This Row],[MDS Census]]</f>
        <v>0.37723214285714285</v>
      </c>
      <c r="I37" s="3">
        <f>Table3[[#This Row],[RN Hours (excl. Admin, DON)]]/Table3[[#This Row],[MDS Census]]</f>
        <v>0.21318630063965882</v>
      </c>
      <c r="J37" s="3">
        <f t="shared" si="0"/>
        <v>279.89355555555557</v>
      </c>
      <c r="K37" s="3">
        <f>SUM(Table3[[#This Row],[RN Hours (excl. Admin, DON)]], Table3[[#This Row],[LPN Hours (excl. Admin)]], Table3[[#This Row],[CNA Hours]], Table3[[#This Row],[NA TR Hours]], Table3[[#This Row],[Med Aide/Tech Hours]])</f>
        <v>261.19</v>
      </c>
      <c r="L37" s="3">
        <f>SUM(Table3[[#This Row],[RN Hours (excl. Admin, DON)]:[RN DON Hours]])</f>
        <v>31.452777777777776</v>
      </c>
      <c r="M37" s="3">
        <v>17.774999999999999</v>
      </c>
      <c r="N37" s="3">
        <v>7.9888888888888889</v>
      </c>
      <c r="O37" s="3">
        <v>5.6888888888888891</v>
      </c>
      <c r="P37" s="3">
        <f>SUM(Table3[[#This Row],[LPN Hours (excl. Admin)]:[LPN Admin Hours]])</f>
        <v>64.442444444444448</v>
      </c>
      <c r="Q37" s="3">
        <v>59.416666666666664</v>
      </c>
      <c r="R37" s="3">
        <v>5.0257777777777779</v>
      </c>
      <c r="S37" s="3">
        <f>SUM(Table3[[#This Row],[CNA Hours]], Table3[[#This Row],[NA TR Hours]], Table3[[#This Row],[Med Aide/Tech Hours]])</f>
        <v>183.99833333333333</v>
      </c>
      <c r="T37" s="3">
        <v>147.82188888888888</v>
      </c>
      <c r="U37" s="3">
        <v>1.4861111111111112</v>
      </c>
      <c r="V37" s="3">
        <v>34.690333333333335</v>
      </c>
      <c r="W37" s="3">
        <f>SUM(Table3[[#This Row],[RN Hours Contract]:[Med Aide Hours Contract]])</f>
        <v>0</v>
      </c>
      <c r="X37" s="3">
        <v>0</v>
      </c>
      <c r="Y37" s="3">
        <v>0</v>
      </c>
      <c r="Z37" s="3">
        <v>0</v>
      </c>
      <c r="AA37" s="3">
        <v>0</v>
      </c>
      <c r="AB37" s="3">
        <v>0</v>
      </c>
      <c r="AC37" s="3">
        <v>0</v>
      </c>
      <c r="AD37" s="3">
        <v>0</v>
      </c>
      <c r="AE37" s="3">
        <v>0</v>
      </c>
      <c r="AF37" t="s">
        <v>35</v>
      </c>
      <c r="AG37" s="13">
        <v>7</v>
      </c>
      <c r="AQ37"/>
    </row>
    <row r="38" spans="1:43" x14ac:dyDescent="0.2">
      <c r="A38" t="s">
        <v>479</v>
      </c>
      <c r="B38" t="s">
        <v>524</v>
      </c>
      <c r="C38" t="s">
        <v>1070</v>
      </c>
      <c r="D38" t="s">
        <v>1247</v>
      </c>
      <c r="E38" s="3">
        <v>41.333333333333336</v>
      </c>
      <c r="F38" s="3">
        <f>Table3[[#This Row],[Total Hours Nurse Staffing]]/Table3[[#This Row],[MDS Census]]</f>
        <v>2.83205376344086</v>
      </c>
      <c r="G38" s="3">
        <f>Table3[[#This Row],[Total Direct Care Staff Hours]]/Table3[[#This Row],[MDS Census]]</f>
        <v>2.56219623655914</v>
      </c>
      <c r="H38" s="3">
        <f>Table3[[#This Row],[Total RN Hours (w/ Admin, DON)]]/Table3[[#This Row],[MDS Census]]</f>
        <v>0.4569247311827957</v>
      </c>
      <c r="I38" s="3">
        <f>Table3[[#This Row],[RN Hours (excl. Admin, DON)]]/Table3[[#This Row],[MDS Census]]</f>
        <v>0.31867741935483873</v>
      </c>
      <c r="J38" s="3">
        <f t="shared" si="0"/>
        <v>117.05822222222223</v>
      </c>
      <c r="K38" s="3">
        <f>SUM(Table3[[#This Row],[RN Hours (excl. Admin, DON)]], Table3[[#This Row],[LPN Hours (excl. Admin)]], Table3[[#This Row],[CNA Hours]], Table3[[#This Row],[NA TR Hours]], Table3[[#This Row],[Med Aide/Tech Hours]])</f>
        <v>105.90411111111112</v>
      </c>
      <c r="L38" s="3">
        <f>SUM(Table3[[#This Row],[RN Hours (excl. Admin, DON)]:[RN DON Hours]])</f>
        <v>18.886222222222223</v>
      </c>
      <c r="M38" s="3">
        <v>13.172000000000001</v>
      </c>
      <c r="N38" s="3">
        <v>0</v>
      </c>
      <c r="O38" s="3">
        <v>5.7142222222222232</v>
      </c>
      <c r="P38" s="3">
        <f>SUM(Table3[[#This Row],[LPN Hours (excl. Admin)]:[LPN Admin Hours]])</f>
        <v>23.684333333333331</v>
      </c>
      <c r="Q38" s="3">
        <v>18.244444444444444</v>
      </c>
      <c r="R38" s="3">
        <v>5.4398888888888886</v>
      </c>
      <c r="S38" s="3">
        <f>SUM(Table3[[#This Row],[CNA Hours]], Table3[[#This Row],[NA TR Hours]], Table3[[#This Row],[Med Aide/Tech Hours]])</f>
        <v>74.487666666666669</v>
      </c>
      <c r="T38" s="3">
        <v>42.205777777777776</v>
      </c>
      <c r="U38" s="3">
        <v>21.178777777777778</v>
      </c>
      <c r="V38" s="3">
        <v>11.103111111111113</v>
      </c>
      <c r="W38" s="3">
        <f>SUM(Table3[[#This Row],[RN Hours Contract]:[Med Aide Hours Contract]])</f>
        <v>0</v>
      </c>
      <c r="X38" s="3">
        <v>0</v>
      </c>
      <c r="Y38" s="3">
        <v>0</v>
      </c>
      <c r="Z38" s="3">
        <v>0</v>
      </c>
      <c r="AA38" s="3">
        <v>0</v>
      </c>
      <c r="AB38" s="3">
        <v>0</v>
      </c>
      <c r="AC38" s="3">
        <v>0</v>
      </c>
      <c r="AD38" s="3">
        <v>0</v>
      </c>
      <c r="AE38" s="3">
        <v>0</v>
      </c>
      <c r="AF38" t="s">
        <v>36</v>
      </c>
      <c r="AG38" s="13">
        <v>7</v>
      </c>
      <c r="AQ38"/>
    </row>
    <row r="39" spans="1:43" x14ac:dyDescent="0.2">
      <c r="A39" t="s">
        <v>479</v>
      </c>
      <c r="B39" t="s">
        <v>525</v>
      </c>
      <c r="C39" t="s">
        <v>1072</v>
      </c>
      <c r="D39" t="s">
        <v>1242</v>
      </c>
      <c r="E39" s="3">
        <v>67.477777777777774</v>
      </c>
      <c r="F39" s="3">
        <f>Table3[[#This Row],[Total Hours Nurse Staffing]]/Table3[[#This Row],[MDS Census]]</f>
        <v>3.3465832372797619</v>
      </c>
      <c r="G39" s="3">
        <f>Table3[[#This Row],[Total Direct Care Staff Hours]]/Table3[[#This Row],[MDS Census]]</f>
        <v>3.1044393215873529</v>
      </c>
      <c r="H39" s="3">
        <f>Table3[[#This Row],[Total RN Hours (w/ Admin, DON)]]/Table3[[#This Row],[MDS Census]]</f>
        <v>0.31285032109336414</v>
      </c>
      <c r="I39" s="3">
        <f>Table3[[#This Row],[RN Hours (excl. Admin, DON)]]/Table3[[#This Row],[MDS Census]]</f>
        <v>0.22751193808661288</v>
      </c>
      <c r="J39" s="3">
        <f t="shared" si="0"/>
        <v>225.81999999999994</v>
      </c>
      <c r="K39" s="3">
        <f>SUM(Table3[[#This Row],[RN Hours (excl. Admin, DON)]], Table3[[#This Row],[LPN Hours (excl. Admin)]], Table3[[#This Row],[CNA Hours]], Table3[[#This Row],[NA TR Hours]], Table3[[#This Row],[Med Aide/Tech Hours]])</f>
        <v>209.48066666666659</v>
      </c>
      <c r="L39" s="3">
        <f>SUM(Table3[[#This Row],[RN Hours (excl. Admin, DON)]:[RN DON Hours]])</f>
        <v>21.110444444444447</v>
      </c>
      <c r="M39" s="3">
        <v>15.352</v>
      </c>
      <c r="N39" s="3">
        <v>0.15844444444444447</v>
      </c>
      <c r="O39" s="3">
        <v>5.6</v>
      </c>
      <c r="P39" s="3">
        <f>SUM(Table3[[#This Row],[LPN Hours (excl. Admin)]:[LPN Admin Hours]])</f>
        <v>45.764222222222216</v>
      </c>
      <c r="Q39" s="3">
        <v>35.18333333333333</v>
      </c>
      <c r="R39" s="3">
        <v>10.580888888888889</v>
      </c>
      <c r="S39" s="3">
        <f>SUM(Table3[[#This Row],[CNA Hours]], Table3[[#This Row],[NA TR Hours]], Table3[[#This Row],[Med Aide/Tech Hours]])</f>
        <v>158.94533333333328</v>
      </c>
      <c r="T39" s="3">
        <v>98.188444444444428</v>
      </c>
      <c r="U39" s="3">
        <v>34.222444444444434</v>
      </c>
      <c r="V39" s="3">
        <v>26.534444444444429</v>
      </c>
      <c r="W39" s="3">
        <f>SUM(Table3[[#This Row],[RN Hours Contract]:[Med Aide Hours Contract]])</f>
        <v>0</v>
      </c>
      <c r="X39" s="3">
        <v>0</v>
      </c>
      <c r="Y39" s="3">
        <v>0</v>
      </c>
      <c r="Z39" s="3">
        <v>0</v>
      </c>
      <c r="AA39" s="3">
        <v>0</v>
      </c>
      <c r="AB39" s="3">
        <v>0</v>
      </c>
      <c r="AC39" s="3">
        <v>0</v>
      </c>
      <c r="AD39" s="3">
        <v>0</v>
      </c>
      <c r="AE39" s="3">
        <v>0</v>
      </c>
      <c r="AF39" t="s">
        <v>37</v>
      </c>
      <c r="AG39" s="13">
        <v>7</v>
      </c>
      <c r="AQ39"/>
    </row>
    <row r="40" spans="1:43" x14ac:dyDescent="0.2">
      <c r="A40" t="s">
        <v>479</v>
      </c>
      <c r="B40" t="s">
        <v>526</v>
      </c>
      <c r="C40" t="s">
        <v>982</v>
      </c>
      <c r="D40" t="s">
        <v>1215</v>
      </c>
      <c r="E40" s="3">
        <v>32.644444444444446</v>
      </c>
      <c r="F40" s="3">
        <f>Table3[[#This Row],[Total Hours Nurse Staffing]]/Table3[[#This Row],[MDS Census]]</f>
        <v>4.217239618788291</v>
      </c>
      <c r="G40" s="3">
        <f>Table3[[#This Row],[Total Direct Care Staff Hours]]/Table3[[#This Row],[MDS Census]]</f>
        <v>4.00433968686181</v>
      </c>
      <c r="H40" s="3">
        <f>Table3[[#This Row],[Total RN Hours (w/ Admin, DON)]]/Table3[[#This Row],[MDS Census]]</f>
        <v>0.4843430905377808</v>
      </c>
      <c r="I40" s="3">
        <f>Table3[[#This Row],[RN Hours (excl. Admin, DON)]]/Table3[[#This Row],[MDS Census]]</f>
        <v>0.39891082368958475</v>
      </c>
      <c r="J40" s="3">
        <f t="shared" si="0"/>
        <v>137.66944444444445</v>
      </c>
      <c r="K40" s="3">
        <f>SUM(Table3[[#This Row],[RN Hours (excl. Admin, DON)]], Table3[[#This Row],[LPN Hours (excl. Admin)]], Table3[[#This Row],[CNA Hours]], Table3[[#This Row],[NA TR Hours]], Table3[[#This Row],[Med Aide/Tech Hours]])</f>
        <v>130.71944444444443</v>
      </c>
      <c r="L40" s="3">
        <f>SUM(Table3[[#This Row],[RN Hours (excl. Admin, DON)]:[RN DON Hours]])</f>
        <v>15.811111111111112</v>
      </c>
      <c r="M40" s="3">
        <v>13.022222222222222</v>
      </c>
      <c r="N40" s="3">
        <v>0.92222222222222228</v>
      </c>
      <c r="O40" s="3">
        <v>1.8666666666666667</v>
      </c>
      <c r="P40" s="3">
        <f>SUM(Table3[[#This Row],[LPN Hours (excl. Admin)]:[LPN Admin Hours]])</f>
        <v>34.088888888888889</v>
      </c>
      <c r="Q40" s="3">
        <v>29.927777777777777</v>
      </c>
      <c r="R40" s="3">
        <v>4.1611111111111114</v>
      </c>
      <c r="S40" s="3">
        <f>SUM(Table3[[#This Row],[CNA Hours]], Table3[[#This Row],[NA TR Hours]], Table3[[#This Row],[Med Aide/Tech Hours]])</f>
        <v>87.769444444444446</v>
      </c>
      <c r="T40" s="3">
        <v>70.055555555555557</v>
      </c>
      <c r="U40" s="3">
        <v>6.5666666666666664</v>
      </c>
      <c r="V40" s="3">
        <v>11.147222222222222</v>
      </c>
      <c r="W40" s="3">
        <f>SUM(Table3[[#This Row],[RN Hours Contract]:[Med Aide Hours Contract]])</f>
        <v>0</v>
      </c>
      <c r="X40" s="3">
        <v>0</v>
      </c>
      <c r="Y40" s="3">
        <v>0</v>
      </c>
      <c r="Z40" s="3">
        <v>0</v>
      </c>
      <c r="AA40" s="3">
        <v>0</v>
      </c>
      <c r="AB40" s="3">
        <v>0</v>
      </c>
      <c r="AC40" s="3">
        <v>0</v>
      </c>
      <c r="AD40" s="3">
        <v>0</v>
      </c>
      <c r="AE40" s="3">
        <v>0</v>
      </c>
      <c r="AF40" t="s">
        <v>38</v>
      </c>
      <c r="AG40" s="13">
        <v>7</v>
      </c>
      <c r="AQ40"/>
    </row>
    <row r="41" spans="1:43" x14ac:dyDescent="0.2">
      <c r="A41" t="s">
        <v>479</v>
      </c>
      <c r="B41" t="s">
        <v>527</v>
      </c>
      <c r="C41" t="s">
        <v>1065</v>
      </c>
      <c r="D41" t="s">
        <v>1279</v>
      </c>
      <c r="E41" s="3">
        <v>85.211111111111109</v>
      </c>
      <c r="F41" s="3">
        <f>Table3[[#This Row],[Total Hours Nurse Staffing]]/Table3[[#This Row],[MDS Census]]</f>
        <v>4.3297561611683397</v>
      </c>
      <c r="G41" s="3">
        <f>Table3[[#This Row],[Total Direct Care Staff Hours]]/Table3[[#This Row],[MDS Census]]</f>
        <v>4.0054061807276051</v>
      </c>
      <c r="H41" s="3">
        <f>Table3[[#This Row],[Total RN Hours (w/ Admin, DON)]]/Table3[[#This Row],[MDS Census]]</f>
        <v>0.6041400443343331</v>
      </c>
      <c r="I41" s="3">
        <f>Table3[[#This Row],[RN Hours (excl. Admin, DON)]]/Table3[[#This Row],[MDS Census]]</f>
        <v>0.38085278393532407</v>
      </c>
      <c r="J41" s="3">
        <f t="shared" si="0"/>
        <v>368.94333333333333</v>
      </c>
      <c r="K41" s="3">
        <f>SUM(Table3[[#This Row],[RN Hours (excl. Admin, DON)]], Table3[[#This Row],[LPN Hours (excl. Admin)]], Table3[[#This Row],[CNA Hours]], Table3[[#This Row],[NA TR Hours]], Table3[[#This Row],[Med Aide/Tech Hours]])</f>
        <v>341.30511111111116</v>
      </c>
      <c r="L41" s="3">
        <f>SUM(Table3[[#This Row],[RN Hours (excl. Admin, DON)]:[RN DON Hours]])</f>
        <v>51.479444444444447</v>
      </c>
      <c r="M41" s="3">
        <v>32.452888888888893</v>
      </c>
      <c r="N41" s="3">
        <v>13.426555555555556</v>
      </c>
      <c r="O41" s="3">
        <v>5.6</v>
      </c>
      <c r="P41" s="3">
        <f>SUM(Table3[[#This Row],[LPN Hours (excl. Admin)]:[LPN Admin Hours]])</f>
        <v>120.02866666666667</v>
      </c>
      <c r="Q41" s="3">
        <v>111.417</v>
      </c>
      <c r="R41" s="3">
        <v>8.6116666666666664</v>
      </c>
      <c r="S41" s="3">
        <f>SUM(Table3[[#This Row],[CNA Hours]], Table3[[#This Row],[NA TR Hours]], Table3[[#This Row],[Med Aide/Tech Hours]])</f>
        <v>197.43522222222222</v>
      </c>
      <c r="T41" s="3">
        <v>188.745</v>
      </c>
      <c r="U41" s="3">
        <v>0</v>
      </c>
      <c r="V41" s="3">
        <v>8.6902222222222214</v>
      </c>
      <c r="W41" s="3">
        <f>SUM(Table3[[#This Row],[RN Hours Contract]:[Med Aide Hours Contract]])</f>
        <v>63.125888888888895</v>
      </c>
      <c r="X41" s="3">
        <v>7.0324444444444429</v>
      </c>
      <c r="Y41" s="3">
        <v>0</v>
      </c>
      <c r="Z41" s="3">
        <v>0</v>
      </c>
      <c r="AA41" s="3">
        <v>23.395999999999997</v>
      </c>
      <c r="AB41" s="3">
        <v>0</v>
      </c>
      <c r="AC41" s="3">
        <v>24.007222222222229</v>
      </c>
      <c r="AD41" s="3">
        <v>0</v>
      </c>
      <c r="AE41" s="3">
        <v>8.6902222222222214</v>
      </c>
      <c r="AF41" t="s">
        <v>39</v>
      </c>
      <c r="AG41" s="13">
        <v>7</v>
      </c>
      <c r="AQ41"/>
    </row>
    <row r="42" spans="1:43" x14ac:dyDescent="0.2">
      <c r="A42" t="s">
        <v>479</v>
      </c>
      <c r="B42" t="s">
        <v>528</v>
      </c>
      <c r="C42" t="s">
        <v>985</v>
      </c>
      <c r="D42" t="s">
        <v>1227</v>
      </c>
      <c r="E42" s="3">
        <v>111.38888888888889</v>
      </c>
      <c r="F42" s="3">
        <f>Table3[[#This Row],[Total Hours Nurse Staffing]]/Table3[[#This Row],[MDS Census]]</f>
        <v>2.6778294264339153</v>
      </c>
      <c r="G42" s="3">
        <f>Table3[[#This Row],[Total Direct Care Staff Hours]]/Table3[[#This Row],[MDS Census]]</f>
        <v>2.6179790523690776</v>
      </c>
      <c r="H42" s="3">
        <f>Table3[[#This Row],[Total RN Hours (w/ Admin, DON)]]/Table3[[#This Row],[MDS Census]]</f>
        <v>0.51366783042394015</v>
      </c>
      <c r="I42" s="3">
        <f>Table3[[#This Row],[RN Hours (excl. Admin, DON)]]/Table3[[#This Row],[MDS Census]]</f>
        <v>0.47137356608478809</v>
      </c>
      <c r="J42" s="3">
        <f t="shared" si="0"/>
        <v>298.28044444444447</v>
      </c>
      <c r="K42" s="3">
        <f>SUM(Table3[[#This Row],[RN Hours (excl. Admin, DON)]], Table3[[#This Row],[LPN Hours (excl. Admin)]], Table3[[#This Row],[CNA Hours]], Table3[[#This Row],[NA TR Hours]], Table3[[#This Row],[Med Aide/Tech Hours]])</f>
        <v>291.61377777777778</v>
      </c>
      <c r="L42" s="3">
        <f>SUM(Table3[[#This Row],[RN Hours (excl. Admin, DON)]:[RN DON Hours]])</f>
        <v>57.216888888888889</v>
      </c>
      <c r="M42" s="3">
        <v>52.50577777777778</v>
      </c>
      <c r="N42" s="3">
        <v>0</v>
      </c>
      <c r="O42" s="3">
        <v>4.7111111111111112</v>
      </c>
      <c r="P42" s="3">
        <f>SUM(Table3[[#This Row],[LPN Hours (excl. Admin)]:[LPN Admin Hours]])</f>
        <v>49.954333333333338</v>
      </c>
      <c r="Q42" s="3">
        <v>47.998777777777782</v>
      </c>
      <c r="R42" s="3">
        <v>1.9555555555555555</v>
      </c>
      <c r="S42" s="3">
        <f>SUM(Table3[[#This Row],[CNA Hours]], Table3[[#This Row],[NA TR Hours]], Table3[[#This Row],[Med Aide/Tech Hours]])</f>
        <v>191.10922222222223</v>
      </c>
      <c r="T42" s="3">
        <v>140.49833333333333</v>
      </c>
      <c r="U42" s="3">
        <v>2.6647777777777781</v>
      </c>
      <c r="V42" s="3">
        <v>47.946111111111108</v>
      </c>
      <c r="W42" s="3">
        <f>SUM(Table3[[#This Row],[RN Hours Contract]:[Med Aide Hours Contract]])</f>
        <v>6.0246666666666657</v>
      </c>
      <c r="X42" s="3">
        <v>0.1488888888888889</v>
      </c>
      <c r="Y42" s="3">
        <v>0</v>
      </c>
      <c r="Z42" s="3">
        <v>0</v>
      </c>
      <c r="AA42" s="3">
        <v>0</v>
      </c>
      <c r="AB42" s="3">
        <v>0</v>
      </c>
      <c r="AC42" s="3">
        <v>5.8757777777777767</v>
      </c>
      <c r="AD42" s="3">
        <v>0</v>
      </c>
      <c r="AE42" s="3">
        <v>0</v>
      </c>
      <c r="AF42" t="s">
        <v>40</v>
      </c>
      <c r="AG42" s="13">
        <v>7</v>
      </c>
      <c r="AQ42"/>
    </row>
    <row r="43" spans="1:43" x14ac:dyDescent="0.2">
      <c r="A43" t="s">
        <v>479</v>
      </c>
      <c r="B43" t="s">
        <v>529</v>
      </c>
      <c r="C43" t="s">
        <v>1073</v>
      </c>
      <c r="D43" t="s">
        <v>1219</v>
      </c>
      <c r="E43" s="3">
        <v>47.06666666666667</v>
      </c>
      <c r="F43" s="3">
        <f>Table3[[#This Row],[Total Hours Nurse Staffing]]/Table3[[#This Row],[MDS Census]]</f>
        <v>3.3607200188857407</v>
      </c>
      <c r="G43" s="3">
        <f>Table3[[#This Row],[Total Direct Care Staff Hours]]/Table3[[#This Row],[MDS Census]]</f>
        <v>3.0499362606232285</v>
      </c>
      <c r="H43" s="3">
        <f>Table3[[#This Row],[Total RN Hours (w/ Admin, DON)]]/Table3[[#This Row],[MDS Census]]</f>
        <v>0.66919971671388101</v>
      </c>
      <c r="I43" s="3">
        <f>Table3[[#This Row],[RN Hours (excl. Admin, DON)]]/Table3[[#This Row],[MDS Census]]</f>
        <v>0.3584159584513692</v>
      </c>
      <c r="J43" s="3">
        <f t="shared" si="0"/>
        <v>158.17788888888887</v>
      </c>
      <c r="K43" s="3">
        <f>SUM(Table3[[#This Row],[RN Hours (excl. Admin, DON)]], Table3[[#This Row],[LPN Hours (excl. Admin)]], Table3[[#This Row],[CNA Hours]], Table3[[#This Row],[NA TR Hours]], Table3[[#This Row],[Med Aide/Tech Hours]])</f>
        <v>143.5503333333333</v>
      </c>
      <c r="L43" s="3">
        <f>SUM(Table3[[#This Row],[RN Hours (excl. Admin, DON)]:[RN DON Hours]])</f>
        <v>31.497000000000003</v>
      </c>
      <c r="M43" s="3">
        <v>16.869444444444444</v>
      </c>
      <c r="N43" s="3">
        <v>9.6497777777777802</v>
      </c>
      <c r="O43" s="3">
        <v>4.9777777777777779</v>
      </c>
      <c r="P43" s="3">
        <f>SUM(Table3[[#This Row],[LPN Hours (excl. Admin)]:[LPN Admin Hours]])</f>
        <v>18.786555555555555</v>
      </c>
      <c r="Q43" s="3">
        <v>18.786555555555555</v>
      </c>
      <c r="R43" s="3">
        <v>0</v>
      </c>
      <c r="S43" s="3">
        <f>SUM(Table3[[#This Row],[CNA Hours]], Table3[[#This Row],[NA TR Hours]], Table3[[#This Row],[Med Aide/Tech Hours]])</f>
        <v>107.89433333333332</v>
      </c>
      <c r="T43" s="3">
        <v>74.771222222222221</v>
      </c>
      <c r="U43" s="3">
        <v>0</v>
      </c>
      <c r="V43" s="3">
        <v>33.123111111111093</v>
      </c>
      <c r="W43" s="3">
        <f>SUM(Table3[[#This Row],[RN Hours Contract]:[Med Aide Hours Contract]])</f>
        <v>0</v>
      </c>
      <c r="X43" s="3">
        <v>0</v>
      </c>
      <c r="Y43" s="3">
        <v>0</v>
      </c>
      <c r="Z43" s="3">
        <v>0</v>
      </c>
      <c r="AA43" s="3">
        <v>0</v>
      </c>
      <c r="AB43" s="3">
        <v>0</v>
      </c>
      <c r="AC43" s="3">
        <v>0</v>
      </c>
      <c r="AD43" s="3">
        <v>0</v>
      </c>
      <c r="AE43" s="3">
        <v>0</v>
      </c>
      <c r="AF43" t="s">
        <v>41</v>
      </c>
      <c r="AG43" s="13">
        <v>7</v>
      </c>
      <c r="AQ43"/>
    </row>
    <row r="44" spans="1:43" x14ac:dyDescent="0.2">
      <c r="A44" t="s">
        <v>479</v>
      </c>
      <c r="B44" t="s">
        <v>530</v>
      </c>
      <c r="C44" t="s">
        <v>977</v>
      </c>
      <c r="D44" t="s">
        <v>1276</v>
      </c>
      <c r="E44" s="3">
        <v>84.36666666666666</v>
      </c>
      <c r="F44" s="3">
        <f>Table3[[#This Row],[Total Hours Nurse Staffing]]/Table3[[#This Row],[MDS Census]]</f>
        <v>2.5006914263137103</v>
      </c>
      <c r="G44" s="3">
        <f>Table3[[#This Row],[Total Direct Care Staff Hours]]/Table3[[#This Row],[MDS Census]]</f>
        <v>2.3118003424206508</v>
      </c>
      <c r="H44" s="3">
        <f>Table3[[#This Row],[Total RN Hours (w/ Admin, DON)]]/Table3[[#This Row],[MDS Census]]</f>
        <v>0.37847359409982878</v>
      </c>
      <c r="I44" s="3">
        <f>Table3[[#This Row],[RN Hours (excl. Admin, DON)]]/Table3[[#This Row],[MDS Census]]</f>
        <v>0.19577242196760175</v>
      </c>
      <c r="J44" s="3">
        <f t="shared" si="0"/>
        <v>210.97500000000002</v>
      </c>
      <c r="K44" s="3">
        <f>SUM(Table3[[#This Row],[RN Hours (excl. Admin, DON)]], Table3[[#This Row],[LPN Hours (excl. Admin)]], Table3[[#This Row],[CNA Hours]], Table3[[#This Row],[NA TR Hours]], Table3[[#This Row],[Med Aide/Tech Hours]])</f>
        <v>195.03888888888889</v>
      </c>
      <c r="L44" s="3">
        <f>SUM(Table3[[#This Row],[RN Hours (excl. Admin, DON)]:[RN DON Hours]])</f>
        <v>31.930555555555554</v>
      </c>
      <c r="M44" s="3">
        <v>16.516666666666666</v>
      </c>
      <c r="N44" s="3">
        <v>10.558333333333334</v>
      </c>
      <c r="O44" s="3">
        <v>4.8555555555555552</v>
      </c>
      <c r="P44" s="3">
        <f>SUM(Table3[[#This Row],[LPN Hours (excl. Admin)]:[LPN Admin Hours]])</f>
        <v>40.480555555555561</v>
      </c>
      <c r="Q44" s="3">
        <v>39.958333333333336</v>
      </c>
      <c r="R44" s="3">
        <v>0.52222222222222225</v>
      </c>
      <c r="S44" s="3">
        <f>SUM(Table3[[#This Row],[CNA Hours]], Table3[[#This Row],[NA TR Hours]], Table3[[#This Row],[Med Aide/Tech Hours]])</f>
        <v>138.5638888888889</v>
      </c>
      <c r="T44" s="3">
        <v>138.5638888888889</v>
      </c>
      <c r="U44" s="3">
        <v>0</v>
      </c>
      <c r="V44" s="3">
        <v>0</v>
      </c>
      <c r="W44" s="3">
        <f>SUM(Table3[[#This Row],[RN Hours Contract]:[Med Aide Hours Contract]])</f>
        <v>0</v>
      </c>
      <c r="X44" s="3">
        <v>0</v>
      </c>
      <c r="Y44" s="3">
        <v>0</v>
      </c>
      <c r="Z44" s="3">
        <v>0</v>
      </c>
      <c r="AA44" s="3">
        <v>0</v>
      </c>
      <c r="AB44" s="3">
        <v>0</v>
      </c>
      <c r="AC44" s="3">
        <v>0</v>
      </c>
      <c r="AD44" s="3">
        <v>0</v>
      </c>
      <c r="AE44" s="3">
        <v>0</v>
      </c>
      <c r="AF44" t="s">
        <v>42</v>
      </c>
      <c r="AG44" s="13">
        <v>7</v>
      </c>
      <c r="AQ44"/>
    </row>
    <row r="45" spans="1:43" x14ac:dyDescent="0.2">
      <c r="A45" t="s">
        <v>479</v>
      </c>
      <c r="B45" t="s">
        <v>531</v>
      </c>
      <c r="C45" t="s">
        <v>1074</v>
      </c>
      <c r="D45" t="s">
        <v>1262</v>
      </c>
      <c r="E45" s="3">
        <v>54.655555555555559</v>
      </c>
      <c r="F45" s="3">
        <f>Table3[[#This Row],[Total Hours Nurse Staffing]]/Table3[[#This Row],[MDS Census]]</f>
        <v>5.0509859727586912</v>
      </c>
      <c r="G45" s="3">
        <f>Table3[[#This Row],[Total Direct Care Staff Hours]]/Table3[[#This Row],[MDS Census]]</f>
        <v>4.7988005692213864</v>
      </c>
      <c r="H45" s="3">
        <f>Table3[[#This Row],[Total RN Hours (w/ Admin, DON)]]/Table3[[#This Row],[MDS Census]]</f>
        <v>0.47646879447042073</v>
      </c>
      <c r="I45" s="3">
        <f>Table3[[#This Row],[RN Hours (excl. Admin, DON)]]/Table3[[#This Row],[MDS Census]]</f>
        <v>0.3626245171782882</v>
      </c>
      <c r="J45" s="3">
        <f t="shared" si="0"/>
        <v>276.06444444444446</v>
      </c>
      <c r="K45" s="3">
        <f>SUM(Table3[[#This Row],[RN Hours (excl. Admin, DON)]], Table3[[#This Row],[LPN Hours (excl. Admin)]], Table3[[#This Row],[CNA Hours]], Table3[[#This Row],[NA TR Hours]], Table3[[#This Row],[Med Aide/Tech Hours]])</f>
        <v>262.2811111111111</v>
      </c>
      <c r="L45" s="3">
        <f>SUM(Table3[[#This Row],[RN Hours (excl. Admin, DON)]:[RN DON Hours]])</f>
        <v>26.041666666666664</v>
      </c>
      <c r="M45" s="3">
        <v>19.819444444444443</v>
      </c>
      <c r="N45" s="3">
        <v>0</v>
      </c>
      <c r="O45" s="3">
        <v>6.2222222222222223</v>
      </c>
      <c r="P45" s="3">
        <f>SUM(Table3[[#This Row],[LPN Hours (excl. Admin)]:[LPN Admin Hours]])</f>
        <v>66.900555555555556</v>
      </c>
      <c r="Q45" s="3">
        <v>59.339444444444446</v>
      </c>
      <c r="R45" s="3">
        <v>7.5611111111111109</v>
      </c>
      <c r="S45" s="3">
        <f>SUM(Table3[[#This Row],[CNA Hours]], Table3[[#This Row],[NA TR Hours]], Table3[[#This Row],[Med Aide/Tech Hours]])</f>
        <v>183.12222222222223</v>
      </c>
      <c r="T45" s="3">
        <v>116.50833333333334</v>
      </c>
      <c r="U45" s="3">
        <v>59.922222222222224</v>
      </c>
      <c r="V45" s="3">
        <v>6.6916666666666664</v>
      </c>
      <c r="W45" s="3">
        <f>SUM(Table3[[#This Row],[RN Hours Contract]:[Med Aide Hours Contract]])</f>
        <v>0</v>
      </c>
      <c r="X45" s="3">
        <v>0</v>
      </c>
      <c r="Y45" s="3">
        <v>0</v>
      </c>
      <c r="Z45" s="3">
        <v>0</v>
      </c>
      <c r="AA45" s="3">
        <v>0</v>
      </c>
      <c r="AB45" s="3">
        <v>0</v>
      </c>
      <c r="AC45" s="3">
        <v>0</v>
      </c>
      <c r="AD45" s="3">
        <v>0</v>
      </c>
      <c r="AE45" s="3">
        <v>0</v>
      </c>
      <c r="AF45" t="s">
        <v>43</v>
      </c>
      <c r="AG45" s="13">
        <v>7</v>
      </c>
      <c r="AQ45"/>
    </row>
    <row r="46" spans="1:43" x14ac:dyDescent="0.2">
      <c r="A46" t="s">
        <v>479</v>
      </c>
      <c r="B46" t="s">
        <v>532</v>
      </c>
      <c r="C46" t="s">
        <v>1031</v>
      </c>
      <c r="D46" t="s">
        <v>1203</v>
      </c>
      <c r="E46" s="3">
        <v>62.37777777777778</v>
      </c>
      <c r="F46" s="3">
        <f>Table3[[#This Row],[Total Hours Nurse Staffing]]/Table3[[#This Row],[MDS Census]]</f>
        <v>3.2566512290701817</v>
      </c>
      <c r="G46" s="3">
        <f>Table3[[#This Row],[Total Direct Care Staff Hours]]/Table3[[#This Row],[MDS Census]]</f>
        <v>2.9155308158175997</v>
      </c>
      <c r="H46" s="3">
        <f>Table3[[#This Row],[Total RN Hours (w/ Admin, DON)]]/Table3[[#This Row],[MDS Census]]</f>
        <v>0.15517278232988954</v>
      </c>
      <c r="I46" s="3">
        <f>Table3[[#This Row],[RN Hours (excl. Admin, DON)]]/Table3[[#This Row],[MDS Census]]</f>
        <v>2.3338083363021019E-2</v>
      </c>
      <c r="J46" s="3">
        <f t="shared" si="0"/>
        <v>203.14266666666668</v>
      </c>
      <c r="K46" s="3">
        <f>SUM(Table3[[#This Row],[RN Hours (excl. Admin, DON)]], Table3[[#This Row],[LPN Hours (excl. Admin)]], Table3[[#This Row],[CNA Hours]], Table3[[#This Row],[NA TR Hours]], Table3[[#This Row],[Med Aide/Tech Hours]])</f>
        <v>181.86433333333338</v>
      </c>
      <c r="L46" s="3">
        <f>SUM(Table3[[#This Row],[RN Hours (excl. Admin, DON)]:[RN DON Hours]])</f>
        <v>9.6793333333333322</v>
      </c>
      <c r="M46" s="3">
        <v>1.4557777777777778</v>
      </c>
      <c r="N46" s="3">
        <v>1.25</v>
      </c>
      <c r="O46" s="3">
        <v>6.9735555555555555</v>
      </c>
      <c r="P46" s="3">
        <f>SUM(Table3[[#This Row],[LPN Hours (excl. Admin)]:[LPN Admin Hours]])</f>
        <v>42.451666666666668</v>
      </c>
      <c r="Q46" s="3">
        <v>29.396888888888888</v>
      </c>
      <c r="R46" s="3">
        <v>13.054777777777781</v>
      </c>
      <c r="S46" s="3">
        <f>SUM(Table3[[#This Row],[CNA Hours]], Table3[[#This Row],[NA TR Hours]], Table3[[#This Row],[Med Aide/Tech Hours]])</f>
        <v>151.01166666666668</v>
      </c>
      <c r="T46" s="3">
        <v>113.16211111111112</v>
      </c>
      <c r="U46" s="3">
        <v>0</v>
      </c>
      <c r="V46" s="3">
        <v>37.849555555555568</v>
      </c>
      <c r="W46" s="3">
        <f>SUM(Table3[[#This Row],[RN Hours Contract]:[Med Aide Hours Contract]])</f>
        <v>5.6792222222222222</v>
      </c>
      <c r="X46" s="3">
        <v>9.166666666666666E-2</v>
      </c>
      <c r="Y46" s="3">
        <v>0</v>
      </c>
      <c r="Z46" s="3">
        <v>1.3902222222222222</v>
      </c>
      <c r="AA46" s="3">
        <v>0.62633333333333341</v>
      </c>
      <c r="AB46" s="3">
        <v>0</v>
      </c>
      <c r="AC46" s="3">
        <v>3.5709999999999997</v>
      </c>
      <c r="AD46" s="3">
        <v>0</v>
      </c>
      <c r="AE46" s="3">
        <v>0</v>
      </c>
      <c r="AF46" t="s">
        <v>44</v>
      </c>
      <c r="AG46" s="13">
        <v>7</v>
      </c>
      <c r="AQ46"/>
    </row>
    <row r="47" spans="1:43" x14ac:dyDescent="0.2">
      <c r="A47" t="s">
        <v>479</v>
      </c>
      <c r="B47" t="s">
        <v>533</v>
      </c>
      <c r="C47" t="s">
        <v>997</v>
      </c>
      <c r="D47" t="s">
        <v>1211</v>
      </c>
      <c r="E47" s="3">
        <v>71.8</v>
      </c>
      <c r="F47" s="3">
        <f>Table3[[#This Row],[Total Hours Nurse Staffing]]/Table3[[#This Row],[MDS Census]]</f>
        <v>6.9611095636025997</v>
      </c>
      <c r="G47" s="3">
        <f>Table3[[#This Row],[Total Direct Care Staff Hours]]/Table3[[#This Row],[MDS Census]]</f>
        <v>6.4956004333023829</v>
      </c>
      <c r="H47" s="3">
        <f>Table3[[#This Row],[Total RN Hours (w/ Admin, DON)]]/Table3[[#This Row],[MDS Census]]</f>
        <v>1.0161730114515632</v>
      </c>
      <c r="I47" s="3">
        <f>Table3[[#This Row],[RN Hours (excl. Admin, DON)]]/Table3[[#This Row],[MDS Census]]</f>
        <v>0.57273444753946157</v>
      </c>
      <c r="J47" s="3">
        <f t="shared" si="0"/>
        <v>499.80766666666665</v>
      </c>
      <c r="K47" s="3">
        <f>SUM(Table3[[#This Row],[RN Hours (excl. Admin, DON)]], Table3[[#This Row],[LPN Hours (excl. Admin)]], Table3[[#This Row],[CNA Hours]], Table3[[#This Row],[NA TR Hours]], Table3[[#This Row],[Med Aide/Tech Hours]])</f>
        <v>466.38411111111105</v>
      </c>
      <c r="L47" s="3">
        <f>SUM(Table3[[#This Row],[RN Hours (excl. Admin, DON)]:[RN DON Hours]])</f>
        <v>72.961222222222233</v>
      </c>
      <c r="M47" s="3">
        <v>41.122333333333337</v>
      </c>
      <c r="N47" s="3">
        <v>21.341888888888892</v>
      </c>
      <c r="O47" s="3">
        <v>10.496999999999998</v>
      </c>
      <c r="P47" s="3">
        <f>SUM(Table3[[#This Row],[LPN Hours (excl. Admin)]:[LPN Admin Hours]])</f>
        <v>82.640999999999991</v>
      </c>
      <c r="Q47" s="3">
        <v>81.056333333333328</v>
      </c>
      <c r="R47" s="3">
        <v>1.5846666666666667</v>
      </c>
      <c r="S47" s="3">
        <f>SUM(Table3[[#This Row],[CNA Hours]], Table3[[#This Row],[NA TR Hours]], Table3[[#This Row],[Med Aide/Tech Hours]])</f>
        <v>344.20544444444442</v>
      </c>
      <c r="T47" s="3">
        <v>229.79844444444444</v>
      </c>
      <c r="U47" s="3">
        <v>16.088888888888889</v>
      </c>
      <c r="V47" s="3">
        <v>98.318111111111079</v>
      </c>
      <c r="W47" s="3">
        <f>SUM(Table3[[#This Row],[RN Hours Contract]:[Med Aide Hours Contract]])</f>
        <v>0</v>
      </c>
      <c r="X47" s="3">
        <v>0</v>
      </c>
      <c r="Y47" s="3">
        <v>0</v>
      </c>
      <c r="Z47" s="3">
        <v>0</v>
      </c>
      <c r="AA47" s="3">
        <v>0</v>
      </c>
      <c r="AB47" s="3">
        <v>0</v>
      </c>
      <c r="AC47" s="3">
        <v>0</v>
      </c>
      <c r="AD47" s="3">
        <v>0</v>
      </c>
      <c r="AE47" s="3">
        <v>0</v>
      </c>
      <c r="AF47" t="s">
        <v>45</v>
      </c>
      <c r="AG47" s="13">
        <v>7</v>
      </c>
      <c r="AQ47"/>
    </row>
    <row r="48" spans="1:43" x14ac:dyDescent="0.2">
      <c r="A48" t="s">
        <v>479</v>
      </c>
      <c r="B48" t="s">
        <v>534</v>
      </c>
      <c r="C48" t="s">
        <v>992</v>
      </c>
      <c r="D48" t="s">
        <v>1206</v>
      </c>
      <c r="E48" s="3">
        <v>67.088888888888889</v>
      </c>
      <c r="F48" s="3">
        <f>Table3[[#This Row],[Total Hours Nurse Staffing]]/Table3[[#This Row],[MDS Census]]</f>
        <v>3.4217422987744288</v>
      </c>
      <c r="G48" s="3">
        <f>Table3[[#This Row],[Total Direct Care Staff Hours]]/Table3[[#This Row],[MDS Census]]</f>
        <v>3.2036220602848626</v>
      </c>
      <c r="H48" s="3">
        <f>Table3[[#This Row],[Total RN Hours (w/ Admin, DON)]]/Table3[[#This Row],[MDS Census]]</f>
        <v>0.49366677707850282</v>
      </c>
      <c r="I48" s="3">
        <f>Table3[[#This Row],[RN Hours (excl. Admin, DON)]]/Table3[[#This Row],[MDS Census]]</f>
        <v>0.35198575687313682</v>
      </c>
      <c r="J48" s="3">
        <f t="shared" si="0"/>
        <v>229.56088888888891</v>
      </c>
      <c r="K48" s="3">
        <f>SUM(Table3[[#This Row],[RN Hours (excl. Admin, DON)]], Table3[[#This Row],[LPN Hours (excl. Admin)]], Table3[[#This Row],[CNA Hours]], Table3[[#This Row],[NA TR Hours]], Table3[[#This Row],[Med Aide/Tech Hours]])</f>
        <v>214.92744444444446</v>
      </c>
      <c r="L48" s="3">
        <f>SUM(Table3[[#This Row],[RN Hours (excl. Admin, DON)]:[RN DON Hours]])</f>
        <v>33.119555555555557</v>
      </c>
      <c r="M48" s="3">
        <v>23.614333333333335</v>
      </c>
      <c r="N48" s="3">
        <v>4.7246666666666659</v>
      </c>
      <c r="O48" s="3">
        <v>4.7805555555555559</v>
      </c>
      <c r="P48" s="3">
        <f>SUM(Table3[[#This Row],[LPN Hours (excl. Admin)]:[LPN Admin Hours]])</f>
        <v>40.914333333333339</v>
      </c>
      <c r="Q48" s="3">
        <v>35.786111111111111</v>
      </c>
      <c r="R48" s="3">
        <v>5.1282222222222247</v>
      </c>
      <c r="S48" s="3">
        <f>SUM(Table3[[#This Row],[CNA Hours]], Table3[[#This Row],[NA TR Hours]], Table3[[#This Row],[Med Aide/Tech Hours]])</f>
        <v>155.52700000000002</v>
      </c>
      <c r="T48" s="3">
        <v>85.694888888888883</v>
      </c>
      <c r="U48" s="3">
        <v>43.96333333333336</v>
      </c>
      <c r="V48" s="3">
        <v>25.86877777777778</v>
      </c>
      <c r="W48" s="3">
        <f>SUM(Table3[[#This Row],[RN Hours Contract]:[Med Aide Hours Contract]])</f>
        <v>0</v>
      </c>
      <c r="X48" s="3">
        <v>0</v>
      </c>
      <c r="Y48" s="3">
        <v>0</v>
      </c>
      <c r="Z48" s="3">
        <v>0</v>
      </c>
      <c r="AA48" s="3">
        <v>0</v>
      </c>
      <c r="AB48" s="3">
        <v>0</v>
      </c>
      <c r="AC48" s="3">
        <v>0</v>
      </c>
      <c r="AD48" s="3">
        <v>0</v>
      </c>
      <c r="AE48" s="3">
        <v>0</v>
      </c>
      <c r="AF48" t="s">
        <v>46</v>
      </c>
      <c r="AG48" s="13">
        <v>7</v>
      </c>
      <c r="AQ48"/>
    </row>
    <row r="49" spans="1:43" x14ac:dyDescent="0.2">
      <c r="A49" t="s">
        <v>479</v>
      </c>
      <c r="B49" t="s">
        <v>535</v>
      </c>
      <c r="C49" t="s">
        <v>1073</v>
      </c>
      <c r="D49" t="s">
        <v>1219</v>
      </c>
      <c r="E49" s="3">
        <v>45.011111111111113</v>
      </c>
      <c r="F49" s="3">
        <f>Table3[[#This Row],[Total Hours Nurse Staffing]]/Table3[[#This Row],[MDS Census]]</f>
        <v>2.7260923228832388</v>
      </c>
      <c r="G49" s="3">
        <f>Table3[[#This Row],[Total Direct Care Staff Hours]]/Table3[[#This Row],[MDS Census]]</f>
        <v>2.2657047642557391</v>
      </c>
      <c r="H49" s="3">
        <f>Table3[[#This Row],[Total RN Hours (w/ Admin, DON)]]/Table3[[#This Row],[MDS Census]]</f>
        <v>0.68742285855344354</v>
      </c>
      <c r="I49" s="3">
        <f>Table3[[#This Row],[RN Hours (excl. Admin, DON)]]/Table3[[#This Row],[MDS Census]]</f>
        <v>0.37182177240187608</v>
      </c>
      <c r="J49" s="3">
        <f t="shared" ref="J49:J112" si="1">SUM(L49,P49,S49)</f>
        <v>122.70444444444445</v>
      </c>
      <c r="K49" s="3">
        <f>SUM(Table3[[#This Row],[RN Hours (excl. Admin, DON)]], Table3[[#This Row],[LPN Hours (excl. Admin)]], Table3[[#This Row],[CNA Hours]], Table3[[#This Row],[NA TR Hours]], Table3[[#This Row],[Med Aide/Tech Hours]])</f>
        <v>101.98188888888889</v>
      </c>
      <c r="L49" s="3">
        <f>SUM(Table3[[#This Row],[RN Hours (excl. Admin, DON)]:[RN DON Hours]])</f>
        <v>30.941666666666666</v>
      </c>
      <c r="M49" s="3">
        <v>16.736111111111111</v>
      </c>
      <c r="N49" s="3">
        <v>9.905555555555555</v>
      </c>
      <c r="O49" s="3">
        <v>4.3</v>
      </c>
      <c r="P49" s="3">
        <f>SUM(Table3[[#This Row],[LPN Hours (excl. Admin)]:[LPN Admin Hours]])</f>
        <v>24.065333333333331</v>
      </c>
      <c r="Q49" s="3">
        <v>17.548333333333332</v>
      </c>
      <c r="R49" s="3">
        <v>6.5169999999999995</v>
      </c>
      <c r="S49" s="3">
        <f>SUM(Table3[[#This Row],[CNA Hours]], Table3[[#This Row],[NA TR Hours]], Table3[[#This Row],[Med Aide/Tech Hours]])</f>
        <v>67.697444444444443</v>
      </c>
      <c r="T49" s="3">
        <v>48.763888888888886</v>
      </c>
      <c r="U49" s="3">
        <v>0</v>
      </c>
      <c r="V49" s="3">
        <v>18.933555555555554</v>
      </c>
      <c r="W49" s="3">
        <f>SUM(Table3[[#This Row],[RN Hours Contract]:[Med Aide Hours Contract]])</f>
        <v>8.0375555555555547</v>
      </c>
      <c r="X49" s="3">
        <v>0</v>
      </c>
      <c r="Y49" s="3">
        <v>0</v>
      </c>
      <c r="Z49" s="3">
        <v>0</v>
      </c>
      <c r="AA49" s="3">
        <v>8.0375555555555547</v>
      </c>
      <c r="AB49" s="3">
        <v>0</v>
      </c>
      <c r="AC49" s="3">
        <v>0</v>
      </c>
      <c r="AD49" s="3">
        <v>0</v>
      </c>
      <c r="AE49" s="3">
        <v>0</v>
      </c>
      <c r="AF49" t="s">
        <v>47</v>
      </c>
      <c r="AG49" s="13">
        <v>7</v>
      </c>
      <c r="AQ49"/>
    </row>
    <row r="50" spans="1:43" x14ac:dyDescent="0.2">
      <c r="A50" t="s">
        <v>479</v>
      </c>
      <c r="B50" t="s">
        <v>536</v>
      </c>
      <c r="C50" t="s">
        <v>1075</v>
      </c>
      <c r="D50" t="s">
        <v>1284</v>
      </c>
      <c r="E50" s="3">
        <v>60.766666666666666</v>
      </c>
      <c r="F50" s="3">
        <f>Table3[[#This Row],[Total Hours Nurse Staffing]]/Table3[[#This Row],[MDS Census]]</f>
        <v>3.47598646918998</v>
      </c>
      <c r="G50" s="3">
        <f>Table3[[#This Row],[Total Direct Care Staff Hours]]/Table3[[#This Row],[MDS Census]]</f>
        <v>3.0513274821722431</v>
      </c>
      <c r="H50" s="3">
        <f>Table3[[#This Row],[Total RN Hours (w/ Admin, DON)]]/Table3[[#This Row],[MDS Census]]</f>
        <v>0.501559700127994</v>
      </c>
      <c r="I50" s="3">
        <f>Table3[[#This Row],[RN Hours (excl. Admin, DON)]]/Table3[[#This Row],[MDS Census]]</f>
        <v>0.24990126165660997</v>
      </c>
      <c r="J50" s="3">
        <f t="shared" si="1"/>
        <v>211.22411111111111</v>
      </c>
      <c r="K50" s="3">
        <f>SUM(Table3[[#This Row],[RN Hours (excl. Admin, DON)]], Table3[[#This Row],[LPN Hours (excl. Admin)]], Table3[[#This Row],[CNA Hours]], Table3[[#This Row],[NA TR Hours]], Table3[[#This Row],[Med Aide/Tech Hours]])</f>
        <v>185.41899999999998</v>
      </c>
      <c r="L50" s="3">
        <f>SUM(Table3[[#This Row],[RN Hours (excl. Admin, DON)]:[RN DON Hours]])</f>
        <v>30.478111111111104</v>
      </c>
      <c r="M50" s="3">
        <v>15.185666666666666</v>
      </c>
      <c r="N50" s="3">
        <v>9.6333333333333311</v>
      </c>
      <c r="O50" s="3">
        <v>5.6591111111111108</v>
      </c>
      <c r="P50" s="3">
        <f>SUM(Table3[[#This Row],[LPN Hours (excl. Admin)]:[LPN Admin Hours]])</f>
        <v>51.127444444444443</v>
      </c>
      <c r="Q50" s="3">
        <v>40.614777777777775</v>
      </c>
      <c r="R50" s="3">
        <v>10.512666666666666</v>
      </c>
      <c r="S50" s="3">
        <f>SUM(Table3[[#This Row],[CNA Hours]], Table3[[#This Row],[NA TR Hours]], Table3[[#This Row],[Med Aide/Tech Hours]])</f>
        <v>129.61855555555556</v>
      </c>
      <c r="T50" s="3">
        <v>104.89922222222222</v>
      </c>
      <c r="U50" s="3">
        <v>15.342666666666666</v>
      </c>
      <c r="V50" s="3">
        <v>9.3766666666666634</v>
      </c>
      <c r="W50" s="3">
        <f>SUM(Table3[[#This Row],[RN Hours Contract]:[Med Aide Hours Contract]])</f>
        <v>0</v>
      </c>
      <c r="X50" s="3">
        <v>0</v>
      </c>
      <c r="Y50" s="3">
        <v>0</v>
      </c>
      <c r="Z50" s="3">
        <v>0</v>
      </c>
      <c r="AA50" s="3">
        <v>0</v>
      </c>
      <c r="AB50" s="3">
        <v>0</v>
      </c>
      <c r="AC50" s="3">
        <v>0</v>
      </c>
      <c r="AD50" s="3">
        <v>0</v>
      </c>
      <c r="AE50" s="3">
        <v>0</v>
      </c>
      <c r="AF50" t="s">
        <v>48</v>
      </c>
      <c r="AG50" s="13">
        <v>7</v>
      </c>
      <c r="AQ50"/>
    </row>
    <row r="51" spans="1:43" x14ac:dyDescent="0.2">
      <c r="A51" t="s">
        <v>479</v>
      </c>
      <c r="B51" t="s">
        <v>537</v>
      </c>
      <c r="C51" t="s">
        <v>1076</v>
      </c>
      <c r="D51" t="s">
        <v>1285</v>
      </c>
      <c r="E51" s="3">
        <v>60.577777777777776</v>
      </c>
      <c r="F51" s="3">
        <f>Table3[[#This Row],[Total Hours Nurse Staffing]]/Table3[[#This Row],[MDS Census]]</f>
        <v>2.972756786500367</v>
      </c>
      <c r="G51" s="3">
        <f>Table3[[#This Row],[Total Direct Care Staff Hours]]/Table3[[#This Row],[MDS Census]]</f>
        <v>2.6758712399119591</v>
      </c>
      <c r="H51" s="3">
        <f>Table3[[#This Row],[Total RN Hours (w/ Admin, DON)]]/Table3[[#This Row],[MDS Census]]</f>
        <v>0.35466984592809975</v>
      </c>
      <c r="I51" s="3">
        <f>Table3[[#This Row],[RN Hours (excl. Admin, DON)]]/Table3[[#This Row],[MDS Census]]</f>
        <v>0.1602072633895818</v>
      </c>
      <c r="J51" s="3">
        <f t="shared" si="1"/>
        <v>180.083</v>
      </c>
      <c r="K51" s="3">
        <f>SUM(Table3[[#This Row],[RN Hours (excl. Admin, DON)]], Table3[[#This Row],[LPN Hours (excl. Admin)]], Table3[[#This Row],[CNA Hours]], Table3[[#This Row],[NA TR Hours]], Table3[[#This Row],[Med Aide/Tech Hours]])</f>
        <v>162.09833333333333</v>
      </c>
      <c r="L51" s="3">
        <f>SUM(Table3[[#This Row],[RN Hours (excl. Admin, DON)]:[RN DON Hours]])</f>
        <v>21.485111111111109</v>
      </c>
      <c r="M51" s="3">
        <v>9.7050000000000001</v>
      </c>
      <c r="N51" s="3">
        <v>7.2023333333333301</v>
      </c>
      <c r="O51" s="3">
        <v>4.5777777777777775</v>
      </c>
      <c r="P51" s="3">
        <f>SUM(Table3[[#This Row],[LPN Hours (excl. Admin)]:[LPN Admin Hours]])</f>
        <v>46.779777777777781</v>
      </c>
      <c r="Q51" s="3">
        <v>40.575222222222223</v>
      </c>
      <c r="R51" s="3">
        <v>6.2045555555555563</v>
      </c>
      <c r="S51" s="3">
        <f>SUM(Table3[[#This Row],[CNA Hours]], Table3[[#This Row],[NA TR Hours]], Table3[[#This Row],[Med Aide/Tech Hours]])</f>
        <v>111.81811111111111</v>
      </c>
      <c r="T51" s="3">
        <v>111.81811111111111</v>
      </c>
      <c r="U51" s="3">
        <v>0</v>
      </c>
      <c r="V51" s="3">
        <v>0</v>
      </c>
      <c r="W51" s="3">
        <f>SUM(Table3[[#This Row],[RN Hours Contract]:[Med Aide Hours Contract]])</f>
        <v>0</v>
      </c>
      <c r="X51" s="3">
        <v>0</v>
      </c>
      <c r="Y51" s="3">
        <v>0</v>
      </c>
      <c r="Z51" s="3">
        <v>0</v>
      </c>
      <c r="AA51" s="3">
        <v>0</v>
      </c>
      <c r="AB51" s="3">
        <v>0</v>
      </c>
      <c r="AC51" s="3">
        <v>0</v>
      </c>
      <c r="AD51" s="3">
        <v>0</v>
      </c>
      <c r="AE51" s="3">
        <v>0</v>
      </c>
      <c r="AF51" t="s">
        <v>49</v>
      </c>
      <c r="AG51" s="13">
        <v>7</v>
      </c>
      <c r="AQ51"/>
    </row>
    <row r="52" spans="1:43" x14ac:dyDescent="0.2">
      <c r="A52" t="s">
        <v>479</v>
      </c>
      <c r="B52" t="s">
        <v>538</v>
      </c>
      <c r="C52" t="s">
        <v>1077</v>
      </c>
      <c r="D52" t="s">
        <v>1286</v>
      </c>
      <c r="E52" s="3">
        <v>62.677777777777777</v>
      </c>
      <c r="F52" s="3">
        <f>Table3[[#This Row],[Total Hours Nurse Staffing]]/Table3[[#This Row],[MDS Census]]</f>
        <v>3.173151923417834</v>
      </c>
      <c r="G52" s="3">
        <f>Table3[[#This Row],[Total Direct Care Staff Hours]]/Table3[[#This Row],[MDS Census]]</f>
        <v>3.0188353128877856</v>
      </c>
      <c r="H52" s="3">
        <f>Table3[[#This Row],[Total RN Hours (w/ Admin, DON)]]/Table3[[#This Row],[MDS Census]]</f>
        <v>0.26586598120900551</v>
      </c>
      <c r="I52" s="3">
        <f>Table3[[#This Row],[RN Hours (excl. Admin, DON)]]/Table3[[#This Row],[MDS Census]]</f>
        <v>0.20062932104236836</v>
      </c>
      <c r="J52" s="3">
        <f t="shared" si="1"/>
        <v>198.88611111111112</v>
      </c>
      <c r="K52" s="3">
        <f>SUM(Table3[[#This Row],[RN Hours (excl. Admin, DON)]], Table3[[#This Row],[LPN Hours (excl. Admin)]], Table3[[#This Row],[CNA Hours]], Table3[[#This Row],[NA TR Hours]], Table3[[#This Row],[Med Aide/Tech Hours]])</f>
        <v>189.21388888888887</v>
      </c>
      <c r="L52" s="3">
        <f>SUM(Table3[[#This Row],[RN Hours (excl. Admin, DON)]:[RN DON Hours]])</f>
        <v>16.663888888888888</v>
      </c>
      <c r="M52" s="3">
        <v>12.574999999999999</v>
      </c>
      <c r="N52" s="3">
        <v>0</v>
      </c>
      <c r="O52" s="3">
        <v>4.0888888888888886</v>
      </c>
      <c r="P52" s="3">
        <f>SUM(Table3[[#This Row],[LPN Hours (excl. Admin)]:[LPN Admin Hours]])</f>
        <v>34.841666666666669</v>
      </c>
      <c r="Q52" s="3">
        <v>29.258333333333333</v>
      </c>
      <c r="R52" s="3">
        <v>5.583333333333333</v>
      </c>
      <c r="S52" s="3">
        <f>SUM(Table3[[#This Row],[CNA Hours]], Table3[[#This Row],[NA TR Hours]], Table3[[#This Row],[Med Aide/Tech Hours]])</f>
        <v>147.38055555555556</v>
      </c>
      <c r="T52" s="3">
        <v>53.174999999999997</v>
      </c>
      <c r="U52" s="3">
        <v>82.75</v>
      </c>
      <c r="V52" s="3">
        <v>11.455555555555556</v>
      </c>
      <c r="W52" s="3">
        <f>SUM(Table3[[#This Row],[RN Hours Contract]:[Med Aide Hours Contract]])</f>
        <v>0</v>
      </c>
      <c r="X52" s="3">
        <v>0</v>
      </c>
      <c r="Y52" s="3">
        <v>0</v>
      </c>
      <c r="Z52" s="3">
        <v>0</v>
      </c>
      <c r="AA52" s="3">
        <v>0</v>
      </c>
      <c r="AB52" s="3">
        <v>0</v>
      </c>
      <c r="AC52" s="3">
        <v>0</v>
      </c>
      <c r="AD52" s="3">
        <v>0</v>
      </c>
      <c r="AE52" s="3">
        <v>0</v>
      </c>
      <c r="AF52" t="s">
        <v>50</v>
      </c>
      <c r="AG52" s="13">
        <v>7</v>
      </c>
      <c r="AQ52"/>
    </row>
    <row r="53" spans="1:43" x14ac:dyDescent="0.2">
      <c r="A53" t="s">
        <v>479</v>
      </c>
      <c r="B53" t="s">
        <v>539</v>
      </c>
      <c r="C53" t="s">
        <v>1078</v>
      </c>
      <c r="D53" t="s">
        <v>1204</v>
      </c>
      <c r="E53" s="3">
        <v>160.05555555555554</v>
      </c>
      <c r="F53" s="3">
        <f>Table3[[#This Row],[Total Hours Nurse Staffing]]/Table3[[#This Row],[MDS Census]]</f>
        <v>2.7685574453314818</v>
      </c>
      <c r="G53" s="3">
        <f>Table3[[#This Row],[Total Direct Care Staff Hours]]/Table3[[#This Row],[MDS Census]]</f>
        <v>2.6797924331829228</v>
      </c>
      <c r="H53" s="3">
        <f>Table3[[#This Row],[Total RN Hours (w/ Admin, DON)]]/Table3[[#This Row],[MDS Census]]</f>
        <v>0.26689691079486294</v>
      </c>
      <c r="I53" s="3">
        <f>Table3[[#This Row],[RN Hours (excl. Admin, DON)]]/Table3[[#This Row],[MDS Census]]</f>
        <v>0.20384102742103438</v>
      </c>
      <c r="J53" s="3">
        <f t="shared" si="1"/>
        <v>443.12299999999993</v>
      </c>
      <c r="K53" s="3">
        <f>SUM(Table3[[#This Row],[RN Hours (excl. Admin, DON)]], Table3[[#This Row],[LPN Hours (excl. Admin)]], Table3[[#This Row],[CNA Hours]], Table3[[#This Row],[NA TR Hours]], Table3[[#This Row],[Med Aide/Tech Hours]])</f>
        <v>428.91566666666665</v>
      </c>
      <c r="L53" s="3">
        <f>SUM(Table3[[#This Row],[RN Hours (excl. Admin, DON)]:[RN DON Hours]])</f>
        <v>42.718333333333334</v>
      </c>
      <c r="M53" s="3">
        <v>32.625888888888888</v>
      </c>
      <c r="N53" s="3">
        <v>4.6702222222222209</v>
      </c>
      <c r="O53" s="3">
        <v>5.4222222222222225</v>
      </c>
      <c r="P53" s="3">
        <f>SUM(Table3[[#This Row],[LPN Hours (excl. Admin)]:[LPN Admin Hours]])</f>
        <v>128.89777777777778</v>
      </c>
      <c r="Q53" s="3">
        <v>124.78288888888888</v>
      </c>
      <c r="R53" s="3">
        <v>4.1148888888888893</v>
      </c>
      <c r="S53" s="3">
        <f>SUM(Table3[[#This Row],[CNA Hours]], Table3[[#This Row],[NA TR Hours]], Table3[[#This Row],[Med Aide/Tech Hours]])</f>
        <v>271.50688888888885</v>
      </c>
      <c r="T53" s="3">
        <v>271.50688888888885</v>
      </c>
      <c r="U53" s="3">
        <v>0</v>
      </c>
      <c r="V53" s="3">
        <v>0</v>
      </c>
      <c r="W53" s="3">
        <f>SUM(Table3[[#This Row],[RN Hours Contract]:[Med Aide Hours Contract]])</f>
        <v>0</v>
      </c>
      <c r="X53" s="3">
        <v>0</v>
      </c>
      <c r="Y53" s="3">
        <v>0</v>
      </c>
      <c r="Z53" s="3">
        <v>0</v>
      </c>
      <c r="AA53" s="3">
        <v>0</v>
      </c>
      <c r="AB53" s="3">
        <v>0</v>
      </c>
      <c r="AC53" s="3">
        <v>0</v>
      </c>
      <c r="AD53" s="3">
        <v>0</v>
      </c>
      <c r="AE53" s="3">
        <v>0</v>
      </c>
      <c r="AF53" t="s">
        <v>51</v>
      </c>
      <c r="AG53" s="13">
        <v>7</v>
      </c>
      <c r="AQ53"/>
    </row>
    <row r="54" spans="1:43" x14ac:dyDescent="0.2">
      <c r="A54" t="s">
        <v>479</v>
      </c>
      <c r="B54" t="s">
        <v>540</v>
      </c>
      <c r="C54" t="s">
        <v>1079</v>
      </c>
      <c r="D54" t="s">
        <v>1287</v>
      </c>
      <c r="E54" s="3">
        <v>55.755555555555553</v>
      </c>
      <c r="F54" s="3">
        <f>Table3[[#This Row],[Total Hours Nurse Staffing]]/Table3[[#This Row],[MDS Census]]</f>
        <v>2.8305101634117178</v>
      </c>
      <c r="G54" s="3">
        <f>Table3[[#This Row],[Total Direct Care Staff Hours]]/Table3[[#This Row],[MDS Census]]</f>
        <v>2.6902012754085298</v>
      </c>
      <c r="H54" s="3">
        <f>Table3[[#This Row],[Total RN Hours (w/ Admin, DON)]]/Table3[[#This Row],[MDS Census]]</f>
        <v>0.39359505779194898</v>
      </c>
      <c r="I54" s="3">
        <f>Table3[[#This Row],[RN Hours (excl. Admin, DON)]]/Table3[[#This Row],[MDS Census]]</f>
        <v>0.25328616978876051</v>
      </c>
      <c r="J54" s="3">
        <f t="shared" si="1"/>
        <v>157.81666666666666</v>
      </c>
      <c r="K54" s="3">
        <f>SUM(Table3[[#This Row],[RN Hours (excl. Admin, DON)]], Table3[[#This Row],[LPN Hours (excl. Admin)]], Table3[[#This Row],[CNA Hours]], Table3[[#This Row],[NA TR Hours]], Table3[[#This Row],[Med Aide/Tech Hours]])</f>
        <v>149.99366666666668</v>
      </c>
      <c r="L54" s="3">
        <f>SUM(Table3[[#This Row],[RN Hours (excl. Admin, DON)]:[RN DON Hours]])</f>
        <v>21.94511111111111</v>
      </c>
      <c r="M54" s="3">
        <v>14.122111111111112</v>
      </c>
      <c r="N54" s="3">
        <v>4.1455555555555561</v>
      </c>
      <c r="O54" s="3">
        <v>3.6774444444444447</v>
      </c>
      <c r="P54" s="3">
        <f>SUM(Table3[[#This Row],[LPN Hours (excl. Admin)]:[LPN Admin Hours]])</f>
        <v>45.178444444444445</v>
      </c>
      <c r="Q54" s="3">
        <v>45.178444444444445</v>
      </c>
      <c r="R54" s="3">
        <v>0</v>
      </c>
      <c r="S54" s="3">
        <f>SUM(Table3[[#This Row],[CNA Hours]], Table3[[#This Row],[NA TR Hours]], Table3[[#This Row],[Med Aide/Tech Hours]])</f>
        <v>90.693111111111108</v>
      </c>
      <c r="T54" s="3">
        <v>90.63422222222222</v>
      </c>
      <c r="U54" s="3">
        <v>5.8888888888888893E-2</v>
      </c>
      <c r="V54" s="3">
        <v>0</v>
      </c>
      <c r="W54" s="3">
        <f>SUM(Table3[[#This Row],[RN Hours Contract]:[Med Aide Hours Contract]])</f>
        <v>1.411111111111111</v>
      </c>
      <c r="X54" s="3">
        <v>1.3222222222222222</v>
      </c>
      <c r="Y54" s="3">
        <v>8.8888888888888892E-2</v>
      </c>
      <c r="Z54" s="3">
        <v>0</v>
      </c>
      <c r="AA54" s="3">
        <v>0</v>
      </c>
      <c r="AB54" s="3">
        <v>0</v>
      </c>
      <c r="AC54" s="3">
        <v>0</v>
      </c>
      <c r="AD54" s="3">
        <v>0</v>
      </c>
      <c r="AE54" s="3">
        <v>0</v>
      </c>
      <c r="AF54" t="s">
        <v>52</v>
      </c>
      <c r="AG54" s="13">
        <v>7</v>
      </c>
      <c r="AQ54"/>
    </row>
    <row r="55" spans="1:43" x14ac:dyDescent="0.2">
      <c r="A55" t="s">
        <v>479</v>
      </c>
      <c r="B55" t="s">
        <v>541</v>
      </c>
      <c r="C55" t="s">
        <v>1080</v>
      </c>
      <c r="D55" t="s">
        <v>1276</v>
      </c>
      <c r="E55" s="3">
        <v>54.088888888888889</v>
      </c>
      <c r="F55" s="3">
        <f>Table3[[#This Row],[Total Hours Nurse Staffing]]/Table3[[#This Row],[MDS Census]]</f>
        <v>3.6180156121610518</v>
      </c>
      <c r="G55" s="3">
        <f>Table3[[#This Row],[Total Direct Care Staff Hours]]/Table3[[#This Row],[MDS Census]]</f>
        <v>3.5150472473294987</v>
      </c>
      <c r="H55" s="3">
        <f>Table3[[#This Row],[Total RN Hours (w/ Admin, DON)]]/Table3[[#This Row],[MDS Census]]</f>
        <v>0.47760887428101895</v>
      </c>
      <c r="I55" s="3">
        <f>Table3[[#This Row],[RN Hours (excl. Admin, DON)]]/Table3[[#This Row],[MDS Census]]</f>
        <v>0.38193303204601481</v>
      </c>
      <c r="J55" s="3">
        <f t="shared" si="1"/>
        <v>195.69444444444446</v>
      </c>
      <c r="K55" s="3">
        <f>SUM(Table3[[#This Row],[RN Hours (excl. Admin, DON)]], Table3[[#This Row],[LPN Hours (excl. Admin)]], Table3[[#This Row],[CNA Hours]], Table3[[#This Row],[NA TR Hours]], Table3[[#This Row],[Med Aide/Tech Hours]])</f>
        <v>190.125</v>
      </c>
      <c r="L55" s="3">
        <f>SUM(Table3[[#This Row],[RN Hours (excl. Admin, DON)]:[RN DON Hours]])</f>
        <v>25.833333333333336</v>
      </c>
      <c r="M55" s="3">
        <v>20.658333333333335</v>
      </c>
      <c r="N55" s="3">
        <v>7.2222222222222215E-2</v>
      </c>
      <c r="O55" s="3">
        <v>5.1027777777777779</v>
      </c>
      <c r="P55" s="3">
        <f>SUM(Table3[[#This Row],[LPN Hours (excl. Admin)]:[LPN Admin Hours]])</f>
        <v>43.702777777777776</v>
      </c>
      <c r="Q55" s="3">
        <v>43.30833333333333</v>
      </c>
      <c r="R55" s="3">
        <v>0.39444444444444443</v>
      </c>
      <c r="S55" s="3">
        <f>SUM(Table3[[#This Row],[CNA Hours]], Table3[[#This Row],[NA TR Hours]], Table3[[#This Row],[Med Aide/Tech Hours]])</f>
        <v>126.15833333333333</v>
      </c>
      <c r="T55" s="3">
        <v>109.85555555555555</v>
      </c>
      <c r="U55" s="3">
        <v>0</v>
      </c>
      <c r="V55" s="3">
        <v>16.302777777777777</v>
      </c>
      <c r="W55" s="3">
        <f>SUM(Table3[[#This Row],[RN Hours Contract]:[Med Aide Hours Contract]])</f>
        <v>0</v>
      </c>
      <c r="X55" s="3">
        <v>0</v>
      </c>
      <c r="Y55" s="3">
        <v>0</v>
      </c>
      <c r="Z55" s="3">
        <v>0</v>
      </c>
      <c r="AA55" s="3">
        <v>0</v>
      </c>
      <c r="AB55" s="3">
        <v>0</v>
      </c>
      <c r="AC55" s="3">
        <v>0</v>
      </c>
      <c r="AD55" s="3">
        <v>0</v>
      </c>
      <c r="AE55" s="3">
        <v>0</v>
      </c>
      <c r="AF55" t="s">
        <v>53</v>
      </c>
      <c r="AG55" s="13">
        <v>7</v>
      </c>
      <c r="AQ55"/>
    </row>
    <row r="56" spans="1:43" x14ac:dyDescent="0.2">
      <c r="A56" t="s">
        <v>479</v>
      </c>
      <c r="B56" t="s">
        <v>542</v>
      </c>
      <c r="C56" t="s">
        <v>1081</v>
      </c>
      <c r="D56" t="s">
        <v>1288</v>
      </c>
      <c r="E56" s="3">
        <v>75.844444444444449</v>
      </c>
      <c r="F56" s="3">
        <f>Table3[[#This Row],[Total Hours Nurse Staffing]]/Table3[[#This Row],[MDS Census]]</f>
        <v>3.1353750366246698</v>
      </c>
      <c r="G56" s="3">
        <f>Table3[[#This Row],[Total Direct Care Staff Hours]]/Table3[[#This Row],[MDS Census]]</f>
        <v>3.0287064166422497</v>
      </c>
      <c r="H56" s="3">
        <f>Table3[[#This Row],[Total RN Hours (w/ Admin, DON)]]/Table3[[#This Row],[MDS Census]]</f>
        <v>0.36163346029885729</v>
      </c>
      <c r="I56" s="3">
        <f>Table3[[#This Row],[RN Hours (excl. Admin, DON)]]/Table3[[#This Row],[MDS Census]]</f>
        <v>0.25496484031643712</v>
      </c>
      <c r="J56" s="3">
        <f t="shared" si="1"/>
        <v>237.80077777777774</v>
      </c>
      <c r="K56" s="3">
        <f>SUM(Table3[[#This Row],[RN Hours (excl. Admin, DON)]], Table3[[#This Row],[LPN Hours (excl. Admin)]], Table3[[#This Row],[CNA Hours]], Table3[[#This Row],[NA TR Hours]], Table3[[#This Row],[Med Aide/Tech Hours]])</f>
        <v>229.71055555555552</v>
      </c>
      <c r="L56" s="3">
        <f>SUM(Table3[[#This Row],[RN Hours (excl. Admin, DON)]:[RN DON Hours]])</f>
        <v>27.427888888888887</v>
      </c>
      <c r="M56" s="3">
        <v>19.337666666666667</v>
      </c>
      <c r="N56" s="3">
        <v>2.712444444444444</v>
      </c>
      <c r="O56" s="3">
        <v>5.3777777777777782</v>
      </c>
      <c r="P56" s="3">
        <f>SUM(Table3[[#This Row],[LPN Hours (excl. Admin)]:[LPN Admin Hours]])</f>
        <v>23.510444444444445</v>
      </c>
      <c r="Q56" s="3">
        <v>23.510444444444445</v>
      </c>
      <c r="R56" s="3">
        <v>0</v>
      </c>
      <c r="S56" s="3">
        <f>SUM(Table3[[#This Row],[CNA Hours]], Table3[[#This Row],[NA TR Hours]], Table3[[#This Row],[Med Aide/Tech Hours]])</f>
        <v>186.86244444444441</v>
      </c>
      <c r="T56" s="3">
        <v>117.50022222222222</v>
      </c>
      <c r="U56" s="3">
        <v>25.444222222222212</v>
      </c>
      <c r="V56" s="3">
        <v>43.917999999999985</v>
      </c>
      <c r="W56" s="3">
        <f>SUM(Table3[[#This Row],[RN Hours Contract]:[Med Aide Hours Contract]])</f>
        <v>0</v>
      </c>
      <c r="X56" s="3">
        <v>0</v>
      </c>
      <c r="Y56" s="3">
        <v>0</v>
      </c>
      <c r="Z56" s="3">
        <v>0</v>
      </c>
      <c r="AA56" s="3">
        <v>0</v>
      </c>
      <c r="AB56" s="3">
        <v>0</v>
      </c>
      <c r="AC56" s="3">
        <v>0</v>
      </c>
      <c r="AD56" s="3">
        <v>0</v>
      </c>
      <c r="AE56" s="3">
        <v>0</v>
      </c>
      <c r="AF56" t="s">
        <v>54</v>
      </c>
      <c r="AG56" s="13">
        <v>7</v>
      </c>
      <c r="AQ56"/>
    </row>
    <row r="57" spans="1:43" x14ac:dyDescent="0.2">
      <c r="A57" t="s">
        <v>479</v>
      </c>
      <c r="B57" t="s">
        <v>543</v>
      </c>
      <c r="C57" t="s">
        <v>1052</v>
      </c>
      <c r="D57" t="s">
        <v>1208</v>
      </c>
      <c r="E57" s="3">
        <v>87.555555555555557</v>
      </c>
      <c r="F57" s="3">
        <f>Table3[[#This Row],[Total Hours Nurse Staffing]]/Table3[[#This Row],[MDS Census]]</f>
        <v>3.4171383248730964</v>
      </c>
      <c r="G57" s="3">
        <f>Table3[[#This Row],[Total Direct Care Staff Hours]]/Table3[[#This Row],[MDS Census]]</f>
        <v>3.163965736040609</v>
      </c>
      <c r="H57" s="3">
        <f>Table3[[#This Row],[Total RN Hours (w/ Admin, DON)]]/Table3[[#This Row],[MDS Census]]</f>
        <v>0.46205583756345175</v>
      </c>
      <c r="I57" s="3">
        <f>Table3[[#This Row],[RN Hours (excl. Admin, DON)]]/Table3[[#This Row],[MDS Census]]</f>
        <v>0.2769352791878173</v>
      </c>
      <c r="J57" s="3">
        <f t="shared" si="1"/>
        <v>299.18944444444446</v>
      </c>
      <c r="K57" s="3">
        <f>SUM(Table3[[#This Row],[RN Hours (excl. Admin, DON)]], Table3[[#This Row],[LPN Hours (excl. Admin)]], Table3[[#This Row],[CNA Hours]], Table3[[#This Row],[NA TR Hours]], Table3[[#This Row],[Med Aide/Tech Hours]])</f>
        <v>277.02277777777778</v>
      </c>
      <c r="L57" s="3">
        <f>SUM(Table3[[#This Row],[RN Hours (excl. Admin, DON)]:[RN DON Hours]])</f>
        <v>40.455555555555556</v>
      </c>
      <c r="M57" s="3">
        <v>24.247222222222224</v>
      </c>
      <c r="N57" s="3">
        <v>10.536111111111111</v>
      </c>
      <c r="O57" s="3">
        <v>5.6722222222222225</v>
      </c>
      <c r="P57" s="3">
        <f>SUM(Table3[[#This Row],[LPN Hours (excl. Admin)]:[LPN Admin Hours]])</f>
        <v>58.308333333333337</v>
      </c>
      <c r="Q57" s="3">
        <v>52.35</v>
      </c>
      <c r="R57" s="3">
        <v>5.958333333333333</v>
      </c>
      <c r="S57" s="3">
        <f>SUM(Table3[[#This Row],[CNA Hours]], Table3[[#This Row],[NA TR Hours]], Table3[[#This Row],[Med Aide/Tech Hours]])</f>
        <v>200.42555555555555</v>
      </c>
      <c r="T57" s="3">
        <v>162.21444444444444</v>
      </c>
      <c r="U57" s="3">
        <v>0.98888888888888893</v>
      </c>
      <c r="V57" s="3">
        <v>37.222222222222221</v>
      </c>
      <c r="W57" s="3">
        <f>SUM(Table3[[#This Row],[RN Hours Contract]:[Med Aide Hours Contract]])</f>
        <v>6.9672222222222233</v>
      </c>
      <c r="X57" s="3">
        <v>0</v>
      </c>
      <c r="Y57" s="3">
        <v>0</v>
      </c>
      <c r="Z57" s="3">
        <v>0</v>
      </c>
      <c r="AA57" s="3">
        <v>0</v>
      </c>
      <c r="AB57" s="3">
        <v>0</v>
      </c>
      <c r="AC57" s="3">
        <v>6.9672222222222233</v>
      </c>
      <c r="AD57" s="3">
        <v>0</v>
      </c>
      <c r="AE57" s="3">
        <v>0</v>
      </c>
      <c r="AF57" t="s">
        <v>55</v>
      </c>
      <c r="AG57" s="13">
        <v>7</v>
      </c>
      <c r="AQ57"/>
    </row>
    <row r="58" spans="1:43" x14ac:dyDescent="0.2">
      <c r="A58" t="s">
        <v>479</v>
      </c>
      <c r="B58" t="s">
        <v>544</v>
      </c>
      <c r="C58" t="s">
        <v>1082</v>
      </c>
      <c r="D58" t="s">
        <v>1289</v>
      </c>
      <c r="E58" s="3">
        <v>60.5</v>
      </c>
      <c r="F58" s="3">
        <f>Table3[[#This Row],[Total Hours Nurse Staffing]]/Table3[[#This Row],[MDS Census]]</f>
        <v>2.4345270890725437</v>
      </c>
      <c r="G58" s="3">
        <f>Table3[[#This Row],[Total Direct Care Staff Hours]]/Table3[[#This Row],[MDS Census]]</f>
        <v>2.2293388429752068</v>
      </c>
      <c r="H58" s="3">
        <f>Table3[[#This Row],[Total RN Hours (w/ Admin, DON)]]/Table3[[#This Row],[MDS Census]]</f>
        <v>0.56189164370982558</v>
      </c>
      <c r="I58" s="3">
        <f>Table3[[#This Row],[RN Hours (excl. Admin, DON)]]/Table3[[#This Row],[MDS Census]]</f>
        <v>0.35670339761248854</v>
      </c>
      <c r="J58" s="3">
        <f t="shared" si="1"/>
        <v>147.28888888888889</v>
      </c>
      <c r="K58" s="3">
        <f>SUM(Table3[[#This Row],[RN Hours (excl. Admin, DON)]], Table3[[#This Row],[LPN Hours (excl. Admin)]], Table3[[#This Row],[CNA Hours]], Table3[[#This Row],[NA TR Hours]], Table3[[#This Row],[Med Aide/Tech Hours]])</f>
        <v>134.875</v>
      </c>
      <c r="L58" s="3">
        <f>SUM(Table3[[#This Row],[RN Hours (excl. Admin, DON)]:[RN DON Hours]])</f>
        <v>33.994444444444447</v>
      </c>
      <c r="M58" s="3">
        <v>21.580555555555556</v>
      </c>
      <c r="N58" s="3">
        <v>6.7249999999999996</v>
      </c>
      <c r="O58" s="3">
        <v>5.6888888888888891</v>
      </c>
      <c r="P58" s="3">
        <f>SUM(Table3[[#This Row],[LPN Hours (excl. Admin)]:[LPN Admin Hours]])</f>
        <v>30.972222222222221</v>
      </c>
      <c r="Q58" s="3">
        <v>30.972222222222221</v>
      </c>
      <c r="R58" s="3">
        <v>0</v>
      </c>
      <c r="S58" s="3">
        <f>SUM(Table3[[#This Row],[CNA Hours]], Table3[[#This Row],[NA TR Hours]], Table3[[#This Row],[Med Aide/Tech Hours]])</f>
        <v>82.322222222222223</v>
      </c>
      <c r="T58" s="3">
        <v>57.197222222222223</v>
      </c>
      <c r="U58" s="3">
        <v>19.022222222222222</v>
      </c>
      <c r="V58" s="3">
        <v>6.1027777777777779</v>
      </c>
      <c r="W58" s="3">
        <f>SUM(Table3[[#This Row],[RN Hours Contract]:[Med Aide Hours Contract]])</f>
        <v>0</v>
      </c>
      <c r="X58" s="3">
        <v>0</v>
      </c>
      <c r="Y58" s="3">
        <v>0</v>
      </c>
      <c r="Z58" s="3">
        <v>0</v>
      </c>
      <c r="AA58" s="3">
        <v>0</v>
      </c>
      <c r="AB58" s="3">
        <v>0</v>
      </c>
      <c r="AC58" s="3">
        <v>0</v>
      </c>
      <c r="AD58" s="3">
        <v>0</v>
      </c>
      <c r="AE58" s="3">
        <v>0</v>
      </c>
      <c r="AF58" t="s">
        <v>56</v>
      </c>
      <c r="AG58" s="13">
        <v>7</v>
      </c>
      <c r="AQ58"/>
    </row>
    <row r="59" spans="1:43" x14ac:dyDescent="0.2">
      <c r="A59" t="s">
        <v>479</v>
      </c>
      <c r="B59" t="s">
        <v>545</v>
      </c>
      <c r="C59" t="s">
        <v>1074</v>
      </c>
      <c r="D59" t="s">
        <v>1262</v>
      </c>
      <c r="E59" s="3">
        <v>57.944444444444443</v>
      </c>
      <c r="F59" s="3">
        <f>Table3[[#This Row],[Total Hours Nurse Staffing]]/Table3[[#This Row],[MDS Census]]</f>
        <v>4.5922032598274214</v>
      </c>
      <c r="G59" s="3">
        <f>Table3[[#This Row],[Total Direct Care Staff Hours]]/Table3[[#This Row],[MDS Census]]</f>
        <v>4.4315493767976983</v>
      </c>
      <c r="H59" s="3">
        <f>Table3[[#This Row],[Total RN Hours (w/ Admin, DON)]]/Table3[[#This Row],[MDS Census]]</f>
        <v>0.32291275167785233</v>
      </c>
      <c r="I59" s="3">
        <f>Table3[[#This Row],[RN Hours (excl. Admin, DON)]]/Table3[[#This Row],[MDS Census]]</f>
        <v>0.22497411313518695</v>
      </c>
      <c r="J59" s="3">
        <f t="shared" si="1"/>
        <v>266.09266666666667</v>
      </c>
      <c r="K59" s="3">
        <f>SUM(Table3[[#This Row],[RN Hours (excl. Admin, DON)]], Table3[[#This Row],[LPN Hours (excl. Admin)]], Table3[[#This Row],[CNA Hours]], Table3[[#This Row],[NA TR Hours]], Table3[[#This Row],[Med Aide/Tech Hours]])</f>
        <v>256.78366666666665</v>
      </c>
      <c r="L59" s="3">
        <f>SUM(Table3[[#This Row],[RN Hours (excl. Admin, DON)]:[RN DON Hours]])</f>
        <v>18.710999999999999</v>
      </c>
      <c r="M59" s="3">
        <v>13.036</v>
      </c>
      <c r="N59" s="3">
        <v>0</v>
      </c>
      <c r="O59" s="3">
        <v>5.6749999999999998</v>
      </c>
      <c r="P59" s="3">
        <f>SUM(Table3[[#This Row],[LPN Hours (excl. Admin)]:[LPN Admin Hours]])</f>
        <v>70.612000000000009</v>
      </c>
      <c r="Q59" s="3">
        <v>66.978000000000009</v>
      </c>
      <c r="R59" s="3">
        <v>3.6339999999999999</v>
      </c>
      <c r="S59" s="3">
        <f>SUM(Table3[[#This Row],[CNA Hours]], Table3[[#This Row],[NA TR Hours]], Table3[[#This Row],[Med Aide/Tech Hours]])</f>
        <v>176.76966666666664</v>
      </c>
      <c r="T59" s="3">
        <v>99.587333333333333</v>
      </c>
      <c r="U59" s="3">
        <v>19.791222222222224</v>
      </c>
      <c r="V59" s="3">
        <v>57.39111111111108</v>
      </c>
      <c r="W59" s="3">
        <f>SUM(Table3[[#This Row],[RN Hours Contract]:[Med Aide Hours Contract]])</f>
        <v>2.3143333333333329</v>
      </c>
      <c r="X59" s="3">
        <v>0.5</v>
      </c>
      <c r="Y59" s="3">
        <v>0</v>
      </c>
      <c r="Z59" s="3">
        <v>0</v>
      </c>
      <c r="AA59" s="3">
        <v>0.57777777777777772</v>
      </c>
      <c r="AB59" s="3">
        <v>0</v>
      </c>
      <c r="AC59" s="3">
        <v>0</v>
      </c>
      <c r="AD59" s="3">
        <v>0</v>
      </c>
      <c r="AE59" s="3">
        <v>1.2365555555555554</v>
      </c>
      <c r="AF59" t="s">
        <v>57</v>
      </c>
      <c r="AG59" s="13">
        <v>7</v>
      </c>
      <c r="AQ59"/>
    </row>
    <row r="60" spans="1:43" x14ac:dyDescent="0.2">
      <c r="A60" t="s">
        <v>479</v>
      </c>
      <c r="B60" t="s">
        <v>546</v>
      </c>
      <c r="C60" t="s">
        <v>1014</v>
      </c>
      <c r="D60" t="s">
        <v>1290</v>
      </c>
      <c r="E60" s="3">
        <v>53.055555555555557</v>
      </c>
      <c r="F60" s="3">
        <f>Table3[[#This Row],[Total Hours Nurse Staffing]]/Table3[[#This Row],[MDS Census]]</f>
        <v>2.6689989528795812</v>
      </c>
      <c r="G60" s="3">
        <f>Table3[[#This Row],[Total Direct Care Staff Hours]]/Table3[[#This Row],[MDS Census]]</f>
        <v>2.5419916230366497</v>
      </c>
      <c r="H60" s="3">
        <f>Table3[[#This Row],[Total RN Hours (w/ Admin, DON)]]/Table3[[#This Row],[MDS Census]]</f>
        <v>0.16988481675392669</v>
      </c>
      <c r="I60" s="3">
        <f>Table3[[#This Row],[RN Hours (excl. Admin, DON)]]/Table3[[#This Row],[MDS Census]]</f>
        <v>4.2877486910994765E-2</v>
      </c>
      <c r="J60" s="3">
        <f t="shared" si="1"/>
        <v>141.60522222222224</v>
      </c>
      <c r="K60" s="3">
        <f>SUM(Table3[[#This Row],[RN Hours (excl. Admin, DON)]], Table3[[#This Row],[LPN Hours (excl. Admin)]], Table3[[#This Row],[CNA Hours]], Table3[[#This Row],[NA TR Hours]], Table3[[#This Row],[Med Aide/Tech Hours]])</f>
        <v>134.8667777777778</v>
      </c>
      <c r="L60" s="3">
        <f>SUM(Table3[[#This Row],[RN Hours (excl. Admin, DON)]:[RN DON Hours]])</f>
        <v>9.0133333333333336</v>
      </c>
      <c r="M60" s="3">
        <v>2.274888888888889</v>
      </c>
      <c r="N60" s="3">
        <v>6.7384444444444451</v>
      </c>
      <c r="O60" s="3">
        <v>0</v>
      </c>
      <c r="P60" s="3">
        <f>SUM(Table3[[#This Row],[LPN Hours (excl. Admin)]:[LPN Admin Hours]])</f>
        <v>52.447222222222223</v>
      </c>
      <c r="Q60" s="3">
        <v>52.447222222222223</v>
      </c>
      <c r="R60" s="3">
        <v>0</v>
      </c>
      <c r="S60" s="3">
        <f>SUM(Table3[[#This Row],[CNA Hours]], Table3[[#This Row],[NA TR Hours]], Table3[[#This Row],[Med Aide/Tech Hours]])</f>
        <v>80.14466666666668</v>
      </c>
      <c r="T60" s="3">
        <v>66.14222222222223</v>
      </c>
      <c r="U60" s="3">
        <v>4.3581111111111124</v>
      </c>
      <c r="V60" s="3">
        <v>9.6443333333333303</v>
      </c>
      <c r="W60" s="3">
        <f>SUM(Table3[[#This Row],[RN Hours Contract]:[Med Aide Hours Contract]])</f>
        <v>8.8888888888888892E-2</v>
      </c>
      <c r="X60" s="3">
        <v>8.8888888888888892E-2</v>
      </c>
      <c r="Y60" s="3">
        <v>0</v>
      </c>
      <c r="Z60" s="3">
        <v>0</v>
      </c>
      <c r="AA60" s="3">
        <v>0</v>
      </c>
      <c r="AB60" s="3">
        <v>0</v>
      </c>
      <c r="AC60" s="3">
        <v>0</v>
      </c>
      <c r="AD60" s="3">
        <v>0</v>
      </c>
      <c r="AE60" s="3">
        <v>0</v>
      </c>
      <c r="AF60" t="s">
        <v>58</v>
      </c>
      <c r="AG60" s="13">
        <v>7</v>
      </c>
      <c r="AQ60"/>
    </row>
    <row r="61" spans="1:43" x14ac:dyDescent="0.2">
      <c r="A61" t="s">
        <v>479</v>
      </c>
      <c r="B61" t="s">
        <v>547</v>
      </c>
      <c r="C61" t="s">
        <v>1012</v>
      </c>
      <c r="D61" t="s">
        <v>1229</v>
      </c>
      <c r="E61" s="3">
        <v>63.31111111111111</v>
      </c>
      <c r="F61" s="3">
        <f>Table3[[#This Row],[Total Hours Nurse Staffing]]/Table3[[#This Row],[MDS Census]]</f>
        <v>3.844584064584065</v>
      </c>
      <c r="G61" s="3">
        <f>Table3[[#This Row],[Total Direct Care Staff Hours]]/Table3[[#This Row],[MDS Census]]</f>
        <v>3.579394524394524</v>
      </c>
      <c r="H61" s="3">
        <f>Table3[[#This Row],[Total RN Hours (w/ Admin, DON)]]/Table3[[#This Row],[MDS Census]]</f>
        <v>0.18596349596349596</v>
      </c>
      <c r="I61" s="3">
        <f>Table3[[#This Row],[RN Hours (excl. Admin, DON)]]/Table3[[#This Row],[MDS Census]]</f>
        <v>0.10295191295191294</v>
      </c>
      <c r="J61" s="3">
        <f t="shared" si="1"/>
        <v>243.40488888888891</v>
      </c>
      <c r="K61" s="3">
        <f>SUM(Table3[[#This Row],[RN Hours (excl. Admin, DON)]], Table3[[#This Row],[LPN Hours (excl. Admin)]], Table3[[#This Row],[CNA Hours]], Table3[[#This Row],[NA TR Hours]], Table3[[#This Row],[Med Aide/Tech Hours]])</f>
        <v>226.61544444444442</v>
      </c>
      <c r="L61" s="3">
        <f>SUM(Table3[[#This Row],[RN Hours (excl. Admin, DON)]:[RN DON Hours]])</f>
        <v>11.773555555555555</v>
      </c>
      <c r="M61" s="3">
        <v>6.5179999999999998</v>
      </c>
      <c r="N61" s="3">
        <v>0</v>
      </c>
      <c r="O61" s="3">
        <v>5.2555555555555555</v>
      </c>
      <c r="P61" s="3">
        <f>SUM(Table3[[#This Row],[LPN Hours (excl. Admin)]:[LPN Admin Hours]])</f>
        <v>82.166333333333341</v>
      </c>
      <c r="Q61" s="3">
        <v>70.632444444444445</v>
      </c>
      <c r="R61" s="3">
        <v>11.533888888888891</v>
      </c>
      <c r="S61" s="3">
        <f>SUM(Table3[[#This Row],[CNA Hours]], Table3[[#This Row],[NA TR Hours]], Table3[[#This Row],[Med Aide/Tech Hours]])</f>
        <v>149.465</v>
      </c>
      <c r="T61" s="3">
        <v>94.473888888888879</v>
      </c>
      <c r="U61" s="3">
        <v>19.434888888888889</v>
      </c>
      <c r="V61" s="3">
        <v>35.556222222222225</v>
      </c>
      <c r="W61" s="3">
        <f>SUM(Table3[[#This Row],[RN Hours Contract]:[Med Aide Hours Contract]])</f>
        <v>64.539888888888896</v>
      </c>
      <c r="X61" s="3">
        <v>2.1875555555555555</v>
      </c>
      <c r="Y61" s="3">
        <v>0</v>
      </c>
      <c r="Z61" s="3">
        <v>0</v>
      </c>
      <c r="AA61" s="3">
        <v>4.9963333333333342</v>
      </c>
      <c r="AB61" s="3">
        <v>0</v>
      </c>
      <c r="AC61" s="3">
        <v>45.722777777777793</v>
      </c>
      <c r="AD61" s="3">
        <v>0</v>
      </c>
      <c r="AE61" s="3">
        <v>11.633222222222223</v>
      </c>
      <c r="AF61" t="s">
        <v>59</v>
      </c>
      <c r="AG61" s="13">
        <v>7</v>
      </c>
      <c r="AQ61"/>
    </row>
    <row r="62" spans="1:43" x14ac:dyDescent="0.2">
      <c r="A62" t="s">
        <v>479</v>
      </c>
      <c r="B62" t="s">
        <v>548</v>
      </c>
      <c r="C62" t="s">
        <v>984</v>
      </c>
      <c r="D62" t="s">
        <v>1268</v>
      </c>
      <c r="E62" s="3">
        <v>94.4</v>
      </c>
      <c r="F62" s="3">
        <f>Table3[[#This Row],[Total Hours Nurse Staffing]]/Table3[[#This Row],[MDS Census]]</f>
        <v>3.3900659133709983</v>
      </c>
      <c r="G62" s="3">
        <f>Table3[[#This Row],[Total Direct Care Staff Hours]]/Table3[[#This Row],[MDS Census]]</f>
        <v>3.225665018832391</v>
      </c>
      <c r="H62" s="3">
        <f>Table3[[#This Row],[Total RN Hours (w/ Admin, DON)]]/Table3[[#This Row],[MDS Census]]</f>
        <v>0.57091572504708099</v>
      </c>
      <c r="I62" s="3">
        <f>Table3[[#This Row],[RN Hours (excl. Admin, DON)]]/Table3[[#This Row],[MDS Census]]</f>
        <v>0.40651483050847453</v>
      </c>
      <c r="J62" s="3">
        <f t="shared" si="1"/>
        <v>320.02222222222224</v>
      </c>
      <c r="K62" s="3">
        <f>SUM(Table3[[#This Row],[RN Hours (excl. Admin, DON)]], Table3[[#This Row],[LPN Hours (excl. Admin)]], Table3[[#This Row],[CNA Hours]], Table3[[#This Row],[NA TR Hours]], Table3[[#This Row],[Med Aide/Tech Hours]])</f>
        <v>304.50277777777774</v>
      </c>
      <c r="L62" s="3">
        <f>SUM(Table3[[#This Row],[RN Hours (excl. Admin, DON)]:[RN DON Hours]])</f>
        <v>53.894444444444446</v>
      </c>
      <c r="M62" s="3">
        <v>38.375</v>
      </c>
      <c r="N62" s="3">
        <v>9.8305555555555557</v>
      </c>
      <c r="O62" s="3">
        <v>5.6888888888888891</v>
      </c>
      <c r="P62" s="3">
        <f>SUM(Table3[[#This Row],[LPN Hours (excl. Admin)]:[LPN Admin Hours]])</f>
        <v>23.172222222222221</v>
      </c>
      <c r="Q62" s="3">
        <v>23.172222222222221</v>
      </c>
      <c r="R62" s="3">
        <v>0</v>
      </c>
      <c r="S62" s="3">
        <f>SUM(Table3[[#This Row],[CNA Hours]], Table3[[#This Row],[NA TR Hours]], Table3[[#This Row],[Med Aide/Tech Hours]])</f>
        <v>242.95555555555555</v>
      </c>
      <c r="T62" s="3">
        <v>143.70555555555555</v>
      </c>
      <c r="U62" s="3">
        <v>50.211111111111109</v>
      </c>
      <c r="V62" s="3">
        <v>49.038888888888891</v>
      </c>
      <c r="W62" s="3">
        <f>SUM(Table3[[#This Row],[RN Hours Contract]:[Med Aide Hours Contract]])</f>
        <v>0</v>
      </c>
      <c r="X62" s="3">
        <v>0</v>
      </c>
      <c r="Y62" s="3">
        <v>0</v>
      </c>
      <c r="Z62" s="3">
        <v>0</v>
      </c>
      <c r="AA62" s="3">
        <v>0</v>
      </c>
      <c r="AB62" s="3">
        <v>0</v>
      </c>
      <c r="AC62" s="3">
        <v>0</v>
      </c>
      <c r="AD62" s="3">
        <v>0</v>
      </c>
      <c r="AE62" s="3">
        <v>0</v>
      </c>
      <c r="AF62" t="s">
        <v>60</v>
      </c>
      <c r="AG62" s="13">
        <v>7</v>
      </c>
      <c r="AQ62"/>
    </row>
    <row r="63" spans="1:43" x14ac:dyDescent="0.2">
      <c r="A63" t="s">
        <v>479</v>
      </c>
      <c r="B63" t="s">
        <v>549</v>
      </c>
      <c r="C63" t="s">
        <v>1083</v>
      </c>
      <c r="D63" t="s">
        <v>1240</v>
      </c>
      <c r="E63" s="3">
        <v>72.13333333333334</v>
      </c>
      <c r="F63" s="3">
        <f>Table3[[#This Row],[Total Hours Nurse Staffing]]/Table3[[#This Row],[MDS Census]]</f>
        <v>3.2502695625385085</v>
      </c>
      <c r="G63" s="3">
        <f>Table3[[#This Row],[Total Direct Care Staff Hours]]/Table3[[#This Row],[MDS Census]]</f>
        <v>3.0246457178065307</v>
      </c>
      <c r="H63" s="3">
        <f>Table3[[#This Row],[Total RN Hours (w/ Admin, DON)]]/Table3[[#This Row],[MDS Census]]</f>
        <v>0.65630776340110908</v>
      </c>
      <c r="I63" s="3">
        <f>Table3[[#This Row],[RN Hours (excl. Admin, DON)]]/Table3[[#This Row],[MDS Census]]</f>
        <v>0.50419747381392477</v>
      </c>
      <c r="J63" s="3">
        <f t="shared" si="1"/>
        <v>234.45277777777778</v>
      </c>
      <c r="K63" s="3">
        <f>SUM(Table3[[#This Row],[RN Hours (excl. Admin, DON)]], Table3[[#This Row],[LPN Hours (excl. Admin)]], Table3[[#This Row],[CNA Hours]], Table3[[#This Row],[NA TR Hours]], Table3[[#This Row],[Med Aide/Tech Hours]])</f>
        <v>218.17777777777778</v>
      </c>
      <c r="L63" s="3">
        <f>SUM(Table3[[#This Row],[RN Hours (excl. Admin, DON)]:[RN DON Hours]])</f>
        <v>47.341666666666676</v>
      </c>
      <c r="M63" s="3">
        <v>36.369444444444447</v>
      </c>
      <c r="N63" s="3">
        <v>5.6388888888888893</v>
      </c>
      <c r="O63" s="3">
        <v>5.333333333333333</v>
      </c>
      <c r="P63" s="3">
        <f>SUM(Table3[[#This Row],[LPN Hours (excl. Admin)]:[LPN Admin Hours]])</f>
        <v>20.402777777777779</v>
      </c>
      <c r="Q63" s="3">
        <v>15.1</v>
      </c>
      <c r="R63" s="3">
        <v>5.302777777777778</v>
      </c>
      <c r="S63" s="3">
        <f>SUM(Table3[[#This Row],[CNA Hours]], Table3[[#This Row],[NA TR Hours]], Table3[[#This Row],[Med Aide/Tech Hours]])</f>
        <v>166.70833333333334</v>
      </c>
      <c r="T63" s="3">
        <v>102.68333333333334</v>
      </c>
      <c r="U63" s="3">
        <v>37.358333333333334</v>
      </c>
      <c r="V63" s="3">
        <v>26.666666666666668</v>
      </c>
      <c r="W63" s="3">
        <f>SUM(Table3[[#This Row],[RN Hours Contract]:[Med Aide Hours Contract]])</f>
        <v>0</v>
      </c>
      <c r="X63" s="3">
        <v>0</v>
      </c>
      <c r="Y63" s="3">
        <v>0</v>
      </c>
      <c r="Z63" s="3">
        <v>0</v>
      </c>
      <c r="AA63" s="3">
        <v>0</v>
      </c>
      <c r="AB63" s="3">
        <v>0</v>
      </c>
      <c r="AC63" s="3">
        <v>0</v>
      </c>
      <c r="AD63" s="3">
        <v>0</v>
      </c>
      <c r="AE63" s="3">
        <v>0</v>
      </c>
      <c r="AF63" t="s">
        <v>61</v>
      </c>
      <c r="AG63" s="13">
        <v>7</v>
      </c>
      <c r="AQ63"/>
    </row>
    <row r="64" spans="1:43" x14ac:dyDescent="0.2">
      <c r="A64" t="s">
        <v>479</v>
      </c>
      <c r="B64" t="s">
        <v>550</v>
      </c>
      <c r="C64" t="s">
        <v>976</v>
      </c>
      <c r="D64" t="s">
        <v>1223</v>
      </c>
      <c r="E64" s="3">
        <v>62.68888888888889</v>
      </c>
      <c r="F64" s="3">
        <f>Table3[[#This Row],[Total Hours Nurse Staffing]]/Table3[[#This Row],[MDS Census]]</f>
        <v>2.7608560794044665</v>
      </c>
      <c r="G64" s="3">
        <f>Table3[[#This Row],[Total Direct Care Staff Hours]]/Table3[[#This Row],[MDS Census]]</f>
        <v>2.501240694789082</v>
      </c>
      <c r="H64" s="3">
        <f>Table3[[#This Row],[Total RN Hours (w/ Admin, DON)]]/Table3[[#This Row],[MDS Census]]</f>
        <v>0.19514356611130806</v>
      </c>
      <c r="I64" s="3">
        <f>Table3[[#This Row],[RN Hours (excl. Admin, DON)]]/Table3[[#This Row],[MDS Census]]</f>
        <v>8.2860687699397376E-2</v>
      </c>
      <c r="J64" s="3">
        <f t="shared" si="1"/>
        <v>173.07500000000002</v>
      </c>
      <c r="K64" s="3">
        <f>SUM(Table3[[#This Row],[RN Hours (excl. Admin, DON)]], Table3[[#This Row],[LPN Hours (excl. Admin)]], Table3[[#This Row],[CNA Hours]], Table3[[#This Row],[NA TR Hours]], Table3[[#This Row],[Med Aide/Tech Hours]])</f>
        <v>156.80000000000001</v>
      </c>
      <c r="L64" s="3">
        <f>SUM(Table3[[#This Row],[RN Hours (excl. Admin, DON)]:[RN DON Hours]])</f>
        <v>12.233333333333334</v>
      </c>
      <c r="M64" s="3">
        <v>5.1944444444444446</v>
      </c>
      <c r="N64" s="3">
        <v>1.125</v>
      </c>
      <c r="O64" s="3">
        <v>5.9138888888888888</v>
      </c>
      <c r="P64" s="3">
        <f>SUM(Table3[[#This Row],[LPN Hours (excl. Admin)]:[LPN Admin Hours]])</f>
        <v>53.430555555555557</v>
      </c>
      <c r="Q64" s="3">
        <v>44.194444444444443</v>
      </c>
      <c r="R64" s="3">
        <v>9.2361111111111107</v>
      </c>
      <c r="S64" s="3">
        <f>SUM(Table3[[#This Row],[CNA Hours]], Table3[[#This Row],[NA TR Hours]], Table3[[#This Row],[Med Aide/Tech Hours]])</f>
        <v>107.41111111111113</v>
      </c>
      <c r="T64" s="3">
        <v>61.725000000000001</v>
      </c>
      <c r="U64" s="3">
        <v>29.858333333333334</v>
      </c>
      <c r="V64" s="3">
        <v>15.827777777777778</v>
      </c>
      <c r="W64" s="3">
        <f>SUM(Table3[[#This Row],[RN Hours Contract]:[Med Aide Hours Contract]])</f>
        <v>0</v>
      </c>
      <c r="X64" s="3">
        <v>0</v>
      </c>
      <c r="Y64" s="3">
        <v>0</v>
      </c>
      <c r="Z64" s="3">
        <v>0</v>
      </c>
      <c r="AA64" s="3">
        <v>0</v>
      </c>
      <c r="AB64" s="3">
        <v>0</v>
      </c>
      <c r="AC64" s="3">
        <v>0</v>
      </c>
      <c r="AD64" s="3">
        <v>0</v>
      </c>
      <c r="AE64" s="3">
        <v>0</v>
      </c>
      <c r="AF64" t="s">
        <v>62</v>
      </c>
      <c r="AG64" s="13">
        <v>7</v>
      </c>
      <c r="AQ64"/>
    </row>
    <row r="65" spans="1:43" x14ac:dyDescent="0.2">
      <c r="A65" t="s">
        <v>479</v>
      </c>
      <c r="B65" t="s">
        <v>551</v>
      </c>
      <c r="C65" t="s">
        <v>1084</v>
      </c>
      <c r="D65" t="s">
        <v>1275</v>
      </c>
      <c r="E65" s="3">
        <v>88.466666666666669</v>
      </c>
      <c r="F65" s="3">
        <f>Table3[[#This Row],[Total Hours Nurse Staffing]]/Table3[[#This Row],[MDS Census]]</f>
        <v>2.2902662647575984</v>
      </c>
      <c r="G65" s="3">
        <f>Table3[[#This Row],[Total Direct Care Staff Hours]]/Table3[[#This Row],[MDS Census]]</f>
        <v>2.1061667922632505</v>
      </c>
      <c r="H65" s="3">
        <f>Table3[[#This Row],[Total RN Hours (w/ Admin, DON)]]/Table3[[#This Row],[MDS Census]]</f>
        <v>0.37062295905551368</v>
      </c>
      <c r="I65" s="3">
        <f>Table3[[#This Row],[RN Hours (excl. Admin, DON)]]/Table3[[#This Row],[MDS Census]]</f>
        <v>0.25082893745290125</v>
      </c>
      <c r="J65" s="3">
        <f t="shared" si="1"/>
        <v>202.61222222222221</v>
      </c>
      <c r="K65" s="3">
        <f>SUM(Table3[[#This Row],[RN Hours (excl. Admin, DON)]], Table3[[#This Row],[LPN Hours (excl. Admin)]], Table3[[#This Row],[CNA Hours]], Table3[[#This Row],[NA TR Hours]], Table3[[#This Row],[Med Aide/Tech Hours]])</f>
        <v>186.32555555555558</v>
      </c>
      <c r="L65" s="3">
        <f>SUM(Table3[[#This Row],[RN Hours (excl. Admin, DON)]:[RN DON Hours]])</f>
        <v>32.787777777777777</v>
      </c>
      <c r="M65" s="3">
        <v>22.189999999999998</v>
      </c>
      <c r="N65" s="3">
        <v>4.9477777777777794</v>
      </c>
      <c r="O65" s="3">
        <v>5.65</v>
      </c>
      <c r="P65" s="3">
        <f>SUM(Table3[[#This Row],[LPN Hours (excl. Admin)]:[LPN Admin Hours]])</f>
        <v>32.387777777777778</v>
      </c>
      <c r="Q65" s="3">
        <v>26.698888888888892</v>
      </c>
      <c r="R65" s="3">
        <v>5.6888888888888891</v>
      </c>
      <c r="S65" s="3">
        <f>SUM(Table3[[#This Row],[CNA Hours]], Table3[[#This Row],[NA TR Hours]], Table3[[#This Row],[Med Aide/Tech Hours]])</f>
        <v>137.43666666666667</v>
      </c>
      <c r="T65" s="3">
        <v>50.336666666666666</v>
      </c>
      <c r="U65" s="3">
        <v>36.494444444444454</v>
      </c>
      <c r="V65" s="3">
        <v>50.605555555555569</v>
      </c>
      <c r="W65" s="3">
        <f>SUM(Table3[[#This Row],[RN Hours Contract]:[Med Aide Hours Contract]])</f>
        <v>0</v>
      </c>
      <c r="X65" s="3">
        <v>0</v>
      </c>
      <c r="Y65" s="3">
        <v>0</v>
      </c>
      <c r="Z65" s="3">
        <v>0</v>
      </c>
      <c r="AA65" s="3">
        <v>0</v>
      </c>
      <c r="AB65" s="3">
        <v>0</v>
      </c>
      <c r="AC65" s="3">
        <v>0</v>
      </c>
      <c r="AD65" s="3">
        <v>0</v>
      </c>
      <c r="AE65" s="3">
        <v>0</v>
      </c>
      <c r="AF65" t="s">
        <v>63</v>
      </c>
      <c r="AG65" s="13">
        <v>7</v>
      </c>
      <c r="AQ65"/>
    </row>
    <row r="66" spans="1:43" x14ac:dyDescent="0.2">
      <c r="A66" t="s">
        <v>479</v>
      </c>
      <c r="B66" t="s">
        <v>552</v>
      </c>
      <c r="C66" t="s">
        <v>1085</v>
      </c>
      <c r="D66" t="s">
        <v>1239</v>
      </c>
      <c r="E66" s="3">
        <v>63.655555555555559</v>
      </c>
      <c r="F66" s="3">
        <f>Table3[[#This Row],[Total Hours Nurse Staffing]]/Table3[[#This Row],[MDS Census]]</f>
        <v>2.7372665386629431</v>
      </c>
      <c r="G66" s="3">
        <f>Table3[[#This Row],[Total Direct Care Staff Hours]]/Table3[[#This Row],[MDS Census]]</f>
        <v>2.4392040495723513</v>
      </c>
      <c r="H66" s="3">
        <f>Table3[[#This Row],[Total RN Hours (w/ Admin, DON)]]/Table3[[#This Row],[MDS Census]]</f>
        <v>0.43499738174201424</v>
      </c>
      <c r="I66" s="3">
        <f>Table3[[#This Row],[RN Hours (excl. Admin, DON)]]/Table3[[#This Row],[MDS Census]]</f>
        <v>0.20582998778146272</v>
      </c>
      <c r="J66" s="3">
        <f t="shared" si="1"/>
        <v>174.24222222222224</v>
      </c>
      <c r="K66" s="3">
        <f>SUM(Table3[[#This Row],[RN Hours (excl. Admin, DON)]], Table3[[#This Row],[LPN Hours (excl. Admin)]], Table3[[#This Row],[CNA Hours]], Table3[[#This Row],[NA TR Hours]], Table3[[#This Row],[Med Aide/Tech Hours]])</f>
        <v>155.26888888888891</v>
      </c>
      <c r="L66" s="3">
        <f>SUM(Table3[[#This Row],[RN Hours (excl. Admin, DON)]:[RN DON Hours]])</f>
        <v>27.689999999999998</v>
      </c>
      <c r="M66" s="3">
        <v>13.102222222222222</v>
      </c>
      <c r="N66" s="3">
        <v>7.894444444444443</v>
      </c>
      <c r="O66" s="3">
        <v>6.6933333333333334</v>
      </c>
      <c r="P66" s="3">
        <f>SUM(Table3[[#This Row],[LPN Hours (excl. Admin)]:[LPN Admin Hours]])</f>
        <v>37.093333333333334</v>
      </c>
      <c r="Q66" s="3">
        <v>32.707777777777778</v>
      </c>
      <c r="R66" s="3">
        <v>4.3855555555555545</v>
      </c>
      <c r="S66" s="3">
        <f>SUM(Table3[[#This Row],[CNA Hours]], Table3[[#This Row],[NA TR Hours]], Table3[[#This Row],[Med Aide/Tech Hours]])</f>
        <v>109.45888888888891</v>
      </c>
      <c r="T66" s="3">
        <v>77.906666666666666</v>
      </c>
      <c r="U66" s="3">
        <v>2.7500000000000004</v>
      </c>
      <c r="V66" s="3">
        <v>28.802222222222234</v>
      </c>
      <c r="W66" s="3">
        <f>SUM(Table3[[#This Row],[RN Hours Contract]:[Med Aide Hours Contract]])</f>
        <v>0.16111111111111112</v>
      </c>
      <c r="X66" s="3">
        <v>2.2222222222222223E-2</v>
      </c>
      <c r="Y66" s="3">
        <v>0</v>
      </c>
      <c r="Z66" s="3">
        <v>0</v>
      </c>
      <c r="AA66" s="3">
        <v>0</v>
      </c>
      <c r="AB66" s="3">
        <v>0.1388888888888889</v>
      </c>
      <c r="AC66" s="3">
        <v>0</v>
      </c>
      <c r="AD66" s="3">
        <v>0</v>
      </c>
      <c r="AE66" s="3">
        <v>0</v>
      </c>
      <c r="AF66" t="s">
        <v>64</v>
      </c>
      <c r="AG66" s="13">
        <v>7</v>
      </c>
      <c r="AQ66"/>
    </row>
    <row r="67" spans="1:43" x14ac:dyDescent="0.2">
      <c r="A67" t="s">
        <v>479</v>
      </c>
      <c r="B67" t="s">
        <v>553</v>
      </c>
      <c r="C67" t="s">
        <v>964</v>
      </c>
      <c r="D67" t="s">
        <v>1291</v>
      </c>
      <c r="E67" s="3">
        <v>57.533333333333331</v>
      </c>
      <c r="F67" s="3">
        <f>Table3[[#This Row],[Total Hours Nurse Staffing]]/Table3[[#This Row],[MDS Census]]</f>
        <v>2.5005059868675161</v>
      </c>
      <c r="G67" s="3">
        <f>Table3[[#This Row],[Total Direct Care Staff Hours]]/Table3[[#This Row],[MDS Census]]</f>
        <v>2.168762070297412</v>
      </c>
      <c r="H67" s="3">
        <f>Table3[[#This Row],[Total RN Hours (w/ Admin, DON)]]/Table3[[#This Row],[MDS Census]]</f>
        <v>0.28751255310930862</v>
      </c>
      <c r="I67" s="3">
        <f>Table3[[#This Row],[RN Hours (excl. Admin, DON)]]/Table3[[#This Row],[MDS Census]]</f>
        <v>9.1297798377752024E-2</v>
      </c>
      <c r="J67" s="3">
        <f t="shared" si="1"/>
        <v>143.86244444444444</v>
      </c>
      <c r="K67" s="3">
        <f>SUM(Table3[[#This Row],[RN Hours (excl. Admin, DON)]], Table3[[#This Row],[LPN Hours (excl. Admin)]], Table3[[#This Row],[CNA Hours]], Table3[[#This Row],[NA TR Hours]], Table3[[#This Row],[Med Aide/Tech Hours]])</f>
        <v>124.77611111111111</v>
      </c>
      <c r="L67" s="3">
        <f>SUM(Table3[[#This Row],[RN Hours (excl. Admin, DON)]:[RN DON Hours]])</f>
        <v>16.541555555555554</v>
      </c>
      <c r="M67" s="3">
        <v>5.2526666666666664</v>
      </c>
      <c r="N67" s="3">
        <v>5.5111111111111111</v>
      </c>
      <c r="O67" s="3">
        <v>5.7777777777777777</v>
      </c>
      <c r="P67" s="3">
        <f>SUM(Table3[[#This Row],[LPN Hours (excl. Admin)]:[LPN Admin Hours]])</f>
        <v>45.715444444444444</v>
      </c>
      <c r="Q67" s="3">
        <v>37.917999999999999</v>
      </c>
      <c r="R67" s="3">
        <v>7.7974444444444471</v>
      </c>
      <c r="S67" s="3">
        <f>SUM(Table3[[#This Row],[CNA Hours]], Table3[[#This Row],[NA TR Hours]], Table3[[#This Row],[Med Aide/Tech Hours]])</f>
        <v>81.605444444444444</v>
      </c>
      <c r="T67" s="3">
        <v>63.690777777777775</v>
      </c>
      <c r="U67" s="3">
        <v>16.978222222222225</v>
      </c>
      <c r="V67" s="3">
        <v>0.9364444444444443</v>
      </c>
      <c r="W67" s="3">
        <f>SUM(Table3[[#This Row],[RN Hours Contract]:[Med Aide Hours Contract]])</f>
        <v>0</v>
      </c>
      <c r="X67" s="3">
        <v>0</v>
      </c>
      <c r="Y67" s="3">
        <v>0</v>
      </c>
      <c r="Z67" s="3">
        <v>0</v>
      </c>
      <c r="AA67" s="3">
        <v>0</v>
      </c>
      <c r="AB67" s="3">
        <v>0</v>
      </c>
      <c r="AC67" s="3">
        <v>0</v>
      </c>
      <c r="AD67" s="3">
        <v>0</v>
      </c>
      <c r="AE67" s="3">
        <v>0</v>
      </c>
      <c r="AF67" t="s">
        <v>65</v>
      </c>
      <c r="AG67" s="13">
        <v>7</v>
      </c>
      <c r="AQ67"/>
    </row>
    <row r="68" spans="1:43" x14ac:dyDescent="0.2">
      <c r="A68" t="s">
        <v>479</v>
      </c>
      <c r="B68" t="s">
        <v>554</v>
      </c>
      <c r="C68" t="s">
        <v>1086</v>
      </c>
      <c r="D68" t="s">
        <v>1287</v>
      </c>
      <c r="E68" s="3">
        <v>64.277777777777771</v>
      </c>
      <c r="F68" s="3">
        <f>Table3[[#This Row],[Total Hours Nurse Staffing]]/Table3[[#This Row],[MDS Census]]</f>
        <v>2.8577251512532418</v>
      </c>
      <c r="G68" s="3">
        <f>Table3[[#This Row],[Total Direct Care Staff Hours]]/Table3[[#This Row],[MDS Census]]</f>
        <v>2.6480449438202251</v>
      </c>
      <c r="H68" s="3">
        <f>Table3[[#This Row],[Total RN Hours (w/ Admin, DON)]]/Table3[[#This Row],[MDS Census]]</f>
        <v>0.3523578219533276</v>
      </c>
      <c r="I68" s="3">
        <f>Table3[[#This Row],[RN Hours (excl. Admin, DON)]]/Table3[[#This Row],[MDS Census]]</f>
        <v>0.14267761452031116</v>
      </c>
      <c r="J68" s="3">
        <f t="shared" si="1"/>
        <v>183.68822222222224</v>
      </c>
      <c r="K68" s="3">
        <f>SUM(Table3[[#This Row],[RN Hours (excl. Admin, DON)]], Table3[[#This Row],[LPN Hours (excl. Admin)]], Table3[[#This Row],[CNA Hours]], Table3[[#This Row],[NA TR Hours]], Table3[[#This Row],[Med Aide/Tech Hours]])</f>
        <v>170.21044444444445</v>
      </c>
      <c r="L68" s="3">
        <f>SUM(Table3[[#This Row],[RN Hours (excl. Admin, DON)]:[RN DON Hours]])</f>
        <v>22.648777777777777</v>
      </c>
      <c r="M68" s="3">
        <v>9.1709999999999994</v>
      </c>
      <c r="N68" s="3">
        <v>5.0055555555555555</v>
      </c>
      <c r="O68" s="3">
        <v>8.4722222222222214</v>
      </c>
      <c r="P68" s="3">
        <f>SUM(Table3[[#This Row],[LPN Hours (excl. Admin)]:[LPN Admin Hours]])</f>
        <v>36.268333333333331</v>
      </c>
      <c r="Q68" s="3">
        <v>36.268333333333331</v>
      </c>
      <c r="R68" s="3">
        <v>0</v>
      </c>
      <c r="S68" s="3">
        <f>SUM(Table3[[#This Row],[CNA Hours]], Table3[[#This Row],[NA TR Hours]], Table3[[#This Row],[Med Aide/Tech Hours]])</f>
        <v>124.77111111111111</v>
      </c>
      <c r="T68" s="3">
        <v>61.149333333333331</v>
      </c>
      <c r="U68" s="3">
        <v>53.147666666666666</v>
      </c>
      <c r="V68" s="3">
        <v>10.47411111111111</v>
      </c>
      <c r="W68" s="3">
        <f>SUM(Table3[[#This Row],[RN Hours Contract]:[Med Aide Hours Contract]])</f>
        <v>0</v>
      </c>
      <c r="X68" s="3">
        <v>0</v>
      </c>
      <c r="Y68" s="3">
        <v>0</v>
      </c>
      <c r="Z68" s="3">
        <v>0</v>
      </c>
      <c r="AA68" s="3">
        <v>0</v>
      </c>
      <c r="AB68" s="3">
        <v>0</v>
      </c>
      <c r="AC68" s="3">
        <v>0</v>
      </c>
      <c r="AD68" s="3">
        <v>0</v>
      </c>
      <c r="AE68" s="3">
        <v>0</v>
      </c>
      <c r="AF68" t="s">
        <v>66</v>
      </c>
      <c r="AG68" s="13">
        <v>7</v>
      </c>
      <c r="AQ68"/>
    </row>
    <row r="69" spans="1:43" x14ac:dyDescent="0.2">
      <c r="A69" t="s">
        <v>479</v>
      </c>
      <c r="B69" t="s">
        <v>555</v>
      </c>
      <c r="C69" t="s">
        <v>1075</v>
      </c>
      <c r="D69" t="s">
        <v>1284</v>
      </c>
      <c r="E69" s="3">
        <v>58.966666666666669</v>
      </c>
      <c r="F69" s="3">
        <f>Table3[[#This Row],[Total Hours Nurse Staffing]]/Table3[[#This Row],[MDS Census]]</f>
        <v>3.5762766157904649</v>
      </c>
      <c r="G69" s="3">
        <f>Table3[[#This Row],[Total Direct Care Staff Hours]]/Table3[[#This Row],[MDS Census]]</f>
        <v>3.1533521763708308</v>
      </c>
      <c r="H69" s="3">
        <f>Table3[[#This Row],[Total RN Hours (w/ Admin, DON)]]/Table3[[#This Row],[MDS Census]]</f>
        <v>0.61800452232899938</v>
      </c>
      <c r="I69" s="3">
        <f>Table3[[#This Row],[RN Hours (excl. Admin, DON)]]/Table3[[#This Row],[MDS Census]]</f>
        <v>0.42806670435274163</v>
      </c>
      <c r="J69" s="3">
        <f t="shared" si="1"/>
        <v>210.8811111111111</v>
      </c>
      <c r="K69" s="3">
        <f>SUM(Table3[[#This Row],[RN Hours (excl. Admin, DON)]], Table3[[#This Row],[LPN Hours (excl. Admin)]], Table3[[#This Row],[CNA Hours]], Table3[[#This Row],[NA TR Hours]], Table3[[#This Row],[Med Aide/Tech Hours]])</f>
        <v>185.94266666666667</v>
      </c>
      <c r="L69" s="3">
        <f>SUM(Table3[[#This Row],[RN Hours (excl. Admin, DON)]:[RN DON Hours]])</f>
        <v>36.441666666666663</v>
      </c>
      <c r="M69" s="3">
        <v>25.241666666666667</v>
      </c>
      <c r="N69" s="3">
        <v>0</v>
      </c>
      <c r="O69" s="3">
        <v>11.2</v>
      </c>
      <c r="P69" s="3">
        <f>SUM(Table3[[#This Row],[LPN Hours (excl. Admin)]:[LPN Admin Hours]])</f>
        <v>34.222333333333331</v>
      </c>
      <c r="Q69" s="3">
        <v>20.483888888888888</v>
      </c>
      <c r="R69" s="3">
        <v>13.738444444444445</v>
      </c>
      <c r="S69" s="3">
        <f>SUM(Table3[[#This Row],[CNA Hours]], Table3[[#This Row],[NA TR Hours]], Table3[[#This Row],[Med Aide/Tech Hours]])</f>
        <v>140.21711111111111</v>
      </c>
      <c r="T69" s="3">
        <v>66.291888888888892</v>
      </c>
      <c r="U69" s="3">
        <v>31.398222222222223</v>
      </c>
      <c r="V69" s="3">
        <v>42.52699999999998</v>
      </c>
      <c r="W69" s="3">
        <f>SUM(Table3[[#This Row],[RN Hours Contract]:[Med Aide Hours Contract]])</f>
        <v>36.418555555555557</v>
      </c>
      <c r="X69" s="3">
        <v>0.65833333333333333</v>
      </c>
      <c r="Y69" s="3">
        <v>0</v>
      </c>
      <c r="Z69" s="3">
        <v>0</v>
      </c>
      <c r="AA69" s="3">
        <v>1.5137777777777779</v>
      </c>
      <c r="AB69" s="3">
        <v>0</v>
      </c>
      <c r="AC69" s="3">
        <v>31.264777777777777</v>
      </c>
      <c r="AD69" s="3">
        <v>0</v>
      </c>
      <c r="AE69" s="3">
        <v>2.9816666666666665</v>
      </c>
      <c r="AF69" t="s">
        <v>67</v>
      </c>
      <c r="AG69" s="13">
        <v>7</v>
      </c>
      <c r="AQ69"/>
    </row>
    <row r="70" spans="1:43" x14ac:dyDescent="0.2">
      <c r="A70" t="s">
        <v>479</v>
      </c>
      <c r="B70" t="s">
        <v>556</v>
      </c>
      <c r="C70" t="s">
        <v>985</v>
      </c>
      <c r="D70" t="s">
        <v>1227</v>
      </c>
      <c r="E70" s="3">
        <v>16.18888888888889</v>
      </c>
      <c r="F70" s="3">
        <f>Table3[[#This Row],[Total Hours Nurse Staffing]]/Table3[[#This Row],[MDS Census]]</f>
        <v>8.0768908716540846</v>
      </c>
      <c r="G70" s="3">
        <f>Table3[[#This Row],[Total Direct Care Staff Hours]]/Table3[[#This Row],[MDS Census]]</f>
        <v>8.0700274536719281</v>
      </c>
      <c r="H70" s="3">
        <f>Table3[[#This Row],[Total RN Hours (w/ Admin, DON)]]/Table3[[#This Row],[MDS Census]]</f>
        <v>4.9929787234042555</v>
      </c>
      <c r="I70" s="3">
        <f>Table3[[#This Row],[RN Hours (excl. Admin, DON)]]/Table3[[#This Row],[MDS Census]]</f>
        <v>4.9929787234042555</v>
      </c>
      <c r="J70" s="3">
        <f t="shared" si="1"/>
        <v>130.7558888888889</v>
      </c>
      <c r="K70" s="3">
        <f>SUM(Table3[[#This Row],[RN Hours (excl. Admin, DON)]], Table3[[#This Row],[LPN Hours (excl. Admin)]], Table3[[#This Row],[CNA Hours]], Table3[[#This Row],[NA TR Hours]], Table3[[#This Row],[Med Aide/Tech Hours]])</f>
        <v>130.64477777777779</v>
      </c>
      <c r="L70" s="3">
        <f>SUM(Table3[[#This Row],[RN Hours (excl. Admin, DON)]:[RN DON Hours]])</f>
        <v>80.830777777777783</v>
      </c>
      <c r="M70" s="3">
        <v>80.830777777777783</v>
      </c>
      <c r="N70" s="3">
        <v>0</v>
      </c>
      <c r="O70" s="3">
        <v>0</v>
      </c>
      <c r="P70" s="3">
        <f>SUM(Table3[[#This Row],[LPN Hours (excl. Admin)]:[LPN Admin Hours]])</f>
        <v>0.1111111111111111</v>
      </c>
      <c r="Q70" s="3">
        <v>0</v>
      </c>
      <c r="R70" s="3">
        <v>0.1111111111111111</v>
      </c>
      <c r="S70" s="3">
        <f>SUM(Table3[[#This Row],[CNA Hours]], Table3[[#This Row],[NA TR Hours]], Table3[[#This Row],[Med Aide/Tech Hours]])</f>
        <v>49.814</v>
      </c>
      <c r="T70" s="3">
        <v>49.814</v>
      </c>
      <c r="U70" s="3">
        <v>0</v>
      </c>
      <c r="V70" s="3">
        <v>0</v>
      </c>
      <c r="W70" s="3">
        <f>SUM(Table3[[#This Row],[RN Hours Contract]:[Med Aide Hours Contract]])</f>
        <v>0</v>
      </c>
      <c r="X70" s="3">
        <v>0</v>
      </c>
      <c r="Y70" s="3">
        <v>0</v>
      </c>
      <c r="Z70" s="3">
        <v>0</v>
      </c>
      <c r="AA70" s="3">
        <v>0</v>
      </c>
      <c r="AB70" s="3">
        <v>0</v>
      </c>
      <c r="AC70" s="3">
        <v>0</v>
      </c>
      <c r="AD70" s="3">
        <v>0</v>
      </c>
      <c r="AE70" s="3">
        <v>0</v>
      </c>
      <c r="AF70" t="s">
        <v>68</v>
      </c>
      <c r="AG70" s="13">
        <v>7</v>
      </c>
      <c r="AQ70"/>
    </row>
    <row r="71" spans="1:43" x14ac:dyDescent="0.2">
      <c r="A71" t="s">
        <v>479</v>
      </c>
      <c r="B71" t="s">
        <v>557</v>
      </c>
      <c r="C71" t="s">
        <v>998</v>
      </c>
      <c r="D71" t="s">
        <v>1235</v>
      </c>
      <c r="E71" s="3">
        <v>52.711111111111109</v>
      </c>
      <c r="F71" s="3">
        <f>Table3[[#This Row],[Total Hours Nurse Staffing]]/Table3[[#This Row],[MDS Census]]</f>
        <v>3.5706661045531201</v>
      </c>
      <c r="G71" s="3">
        <f>Table3[[#This Row],[Total Direct Care Staff Hours]]/Table3[[#This Row],[MDS Census]]</f>
        <v>3.2244224283305227</v>
      </c>
      <c r="H71" s="3">
        <f>Table3[[#This Row],[Total RN Hours (w/ Admin, DON)]]/Table3[[#This Row],[MDS Census]]</f>
        <v>0.44544898819561546</v>
      </c>
      <c r="I71" s="3">
        <f>Table3[[#This Row],[RN Hours (excl. Admin, DON)]]/Table3[[#This Row],[MDS Census]]</f>
        <v>0.18258220910623946</v>
      </c>
      <c r="J71" s="3">
        <f t="shared" si="1"/>
        <v>188.21377777777778</v>
      </c>
      <c r="K71" s="3">
        <f>SUM(Table3[[#This Row],[RN Hours (excl. Admin, DON)]], Table3[[#This Row],[LPN Hours (excl. Admin)]], Table3[[#This Row],[CNA Hours]], Table3[[#This Row],[NA TR Hours]], Table3[[#This Row],[Med Aide/Tech Hours]])</f>
        <v>169.96288888888887</v>
      </c>
      <c r="L71" s="3">
        <f>SUM(Table3[[#This Row],[RN Hours (excl. Admin, DON)]:[RN DON Hours]])</f>
        <v>23.480111111111107</v>
      </c>
      <c r="M71" s="3">
        <v>9.6241111111111106</v>
      </c>
      <c r="N71" s="3">
        <v>8.5893333333333324</v>
      </c>
      <c r="O71" s="3">
        <v>5.2666666666666666</v>
      </c>
      <c r="P71" s="3">
        <f>SUM(Table3[[#This Row],[LPN Hours (excl. Admin)]:[LPN Admin Hours]])</f>
        <v>42.465888888888884</v>
      </c>
      <c r="Q71" s="3">
        <v>38.070999999999998</v>
      </c>
      <c r="R71" s="3">
        <v>4.3948888888888886</v>
      </c>
      <c r="S71" s="3">
        <f>SUM(Table3[[#This Row],[CNA Hours]], Table3[[#This Row],[NA TR Hours]], Table3[[#This Row],[Med Aide/Tech Hours]])</f>
        <v>122.26777777777778</v>
      </c>
      <c r="T71" s="3">
        <v>99.337777777777774</v>
      </c>
      <c r="U71" s="3">
        <v>18.984333333333336</v>
      </c>
      <c r="V71" s="3">
        <v>3.9456666666666669</v>
      </c>
      <c r="W71" s="3">
        <f>SUM(Table3[[#This Row],[RN Hours Contract]:[Med Aide Hours Contract]])</f>
        <v>3.1998888888888888</v>
      </c>
      <c r="X71" s="3">
        <v>1.3007777777777778</v>
      </c>
      <c r="Y71" s="3">
        <v>0</v>
      </c>
      <c r="Z71" s="3">
        <v>0</v>
      </c>
      <c r="AA71" s="3">
        <v>1.5249999999999999</v>
      </c>
      <c r="AB71" s="3">
        <v>0</v>
      </c>
      <c r="AC71" s="3">
        <v>0.12966666666666665</v>
      </c>
      <c r="AD71" s="3">
        <v>0</v>
      </c>
      <c r="AE71" s="3">
        <v>0.24444444444444444</v>
      </c>
      <c r="AF71" t="s">
        <v>69</v>
      </c>
      <c r="AG71" s="13">
        <v>7</v>
      </c>
      <c r="AQ71"/>
    </row>
    <row r="72" spans="1:43" x14ac:dyDescent="0.2">
      <c r="A72" t="s">
        <v>479</v>
      </c>
      <c r="B72" t="s">
        <v>558</v>
      </c>
      <c r="C72" t="s">
        <v>1012</v>
      </c>
      <c r="D72" t="s">
        <v>1229</v>
      </c>
      <c r="E72" s="3">
        <v>55.766666666666666</v>
      </c>
      <c r="F72" s="3">
        <f>Table3[[#This Row],[Total Hours Nurse Staffing]]/Table3[[#This Row],[MDS Census]]</f>
        <v>3.8324387328153016</v>
      </c>
      <c r="G72" s="3">
        <f>Table3[[#This Row],[Total Direct Care Staff Hours]]/Table3[[#This Row],[MDS Census]]</f>
        <v>3.6629248854353458</v>
      </c>
      <c r="H72" s="3">
        <f>Table3[[#This Row],[Total RN Hours (w/ Admin, DON)]]/Table3[[#This Row],[MDS Census]]</f>
        <v>0.29266188483761707</v>
      </c>
      <c r="I72" s="3">
        <f>Table3[[#This Row],[RN Hours (excl. Admin, DON)]]/Table3[[#This Row],[MDS Census]]</f>
        <v>0.16006176529189084</v>
      </c>
      <c r="J72" s="3">
        <f t="shared" si="1"/>
        <v>213.72233333333332</v>
      </c>
      <c r="K72" s="3">
        <f>SUM(Table3[[#This Row],[RN Hours (excl. Admin, DON)]], Table3[[#This Row],[LPN Hours (excl. Admin)]], Table3[[#This Row],[CNA Hours]], Table3[[#This Row],[NA TR Hours]], Table3[[#This Row],[Med Aide/Tech Hours]])</f>
        <v>204.2691111111111</v>
      </c>
      <c r="L72" s="3">
        <f>SUM(Table3[[#This Row],[RN Hours (excl. Admin, DON)]:[RN DON Hours]])</f>
        <v>16.320777777777778</v>
      </c>
      <c r="M72" s="3">
        <v>8.926111111111112</v>
      </c>
      <c r="N72" s="3">
        <v>3.4557777777777776</v>
      </c>
      <c r="O72" s="3">
        <v>3.9388888888888891</v>
      </c>
      <c r="P72" s="3">
        <f>SUM(Table3[[#This Row],[LPN Hours (excl. Admin)]:[LPN Admin Hours]])</f>
        <v>41.756444444444448</v>
      </c>
      <c r="Q72" s="3">
        <v>39.69788888888889</v>
      </c>
      <c r="R72" s="3">
        <v>2.0585555555555555</v>
      </c>
      <c r="S72" s="3">
        <f>SUM(Table3[[#This Row],[CNA Hours]], Table3[[#This Row],[NA TR Hours]], Table3[[#This Row],[Med Aide/Tech Hours]])</f>
        <v>155.64511111111111</v>
      </c>
      <c r="T72" s="3">
        <v>98.547888888888878</v>
      </c>
      <c r="U72" s="3">
        <v>31.547444444444444</v>
      </c>
      <c r="V72" s="3">
        <v>25.549777777777788</v>
      </c>
      <c r="W72" s="3">
        <f>SUM(Table3[[#This Row],[RN Hours Contract]:[Med Aide Hours Contract]])</f>
        <v>4.6877777777777769</v>
      </c>
      <c r="X72" s="3">
        <v>0.26722222222222225</v>
      </c>
      <c r="Y72" s="3">
        <v>0</v>
      </c>
      <c r="Z72" s="3">
        <v>0</v>
      </c>
      <c r="AA72" s="3">
        <v>4.2927777777777774</v>
      </c>
      <c r="AB72" s="3">
        <v>0</v>
      </c>
      <c r="AC72" s="3">
        <v>0</v>
      </c>
      <c r="AD72" s="3">
        <v>0</v>
      </c>
      <c r="AE72" s="3">
        <v>0.12777777777777777</v>
      </c>
      <c r="AF72" t="s">
        <v>70</v>
      </c>
      <c r="AG72" s="13">
        <v>7</v>
      </c>
      <c r="AQ72"/>
    </row>
    <row r="73" spans="1:43" x14ac:dyDescent="0.2">
      <c r="A73" t="s">
        <v>479</v>
      </c>
      <c r="B73" t="s">
        <v>559</v>
      </c>
      <c r="C73" t="s">
        <v>1031</v>
      </c>
      <c r="D73" t="s">
        <v>1203</v>
      </c>
      <c r="E73" s="3">
        <v>89.288888888888891</v>
      </c>
      <c r="F73" s="3">
        <f>Table3[[#This Row],[Total Hours Nurse Staffing]]/Table3[[#This Row],[MDS Census]]</f>
        <v>3.7835552513688402</v>
      </c>
      <c r="G73" s="3">
        <f>Table3[[#This Row],[Total Direct Care Staff Hours]]/Table3[[#This Row],[MDS Census]]</f>
        <v>3.6217832254853159</v>
      </c>
      <c r="H73" s="3">
        <f>Table3[[#This Row],[Total RN Hours (w/ Admin, DON)]]/Table3[[#This Row],[MDS Census]]</f>
        <v>0.47297536087605779</v>
      </c>
      <c r="I73" s="3">
        <f>Table3[[#This Row],[RN Hours (excl. Admin, DON)]]/Table3[[#This Row],[MDS Census]]</f>
        <v>0.42071055251368839</v>
      </c>
      <c r="J73" s="3">
        <f t="shared" si="1"/>
        <v>337.82944444444445</v>
      </c>
      <c r="K73" s="3">
        <f>SUM(Table3[[#This Row],[RN Hours (excl. Admin, DON)]], Table3[[#This Row],[LPN Hours (excl. Admin)]], Table3[[#This Row],[CNA Hours]], Table3[[#This Row],[NA TR Hours]], Table3[[#This Row],[Med Aide/Tech Hours]])</f>
        <v>323.38499999999999</v>
      </c>
      <c r="L73" s="3">
        <f>SUM(Table3[[#This Row],[RN Hours (excl. Admin, DON)]:[RN DON Hours]])</f>
        <v>42.231444444444449</v>
      </c>
      <c r="M73" s="3">
        <v>37.564777777777778</v>
      </c>
      <c r="N73" s="3">
        <v>1.3333333333333333</v>
      </c>
      <c r="O73" s="3">
        <v>3.3333333333333335</v>
      </c>
      <c r="P73" s="3">
        <f>SUM(Table3[[#This Row],[LPN Hours (excl. Admin)]:[LPN Admin Hours]])</f>
        <v>75.484999999999985</v>
      </c>
      <c r="Q73" s="3">
        <v>65.707222222222214</v>
      </c>
      <c r="R73" s="3">
        <v>9.7777777777777786</v>
      </c>
      <c r="S73" s="3">
        <f>SUM(Table3[[#This Row],[CNA Hours]], Table3[[#This Row],[NA TR Hours]], Table3[[#This Row],[Med Aide/Tech Hours]])</f>
        <v>220.113</v>
      </c>
      <c r="T73" s="3">
        <v>186.64599999999999</v>
      </c>
      <c r="U73" s="3">
        <v>0</v>
      </c>
      <c r="V73" s="3">
        <v>33.466999999999999</v>
      </c>
      <c r="W73" s="3">
        <f>SUM(Table3[[#This Row],[RN Hours Contract]:[Med Aide Hours Contract]])</f>
        <v>11.063555555555554</v>
      </c>
      <c r="X73" s="3">
        <v>5.5758888888888887</v>
      </c>
      <c r="Y73" s="3">
        <v>0</v>
      </c>
      <c r="Z73" s="3">
        <v>0</v>
      </c>
      <c r="AA73" s="3">
        <v>4.3376666666666663</v>
      </c>
      <c r="AB73" s="3">
        <v>0</v>
      </c>
      <c r="AC73" s="3">
        <v>1.1499999999999999</v>
      </c>
      <c r="AD73" s="3">
        <v>0</v>
      </c>
      <c r="AE73" s="3">
        <v>0</v>
      </c>
      <c r="AF73" t="s">
        <v>71</v>
      </c>
      <c r="AG73" s="13">
        <v>7</v>
      </c>
      <c r="AQ73"/>
    </row>
    <row r="74" spans="1:43" x14ac:dyDescent="0.2">
      <c r="A74" t="s">
        <v>479</v>
      </c>
      <c r="B74" t="s">
        <v>560</v>
      </c>
      <c r="C74" t="s">
        <v>1087</v>
      </c>
      <c r="D74" t="s">
        <v>1246</v>
      </c>
      <c r="E74" s="3">
        <v>90.677777777777777</v>
      </c>
      <c r="F74" s="3">
        <f>Table3[[#This Row],[Total Hours Nurse Staffing]]/Table3[[#This Row],[MDS Census]]</f>
        <v>3.2822521749785567</v>
      </c>
      <c r="G74" s="3">
        <f>Table3[[#This Row],[Total Direct Care Staff Hours]]/Table3[[#This Row],[MDS Census]]</f>
        <v>2.9465335130498711</v>
      </c>
      <c r="H74" s="3">
        <f>Table3[[#This Row],[Total RN Hours (w/ Admin, DON)]]/Table3[[#This Row],[MDS Census]]</f>
        <v>0.5267503982355104</v>
      </c>
      <c r="I74" s="3">
        <f>Table3[[#This Row],[RN Hours (excl. Admin, DON)]]/Table3[[#This Row],[MDS Census]]</f>
        <v>0.24813625781154269</v>
      </c>
      <c r="J74" s="3">
        <f t="shared" si="1"/>
        <v>297.62733333333335</v>
      </c>
      <c r="K74" s="3">
        <f>SUM(Table3[[#This Row],[RN Hours (excl. Admin, DON)]], Table3[[#This Row],[LPN Hours (excl. Admin)]], Table3[[#This Row],[CNA Hours]], Table3[[#This Row],[NA TR Hours]], Table3[[#This Row],[Med Aide/Tech Hours]])</f>
        <v>267.1851111111111</v>
      </c>
      <c r="L74" s="3">
        <f>SUM(Table3[[#This Row],[RN Hours (excl. Admin, DON)]:[RN DON Hours]])</f>
        <v>47.76455555555556</v>
      </c>
      <c r="M74" s="3">
        <v>22.500444444444444</v>
      </c>
      <c r="N74" s="3">
        <v>19.841888888888892</v>
      </c>
      <c r="O74" s="3">
        <v>5.4222222222222225</v>
      </c>
      <c r="P74" s="3">
        <f>SUM(Table3[[#This Row],[LPN Hours (excl. Admin)]:[LPN Admin Hours]])</f>
        <v>37.452444444444446</v>
      </c>
      <c r="Q74" s="3">
        <v>32.274333333333331</v>
      </c>
      <c r="R74" s="3">
        <v>5.1781111111111118</v>
      </c>
      <c r="S74" s="3">
        <f>SUM(Table3[[#This Row],[CNA Hours]], Table3[[#This Row],[NA TR Hours]], Table3[[#This Row],[Med Aide/Tech Hours]])</f>
        <v>212.41033333333334</v>
      </c>
      <c r="T74" s="3">
        <v>130.72711111111113</v>
      </c>
      <c r="U74" s="3">
        <v>51.3962222222222</v>
      </c>
      <c r="V74" s="3">
        <v>30.286999999999999</v>
      </c>
      <c r="W74" s="3">
        <f>SUM(Table3[[#This Row],[RN Hours Contract]:[Med Aide Hours Contract]])</f>
        <v>0</v>
      </c>
      <c r="X74" s="3">
        <v>0</v>
      </c>
      <c r="Y74" s="3">
        <v>0</v>
      </c>
      <c r="Z74" s="3">
        <v>0</v>
      </c>
      <c r="AA74" s="3">
        <v>0</v>
      </c>
      <c r="AB74" s="3">
        <v>0</v>
      </c>
      <c r="AC74" s="3">
        <v>0</v>
      </c>
      <c r="AD74" s="3">
        <v>0</v>
      </c>
      <c r="AE74" s="3">
        <v>0</v>
      </c>
      <c r="AF74" t="s">
        <v>72</v>
      </c>
      <c r="AG74" s="13">
        <v>7</v>
      </c>
      <c r="AQ74"/>
    </row>
    <row r="75" spans="1:43" x14ac:dyDescent="0.2">
      <c r="A75" t="s">
        <v>479</v>
      </c>
      <c r="B75" t="s">
        <v>561</v>
      </c>
      <c r="C75" t="s">
        <v>1031</v>
      </c>
      <c r="D75" t="s">
        <v>1213</v>
      </c>
      <c r="E75" s="3">
        <v>116.74444444444444</v>
      </c>
      <c r="F75" s="3">
        <f>Table3[[#This Row],[Total Hours Nurse Staffing]]/Table3[[#This Row],[MDS Census]]</f>
        <v>3.3127296088322074</v>
      </c>
      <c r="G75" s="3">
        <f>Table3[[#This Row],[Total Direct Care Staff Hours]]/Table3[[#This Row],[MDS Census]]</f>
        <v>3.1555049014942429</v>
      </c>
      <c r="H75" s="3">
        <f>Table3[[#This Row],[Total RN Hours (w/ Admin, DON)]]/Table3[[#This Row],[MDS Census]]</f>
        <v>0.42147520700485397</v>
      </c>
      <c r="I75" s="3">
        <f>Table3[[#This Row],[RN Hours (excl. Admin, DON)]]/Table3[[#This Row],[MDS Census]]</f>
        <v>0.28798134576948703</v>
      </c>
      <c r="J75" s="3">
        <f t="shared" si="1"/>
        <v>386.7427777777778</v>
      </c>
      <c r="K75" s="3">
        <f>SUM(Table3[[#This Row],[RN Hours (excl. Admin, DON)]], Table3[[#This Row],[LPN Hours (excl. Admin)]], Table3[[#This Row],[CNA Hours]], Table3[[#This Row],[NA TR Hours]], Table3[[#This Row],[Med Aide/Tech Hours]])</f>
        <v>368.38766666666675</v>
      </c>
      <c r="L75" s="3">
        <f>SUM(Table3[[#This Row],[RN Hours (excl. Admin, DON)]:[RN DON Hours]])</f>
        <v>49.204888888888895</v>
      </c>
      <c r="M75" s="3">
        <v>33.620222222222225</v>
      </c>
      <c r="N75" s="3">
        <v>9.9846666666666657</v>
      </c>
      <c r="O75" s="3">
        <v>5.6</v>
      </c>
      <c r="P75" s="3">
        <f>SUM(Table3[[#This Row],[LPN Hours (excl. Admin)]:[LPN Admin Hours]])</f>
        <v>134.29422222222223</v>
      </c>
      <c r="Q75" s="3">
        <v>131.52377777777778</v>
      </c>
      <c r="R75" s="3">
        <v>2.7704444444444447</v>
      </c>
      <c r="S75" s="3">
        <f>SUM(Table3[[#This Row],[CNA Hours]], Table3[[#This Row],[NA TR Hours]], Table3[[#This Row],[Med Aide/Tech Hours]])</f>
        <v>203.24366666666668</v>
      </c>
      <c r="T75" s="3">
        <v>159.13888888888889</v>
      </c>
      <c r="U75" s="3">
        <v>0</v>
      </c>
      <c r="V75" s="3">
        <v>44.104777777777798</v>
      </c>
      <c r="W75" s="3">
        <f>SUM(Table3[[#This Row],[RN Hours Contract]:[Med Aide Hours Contract]])</f>
        <v>0</v>
      </c>
      <c r="X75" s="3">
        <v>0</v>
      </c>
      <c r="Y75" s="3">
        <v>0</v>
      </c>
      <c r="Z75" s="3">
        <v>0</v>
      </c>
      <c r="AA75" s="3">
        <v>0</v>
      </c>
      <c r="AB75" s="3">
        <v>0</v>
      </c>
      <c r="AC75" s="3">
        <v>0</v>
      </c>
      <c r="AD75" s="3">
        <v>0</v>
      </c>
      <c r="AE75" s="3">
        <v>0</v>
      </c>
      <c r="AF75" t="s">
        <v>73</v>
      </c>
      <c r="AG75" s="13">
        <v>7</v>
      </c>
      <c r="AQ75"/>
    </row>
    <row r="76" spans="1:43" x14ac:dyDescent="0.2">
      <c r="A76" t="s">
        <v>479</v>
      </c>
      <c r="B76" t="s">
        <v>562</v>
      </c>
      <c r="C76" t="s">
        <v>1071</v>
      </c>
      <c r="D76" t="s">
        <v>1246</v>
      </c>
      <c r="E76" s="3">
        <v>99.966666666666669</v>
      </c>
      <c r="F76" s="3">
        <f>Table3[[#This Row],[Total Hours Nurse Staffing]]/Table3[[#This Row],[MDS Census]]</f>
        <v>2.8317783705679673</v>
      </c>
      <c r="G76" s="3">
        <f>Table3[[#This Row],[Total Direct Care Staff Hours]]/Table3[[#This Row],[MDS Census]]</f>
        <v>2.5982738690674676</v>
      </c>
      <c r="H76" s="3">
        <f>Table3[[#This Row],[Total RN Hours (w/ Admin, DON)]]/Table3[[#This Row],[MDS Census]]</f>
        <v>0.30480048905190621</v>
      </c>
      <c r="I76" s="3">
        <f>Table3[[#This Row],[RN Hours (excl. Admin, DON)]]/Table3[[#This Row],[MDS Census]]</f>
        <v>0.17904523730132263</v>
      </c>
      <c r="J76" s="3">
        <f t="shared" si="1"/>
        <v>283.08344444444447</v>
      </c>
      <c r="K76" s="3">
        <f>SUM(Table3[[#This Row],[RN Hours (excl. Admin, DON)]], Table3[[#This Row],[LPN Hours (excl. Admin)]], Table3[[#This Row],[CNA Hours]], Table3[[#This Row],[NA TR Hours]], Table3[[#This Row],[Med Aide/Tech Hours]])</f>
        <v>259.74077777777785</v>
      </c>
      <c r="L76" s="3">
        <f>SUM(Table3[[#This Row],[RN Hours (excl. Admin, DON)]:[RN DON Hours]])</f>
        <v>30.469888888888889</v>
      </c>
      <c r="M76" s="3">
        <v>17.898555555555554</v>
      </c>
      <c r="N76" s="3">
        <v>6.6380000000000008</v>
      </c>
      <c r="O76" s="3">
        <v>5.9333333333333336</v>
      </c>
      <c r="P76" s="3">
        <f>SUM(Table3[[#This Row],[LPN Hours (excl. Admin)]:[LPN Admin Hours]])</f>
        <v>71.846999999999994</v>
      </c>
      <c r="Q76" s="3">
        <v>61.07566666666667</v>
      </c>
      <c r="R76" s="3">
        <v>10.771333333333327</v>
      </c>
      <c r="S76" s="3">
        <f>SUM(Table3[[#This Row],[CNA Hours]], Table3[[#This Row],[NA TR Hours]], Table3[[#This Row],[Med Aide/Tech Hours]])</f>
        <v>180.76655555555558</v>
      </c>
      <c r="T76" s="3">
        <v>137.98711111111112</v>
      </c>
      <c r="U76" s="3">
        <v>14.83244444444445</v>
      </c>
      <c r="V76" s="3">
        <v>27.947000000000006</v>
      </c>
      <c r="W76" s="3">
        <f>SUM(Table3[[#This Row],[RN Hours Contract]:[Med Aide Hours Contract]])</f>
        <v>1.7500000000000002</v>
      </c>
      <c r="X76" s="3">
        <v>0.62222222222222223</v>
      </c>
      <c r="Y76" s="3">
        <v>0.7055555555555556</v>
      </c>
      <c r="Z76" s="3">
        <v>0.42222222222222222</v>
      </c>
      <c r="AA76" s="3">
        <v>0</v>
      </c>
      <c r="AB76" s="3">
        <v>0</v>
      </c>
      <c r="AC76" s="3">
        <v>0</v>
      </c>
      <c r="AD76" s="3">
        <v>0</v>
      </c>
      <c r="AE76" s="3">
        <v>0</v>
      </c>
      <c r="AF76" t="s">
        <v>74</v>
      </c>
      <c r="AG76" s="13">
        <v>7</v>
      </c>
      <c r="AQ76"/>
    </row>
    <row r="77" spans="1:43" x14ac:dyDescent="0.2">
      <c r="A77" t="s">
        <v>479</v>
      </c>
      <c r="B77" t="s">
        <v>563</v>
      </c>
      <c r="C77" t="s">
        <v>1050</v>
      </c>
      <c r="D77" t="s">
        <v>1276</v>
      </c>
      <c r="E77" s="3">
        <v>126.98888888888889</v>
      </c>
      <c r="F77" s="3">
        <f>Table3[[#This Row],[Total Hours Nurse Staffing]]/Table3[[#This Row],[MDS Census]]</f>
        <v>4.8015443170881085</v>
      </c>
      <c r="G77" s="3">
        <f>Table3[[#This Row],[Total Direct Care Staff Hours]]/Table3[[#This Row],[MDS Census]]</f>
        <v>4.5727185230553857</v>
      </c>
      <c r="H77" s="3">
        <f>Table3[[#This Row],[Total RN Hours (w/ Admin, DON)]]/Table3[[#This Row],[MDS Census]]</f>
        <v>0.65108495931402566</v>
      </c>
      <c r="I77" s="3">
        <f>Table3[[#This Row],[RN Hours (excl. Admin, DON)]]/Table3[[#This Row],[MDS Census]]</f>
        <v>0.42225916528130192</v>
      </c>
      <c r="J77" s="3">
        <f t="shared" si="1"/>
        <v>609.74277777777775</v>
      </c>
      <c r="K77" s="3">
        <f>SUM(Table3[[#This Row],[RN Hours (excl. Admin, DON)]], Table3[[#This Row],[LPN Hours (excl. Admin)]], Table3[[#This Row],[CNA Hours]], Table3[[#This Row],[NA TR Hours]], Table3[[#This Row],[Med Aide/Tech Hours]])</f>
        <v>580.68444444444447</v>
      </c>
      <c r="L77" s="3">
        <f>SUM(Table3[[#This Row],[RN Hours (excl. Admin, DON)]:[RN DON Hours]])</f>
        <v>82.680555555555557</v>
      </c>
      <c r="M77" s="3">
        <v>53.62222222222222</v>
      </c>
      <c r="N77" s="3">
        <v>22.863888888888887</v>
      </c>
      <c r="O77" s="3">
        <v>6.1944444444444446</v>
      </c>
      <c r="P77" s="3">
        <f>SUM(Table3[[#This Row],[LPN Hours (excl. Admin)]:[LPN Admin Hours]])</f>
        <v>96.655555555555551</v>
      </c>
      <c r="Q77" s="3">
        <v>96.655555555555551</v>
      </c>
      <c r="R77" s="3">
        <v>0</v>
      </c>
      <c r="S77" s="3">
        <f>SUM(Table3[[#This Row],[CNA Hours]], Table3[[#This Row],[NA TR Hours]], Table3[[#This Row],[Med Aide/Tech Hours]])</f>
        <v>430.40666666666669</v>
      </c>
      <c r="T77" s="3">
        <v>326.29544444444446</v>
      </c>
      <c r="U77" s="3">
        <v>41.43611111111111</v>
      </c>
      <c r="V77" s="3">
        <v>62.675111111111114</v>
      </c>
      <c r="W77" s="3">
        <f>SUM(Table3[[#This Row],[RN Hours Contract]:[Med Aide Hours Contract]])</f>
        <v>0</v>
      </c>
      <c r="X77" s="3">
        <v>0</v>
      </c>
      <c r="Y77" s="3">
        <v>0</v>
      </c>
      <c r="Z77" s="3">
        <v>0</v>
      </c>
      <c r="AA77" s="3">
        <v>0</v>
      </c>
      <c r="AB77" s="3">
        <v>0</v>
      </c>
      <c r="AC77" s="3">
        <v>0</v>
      </c>
      <c r="AD77" s="3">
        <v>0</v>
      </c>
      <c r="AE77" s="3">
        <v>0</v>
      </c>
      <c r="AF77" t="s">
        <v>75</v>
      </c>
      <c r="AG77" s="13">
        <v>7</v>
      </c>
      <c r="AQ77"/>
    </row>
    <row r="78" spans="1:43" x14ac:dyDescent="0.2">
      <c r="A78" t="s">
        <v>479</v>
      </c>
      <c r="B78" t="s">
        <v>564</v>
      </c>
      <c r="C78" t="s">
        <v>993</v>
      </c>
      <c r="D78" t="s">
        <v>1292</v>
      </c>
      <c r="E78" s="3">
        <v>39.133333333333333</v>
      </c>
      <c r="F78" s="3">
        <f>Table3[[#This Row],[Total Hours Nurse Staffing]]/Table3[[#This Row],[MDS Census]]</f>
        <v>3.2061328790459962</v>
      </c>
      <c r="G78" s="3">
        <f>Table3[[#This Row],[Total Direct Care Staff Hours]]/Table3[[#This Row],[MDS Census]]</f>
        <v>3.1448040885860302</v>
      </c>
      <c r="H78" s="3">
        <f>Table3[[#This Row],[Total RN Hours (w/ Admin, DON)]]/Table3[[#This Row],[MDS Census]]</f>
        <v>0.79131175468483816</v>
      </c>
      <c r="I78" s="3">
        <f>Table3[[#This Row],[RN Hours (excl. Admin, DON)]]/Table3[[#This Row],[MDS Census]]</f>
        <v>0.72998296422487219</v>
      </c>
      <c r="J78" s="3">
        <f t="shared" si="1"/>
        <v>125.46666666666665</v>
      </c>
      <c r="K78" s="3">
        <f>SUM(Table3[[#This Row],[RN Hours (excl. Admin, DON)]], Table3[[#This Row],[LPN Hours (excl. Admin)]], Table3[[#This Row],[CNA Hours]], Table3[[#This Row],[NA TR Hours]], Table3[[#This Row],[Med Aide/Tech Hours]])</f>
        <v>123.06666666666665</v>
      </c>
      <c r="L78" s="3">
        <f>SUM(Table3[[#This Row],[RN Hours (excl. Admin, DON)]:[RN DON Hours]])</f>
        <v>30.966666666666665</v>
      </c>
      <c r="M78" s="3">
        <v>28.566666666666666</v>
      </c>
      <c r="N78" s="3">
        <v>0</v>
      </c>
      <c r="O78" s="3">
        <v>2.4</v>
      </c>
      <c r="P78" s="3">
        <f>SUM(Table3[[#This Row],[LPN Hours (excl. Admin)]:[LPN Admin Hours]])</f>
        <v>18.013888888888889</v>
      </c>
      <c r="Q78" s="3">
        <v>18.013888888888889</v>
      </c>
      <c r="R78" s="3">
        <v>0</v>
      </c>
      <c r="S78" s="3">
        <f>SUM(Table3[[#This Row],[CNA Hours]], Table3[[#This Row],[NA TR Hours]], Table3[[#This Row],[Med Aide/Tech Hours]])</f>
        <v>76.4861111111111</v>
      </c>
      <c r="T78" s="3">
        <v>44.980555555555554</v>
      </c>
      <c r="U78" s="3">
        <v>20.244444444444444</v>
      </c>
      <c r="V78" s="3">
        <v>11.261111111111111</v>
      </c>
      <c r="W78" s="3">
        <f>SUM(Table3[[#This Row],[RN Hours Contract]:[Med Aide Hours Contract]])</f>
        <v>0</v>
      </c>
      <c r="X78" s="3">
        <v>0</v>
      </c>
      <c r="Y78" s="3">
        <v>0</v>
      </c>
      <c r="Z78" s="3">
        <v>0</v>
      </c>
      <c r="AA78" s="3">
        <v>0</v>
      </c>
      <c r="AB78" s="3">
        <v>0</v>
      </c>
      <c r="AC78" s="3">
        <v>0</v>
      </c>
      <c r="AD78" s="3">
        <v>0</v>
      </c>
      <c r="AE78" s="3">
        <v>0</v>
      </c>
      <c r="AF78" t="s">
        <v>76</v>
      </c>
      <c r="AG78" s="13">
        <v>7</v>
      </c>
      <c r="AQ78"/>
    </row>
    <row r="79" spans="1:43" x14ac:dyDescent="0.2">
      <c r="A79" t="s">
        <v>479</v>
      </c>
      <c r="B79" t="s">
        <v>565</v>
      </c>
      <c r="C79" t="s">
        <v>1088</v>
      </c>
      <c r="D79" t="s">
        <v>1276</v>
      </c>
      <c r="E79" s="3">
        <v>160.25555555555556</v>
      </c>
      <c r="F79" s="3">
        <f>Table3[[#This Row],[Total Hours Nurse Staffing]]/Table3[[#This Row],[MDS Census]]</f>
        <v>3.2870068640366079</v>
      </c>
      <c r="G79" s="3">
        <f>Table3[[#This Row],[Total Direct Care Staff Hours]]/Table3[[#This Row],[MDS Census]]</f>
        <v>3.1190633016709421</v>
      </c>
      <c r="H79" s="3">
        <f>Table3[[#This Row],[Total RN Hours (w/ Admin, DON)]]/Table3[[#This Row],[MDS Census]]</f>
        <v>0.49499063995007964</v>
      </c>
      <c r="I79" s="3">
        <f>Table3[[#This Row],[RN Hours (excl. Admin, DON)]]/Table3[[#This Row],[MDS Census]]</f>
        <v>0.32824308396311441</v>
      </c>
      <c r="J79" s="3">
        <f t="shared" si="1"/>
        <v>526.76111111111106</v>
      </c>
      <c r="K79" s="3">
        <f>SUM(Table3[[#This Row],[RN Hours (excl. Admin, DON)]], Table3[[#This Row],[LPN Hours (excl. Admin)]], Table3[[#This Row],[CNA Hours]], Table3[[#This Row],[NA TR Hours]], Table3[[#This Row],[Med Aide/Tech Hours]])</f>
        <v>499.84722222222223</v>
      </c>
      <c r="L79" s="3">
        <f>SUM(Table3[[#This Row],[RN Hours (excl. Admin, DON)]:[RN DON Hours]])</f>
        <v>79.324999999999989</v>
      </c>
      <c r="M79" s="3">
        <v>52.602777777777774</v>
      </c>
      <c r="N79" s="3">
        <v>21.744444444444444</v>
      </c>
      <c r="O79" s="3">
        <v>4.9777777777777779</v>
      </c>
      <c r="P79" s="3">
        <f>SUM(Table3[[#This Row],[LPN Hours (excl. Admin)]:[LPN Admin Hours]])</f>
        <v>106.46111111111111</v>
      </c>
      <c r="Q79" s="3">
        <v>106.26944444444445</v>
      </c>
      <c r="R79" s="3">
        <v>0.19166666666666668</v>
      </c>
      <c r="S79" s="3">
        <f>SUM(Table3[[#This Row],[CNA Hours]], Table3[[#This Row],[NA TR Hours]], Table3[[#This Row],[Med Aide/Tech Hours]])</f>
        <v>340.97499999999997</v>
      </c>
      <c r="T79" s="3">
        <v>242.54722222222222</v>
      </c>
      <c r="U79" s="3">
        <v>16.697222222222223</v>
      </c>
      <c r="V79" s="3">
        <v>81.730555555555554</v>
      </c>
      <c r="W79" s="3">
        <f>SUM(Table3[[#This Row],[RN Hours Contract]:[Med Aide Hours Contract]])</f>
        <v>0</v>
      </c>
      <c r="X79" s="3">
        <v>0</v>
      </c>
      <c r="Y79" s="3">
        <v>0</v>
      </c>
      <c r="Z79" s="3">
        <v>0</v>
      </c>
      <c r="AA79" s="3">
        <v>0</v>
      </c>
      <c r="AB79" s="3">
        <v>0</v>
      </c>
      <c r="AC79" s="3">
        <v>0</v>
      </c>
      <c r="AD79" s="3">
        <v>0</v>
      </c>
      <c r="AE79" s="3">
        <v>0</v>
      </c>
      <c r="AF79" t="s">
        <v>77</v>
      </c>
      <c r="AG79" s="13">
        <v>7</v>
      </c>
      <c r="AQ79"/>
    </row>
    <row r="80" spans="1:43" x14ac:dyDescent="0.2">
      <c r="A80" t="s">
        <v>479</v>
      </c>
      <c r="B80" t="s">
        <v>566</v>
      </c>
      <c r="C80" t="s">
        <v>1089</v>
      </c>
      <c r="D80" t="s">
        <v>1272</v>
      </c>
      <c r="E80" s="3">
        <v>65.455555555555549</v>
      </c>
      <c r="F80" s="3">
        <f>Table3[[#This Row],[Total Hours Nurse Staffing]]/Table3[[#This Row],[MDS Census]]</f>
        <v>3.314921066032932</v>
      </c>
      <c r="G80" s="3">
        <f>Table3[[#This Row],[Total Direct Care Staff Hours]]/Table3[[#This Row],[MDS Census]]</f>
        <v>2.9958750636564253</v>
      </c>
      <c r="H80" s="3">
        <f>Table3[[#This Row],[Total RN Hours (w/ Admin, DON)]]/Table3[[#This Row],[MDS Census]]</f>
        <v>0.2522491936852827</v>
      </c>
      <c r="I80" s="3">
        <f>Table3[[#This Row],[RN Hours (excl. Admin, DON)]]/Table3[[#This Row],[MDS Census]]</f>
        <v>9.752164318451878E-2</v>
      </c>
      <c r="J80" s="3">
        <f t="shared" si="1"/>
        <v>216.98000000000002</v>
      </c>
      <c r="K80" s="3">
        <f>SUM(Table3[[#This Row],[RN Hours (excl. Admin, DON)]], Table3[[#This Row],[LPN Hours (excl. Admin)]], Table3[[#This Row],[CNA Hours]], Table3[[#This Row],[NA TR Hours]], Table3[[#This Row],[Med Aide/Tech Hours]])</f>
        <v>196.09666666666666</v>
      </c>
      <c r="L80" s="3">
        <f>SUM(Table3[[#This Row],[RN Hours (excl. Admin, DON)]:[RN DON Hours]])</f>
        <v>16.511111111111113</v>
      </c>
      <c r="M80" s="3">
        <v>6.3833333333333337</v>
      </c>
      <c r="N80" s="3">
        <v>5.416666666666667</v>
      </c>
      <c r="O80" s="3">
        <v>4.7111111111111112</v>
      </c>
      <c r="P80" s="3">
        <f>SUM(Table3[[#This Row],[LPN Hours (excl. Admin)]:[LPN Admin Hours]])</f>
        <v>89.308333333333337</v>
      </c>
      <c r="Q80" s="3">
        <v>78.552777777777777</v>
      </c>
      <c r="R80" s="3">
        <v>10.755555555555556</v>
      </c>
      <c r="S80" s="3">
        <f>SUM(Table3[[#This Row],[CNA Hours]], Table3[[#This Row],[NA TR Hours]], Table3[[#This Row],[Med Aide/Tech Hours]])</f>
        <v>111.16055555555556</v>
      </c>
      <c r="T80" s="3">
        <v>105.30277777777778</v>
      </c>
      <c r="U80" s="3">
        <v>0</v>
      </c>
      <c r="V80" s="3">
        <v>5.8577777777777786</v>
      </c>
      <c r="W80" s="3">
        <f>SUM(Table3[[#This Row],[RN Hours Contract]:[Med Aide Hours Contract]])</f>
        <v>16.088888888888889</v>
      </c>
      <c r="X80" s="3">
        <v>0</v>
      </c>
      <c r="Y80" s="3">
        <v>0</v>
      </c>
      <c r="Z80" s="3">
        <v>0</v>
      </c>
      <c r="AA80" s="3">
        <v>5.2444444444444445</v>
      </c>
      <c r="AB80" s="3">
        <v>0</v>
      </c>
      <c r="AC80" s="3">
        <v>8.8000000000000007</v>
      </c>
      <c r="AD80" s="3">
        <v>0</v>
      </c>
      <c r="AE80" s="3">
        <v>2.0444444444444443</v>
      </c>
      <c r="AF80" t="s">
        <v>78</v>
      </c>
      <c r="AG80" s="13">
        <v>7</v>
      </c>
      <c r="AQ80"/>
    </row>
    <row r="81" spans="1:43" x14ac:dyDescent="0.2">
      <c r="A81" t="s">
        <v>479</v>
      </c>
      <c r="B81" t="s">
        <v>567</v>
      </c>
      <c r="C81" t="s">
        <v>1055</v>
      </c>
      <c r="D81" t="s">
        <v>1246</v>
      </c>
      <c r="E81" s="3">
        <v>77.599999999999994</v>
      </c>
      <c r="F81" s="3">
        <f>Table3[[#This Row],[Total Hours Nurse Staffing]]/Table3[[#This Row],[MDS Census]]</f>
        <v>3.6105369415807567</v>
      </c>
      <c r="G81" s="3">
        <f>Table3[[#This Row],[Total Direct Care Staff Hours]]/Table3[[#This Row],[MDS Census]]</f>
        <v>3.2294000572737693</v>
      </c>
      <c r="H81" s="3">
        <f>Table3[[#This Row],[Total RN Hours (w/ Admin, DON)]]/Table3[[#This Row],[MDS Census]]</f>
        <v>0.48663230240549832</v>
      </c>
      <c r="I81" s="3">
        <f>Table3[[#This Row],[RN Hours (excl. Admin, DON)]]/Table3[[#This Row],[MDS Census]]</f>
        <v>0.23901489117983965</v>
      </c>
      <c r="J81" s="3">
        <f t="shared" si="1"/>
        <v>280.17766666666671</v>
      </c>
      <c r="K81" s="3">
        <f>SUM(Table3[[#This Row],[RN Hours (excl. Admin, DON)]], Table3[[#This Row],[LPN Hours (excl. Admin)]], Table3[[#This Row],[CNA Hours]], Table3[[#This Row],[NA TR Hours]], Table3[[#This Row],[Med Aide/Tech Hours]])</f>
        <v>250.60144444444447</v>
      </c>
      <c r="L81" s="3">
        <f>SUM(Table3[[#This Row],[RN Hours (excl. Admin, DON)]:[RN DON Hours]])</f>
        <v>37.762666666666668</v>
      </c>
      <c r="M81" s="3">
        <v>18.547555555555554</v>
      </c>
      <c r="N81" s="3">
        <v>13.615111111111116</v>
      </c>
      <c r="O81" s="3">
        <v>5.6</v>
      </c>
      <c r="P81" s="3">
        <f>SUM(Table3[[#This Row],[LPN Hours (excl. Admin)]:[LPN Admin Hours]])</f>
        <v>67.76122222222223</v>
      </c>
      <c r="Q81" s="3">
        <v>57.400111111111116</v>
      </c>
      <c r="R81" s="3">
        <v>10.361111111111111</v>
      </c>
      <c r="S81" s="3">
        <f>SUM(Table3[[#This Row],[CNA Hours]], Table3[[#This Row],[NA TR Hours]], Table3[[#This Row],[Med Aide/Tech Hours]])</f>
        <v>174.6537777777778</v>
      </c>
      <c r="T81" s="3">
        <v>122.26233333333334</v>
      </c>
      <c r="U81" s="3">
        <v>28.772555555555563</v>
      </c>
      <c r="V81" s="3">
        <v>23.618888888888893</v>
      </c>
      <c r="W81" s="3">
        <f>SUM(Table3[[#This Row],[RN Hours Contract]:[Med Aide Hours Contract]])</f>
        <v>0</v>
      </c>
      <c r="X81" s="3">
        <v>0</v>
      </c>
      <c r="Y81" s="3">
        <v>0</v>
      </c>
      <c r="Z81" s="3">
        <v>0</v>
      </c>
      <c r="AA81" s="3">
        <v>0</v>
      </c>
      <c r="AB81" s="3">
        <v>0</v>
      </c>
      <c r="AC81" s="3">
        <v>0</v>
      </c>
      <c r="AD81" s="3">
        <v>0</v>
      </c>
      <c r="AE81" s="3">
        <v>0</v>
      </c>
      <c r="AF81" t="s">
        <v>79</v>
      </c>
      <c r="AG81" s="13">
        <v>7</v>
      </c>
      <c r="AQ81"/>
    </row>
    <row r="82" spans="1:43" x14ac:dyDescent="0.2">
      <c r="A82" t="s">
        <v>479</v>
      </c>
      <c r="B82" t="s">
        <v>485</v>
      </c>
      <c r="C82" t="s">
        <v>1090</v>
      </c>
      <c r="D82" t="s">
        <v>1272</v>
      </c>
      <c r="E82" s="3">
        <v>15.022222222222222</v>
      </c>
      <c r="F82" s="3">
        <f>Table3[[#This Row],[Total Hours Nurse Staffing]]/Table3[[#This Row],[MDS Census]]</f>
        <v>2.9353032544378701</v>
      </c>
      <c r="G82" s="3">
        <f>Table3[[#This Row],[Total Direct Care Staff Hours]]/Table3[[#This Row],[MDS Census]]</f>
        <v>2.817596153846154</v>
      </c>
      <c r="H82" s="3">
        <f>Table3[[#This Row],[Total RN Hours (w/ Admin, DON)]]/Table3[[#This Row],[MDS Census]]</f>
        <v>0.72576923076923061</v>
      </c>
      <c r="I82" s="3">
        <f>Table3[[#This Row],[RN Hours (excl. Admin, DON)]]/Table3[[#This Row],[MDS Census]]</f>
        <v>0.60806213017751476</v>
      </c>
      <c r="J82" s="3">
        <f t="shared" si="1"/>
        <v>44.094777777777779</v>
      </c>
      <c r="K82" s="3">
        <f>SUM(Table3[[#This Row],[RN Hours (excl. Admin, DON)]], Table3[[#This Row],[LPN Hours (excl. Admin)]], Table3[[#This Row],[CNA Hours]], Table3[[#This Row],[NA TR Hours]], Table3[[#This Row],[Med Aide/Tech Hours]])</f>
        <v>42.326555555555558</v>
      </c>
      <c r="L82" s="3">
        <f>SUM(Table3[[#This Row],[RN Hours (excl. Admin, DON)]:[RN DON Hours]])</f>
        <v>10.902666666666665</v>
      </c>
      <c r="M82" s="3">
        <v>9.1344444444444441</v>
      </c>
      <c r="N82" s="3">
        <v>0.21833333333333341</v>
      </c>
      <c r="O82" s="3">
        <v>1.5498888888888864</v>
      </c>
      <c r="P82" s="3">
        <f>SUM(Table3[[#This Row],[LPN Hours (excl. Admin)]:[LPN Admin Hours]])</f>
        <v>6.3623333333333338</v>
      </c>
      <c r="Q82" s="3">
        <v>6.3623333333333338</v>
      </c>
      <c r="R82" s="3">
        <v>0</v>
      </c>
      <c r="S82" s="3">
        <f>SUM(Table3[[#This Row],[CNA Hours]], Table3[[#This Row],[NA TR Hours]], Table3[[#This Row],[Med Aide/Tech Hours]])</f>
        <v>26.829777777777778</v>
      </c>
      <c r="T82" s="3">
        <v>20.282111111111114</v>
      </c>
      <c r="U82" s="3">
        <v>0</v>
      </c>
      <c r="V82" s="3">
        <v>6.5476666666666654</v>
      </c>
      <c r="W82" s="3">
        <f>SUM(Table3[[#This Row],[RN Hours Contract]:[Med Aide Hours Contract]])</f>
        <v>1.4104444444444448</v>
      </c>
      <c r="X82" s="3">
        <v>0</v>
      </c>
      <c r="Y82" s="3">
        <v>0</v>
      </c>
      <c r="Z82" s="3">
        <v>0</v>
      </c>
      <c r="AA82" s="3">
        <v>0</v>
      </c>
      <c r="AB82" s="3">
        <v>0</v>
      </c>
      <c r="AC82" s="3">
        <v>1.4104444444444448</v>
      </c>
      <c r="AD82" s="3">
        <v>0</v>
      </c>
      <c r="AE82" s="3">
        <v>0</v>
      </c>
      <c r="AF82" t="s">
        <v>80</v>
      </c>
      <c r="AG82" s="13">
        <v>7</v>
      </c>
      <c r="AQ82"/>
    </row>
    <row r="83" spans="1:43" x14ac:dyDescent="0.2">
      <c r="A83" t="s">
        <v>479</v>
      </c>
      <c r="B83" t="s">
        <v>568</v>
      </c>
      <c r="C83" t="s">
        <v>1091</v>
      </c>
      <c r="D83" t="s">
        <v>1249</v>
      </c>
      <c r="E83" s="3">
        <v>48.633333333333333</v>
      </c>
      <c r="F83" s="3">
        <f>Table3[[#This Row],[Total Hours Nurse Staffing]]/Table3[[#This Row],[MDS Census]]</f>
        <v>3.7855608864519086</v>
      </c>
      <c r="G83" s="3">
        <f>Table3[[#This Row],[Total Direct Care Staff Hours]]/Table3[[#This Row],[MDS Census]]</f>
        <v>3.5722412611377661</v>
      </c>
      <c r="H83" s="3">
        <f>Table3[[#This Row],[Total RN Hours (w/ Admin, DON)]]/Table3[[#This Row],[MDS Census]]</f>
        <v>0.62170893305917296</v>
      </c>
      <c r="I83" s="3">
        <f>Table3[[#This Row],[RN Hours (excl. Admin, DON)]]/Table3[[#This Row],[MDS Census]]</f>
        <v>0.40838930774503085</v>
      </c>
      <c r="J83" s="3">
        <f t="shared" si="1"/>
        <v>184.10444444444448</v>
      </c>
      <c r="K83" s="3">
        <f>SUM(Table3[[#This Row],[RN Hours (excl. Admin, DON)]], Table3[[#This Row],[LPN Hours (excl. Admin)]], Table3[[#This Row],[CNA Hours]], Table3[[#This Row],[NA TR Hours]], Table3[[#This Row],[Med Aide/Tech Hours]])</f>
        <v>173.73000000000002</v>
      </c>
      <c r="L83" s="3">
        <f>SUM(Table3[[#This Row],[RN Hours (excl. Admin, DON)]:[RN DON Hours]])</f>
        <v>30.235777777777777</v>
      </c>
      <c r="M83" s="3">
        <v>19.861333333333334</v>
      </c>
      <c r="N83" s="3">
        <v>5.8633333333333324</v>
      </c>
      <c r="O83" s="3">
        <v>4.5111111111111111</v>
      </c>
      <c r="P83" s="3">
        <f>SUM(Table3[[#This Row],[LPN Hours (excl. Admin)]:[LPN Admin Hours]])</f>
        <v>24.459666666666667</v>
      </c>
      <c r="Q83" s="3">
        <v>24.459666666666667</v>
      </c>
      <c r="R83" s="3">
        <v>0</v>
      </c>
      <c r="S83" s="3">
        <f>SUM(Table3[[#This Row],[CNA Hours]], Table3[[#This Row],[NA TR Hours]], Table3[[#This Row],[Med Aide/Tech Hours]])</f>
        <v>129.40900000000002</v>
      </c>
      <c r="T83" s="3">
        <v>74.62222222222222</v>
      </c>
      <c r="U83" s="3">
        <v>9.3672222222222263</v>
      </c>
      <c r="V83" s="3">
        <v>45.419555555555569</v>
      </c>
      <c r="W83" s="3">
        <f>SUM(Table3[[#This Row],[RN Hours Contract]:[Med Aide Hours Contract]])</f>
        <v>0</v>
      </c>
      <c r="X83" s="3">
        <v>0</v>
      </c>
      <c r="Y83" s="3">
        <v>0</v>
      </c>
      <c r="Z83" s="3">
        <v>0</v>
      </c>
      <c r="AA83" s="3">
        <v>0</v>
      </c>
      <c r="AB83" s="3">
        <v>0</v>
      </c>
      <c r="AC83" s="3">
        <v>0</v>
      </c>
      <c r="AD83" s="3">
        <v>0</v>
      </c>
      <c r="AE83" s="3">
        <v>0</v>
      </c>
      <c r="AF83" t="s">
        <v>81</v>
      </c>
      <c r="AG83" s="13">
        <v>7</v>
      </c>
      <c r="AQ83"/>
    </row>
    <row r="84" spans="1:43" x14ac:dyDescent="0.2">
      <c r="A84" t="s">
        <v>479</v>
      </c>
      <c r="B84" t="s">
        <v>569</v>
      </c>
      <c r="C84" t="s">
        <v>1046</v>
      </c>
      <c r="D84" t="s">
        <v>1204</v>
      </c>
      <c r="E84" s="3">
        <v>123.05555555555556</v>
      </c>
      <c r="F84" s="3">
        <f>Table3[[#This Row],[Total Hours Nurse Staffing]]/Table3[[#This Row],[MDS Census]]</f>
        <v>3.1423837471783296</v>
      </c>
      <c r="G84" s="3">
        <f>Table3[[#This Row],[Total Direct Care Staff Hours]]/Table3[[#This Row],[MDS Census]]</f>
        <v>3.0580496613995485</v>
      </c>
      <c r="H84" s="3">
        <f>Table3[[#This Row],[Total RN Hours (w/ Admin, DON)]]/Table3[[#This Row],[MDS Census]]</f>
        <v>0.52906997742663653</v>
      </c>
      <c r="I84" s="3">
        <f>Table3[[#This Row],[RN Hours (excl. Admin, DON)]]/Table3[[#This Row],[MDS Census]]</f>
        <v>0.44473589164785549</v>
      </c>
      <c r="J84" s="3">
        <f t="shared" si="1"/>
        <v>386.6877777777778</v>
      </c>
      <c r="K84" s="3">
        <f>SUM(Table3[[#This Row],[RN Hours (excl. Admin, DON)]], Table3[[#This Row],[LPN Hours (excl. Admin)]], Table3[[#This Row],[CNA Hours]], Table3[[#This Row],[NA TR Hours]], Table3[[#This Row],[Med Aide/Tech Hours]])</f>
        <v>376.31</v>
      </c>
      <c r="L84" s="3">
        <f>SUM(Table3[[#This Row],[RN Hours (excl. Admin, DON)]:[RN DON Hours]])</f>
        <v>65.10499999999999</v>
      </c>
      <c r="M84" s="3">
        <v>54.727222222222217</v>
      </c>
      <c r="N84" s="3">
        <v>0</v>
      </c>
      <c r="O84" s="3">
        <v>10.377777777777778</v>
      </c>
      <c r="P84" s="3">
        <f>SUM(Table3[[#This Row],[LPN Hours (excl. Admin)]:[LPN Admin Hours]])</f>
        <v>63.368777777777773</v>
      </c>
      <c r="Q84" s="3">
        <v>63.368777777777773</v>
      </c>
      <c r="R84" s="3">
        <v>0</v>
      </c>
      <c r="S84" s="3">
        <f>SUM(Table3[[#This Row],[CNA Hours]], Table3[[#This Row],[NA TR Hours]], Table3[[#This Row],[Med Aide/Tech Hours]])</f>
        <v>258.214</v>
      </c>
      <c r="T84" s="3">
        <v>230.28066666666666</v>
      </c>
      <c r="U84" s="3">
        <v>26.655555555555555</v>
      </c>
      <c r="V84" s="3">
        <v>1.2777777777777777</v>
      </c>
      <c r="W84" s="3">
        <f>SUM(Table3[[#This Row],[RN Hours Contract]:[Med Aide Hours Contract]])</f>
        <v>0</v>
      </c>
      <c r="X84" s="3">
        <v>0</v>
      </c>
      <c r="Y84" s="3">
        <v>0</v>
      </c>
      <c r="Z84" s="3">
        <v>0</v>
      </c>
      <c r="AA84" s="3">
        <v>0</v>
      </c>
      <c r="AB84" s="3">
        <v>0</v>
      </c>
      <c r="AC84" s="3">
        <v>0</v>
      </c>
      <c r="AD84" s="3">
        <v>0</v>
      </c>
      <c r="AE84" s="3">
        <v>0</v>
      </c>
      <c r="AF84" t="s">
        <v>82</v>
      </c>
      <c r="AG84" s="13">
        <v>7</v>
      </c>
      <c r="AQ84"/>
    </row>
    <row r="85" spans="1:43" x14ac:dyDescent="0.2">
      <c r="A85" t="s">
        <v>479</v>
      </c>
      <c r="B85" t="s">
        <v>570</v>
      </c>
      <c r="C85" t="s">
        <v>1092</v>
      </c>
      <c r="D85" t="s">
        <v>1276</v>
      </c>
      <c r="E85" s="3">
        <v>155.54444444444445</v>
      </c>
      <c r="F85" s="3">
        <f>Table3[[#This Row],[Total Hours Nurse Staffing]]/Table3[[#This Row],[MDS Census]]</f>
        <v>3.3270397885563252</v>
      </c>
      <c r="G85" s="3">
        <f>Table3[[#This Row],[Total Direct Care Staff Hours]]/Table3[[#This Row],[MDS Census]]</f>
        <v>3.1455382527323379</v>
      </c>
      <c r="H85" s="3">
        <f>Table3[[#This Row],[Total RN Hours (w/ Admin, DON)]]/Table3[[#This Row],[MDS Census]]</f>
        <v>0.26181084363168794</v>
      </c>
      <c r="I85" s="3">
        <f>Table3[[#This Row],[RN Hours (excl. Admin, DON)]]/Table3[[#This Row],[MDS Census]]</f>
        <v>0.14639759982855918</v>
      </c>
      <c r="J85" s="3">
        <f t="shared" si="1"/>
        <v>517.50255555555555</v>
      </c>
      <c r="K85" s="3">
        <f>SUM(Table3[[#This Row],[RN Hours (excl. Admin, DON)]], Table3[[#This Row],[LPN Hours (excl. Admin)]], Table3[[#This Row],[CNA Hours]], Table3[[#This Row],[NA TR Hours]], Table3[[#This Row],[Med Aide/Tech Hours]])</f>
        <v>489.27100000000002</v>
      </c>
      <c r="L85" s="3">
        <f>SUM(Table3[[#This Row],[RN Hours (excl. Admin, DON)]:[RN DON Hours]])</f>
        <v>40.723222222222219</v>
      </c>
      <c r="M85" s="3">
        <v>22.771333333333335</v>
      </c>
      <c r="N85" s="3">
        <v>11.724111111111112</v>
      </c>
      <c r="O85" s="3">
        <v>6.2277777777777779</v>
      </c>
      <c r="P85" s="3">
        <f>SUM(Table3[[#This Row],[LPN Hours (excl. Admin)]:[LPN Admin Hours]])</f>
        <v>102.0018888888889</v>
      </c>
      <c r="Q85" s="3">
        <v>91.722222222222229</v>
      </c>
      <c r="R85" s="3">
        <v>10.279666666666666</v>
      </c>
      <c r="S85" s="3">
        <f>SUM(Table3[[#This Row],[CNA Hours]], Table3[[#This Row],[NA TR Hours]], Table3[[#This Row],[Med Aide/Tech Hours]])</f>
        <v>374.77744444444448</v>
      </c>
      <c r="T85" s="3">
        <v>334.98833333333334</v>
      </c>
      <c r="U85" s="3">
        <v>0</v>
      </c>
      <c r="V85" s="3">
        <v>39.789111111111126</v>
      </c>
      <c r="W85" s="3">
        <f>SUM(Table3[[#This Row],[RN Hours Contract]:[Med Aide Hours Contract]])</f>
        <v>0</v>
      </c>
      <c r="X85" s="3">
        <v>0</v>
      </c>
      <c r="Y85" s="3">
        <v>0</v>
      </c>
      <c r="Z85" s="3">
        <v>0</v>
      </c>
      <c r="AA85" s="3">
        <v>0</v>
      </c>
      <c r="AB85" s="3">
        <v>0</v>
      </c>
      <c r="AC85" s="3">
        <v>0</v>
      </c>
      <c r="AD85" s="3">
        <v>0</v>
      </c>
      <c r="AE85" s="3">
        <v>0</v>
      </c>
      <c r="AF85" t="s">
        <v>83</v>
      </c>
      <c r="AG85" s="13">
        <v>7</v>
      </c>
      <c r="AQ85"/>
    </row>
    <row r="86" spans="1:43" x14ac:dyDescent="0.2">
      <c r="A86" t="s">
        <v>479</v>
      </c>
      <c r="B86" t="s">
        <v>571</v>
      </c>
      <c r="C86" t="s">
        <v>1093</v>
      </c>
      <c r="D86" t="s">
        <v>1227</v>
      </c>
      <c r="E86" s="3">
        <v>78.211111111111109</v>
      </c>
      <c r="F86" s="3">
        <f>Table3[[#This Row],[Total Hours Nurse Staffing]]/Table3[[#This Row],[MDS Census]]</f>
        <v>2.9811592555760758</v>
      </c>
      <c r="G86" s="3">
        <f>Table3[[#This Row],[Total Direct Care Staff Hours]]/Table3[[#This Row],[MDS Census]]</f>
        <v>2.7842236113084242</v>
      </c>
      <c r="H86" s="3">
        <f>Table3[[#This Row],[Total RN Hours (w/ Admin, DON)]]/Table3[[#This Row],[MDS Census]]</f>
        <v>0.3168688734195198</v>
      </c>
      <c r="I86" s="3">
        <f>Table3[[#This Row],[RN Hours (excl. Admin, DON)]]/Table3[[#This Row],[MDS Census]]</f>
        <v>0.18323057252450631</v>
      </c>
      <c r="J86" s="3">
        <f t="shared" si="1"/>
        <v>233.15977777777775</v>
      </c>
      <c r="K86" s="3">
        <f>SUM(Table3[[#This Row],[RN Hours (excl. Admin, DON)]], Table3[[#This Row],[LPN Hours (excl. Admin)]], Table3[[#This Row],[CNA Hours]], Table3[[#This Row],[NA TR Hours]], Table3[[#This Row],[Med Aide/Tech Hours]])</f>
        <v>217.7572222222222</v>
      </c>
      <c r="L86" s="3">
        <f>SUM(Table3[[#This Row],[RN Hours (excl. Admin, DON)]:[RN DON Hours]])</f>
        <v>24.782666666666664</v>
      </c>
      <c r="M86" s="3">
        <v>14.330666666666666</v>
      </c>
      <c r="N86" s="3">
        <v>5.3686666666666651</v>
      </c>
      <c r="O86" s="3">
        <v>5.083333333333333</v>
      </c>
      <c r="P86" s="3">
        <f>SUM(Table3[[#This Row],[LPN Hours (excl. Admin)]:[LPN Admin Hours]])</f>
        <v>58.155888888888882</v>
      </c>
      <c r="Q86" s="3">
        <v>53.205333333333328</v>
      </c>
      <c r="R86" s="3">
        <v>4.950555555555554</v>
      </c>
      <c r="S86" s="3">
        <f>SUM(Table3[[#This Row],[CNA Hours]], Table3[[#This Row],[NA TR Hours]], Table3[[#This Row],[Med Aide/Tech Hours]])</f>
        <v>150.2212222222222</v>
      </c>
      <c r="T86" s="3">
        <v>104.7681111111111</v>
      </c>
      <c r="U86" s="3">
        <v>12.29911111111111</v>
      </c>
      <c r="V86" s="3">
        <v>33.153999999999996</v>
      </c>
      <c r="W86" s="3">
        <f>SUM(Table3[[#This Row],[RN Hours Contract]:[Med Aide Hours Contract]])</f>
        <v>0</v>
      </c>
      <c r="X86" s="3">
        <v>0</v>
      </c>
      <c r="Y86" s="3">
        <v>0</v>
      </c>
      <c r="Z86" s="3">
        <v>0</v>
      </c>
      <c r="AA86" s="3">
        <v>0</v>
      </c>
      <c r="AB86" s="3">
        <v>0</v>
      </c>
      <c r="AC86" s="3">
        <v>0</v>
      </c>
      <c r="AD86" s="3">
        <v>0</v>
      </c>
      <c r="AE86" s="3">
        <v>0</v>
      </c>
      <c r="AF86" t="s">
        <v>84</v>
      </c>
      <c r="AG86" s="13">
        <v>7</v>
      </c>
      <c r="AQ86"/>
    </row>
    <row r="87" spans="1:43" x14ac:dyDescent="0.2">
      <c r="A87" t="s">
        <v>479</v>
      </c>
      <c r="B87" t="s">
        <v>572</v>
      </c>
      <c r="C87" t="s">
        <v>1086</v>
      </c>
      <c r="D87" t="s">
        <v>1287</v>
      </c>
      <c r="E87" s="3">
        <v>9.4777777777777779</v>
      </c>
      <c r="F87" s="3">
        <f>Table3[[#This Row],[Total Hours Nurse Staffing]]/Table3[[#This Row],[MDS Census]]</f>
        <v>6.8856975381008203</v>
      </c>
      <c r="G87" s="3">
        <f>Table3[[#This Row],[Total Direct Care Staff Hours]]/Table3[[#This Row],[MDS Census]]</f>
        <v>5.7621336459554513</v>
      </c>
      <c r="H87" s="3">
        <f>Table3[[#This Row],[Total RN Hours (w/ Admin, DON)]]/Table3[[#This Row],[MDS Census]]</f>
        <v>4.4783118405627196</v>
      </c>
      <c r="I87" s="3">
        <f>Table3[[#This Row],[RN Hours (excl. Admin, DON)]]/Table3[[#This Row],[MDS Census]]</f>
        <v>3.3547479484173506</v>
      </c>
      <c r="J87" s="3">
        <f t="shared" si="1"/>
        <v>65.261111111111106</v>
      </c>
      <c r="K87" s="3">
        <f>SUM(Table3[[#This Row],[RN Hours (excl. Admin, DON)]], Table3[[#This Row],[LPN Hours (excl. Admin)]], Table3[[#This Row],[CNA Hours]], Table3[[#This Row],[NA TR Hours]], Table3[[#This Row],[Med Aide/Tech Hours]])</f>
        <v>54.612222222222222</v>
      </c>
      <c r="L87" s="3">
        <f>SUM(Table3[[#This Row],[RN Hours (excl. Admin, DON)]:[RN DON Hours]])</f>
        <v>42.444444444444443</v>
      </c>
      <c r="M87" s="3">
        <v>31.795555555555556</v>
      </c>
      <c r="N87" s="3">
        <v>10.648888888888887</v>
      </c>
      <c r="O87" s="3">
        <v>0</v>
      </c>
      <c r="P87" s="3">
        <f>SUM(Table3[[#This Row],[LPN Hours (excl. Admin)]:[LPN Admin Hours]])</f>
        <v>8.3777777777777782</v>
      </c>
      <c r="Q87" s="3">
        <v>8.3777777777777782</v>
      </c>
      <c r="R87" s="3">
        <v>0</v>
      </c>
      <c r="S87" s="3">
        <f>SUM(Table3[[#This Row],[CNA Hours]], Table3[[#This Row],[NA TR Hours]], Table3[[#This Row],[Med Aide/Tech Hours]])</f>
        <v>14.438888888888888</v>
      </c>
      <c r="T87" s="3">
        <v>14.438888888888888</v>
      </c>
      <c r="U87" s="3">
        <v>0</v>
      </c>
      <c r="V87" s="3">
        <v>0</v>
      </c>
      <c r="W87" s="3">
        <f>SUM(Table3[[#This Row],[RN Hours Contract]:[Med Aide Hours Contract]])</f>
        <v>0</v>
      </c>
      <c r="X87" s="3">
        <v>0</v>
      </c>
      <c r="Y87" s="3">
        <v>0</v>
      </c>
      <c r="Z87" s="3">
        <v>0</v>
      </c>
      <c r="AA87" s="3">
        <v>0</v>
      </c>
      <c r="AB87" s="3">
        <v>0</v>
      </c>
      <c r="AC87" s="3">
        <v>0</v>
      </c>
      <c r="AD87" s="3">
        <v>0</v>
      </c>
      <c r="AE87" s="3">
        <v>0</v>
      </c>
      <c r="AF87" t="s">
        <v>85</v>
      </c>
      <c r="AG87" s="13">
        <v>7</v>
      </c>
      <c r="AQ87"/>
    </row>
    <row r="88" spans="1:43" x14ac:dyDescent="0.2">
      <c r="A88" t="s">
        <v>479</v>
      </c>
      <c r="B88" t="s">
        <v>573</v>
      </c>
      <c r="C88" t="s">
        <v>1050</v>
      </c>
      <c r="D88" t="s">
        <v>1276</v>
      </c>
      <c r="E88" s="3">
        <v>72.544444444444451</v>
      </c>
      <c r="F88" s="3">
        <f>Table3[[#This Row],[Total Hours Nurse Staffing]]/Table3[[#This Row],[MDS Census]]</f>
        <v>3.3799188237096027</v>
      </c>
      <c r="G88" s="3">
        <f>Table3[[#This Row],[Total Direct Care Staff Hours]]/Table3[[#This Row],[MDS Census]]</f>
        <v>3.0901761372338794</v>
      </c>
      <c r="H88" s="3">
        <f>Table3[[#This Row],[Total RN Hours (w/ Admin, DON)]]/Table3[[#This Row],[MDS Census]]</f>
        <v>0.19570531474957878</v>
      </c>
      <c r="I88" s="3">
        <f>Table3[[#This Row],[RN Hours (excl. Admin, DON)]]/Table3[[#This Row],[MDS Census]]</f>
        <v>0.12448460713738703</v>
      </c>
      <c r="J88" s="3">
        <f t="shared" si="1"/>
        <v>245.1943333333333</v>
      </c>
      <c r="K88" s="3">
        <f>SUM(Table3[[#This Row],[RN Hours (excl. Admin, DON)]], Table3[[#This Row],[LPN Hours (excl. Admin)]], Table3[[#This Row],[CNA Hours]], Table3[[#This Row],[NA TR Hours]], Table3[[#This Row],[Med Aide/Tech Hours]])</f>
        <v>224.17511111111111</v>
      </c>
      <c r="L88" s="3">
        <f>SUM(Table3[[#This Row],[RN Hours (excl. Admin, DON)]:[RN DON Hours]])</f>
        <v>14.197333333333333</v>
      </c>
      <c r="M88" s="3">
        <v>9.0306666666666668</v>
      </c>
      <c r="N88" s="3">
        <v>0.71111111111111114</v>
      </c>
      <c r="O88" s="3">
        <v>4.4555555555555557</v>
      </c>
      <c r="P88" s="3">
        <f>SUM(Table3[[#This Row],[LPN Hours (excl. Admin)]:[LPN Admin Hours]])</f>
        <v>76.87766666666667</v>
      </c>
      <c r="Q88" s="3">
        <v>61.025111111111116</v>
      </c>
      <c r="R88" s="3">
        <v>15.852555555555556</v>
      </c>
      <c r="S88" s="3">
        <f>SUM(Table3[[#This Row],[CNA Hours]], Table3[[#This Row],[NA TR Hours]], Table3[[#This Row],[Med Aide/Tech Hours]])</f>
        <v>154.11933333333332</v>
      </c>
      <c r="T88" s="3">
        <v>129.93833333333333</v>
      </c>
      <c r="U88" s="3">
        <v>0</v>
      </c>
      <c r="V88" s="3">
        <v>24.18099999999999</v>
      </c>
      <c r="W88" s="3">
        <f>SUM(Table3[[#This Row],[RN Hours Contract]:[Med Aide Hours Contract]])</f>
        <v>105.43711111111109</v>
      </c>
      <c r="X88" s="3">
        <v>0.62411111111111117</v>
      </c>
      <c r="Y88" s="3">
        <v>0</v>
      </c>
      <c r="Z88" s="3">
        <v>1.7777777777777777</v>
      </c>
      <c r="AA88" s="3">
        <v>46.240777777777765</v>
      </c>
      <c r="AB88" s="3">
        <v>0</v>
      </c>
      <c r="AC88" s="3">
        <v>55.337777777777767</v>
      </c>
      <c r="AD88" s="3">
        <v>0</v>
      </c>
      <c r="AE88" s="3">
        <v>1.4566666666666666</v>
      </c>
      <c r="AF88" t="s">
        <v>86</v>
      </c>
      <c r="AG88" s="13">
        <v>7</v>
      </c>
      <c r="AQ88"/>
    </row>
    <row r="89" spans="1:43" x14ac:dyDescent="0.2">
      <c r="A89" t="s">
        <v>479</v>
      </c>
      <c r="B89" t="s">
        <v>574</v>
      </c>
      <c r="C89" t="s">
        <v>1094</v>
      </c>
      <c r="D89" t="s">
        <v>1205</v>
      </c>
      <c r="E89" s="3">
        <v>63.966666666666669</v>
      </c>
      <c r="F89" s="3">
        <f>Table3[[#This Row],[Total Hours Nurse Staffing]]/Table3[[#This Row],[MDS Census]]</f>
        <v>2.4939048115337852</v>
      </c>
      <c r="G89" s="3">
        <f>Table3[[#This Row],[Total Direct Care Staff Hours]]/Table3[[#This Row],[MDS Census]]</f>
        <v>2.3337832204273057</v>
      </c>
      <c r="H89" s="3">
        <f>Table3[[#This Row],[Total RN Hours (w/ Admin, DON)]]/Table3[[#This Row],[MDS Census]]</f>
        <v>0.26354872329338197</v>
      </c>
      <c r="I89" s="3">
        <f>Table3[[#This Row],[RN Hours (excl. Admin, DON)]]/Table3[[#This Row],[MDS Census]]</f>
        <v>0.1034271321869029</v>
      </c>
      <c r="J89" s="3">
        <f t="shared" si="1"/>
        <v>159.5267777777778</v>
      </c>
      <c r="K89" s="3">
        <f>SUM(Table3[[#This Row],[RN Hours (excl. Admin, DON)]], Table3[[#This Row],[LPN Hours (excl. Admin)]], Table3[[#This Row],[CNA Hours]], Table3[[#This Row],[NA TR Hours]], Table3[[#This Row],[Med Aide/Tech Hours]])</f>
        <v>149.28433333333334</v>
      </c>
      <c r="L89" s="3">
        <f>SUM(Table3[[#This Row],[RN Hours (excl. Admin, DON)]:[RN DON Hours]])</f>
        <v>16.858333333333334</v>
      </c>
      <c r="M89" s="3">
        <v>6.6158888888888887</v>
      </c>
      <c r="N89" s="3">
        <v>5.1146666666666674</v>
      </c>
      <c r="O89" s="3">
        <v>5.1277777777777782</v>
      </c>
      <c r="P89" s="3">
        <f>SUM(Table3[[#This Row],[LPN Hours (excl. Admin)]:[LPN Admin Hours]])</f>
        <v>58.923999999999999</v>
      </c>
      <c r="Q89" s="3">
        <v>58.923999999999999</v>
      </c>
      <c r="R89" s="3">
        <v>0</v>
      </c>
      <c r="S89" s="3">
        <f>SUM(Table3[[#This Row],[CNA Hours]], Table3[[#This Row],[NA TR Hours]], Table3[[#This Row],[Med Aide/Tech Hours]])</f>
        <v>83.744444444444454</v>
      </c>
      <c r="T89" s="3">
        <v>52.427000000000007</v>
      </c>
      <c r="U89" s="3">
        <v>19.14</v>
      </c>
      <c r="V89" s="3">
        <v>12.177444444444447</v>
      </c>
      <c r="W89" s="3">
        <f>SUM(Table3[[#This Row],[RN Hours Contract]:[Med Aide Hours Contract]])</f>
        <v>0</v>
      </c>
      <c r="X89" s="3">
        <v>0</v>
      </c>
      <c r="Y89" s="3">
        <v>0</v>
      </c>
      <c r="Z89" s="3">
        <v>0</v>
      </c>
      <c r="AA89" s="3">
        <v>0</v>
      </c>
      <c r="AB89" s="3">
        <v>0</v>
      </c>
      <c r="AC89" s="3">
        <v>0</v>
      </c>
      <c r="AD89" s="3">
        <v>0</v>
      </c>
      <c r="AE89" s="3">
        <v>0</v>
      </c>
      <c r="AF89" t="s">
        <v>87</v>
      </c>
      <c r="AG89" s="13">
        <v>7</v>
      </c>
      <c r="AQ89"/>
    </row>
    <row r="90" spans="1:43" x14ac:dyDescent="0.2">
      <c r="A90" t="s">
        <v>479</v>
      </c>
      <c r="B90" t="s">
        <v>575</v>
      </c>
      <c r="C90" t="s">
        <v>1095</v>
      </c>
      <c r="D90" t="s">
        <v>1280</v>
      </c>
      <c r="E90" s="3">
        <v>69.144444444444446</v>
      </c>
      <c r="F90" s="3">
        <f>Table3[[#This Row],[Total Hours Nurse Staffing]]/Table3[[#This Row],[MDS Census]]</f>
        <v>3.6252595211312877</v>
      </c>
      <c r="G90" s="3">
        <f>Table3[[#This Row],[Total Direct Care Staff Hours]]/Table3[[#This Row],[MDS Census]]</f>
        <v>3.4360645990679739</v>
      </c>
      <c r="H90" s="3">
        <f>Table3[[#This Row],[Total RN Hours (w/ Admin, DON)]]/Table3[[#This Row],[MDS Census]]</f>
        <v>0.47422465049011731</v>
      </c>
      <c r="I90" s="3">
        <f>Table3[[#This Row],[RN Hours (excl. Admin, DON)]]/Table3[[#This Row],[MDS Census]]</f>
        <v>0.29864695484493009</v>
      </c>
      <c r="J90" s="3">
        <f t="shared" si="1"/>
        <v>250.66655555555559</v>
      </c>
      <c r="K90" s="3">
        <f>SUM(Table3[[#This Row],[RN Hours (excl. Admin, DON)]], Table3[[#This Row],[LPN Hours (excl. Admin)]], Table3[[#This Row],[CNA Hours]], Table3[[#This Row],[NA TR Hours]], Table3[[#This Row],[Med Aide/Tech Hours]])</f>
        <v>237.58477777777779</v>
      </c>
      <c r="L90" s="3">
        <f>SUM(Table3[[#This Row],[RN Hours (excl. Admin, DON)]:[RN DON Hours]])</f>
        <v>32.79</v>
      </c>
      <c r="M90" s="3">
        <v>20.649777777777778</v>
      </c>
      <c r="N90" s="3">
        <v>7.084666666666668</v>
      </c>
      <c r="O90" s="3">
        <v>5.0555555555555554</v>
      </c>
      <c r="P90" s="3">
        <f>SUM(Table3[[#This Row],[LPN Hours (excl. Admin)]:[LPN Admin Hours]])</f>
        <v>48.154222222222224</v>
      </c>
      <c r="Q90" s="3">
        <v>47.212666666666671</v>
      </c>
      <c r="R90" s="3">
        <v>0.94155555555555548</v>
      </c>
      <c r="S90" s="3">
        <f>SUM(Table3[[#This Row],[CNA Hours]], Table3[[#This Row],[NA TR Hours]], Table3[[#This Row],[Med Aide/Tech Hours]])</f>
        <v>169.72233333333335</v>
      </c>
      <c r="T90" s="3">
        <v>138.45511111111111</v>
      </c>
      <c r="U90" s="3">
        <v>7.4926666666666666</v>
      </c>
      <c r="V90" s="3">
        <v>23.774555555555555</v>
      </c>
      <c r="W90" s="3">
        <f>SUM(Table3[[#This Row],[RN Hours Contract]:[Med Aide Hours Contract]])</f>
        <v>5.3944444444444448</v>
      </c>
      <c r="X90" s="3">
        <v>0</v>
      </c>
      <c r="Y90" s="3">
        <v>0</v>
      </c>
      <c r="Z90" s="3">
        <v>0</v>
      </c>
      <c r="AA90" s="3">
        <v>0</v>
      </c>
      <c r="AB90" s="3">
        <v>0</v>
      </c>
      <c r="AC90" s="3">
        <v>5.3944444444444448</v>
      </c>
      <c r="AD90" s="3">
        <v>0</v>
      </c>
      <c r="AE90" s="3">
        <v>0</v>
      </c>
      <c r="AF90" t="s">
        <v>88</v>
      </c>
      <c r="AG90" s="13">
        <v>7</v>
      </c>
      <c r="AQ90"/>
    </row>
    <row r="91" spans="1:43" x14ac:dyDescent="0.2">
      <c r="A91" t="s">
        <v>479</v>
      </c>
      <c r="B91" t="s">
        <v>576</v>
      </c>
      <c r="C91" t="s">
        <v>1096</v>
      </c>
      <c r="D91" t="s">
        <v>1264</v>
      </c>
      <c r="E91" s="3">
        <v>55.12222222222222</v>
      </c>
      <c r="F91" s="3">
        <f>Table3[[#This Row],[Total Hours Nurse Staffing]]/Table3[[#This Row],[MDS Census]]</f>
        <v>3.6257891554122161</v>
      </c>
      <c r="G91" s="3">
        <f>Table3[[#This Row],[Total Direct Care Staff Hours]]/Table3[[#This Row],[MDS Census]]</f>
        <v>3.2336807095343683</v>
      </c>
      <c r="H91" s="3">
        <f>Table3[[#This Row],[Total RN Hours (w/ Admin, DON)]]/Table3[[#This Row],[MDS Census]]</f>
        <v>0.59494859907276765</v>
      </c>
      <c r="I91" s="3">
        <f>Table3[[#This Row],[RN Hours (excl. Admin, DON)]]/Table3[[#This Row],[MDS Census]]</f>
        <v>0.39498891352549892</v>
      </c>
      <c r="J91" s="3">
        <f t="shared" si="1"/>
        <v>199.86155555555558</v>
      </c>
      <c r="K91" s="3">
        <f>SUM(Table3[[#This Row],[RN Hours (excl. Admin, DON)]], Table3[[#This Row],[LPN Hours (excl. Admin)]], Table3[[#This Row],[CNA Hours]], Table3[[#This Row],[NA TR Hours]], Table3[[#This Row],[Med Aide/Tech Hours]])</f>
        <v>178.24766666666667</v>
      </c>
      <c r="L91" s="3">
        <f>SUM(Table3[[#This Row],[RN Hours (excl. Admin, DON)]:[RN DON Hours]])</f>
        <v>32.794888888888892</v>
      </c>
      <c r="M91" s="3">
        <v>21.772666666666666</v>
      </c>
      <c r="N91" s="3">
        <v>5.5111111111111111</v>
      </c>
      <c r="O91" s="3">
        <v>5.5111111111111111</v>
      </c>
      <c r="P91" s="3">
        <f>SUM(Table3[[#This Row],[LPN Hours (excl. Admin)]:[LPN Admin Hours]])</f>
        <v>36.147222222222226</v>
      </c>
      <c r="Q91" s="3">
        <v>25.555555555555557</v>
      </c>
      <c r="R91" s="3">
        <v>10.591666666666667</v>
      </c>
      <c r="S91" s="3">
        <f>SUM(Table3[[#This Row],[CNA Hours]], Table3[[#This Row],[NA TR Hours]], Table3[[#This Row],[Med Aide/Tech Hours]])</f>
        <v>130.91944444444445</v>
      </c>
      <c r="T91" s="3">
        <v>86.677777777777777</v>
      </c>
      <c r="U91" s="3">
        <v>13.569444444444445</v>
      </c>
      <c r="V91" s="3">
        <v>30.672222222222221</v>
      </c>
      <c r="W91" s="3">
        <f>SUM(Table3[[#This Row],[RN Hours Contract]:[Med Aide Hours Contract]])</f>
        <v>0</v>
      </c>
      <c r="X91" s="3">
        <v>0</v>
      </c>
      <c r="Y91" s="3">
        <v>0</v>
      </c>
      <c r="Z91" s="3">
        <v>0</v>
      </c>
      <c r="AA91" s="3">
        <v>0</v>
      </c>
      <c r="AB91" s="3">
        <v>0</v>
      </c>
      <c r="AC91" s="3">
        <v>0</v>
      </c>
      <c r="AD91" s="3">
        <v>0</v>
      </c>
      <c r="AE91" s="3">
        <v>0</v>
      </c>
      <c r="AF91" t="s">
        <v>89</v>
      </c>
      <c r="AG91" s="13">
        <v>7</v>
      </c>
      <c r="AQ91"/>
    </row>
    <row r="92" spans="1:43" x14ac:dyDescent="0.2">
      <c r="A92" t="s">
        <v>479</v>
      </c>
      <c r="B92" t="s">
        <v>577</v>
      </c>
      <c r="C92" t="s">
        <v>1097</v>
      </c>
      <c r="D92" t="s">
        <v>1206</v>
      </c>
      <c r="E92" s="3">
        <v>73.8</v>
      </c>
      <c r="F92" s="3">
        <f>Table3[[#This Row],[Total Hours Nurse Staffing]]/Table3[[#This Row],[MDS Census]]</f>
        <v>3.077929840409515</v>
      </c>
      <c r="G92" s="3">
        <f>Table3[[#This Row],[Total Direct Care Staff Hours]]/Table3[[#This Row],[MDS Census]]</f>
        <v>2.8466365552544417</v>
      </c>
      <c r="H92" s="3">
        <f>Table3[[#This Row],[Total RN Hours (w/ Admin, DON)]]/Table3[[#This Row],[MDS Census]]</f>
        <v>0.63398976211984348</v>
      </c>
      <c r="I92" s="3">
        <f>Table3[[#This Row],[RN Hours (excl. Admin, DON)]]/Table3[[#This Row],[MDS Census]]</f>
        <v>0.4688286660644384</v>
      </c>
      <c r="J92" s="3">
        <f t="shared" si="1"/>
        <v>227.1512222222222</v>
      </c>
      <c r="K92" s="3">
        <f>SUM(Table3[[#This Row],[RN Hours (excl. Admin, DON)]], Table3[[#This Row],[LPN Hours (excl. Admin)]], Table3[[#This Row],[CNA Hours]], Table3[[#This Row],[NA TR Hours]], Table3[[#This Row],[Med Aide/Tech Hours]])</f>
        <v>210.08177777777777</v>
      </c>
      <c r="L92" s="3">
        <f>SUM(Table3[[#This Row],[RN Hours (excl. Admin, DON)]:[RN DON Hours]])</f>
        <v>46.788444444444444</v>
      </c>
      <c r="M92" s="3">
        <v>34.599555555555554</v>
      </c>
      <c r="N92" s="3">
        <v>6.6833333333333336</v>
      </c>
      <c r="O92" s="3">
        <v>5.5055555555555555</v>
      </c>
      <c r="P92" s="3">
        <f>SUM(Table3[[#This Row],[LPN Hours (excl. Admin)]:[LPN Admin Hours]])</f>
        <v>40.50588888888889</v>
      </c>
      <c r="Q92" s="3">
        <v>35.625333333333337</v>
      </c>
      <c r="R92" s="3">
        <v>4.8805555555555555</v>
      </c>
      <c r="S92" s="3">
        <f>SUM(Table3[[#This Row],[CNA Hours]], Table3[[#This Row],[NA TR Hours]], Table3[[#This Row],[Med Aide/Tech Hours]])</f>
        <v>139.85688888888888</v>
      </c>
      <c r="T92" s="3">
        <v>92.975555555555545</v>
      </c>
      <c r="U92" s="3">
        <v>17.027666666666661</v>
      </c>
      <c r="V92" s="3">
        <v>29.853666666666673</v>
      </c>
      <c r="W92" s="3">
        <f>SUM(Table3[[#This Row],[RN Hours Contract]:[Med Aide Hours Contract]])</f>
        <v>0</v>
      </c>
      <c r="X92" s="3">
        <v>0</v>
      </c>
      <c r="Y92" s="3">
        <v>0</v>
      </c>
      <c r="Z92" s="3">
        <v>0</v>
      </c>
      <c r="AA92" s="3">
        <v>0</v>
      </c>
      <c r="AB92" s="3">
        <v>0</v>
      </c>
      <c r="AC92" s="3">
        <v>0</v>
      </c>
      <c r="AD92" s="3">
        <v>0</v>
      </c>
      <c r="AE92" s="3">
        <v>0</v>
      </c>
      <c r="AF92" t="s">
        <v>90</v>
      </c>
      <c r="AG92" s="13">
        <v>7</v>
      </c>
      <c r="AQ92"/>
    </row>
    <row r="93" spans="1:43" x14ac:dyDescent="0.2">
      <c r="A93" t="s">
        <v>479</v>
      </c>
      <c r="B93" t="s">
        <v>578</v>
      </c>
      <c r="C93" t="s">
        <v>1025</v>
      </c>
      <c r="D93" t="s">
        <v>1276</v>
      </c>
      <c r="E93" s="3">
        <v>81.25555555555556</v>
      </c>
      <c r="F93" s="3">
        <f>Table3[[#This Row],[Total Hours Nurse Staffing]]/Table3[[#This Row],[MDS Census]]</f>
        <v>4.0303117735539447</v>
      </c>
      <c r="G93" s="3">
        <f>Table3[[#This Row],[Total Direct Care Staff Hours]]/Table3[[#This Row],[MDS Census]]</f>
        <v>3.7776753726240937</v>
      </c>
      <c r="H93" s="3">
        <f>Table3[[#This Row],[Total RN Hours (w/ Admin, DON)]]/Table3[[#This Row],[MDS Census]]</f>
        <v>0.24213865718583344</v>
      </c>
      <c r="I93" s="3">
        <f>Table3[[#This Row],[RN Hours (excl. Admin, DON)]]/Table3[[#This Row],[MDS Census]]</f>
        <v>0.1056201285382196</v>
      </c>
      <c r="J93" s="3">
        <f t="shared" si="1"/>
        <v>327.48522222222221</v>
      </c>
      <c r="K93" s="3">
        <f>SUM(Table3[[#This Row],[RN Hours (excl. Admin, DON)]], Table3[[#This Row],[LPN Hours (excl. Admin)]], Table3[[#This Row],[CNA Hours]], Table3[[#This Row],[NA TR Hours]], Table3[[#This Row],[Med Aide/Tech Hours]])</f>
        <v>306.95711111111109</v>
      </c>
      <c r="L93" s="3">
        <f>SUM(Table3[[#This Row],[RN Hours (excl. Admin, DON)]:[RN DON Hours]])</f>
        <v>19.675111111111111</v>
      </c>
      <c r="M93" s="3">
        <v>8.5822222222222226</v>
      </c>
      <c r="N93" s="3">
        <v>5.0428888888888883</v>
      </c>
      <c r="O93" s="3">
        <v>6.05</v>
      </c>
      <c r="P93" s="3">
        <f>SUM(Table3[[#This Row],[LPN Hours (excl. Admin)]:[LPN Admin Hours]])</f>
        <v>102.98811111111111</v>
      </c>
      <c r="Q93" s="3">
        <v>93.552888888888887</v>
      </c>
      <c r="R93" s="3">
        <v>9.4352222222222242</v>
      </c>
      <c r="S93" s="3">
        <f>SUM(Table3[[#This Row],[CNA Hours]], Table3[[#This Row],[NA TR Hours]], Table3[[#This Row],[Med Aide/Tech Hours]])</f>
        <v>204.822</v>
      </c>
      <c r="T93" s="3">
        <v>154.12755555555555</v>
      </c>
      <c r="U93" s="3">
        <v>5.2748888888888903</v>
      </c>
      <c r="V93" s="3">
        <v>45.419555555555561</v>
      </c>
      <c r="W93" s="3">
        <f>SUM(Table3[[#This Row],[RN Hours Contract]:[Med Aide Hours Contract]])</f>
        <v>139.49588888888891</v>
      </c>
      <c r="X93" s="3">
        <v>1.4368888888888889</v>
      </c>
      <c r="Y93" s="3">
        <v>0</v>
      </c>
      <c r="Z93" s="3">
        <v>0</v>
      </c>
      <c r="AA93" s="3">
        <v>38.969888888888896</v>
      </c>
      <c r="AB93" s="3">
        <v>0</v>
      </c>
      <c r="AC93" s="3">
        <v>79.681666666666686</v>
      </c>
      <c r="AD93" s="3">
        <v>0</v>
      </c>
      <c r="AE93" s="3">
        <v>19.407444444444444</v>
      </c>
      <c r="AF93" t="s">
        <v>91</v>
      </c>
      <c r="AG93" s="13">
        <v>7</v>
      </c>
      <c r="AQ93"/>
    </row>
    <row r="94" spans="1:43" x14ac:dyDescent="0.2">
      <c r="A94" t="s">
        <v>479</v>
      </c>
      <c r="B94" t="s">
        <v>579</v>
      </c>
      <c r="C94" t="s">
        <v>1098</v>
      </c>
      <c r="D94" t="s">
        <v>1203</v>
      </c>
      <c r="E94" s="3">
        <v>108.3</v>
      </c>
      <c r="F94" s="3">
        <f>Table3[[#This Row],[Total Hours Nurse Staffing]]/Table3[[#This Row],[MDS Census]]</f>
        <v>3.0470965425259053</v>
      </c>
      <c r="G94" s="3">
        <f>Table3[[#This Row],[Total Direct Care Staff Hours]]/Table3[[#This Row],[MDS Census]]</f>
        <v>2.7528090694572689</v>
      </c>
      <c r="H94" s="3">
        <f>Table3[[#This Row],[Total RN Hours (w/ Admin, DON)]]/Table3[[#This Row],[MDS Census]]</f>
        <v>0.4296357853698573</v>
      </c>
      <c r="I94" s="3">
        <f>Table3[[#This Row],[RN Hours (excl. Admin, DON)]]/Table3[[#This Row],[MDS Census]]</f>
        <v>0.23548168667282238</v>
      </c>
      <c r="J94" s="3">
        <f t="shared" si="1"/>
        <v>330.00055555555554</v>
      </c>
      <c r="K94" s="3">
        <f>SUM(Table3[[#This Row],[RN Hours (excl. Admin, DON)]], Table3[[#This Row],[LPN Hours (excl. Admin)]], Table3[[#This Row],[CNA Hours]], Table3[[#This Row],[NA TR Hours]], Table3[[#This Row],[Med Aide/Tech Hours]])</f>
        <v>298.12922222222221</v>
      </c>
      <c r="L94" s="3">
        <f>SUM(Table3[[#This Row],[RN Hours (excl. Admin, DON)]:[RN DON Hours]])</f>
        <v>46.529555555555547</v>
      </c>
      <c r="M94" s="3">
        <v>25.502666666666663</v>
      </c>
      <c r="N94" s="3">
        <v>15.426888888888884</v>
      </c>
      <c r="O94" s="3">
        <v>5.6</v>
      </c>
      <c r="P94" s="3">
        <f>SUM(Table3[[#This Row],[LPN Hours (excl. Admin)]:[LPN Admin Hours]])</f>
        <v>58.245888888888885</v>
      </c>
      <c r="Q94" s="3">
        <v>47.401444444444444</v>
      </c>
      <c r="R94" s="3">
        <v>10.844444444444445</v>
      </c>
      <c r="S94" s="3">
        <f>SUM(Table3[[#This Row],[CNA Hours]], Table3[[#This Row],[NA TR Hours]], Table3[[#This Row],[Med Aide/Tech Hours]])</f>
        <v>225.22511111111109</v>
      </c>
      <c r="T94" s="3">
        <v>174.7188888888889</v>
      </c>
      <c r="U94" s="3">
        <v>0.35044444444444445</v>
      </c>
      <c r="V94" s="3">
        <v>50.155777777777764</v>
      </c>
      <c r="W94" s="3">
        <f>SUM(Table3[[#This Row],[RN Hours Contract]:[Med Aide Hours Contract]])</f>
        <v>0</v>
      </c>
      <c r="X94" s="3">
        <v>0</v>
      </c>
      <c r="Y94" s="3">
        <v>0</v>
      </c>
      <c r="Z94" s="3">
        <v>0</v>
      </c>
      <c r="AA94" s="3">
        <v>0</v>
      </c>
      <c r="AB94" s="3">
        <v>0</v>
      </c>
      <c r="AC94" s="3">
        <v>0</v>
      </c>
      <c r="AD94" s="3">
        <v>0</v>
      </c>
      <c r="AE94" s="3">
        <v>0</v>
      </c>
      <c r="AF94" t="s">
        <v>92</v>
      </c>
      <c r="AG94" s="13">
        <v>7</v>
      </c>
      <c r="AQ94"/>
    </row>
    <row r="95" spans="1:43" x14ac:dyDescent="0.2">
      <c r="A95" t="s">
        <v>479</v>
      </c>
      <c r="B95" t="s">
        <v>580</v>
      </c>
      <c r="C95" t="s">
        <v>1004</v>
      </c>
      <c r="D95" t="s">
        <v>1206</v>
      </c>
      <c r="E95" s="3">
        <v>53.244444444444447</v>
      </c>
      <c r="F95" s="3">
        <f>Table3[[#This Row],[Total Hours Nurse Staffing]]/Table3[[#This Row],[MDS Census]]</f>
        <v>3.9312771285475794</v>
      </c>
      <c r="G95" s="3">
        <f>Table3[[#This Row],[Total Direct Care Staff Hours]]/Table3[[#This Row],[MDS Census]]</f>
        <v>3.5278923205342236</v>
      </c>
      <c r="H95" s="3">
        <f>Table3[[#This Row],[Total RN Hours (w/ Admin, DON)]]/Table3[[#This Row],[MDS Census]]</f>
        <v>0.58152128547579307</v>
      </c>
      <c r="I95" s="3">
        <f>Table3[[#This Row],[RN Hours (excl. Admin, DON)]]/Table3[[#This Row],[MDS Census]]</f>
        <v>0.17813647746243738</v>
      </c>
      <c r="J95" s="3">
        <f t="shared" si="1"/>
        <v>209.31866666666667</v>
      </c>
      <c r="K95" s="3">
        <f>SUM(Table3[[#This Row],[RN Hours (excl. Admin, DON)]], Table3[[#This Row],[LPN Hours (excl. Admin)]], Table3[[#This Row],[CNA Hours]], Table3[[#This Row],[NA TR Hours]], Table3[[#This Row],[Med Aide/Tech Hours]])</f>
        <v>187.84066666666666</v>
      </c>
      <c r="L95" s="3">
        <f>SUM(Table3[[#This Row],[RN Hours (excl. Admin, DON)]:[RN DON Hours]])</f>
        <v>30.962777777777781</v>
      </c>
      <c r="M95" s="3">
        <v>9.4847777777777775</v>
      </c>
      <c r="N95" s="3">
        <v>15.430777777777781</v>
      </c>
      <c r="O95" s="3">
        <v>6.0472222222222225</v>
      </c>
      <c r="P95" s="3">
        <f>SUM(Table3[[#This Row],[LPN Hours (excl. Admin)]:[LPN Admin Hours]])</f>
        <v>70.99988888888889</v>
      </c>
      <c r="Q95" s="3">
        <v>70.99988888888889</v>
      </c>
      <c r="R95" s="3">
        <v>0</v>
      </c>
      <c r="S95" s="3">
        <f>SUM(Table3[[#This Row],[CNA Hours]], Table3[[#This Row],[NA TR Hours]], Table3[[#This Row],[Med Aide/Tech Hours]])</f>
        <v>107.35599999999999</v>
      </c>
      <c r="T95" s="3">
        <v>81.115555555555545</v>
      </c>
      <c r="U95" s="3">
        <v>19.783444444444449</v>
      </c>
      <c r="V95" s="3">
        <v>6.456999999999999</v>
      </c>
      <c r="W95" s="3">
        <f>SUM(Table3[[#This Row],[RN Hours Contract]:[Med Aide Hours Contract]])</f>
        <v>7.6517777777777782</v>
      </c>
      <c r="X95" s="3">
        <v>0</v>
      </c>
      <c r="Y95" s="3">
        <v>0</v>
      </c>
      <c r="Z95" s="3">
        <v>5.1583333333333332</v>
      </c>
      <c r="AA95" s="3">
        <v>1.965888888888889</v>
      </c>
      <c r="AB95" s="3">
        <v>0</v>
      </c>
      <c r="AC95" s="3">
        <v>0.36088888888888893</v>
      </c>
      <c r="AD95" s="3">
        <v>0</v>
      </c>
      <c r="AE95" s="3">
        <v>0.16666666666666666</v>
      </c>
      <c r="AF95" t="s">
        <v>93</v>
      </c>
      <c r="AG95" s="13">
        <v>7</v>
      </c>
      <c r="AQ95"/>
    </row>
    <row r="96" spans="1:43" x14ac:dyDescent="0.2">
      <c r="A96" t="s">
        <v>479</v>
      </c>
      <c r="B96" t="s">
        <v>581</v>
      </c>
      <c r="C96" t="s">
        <v>1062</v>
      </c>
      <c r="D96" t="s">
        <v>1276</v>
      </c>
      <c r="E96" s="3">
        <v>48.87777777777778</v>
      </c>
      <c r="F96" s="3">
        <f>Table3[[#This Row],[Total Hours Nurse Staffing]]/Table3[[#This Row],[MDS Census]]</f>
        <v>2.6469629461241184</v>
      </c>
      <c r="G96" s="3">
        <f>Table3[[#This Row],[Total Direct Care Staff Hours]]/Table3[[#This Row],[MDS Census]]</f>
        <v>2.4946146851557169</v>
      </c>
      <c r="H96" s="3">
        <f>Table3[[#This Row],[Total RN Hours (w/ Admin, DON)]]/Table3[[#This Row],[MDS Census]]</f>
        <v>0.54188679245283011</v>
      </c>
      <c r="I96" s="3">
        <f>Table3[[#This Row],[RN Hours (excl. Admin, DON)]]/Table3[[#This Row],[MDS Census]]</f>
        <v>0.41499431689020227</v>
      </c>
      <c r="J96" s="3">
        <f t="shared" si="1"/>
        <v>129.37766666666664</v>
      </c>
      <c r="K96" s="3">
        <f>SUM(Table3[[#This Row],[RN Hours (excl. Admin, DON)]], Table3[[#This Row],[LPN Hours (excl. Admin)]], Table3[[#This Row],[CNA Hours]], Table3[[#This Row],[NA TR Hours]], Table3[[#This Row],[Med Aide/Tech Hours]])</f>
        <v>121.93122222222222</v>
      </c>
      <c r="L96" s="3">
        <f>SUM(Table3[[#This Row],[RN Hours (excl. Admin, DON)]:[RN DON Hours]])</f>
        <v>26.486222222222221</v>
      </c>
      <c r="M96" s="3">
        <v>20.283999999999999</v>
      </c>
      <c r="N96" s="3">
        <v>0.95</v>
      </c>
      <c r="O96" s="3">
        <v>5.2522222222222217</v>
      </c>
      <c r="P96" s="3">
        <f>SUM(Table3[[#This Row],[LPN Hours (excl. Admin)]:[LPN Admin Hours]])</f>
        <v>21.359222222222222</v>
      </c>
      <c r="Q96" s="3">
        <v>20.114999999999998</v>
      </c>
      <c r="R96" s="3">
        <v>1.2442222222222223</v>
      </c>
      <c r="S96" s="3">
        <f>SUM(Table3[[#This Row],[CNA Hours]], Table3[[#This Row],[NA TR Hours]], Table3[[#This Row],[Med Aide/Tech Hours]])</f>
        <v>81.532222222222217</v>
      </c>
      <c r="T96" s="3">
        <v>81.532222222222217</v>
      </c>
      <c r="U96" s="3">
        <v>0</v>
      </c>
      <c r="V96" s="3">
        <v>0</v>
      </c>
      <c r="W96" s="3">
        <f>SUM(Table3[[#This Row],[RN Hours Contract]:[Med Aide Hours Contract]])</f>
        <v>5.2361111111111107</v>
      </c>
      <c r="X96" s="3">
        <v>0.37777777777777777</v>
      </c>
      <c r="Y96" s="3">
        <v>0</v>
      </c>
      <c r="Z96" s="3">
        <v>0.1111111111111111</v>
      </c>
      <c r="AA96" s="3">
        <v>0</v>
      </c>
      <c r="AB96" s="3">
        <v>0</v>
      </c>
      <c r="AC96" s="3">
        <v>4.7472222222222218</v>
      </c>
      <c r="AD96" s="3">
        <v>0</v>
      </c>
      <c r="AE96" s="3">
        <v>0</v>
      </c>
      <c r="AF96" t="s">
        <v>94</v>
      </c>
      <c r="AG96" s="13">
        <v>7</v>
      </c>
      <c r="AQ96"/>
    </row>
    <row r="97" spans="1:43" x14ac:dyDescent="0.2">
      <c r="A97" t="s">
        <v>479</v>
      </c>
      <c r="B97" t="s">
        <v>582</v>
      </c>
      <c r="C97" t="s">
        <v>1099</v>
      </c>
      <c r="D97" t="s">
        <v>1276</v>
      </c>
      <c r="E97" s="3">
        <v>97.677777777777777</v>
      </c>
      <c r="F97" s="3">
        <f>Table3[[#This Row],[Total Hours Nurse Staffing]]/Table3[[#This Row],[MDS Census]]</f>
        <v>2.8744363553634402</v>
      </c>
      <c r="G97" s="3">
        <f>Table3[[#This Row],[Total Direct Care Staff Hours]]/Table3[[#This Row],[MDS Census]]</f>
        <v>2.7234774200887273</v>
      </c>
      <c r="H97" s="3">
        <f>Table3[[#This Row],[Total RN Hours (w/ Admin, DON)]]/Table3[[#This Row],[MDS Census]]</f>
        <v>0.31380047776134684</v>
      </c>
      <c r="I97" s="3">
        <f>Table3[[#This Row],[RN Hours (excl. Admin, DON)]]/Table3[[#This Row],[MDS Census]]</f>
        <v>0.19062563985894665</v>
      </c>
      <c r="J97" s="3">
        <f t="shared" si="1"/>
        <v>280.76855555555557</v>
      </c>
      <c r="K97" s="3">
        <f>SUM(Table3[[#This Row],[RN Hours (excl. Admin, DON)]], Table3[[#This Row],[LPN Hours (excl. Admin)]], Table3[[#This Row],[CNA Hours]], Table3[[#This Row],[NA TR Hours]], Table3[[#This Row],[Med Aide/Tech Hours]])</f>
        <v>266.02322222222222</v>
      </c>
      <c r="L97" s="3">
        <f>SUM(Table3[[#This Row],[RN Hours (excl. Admin, DON)]:[RN DON Hours]])</f>
        <v>30.651333333333334</v>
      </c>
      <c r="M97" s="3">
        <v>18.619888888888887</v>
      </c>
      <c r="N97" s="3">
        <v>4.975888888888889</v>
      </c>
      <c r="O97" s="3">
        <v>7.0555555555555554</v>
      </c>
      <c r="P97" s="3">
        <f>SUM(Table3[[#This Row],[LPN Hours (excl. Admin)]:[LPN Admin Hours]])</f>
        <v>56.999222222222222</v>
      </c>
      <c r="Q97" s="3">
        <v>54.285333333333334</v>
      </c>
      <c r="R97" s="3">
        <v>2.713888888888889</v>
      </c>
      <c r="S97" s="3">
        <f>SUM(Table3[[#This Row],[CNA Hours]], Table3[[#This Row],[NA TR Hours]], Table3[[#This Row],[Med Aide/Tech Hours]])</f>
        <v>193.11800000000002</v>
      </c>
      <c r="T97" s="3">
        <v>140.59855555555558</v>
      </c>
      <c r="U97" s="3">
        <v>22.268000000000001</v>
      </c>
      <c r="V97" s="3">
        <v>30.251444444444445</v>
      </c>
      <c r="W97" s="3">
        <f>SUM(Table3[[#This Row],[RN Hours Contract]:[Med Aide Hours Contract]])</f>
        <v>33.555444444444447</v>
      </c>
      <c r="X97" s="3">
        <v>0.32244444444444448</v>
      </c>
      <c r="Y97" s="3">
        <v>0</v>
      </c>
      <c r="Z97" s="3">
        <v>0</v>
      </c>
      <c r="AA97" s="3">
        <v>4.3721111111111108</v>
      </c>
      <c r="AB97" s="3">
        <v>0</v>
      </c>
      <c r="AC97" s="3">
        <v>28.860888888888894</v>
      </c>
      <c r="AD97" s="3">
        <v>0</v>
      </c>
      <c r="AE97" s="3">
        <v>0</v>
      </c>
      <c r="AF97" t="s">
        <v>95</v>
      </c>
      <c r="AG97" s="13">
        <v>7</v>
      </c>
      <c r="AQ97"/>
    </row>
    <row r="98" spans="1:43" x14ac:dyDescent="0.2">
      <c r="A98" t="s">
        <v>479</v>
      </c>
      <c r="B98" t="s">
        <v>583</v>
      </c>
      <c r="C98" t="s">
        <v>1080</v>
      </c>
      <c r="D98" t="s">
        <v>1276</v>
      </c>
      <c r="E98" s="3">
        <v>72.12222222222222</v>
      </c>
      <c r="F98" s="3">
        <f>Table3[[#This Row],[Total Hours Nurse Staffing]]/Table3[[#This Row],[MDS Census]]</f>
        <v>3.8257987983361588</v>
      </c>
      <c r="G98" s="3">
        <f>Table3[[#This Row],[Total Direct Care Staff Hours]]/Table3[[#This Row],[MDS Census]]</f>
        <v>3.4988306886458176</v>
      </c>
      <c r="H98" s="3">
        <f>Table3[[#This Row],[Total RN Hours (w/ Admin, DON)]]/Table3[[#This Row],[MDS Census]]</f>
        <v>0.47562625173316903</v>
      </c>
      <c r="I98" s="3">
        <f>Table3[[#This Row],[RN Hours (excl. Admin, DON)]]/Table3[[#This Row],[MDS Census]]</f>
        <v>0.22296872592820829</v>
      </c>
      <c r="J98" s="3">
        <f t="shared" si="1"/>
        <v>275.92511111111116</v>
      </c>
      <c r="K98" s="3">
        <f>SUM(Table3[[#This Row],[RN Hours (excl. Admin, DON)]], Table3[[#This Row],[LPN Hours (excl. Admin)]], Table3[[#This Row],[CNA Hours]], Table3[[#This Row],[NA TR Hours]], Table3[[#This Row],[Med Aide/Tech Hours]])</f>
        <v>252.34344444444446</v>
      </c>
      <c r="L98" s="3">
        <f>SUM(Table3[[#This Row],[RN Hours (excl. Admin, DON)]:[RN DON Hours]])</f>
        <v>34.303222222222225</v>
      </c>
      <c r="M98" s="3">
        <v>16.081</v>
      </c>
      <c r="N98" s="3">
        <v>12.622222222222222</v>
      </c>
      <c r="O98" s="3">
        <v>5.6</v>
      </c>
      <c r="P98" s="3">
        <f>SUM(Table3[[#This Row],[LPN Hours (excl. Admin)]:[LPN Admin Hours]])</f>
        <v>99.298444444444456</v>
      </c>
      <c r="Q98" s="3">
        <v>93.939000000000007</v>
      </c>
      <c r="R98" s="3">
        <v>5.3594444444444429</v>
      </c>
      <c r="S98" s="3">
        <f>SUM(Table3[[#This Row],[CNA Hours]], Table3[[#This Row],[NA TR Hours]], Table3[[#This Row],[Med Aide/Tech Hours]])</f>
        <v>142.32344444444445</v>
      </c>
      <c r="T98" s="3">
        <v>136.70344444444444</v>
      </c>
      <c r="U98" s="3">
        <v>7.8444444444444442E-2</v>
      </c>
      <c r="V98" s="3">
        <v>5.541555555555556</v>
      </c>
      <c r="W98" s="3">
        <f>SUM(Table3[[#This Row],[RN Hours Contract]:[Med Aide Hours Contract]])</f>
        <v>63.087555555555554</v>
      </c>
      <c r="X98" s="3">
        <v>0</v>
      </c>
      <c r="Y98" s="3">
        <v>0</v>
      </c>
      <c r="Z98" s="3">
        <v>0</v>
      </c>
      <c r="AA98" s="3">
        <v>26.271444444444441</v>
      </c>
      <c r="AB98" s="3">
        <v>0</v>
      </c>
      <c r="AC98" s="3">
        <v>31.942888888888884</v>
      </c>
      <c r="AD98" s="3">
        <v>0</v>
      </c>
      <c r="AE98" s="3">
        <v>4.873222222222223</v>
      </c>
      <c r="AF98" t="s">
        <v>96</v>
      </c>
      <c r="AG98" s="13">
        <v>7</v>
      </c>
      <c r="AQ98"/>
    </row>
    <row r="99" spans="1:43" x14ac:dyDescent="0.2">
      <c r="A99" t="s">
        <v>479</v>
      </c>
      <c r="B99" t="s">
        <v>584</v>
      </c>
      <c r="C99" t="s">
        <v>976</v>
      </c>
      <c r="D99" t="s">
        <v>1223</v>
      </c>
      <c r="E99" s="3">
        <v>26.233333333333334</v>
      </c>
      <c r="F99" s="3">
        <f>Table3[[#This Row],[Total Hours Nurse Staffing]]/Table3[[#This Row],[MDS Census]]</f>
        <v>3.251257941550191</v>
      </c>
      <c r="G99" s="3">
        <f>Table3[[#This Row],[Total Direct Care Staff Hours]]/Table3[[#This Row],[MDS Census]]</f>
        <v>3.0392714951291833</v>
      </c>
      <c r="H99" s="3">
        <f>Table3[[#This Row],[Total RN Hours (w/ Admin, DON)]]/Table3[[#This Row],[MDS Census]]</f>
        <v>0.2652477763659466</v>
      </c>
      <c r="I99" s="3">
        <f>Table3[[#This Row],[RN Hours (excl. Admin, DON)]]/Table3[[#This Row],[MDS Census]]</f>
        <v>5.3261329944938582E-2</v>
      </c>
      <c r="J99" s="3">
        <f t="shared" si="1"/>
        <v>85.291333333333341</v>
      </c>
      <c r="K99" s="3">
        <f>SUM(Table3[[#This Row],[RN Hours (excl. Admin, DON)]], Table3[[#This Row],[LPN Hours (excl. Admin)]], Table3[[#This Row],[CNA Hours]], Table3[[#This Row],[NA TR Hours]], Table3[[#This Row],[Med Aide/Tech Hours]])</f>
        <v>79.730222222222238</v>
      </c>
      <c r="L99" s="3">
        <f>SUM(Table3[[#This Row],[RN Hours (excl. Admin, DON)]:[RN DON Hours]])</f>
        <v>6.958333333333333</v>
      </c>
      <c r="M99" s="3">
        <v>1.3972222222222221</v>
      </c>
      <c r="N99" s="3">
        <v>0</v>
      </c>
      <c r="O99" s="3">
        <v>5.5611111111111109</v>
      </c>
      <c r="P99" s="3">
        <f>SUM(Table3[[#This Row],[LPN Hours (excl. Admin)]:[LPN Admin Hours]])</f>
        <v>21.601555555555557</v>
      </c>
      <c r="Q99" s="3">
        <v>21.601555555555557</v>
      </c>
      <c r="R99" s="3">
        <v>0</v>
      </c>
      <c r="S99" s="3">
        <f>SUM(Table3[[#This Row],[CNA Hours]], Table3[[#This Row],[NA TR Hours]], Table3[[#This Row],[Med Aide/Tech Hours]])</f>
        <v>56.731444444444449</v>
      </c>
      <c r="T99" s="3">
        <v>42.744666666666667</v>
      </c>
      <c r="U99" s="3">
        <v>2.3471111111111114</v>
      </c>
      <c r="V99" s="3">
        <v>11.639666666666667</v>
      </c>
      <c r="W99" s="3">
        <f>SUM(Table3[[#This Row],[RN Hours Contract]:[Med Aide Hours Contract]])</f>
        <v>9.8818888888888878</v>
      </c>
      <c r="X99" s="3">
        <v>0.46388888888888891</v>
      </c>
      <c r="Y99" s="3">
        <v>0</v>
      </c>
      <c r="Z99" s="3">
        <v>0</v>
      </c>
      <c r="AA99" s="3">
        <v>9.4179999999999993</v>
      </c>
      <c r="AB99" s="3">
        <v>0</v>
      </c>
      <c r="AC99" s="3">
        <v>0</v>
      </c>
      <c r="AD99" s="3">
        <v>0</v>
      </c>
      <c r="AE99" s="3">
        <v>0</v>
      </c>
      <c r="AF99" t="s">
        <v>97</v>
      </c>
      <c r="AG99" s="13">
        <v>7</v>
      </c>
      <c r="AQ99"/>
    </row>
    <row r="100" spans="1:43" x14ac:dyDescent="0.2">
      <c r="A100" t="s">
        <v>479</v>
      </c>
      <c r="B100" t="s">
        <v>585</v>
      </c>
      <c r="C100" t="s">
        <v>987</v>
      </c>
      <c r="D100" t="s">
        <v>1281</v>
      </c>
      <c r="E100" s="3">
        <v>63.022222222222226</v>
      </c>
      <c r="F100" s="3">
        <f>Table3[[#This Row],[Total Hours Nurse Staffing]]/Table3[[#This Row],[MDS Census]]</f>
        <v>3.3645010578279266</v>
      </c>
      <c r="G100" s="3">
        <f>Table3[[#This Row],[Total Direct Care Staff Hours]]/Table3[[#This Row],[MDS Census]]</f>
        <v>3.1968846967559941</v>
      </c>
      <c r="H100" s="3">
        <f>Table3[[#This Row],[Total RN Hours (w/ Admin, DON)]]/Table3[[#This Row],[MDS Census]]</f>
        <v>0.52112482369534552</v>
      </c>
      <c r="I100" s="3">
        <f>Table3[[#This Row],[RN Hours (excl. Admin, DON)]]/Table3[[#This Row],[MDS Census]]</f>
        <v>0.41287376586741892</v>
      </c>
      <c r="J100" s="3">
        <f t="shared" si="1"/>
        <v>212.03833333333336</v>
      </c>
      <c r="K100" s="3">
        <f>SUM(Table3[[#This Row],[RN Hours (excl. Admin, DON)]], Table3[[#This Row],[LPN Hours (excl. Admin)]], Table3[[#This Row],[CNA Hours]], Table3[[#This Row],[NA TR Hours]], Table3[[#This Row],[Med Aide/Tech Hours]])</f>
        <v>201.47477777777777</v>
      </c>
      <c r="L100" s="3">
        <f>SUM(Table3[[#This Row],[RN Hours (excl. Admin, DON)]:[RN DON Hours]])</f>
        <v>32.842444444444446</v>
      </c>
      <c r="M100" s="3">
        <v>26.020222222222223</v>
      </c>
      <c r="N100" s="3">
        <v>3.4444444444444446</v>
      </c>
      <c r="O100" s="3">
        <v>3.3777777777777778</v>
      </c>
      <c r="P100" s="3">
        <f>SUM(Table3[[#This Row],[LPN Hours (excl. Admin)]:[LPN Admin Hours]])</f>
        <v>51.835555555555551</v>
      </c>
      <c r="Q100" s="3">
        <v>48.094222222222214</v>
      </c>
      <c r="R100" s="3">
        <v>3.7413333333333338</v>
      </c>
      <c r="S100" s="3">
        <f>SUM(Table3[[#This Row],[CNA Hours]], Table3[[#This Row],[NA TR Hours]], Table3[[#This Row],[Med Aide/Tech Hours]])</f>
        <v>127.36033333333334</v>
      </c>
      <c r="T100" s="3">
        <v>117.29744444444445</v>
      </c>
      <c r="U100" s="3">
        <v>0</v>
      </c>
      <c r="V100" s="3">
        <v>10.062888888888887</v>
      </c>
      <c r="W100" s="3">
        <f>SUM(Table3[[#This Row],[RN Hours Contract]:[Med Aide Hours Contract]])</f>
        <v>16.901333333333334</v>
      </c>
      <c r="X100" s="3">
        <v>2.0277777777777777</v>
      </c>
      <c r="Y100" s="3">
        <v>0</v>
      </c>
      <c r="Z100" s="3">
        <v>3.3777777777777778</v>
      </c>
      <c r="AA100" s="3">
        <v>2.7377777777777776</v>
      </c>
      <c r="AB100" s="3">
        <v>3.7413333333333338</v>
      </c>
      <c r="AC100" s="3">
        <v>5.0166666666666666</v>
      </c>
      <c r="AD100" s="3">
        <v>0</v>
      </c>
      <c r="AE100" s="3">
        <v>0</v>
      </c>
      <c r="AF100" t="s">
        <v>98</v>
      </c>
      <c r="AG100" s="13">
        <v>7</v>
      </c>
      <c r="AQ100"/>
    </row>
    <row r="101" spans="1:43" x14ac:dyDescent="0.2">
      <c r="A101" t="s">
        <v>479</v>
      </c>
      <c r="B101" t="s">
        <v>586</v>
      </c>
      <c r="C101" t="s">
        <v>1100</v>
      </c>
      <c r="D101" t="s">
        <v>1255</v>
      </c>
      <c r="E101" s="3">
        <v>59.755555555555553</v>
      </c>
      <c r="F101" s="3">
        <f>Table3[[#This Row],[Total Hours Nurse Staffing]]/Table3[[#This Row],[MDS Census]]</f>
        <v>3.4504741539605805</v>
      </c>
      <c r="G101" s="3">
        <f>Table3[[#This Row],[Total Direct Care Staff Hours]]/Table3[[#This Row],[MDS Census]]</f>
        <v>3.4504741539605805</v>
      </c>
      <c r="H101" s="3">
        <f>Table3[[#This Row],[Total RN Hours (w/ Admin, DON)]]/Table3[[#This Row],[MDS Census]]</f>
        <v>0.19672740795834887</v>
      </c>
      <c r="I101" s="3">
        <f>Table3[[#This Row],[RN Hours (excl. Admin, DON)]]/Table3[[#This Row],[MDS Census]]</f>
        <v>0.19672740795834887</v>
      </c>
      <c r="J101" s="3">
        <f t="shared" si="1"/>
        <v>206.185</v>
      </c>
      <c r="K101" s="3">
        <f>SUM(Table3[[#This Row],[RN Hours (excl. Admin, DON)]], Table3[[#This Row],[LPN Hours (excl. Admin)]], Table3[[#This Row],[CNA Hours]], Table3[[#This Row],[NA TR Hours]], Table3[[#This Row],[Med Aide/Tech Hours]])</f>
        <v>206.185</v>
      </c>
      <c r="L101" s="3">
        <f>SUM(Table3[[#This Row],[RN Hours (excl. Admin, DON)]:[RN DON Hours]])</f>
        <v>11.755555555555556</v>
      </c>
      <c r="M101" s="3">
        <v>11.755555555555556</v>
      </c>
      <c r="N101" s="3">
        <v>0</v>
      </c>
      <c r="O101" s="3">
        <v>0</v>
      </c>
      <c r="P101" s="3">
        <f>SUM(Table3[[#This Row],[LPN Hours (excl. Admin)]:[LPN Admin Hours]])</f>
        <v>77.86944444444444</v>
      </c>
      <c r="Q101" s="3">
        <v>77.86944444444444</v>
      </c>
      <c r="R101" s="3">
        <v>0</v>
      </c>
      <c r="S101" s="3">
        <f>SUM(Table3[[#This Row],[CNA Hours]], Table3[[#This Row],[NA TR Hours]], Table3[[#This Row],[Med Aide/Tech Hours]])</f>
        <v>116.56</v>
      </c>
      <c r="T101" s="3">
        <v>58.276666666666664</v>
      </c>
      <c r="U101" s="3">
        <v>0.17499999999999999</v>
      </c>
      <c r="V101" s="3">
        <v>58.108333333333334</v>
      </c>
      <c r="W101" s="3">
        <f>SUM(Table3[[#This Row],[RN Hours Contract]:[Med Aide Hours Contract]])</f>
        <v>22.018333333333334</v>
      </c>
      <c r="X101" s="3">
        <v>0</v>
      </c>
      <c r="Y101" s="3">
        <v>0</v>
      </c>
      <c r="Z101" s="3">
        <v>0</v>
      </c>
      <c r="AA101" s="3">
        <v>3.1222222222222222</v>
      </c>
      <c r="AB101" s="3">
        <v>0</v>
      </c>
      <c r="AC101" s="3">
        <v>14.390555555555556</v>
      </c>
      <c r="AD101" s="3">
        <v>0.17499999999999999</v>
      </c>
      <c r="AE101" s="3">
        <v>4.3305555555555557</v>
      </c>
      <c r="AF101" t="s">
        <v>99</v>
      </c>
      <c r="AG101" s="13">
        <v>7</v>
      </c>
      <c r="AQ101"/>
    </row>
    <row r="102" spans="1:43" x14ac:dyDescent="0.2">
      <c r="A102" t="s">
        <v>479</v>
      </c>
      <c r="B102" t="s">
        <v>587</v>
      </c>
      <c r="C102" t="s">
        <v>1050</v>
      </c>
      <c r="D102" t="s">
        <v>1293</v>
      </c>
      <c r="E102" s="3">
        <v>64.844444444444449</v>
      </c>
      <c r="F102" s="3">
        <f>Table3[[#This Row],[Total Hours Nurse Staffing]]/Table3[[#This Row],[MDS Census]]</f>
        <v>3.6139324880054833</v>
      </c>
      <c r="G102" s="3">
        <f>Table3[[#This Row],[Total Direct Care Staff Hours]]/Table3[[#This Row],[MDS Census]]</f>
        <v>3.4850771076079505</v>
      </c>
      <c r="H102" s="3">
        <f>Table3[[#This Row],[Total RN Hours (w/ Admin, DON)]]/Table3[[#This Row],[MDS Census]]</f>
        <v>0.28503769705277587</v>
      </c>
      <c r="I102" s="3">
        <f>Table3[[#This Row],[RN Hours (excl. Admin, DON)]]/Table3[[#This Row],[MDS Census]]</f>
        <v>0.2082727895819054</v>
      </c>
      <c r="J102" s="3">
        <f t="shared" si="1"/>
        <v>234.34344444444446</v>
      </c>
      <c r="K102" s="3">
        <f>SUM(Table3[[#This Row],[RN Hours (excl. Admin, DON)]], Table3[[#This Row],[LPN Hours (excl. Admin)]], Table3[[#This Row],[CNA Hours]], Table3[[#This Row],[NA TR Hours]], Table3[[#This Row],[Med Aide/Tech Hours]])</f>
        <v>225.9878888888889</v>
      </c>
      <c r="L102" s="3">
        <f>SUM(Table3[[#This Row],[RN Hours (excl. Admin, DON)]:[RN DON Hours]])</f>
        <v>18.483111111111111</v>
      </c>
      <c r="M102" s="3">
        <v>13.505333333333333</v>
      </c>
      <c r="N102" s="3">
        <v>0</v>
      </c>
      <c r="O102" s="3">
        <v>4.9777777777777779</v>
      </c>
      <c r="P102" s="3">
        <f>SUM(Table3[[#This Row],[LPN Hours (excl. Admin)]:[LPN Admin Hours]])</f>
        <v>62.06355555555556</v>
      </c>
      <c r="Q102" s="3">
        <v>58.68577777777778</v>
      </c>
      <c r="R102" s="3">
        <v>3.3777777777777778</v>
      </c>
      <c r="S102" s="3">
        <f>SUM(Table3[[#This Row],[CNA Hours]], Table3[[#This Row],[NA TR Hours]], Table3[[#This Row],[Med Aide/Tech Hours]])</f>
        <v>153.79677777777778</v>
      </c>
      <c r="T102" s="3">
        <v>128.65311111111112</v>
      </c>
      <c r="U102" s="3">
        <v>0</v>
      </c>
      <c r="V102" s="3">
        <v>25.143666666666654</v>
      </c>
      <c r="W102" s="3">
        <f>SUM(Table3[[#This Row],[RN Hours Contract]:[Med Aide Hours Contract]])</f>
        <v>31.446666666666658</v>
      </c>
      <c r="X102" s="3">
        <v>1.9136666666666666</v>
      </c>
      <c r="Y102" s="3">
        <v>0</v>
      </c>
      <c r="Z102" s="3">
        <v>0</v>
      </c>
      <c r="AA102" s="3">
        <v>25.134444444444437</v>
      </c>
      <c r="AB102" s="3">
        <v>0</v>
      </c>
      <c r="AC102" s="3">
        <v>4.3985555555555553</v>
      </c>
      <c r="AD102" s="3">
        <v>0</v>
      </c>
      <c r="AE102" s="3">
        <v>0</v>
      </c>
      <c r="AF102" t="s">
        <v>100</v>
      </c>
      <c r="AG102" s="13">
        <v>7</v>
      </c>
      <c r="AQ102"/>
    </row>
    <row r="103" spans="1:43" x14ac:dyDescent="0.2">
      <c r="A103" t="s">
        <v>479</v>
      </c>
      <c r="B103" t="s">
        <v>588</v>
      </c>
      <c r="C103" t="s">
        <v>1101</v>
      </c>
      <c r="D103" t="s">
        <v>1276</v>
      </c>
      <c r="E103" s="3">
        <v>53.555555555555557</v>
      </c>
      <c r="F103" s="3">
        <f>Table3[[#This Row],[Total Hours Nurse Staffing]]/Table3[[#This Row],[MDS Census]]</f>
        <v>3.8800165975103731</v>
      </c>
      <c r="G103" s="3">
        <f>Table3[[#This Row],[Total Direct Care Staff Hours]]/Table3[[#This Row],[MDS Census]]</f>
        <v>3.7631597510373442</v>
      </c>
      <c r="H103" s="3">
        <f>Table3[[#This Row],[Total RN Hours (w/ Admin, DON)]]/Table3[[#This Row],[MDS Census]]</f>
        <v>0.28699585062240662</v>
      </c>
      <c r="I103" s="3">
        <f>Table3[[#This Row],[RN Hours (excl. Admin, DON)]]/Table3[[#This Row],[MDS Census]]</f>
        <v>0.17273236514522822</v>
      </c>
      <c r="J103" s="3">
        <f t="shared" si="1"/>
        <v>207.79644444444443</v>
      </c>
      <c r="K103" s="3">
        <f>SUM(Table3[[#This Row],[RN Hours (excl. Admin, DON)]], Table3[[#This Row],[LPN Hours (excl. Admin)]], Table3[[#This Row],[CNA Hours]], Table3[[#This Row],[NA TR Hours]], Table3[[#This Row],[Med Aide/Tech Hours]])</f>
        <v>201.53811111111111</v>
      </c>
      <c r="L103" s="3">
        <f>SUM(Table3[[#This Row],[RN Hours (excl. Admin, DON)]:[RN DON Hours]])</f>
        <v>15.370222222222223</v>
      </c>
      <c r="M103" s="3">
        <v>9.2507777777777775</v>
      </c>
      <c r="N103" s="3">
        <v>0.58333333333333337</v>
      </c>
      <c r="O103" s="3">
        <v>5.5361111111111114</v>
      </c>
      <c r="P103" s="3">
        <f>SUM(Table3[[#This Row],[LPN Hours (excl. Admin)]:[LPN Admin Hours]])</f>
        <v>54.269222222222211</v>
      </c>
      <c r="Q103" s="3">
        <v>54.130333333333326</v>
      </c>
      <c r="R103" s="3">
        <v>0.1388888888888889</v>
      </c>
      <c r="S103" s="3">
        <f>SUM(Table3[[#This Row],[CNA Hours]], Table3[[#This Row],[NA TR Hours]], Table3[[#This Row],[Med Aide/Tech Hours]])</f>
        <v>138.15699999999998</v>
      </c>
      <c r="T103" s="3">
        <v>102.94911111111111</v>
      </c>
      <c r="U103" s="3">
        <v>0</v>
      </c>
      <c r="V103" s="3">
        <v>35.207888888888888</v>
      </c>
      <c r="W103" s="3">
        <f>SUM(Table3[[#This Row],[RN Hours Contract]:[Med Aide Hours Contract]])</f>
        <v>5.8128888888888888</v>
      </c>
      <c r="X103" s="3">
        <v>0</v>
      </c>
      <c r="Y103" s="3">
        <v>0.58333333333333337</v>
      </c>
      <c r="Z103" s="3">
        <v>1.6666666666666667</v>
      </c>
      <c r="AA103" s="3">
        <v>0.62688888888888894</v>
      </c>
      <c r="AB103" s="3">
        <v>8.3333333333333329E-2</v>
      </c>
      <c r="AC103" s="3">
        <v>2.608222222222222</v>
      </c>
      <c r="AD103" s="3">
        <v>0</v>
      </c>
      <c r="AE103" s="3">
        <v>0.24444444444444444</v>
      </c>
      <c r="AF103" t="s">
        <v>101</v>
      </c>
      <c r="AG103" s="13">
        <v>7</v>
      </c>
      <c r="AQ103"/>
    </row>
    <row r="104" spans="1:43" x14ac:dyDescent="0.2">
      <c r="A104" t="s">
        <v>479</v>
      </c>
      <c r="B104" t="s">
        <v>589</v>
      </c>
      <c r="C104" t="s">
        <v>1102</v>
      </c>
      <c r="D104" t="s">
        <v>1250</v>
      </c>
      <c r="E104" s="3">
        <v>41.666666666666664</v>
      </c>
      <c r="F104" s="3">
        <f>Table3[[#This Row],[Total Hours Nurse Staffing]]/Table3[[#This Row],[MDS Census]]</f>
        <v>3.0988666666666669</v>
      </c>
      <c r="G104" s="3">
        <f>Table3[[#This Row],[Total Direct Care Staff Hours]]/Table3[[#This Row],[MDS Census]]</f>
        <v>2.7679333333333331</v>
      </c>
      <c r="H104" s="3">
        <f>Table3[[#This Row],[Total RN Hours (w/ Admin, DON)]]/Table3[[#This Row],[MDS Census]]</f>
        <v>0.43160000000000004</v>
      </c>
      <c r="I104" s="3">
        <f>Table3[[#This Row],[RN Hours (excl. Admin, DON)]]/Table3[[#This Row],[MDS Census]]</f>
        <v>0.10066666666666668</v>
      </c>
      <c r="J104" s="3">
        <f t="shared" si="1"/>
        <v>129.11944444444444</v>
      </c>
      <c r="K104" s="3">
        <f>SUM(Table3[[#This Row],[RN Hours (excl. Admin, DON)]], Table3[[#This Row],[LPN Hours (excl. Admin)]], Table3[[#This Row],[CNA Hours]], Table3[[#This Row],[NA TR Hours]], Table3[[#This Row],[Med Aide/Tech Hours]])</f>
        <v>115.33055555555555</v>
      </c>
      <c r="L104" s="3">
        <f>SUM(Table3[[#This Row],[RN Hours (excl. Admin, DON)]:[RN DON Hours]])</f>
        <v>17.983333333333334</v>
      </c>
      <c r="M104" s="3">
        <v>4.1944444444444446</v>
      </c>
      <c r="N104" s="3">
        <v>8.1888888888888882</v>
      </c>
      <c r="O104" s="3">
        <v>5.6</v>
      </c>
      <c r="P104" s="3">
        <f>SUM(Table3[[#This Row],[LPN Hours (excl. Admin)]:[LPN Admin Hours]])</f>
        <v>33.00277777777778</v>
      </c>
      <c r="Q104" s="3">
        <v>33.00277777777778</v>
      </c>
      <c r="R104" s="3">
        <v>0</v>
      </c>
      <c r="S104" s="3">
        <f>SUM(Table3[[#This Row],[CNA Hours]], Table3[[#This Row],[NA TR Hours]], Table3[[#This Row],[Med Aide/Tech Hours]])</f>
        <v>78.133333333333326</v>
      </c>
      <c r="T104" s="3">
        <v>45.216666666666669</v>
      </c>
      <c r="U104" s="3">
        <v>20.941666666666666</v>
      </c>
      <c r="V104" s="3">
        <v>11.975</v>
      </c>
      <c r="W104" s="3">
        <f>SUM(Table3[[#This Row],[RN Hours Contract]:[Med Aide Hours Contract]])</f>
        <v>0</v>
      </c>
      <c r="X104" s="3">
        <v>0</v>
      </c>
      <c r="Y104" s="3">
        <v>0</v>
      </c>
      <c r="Z104" s="3">
        <v>0</v>
      </c>
      <c r="AA104" s="3">
        <v>0</v>
      </c>
      <c r="AB104" s="3">
        <v>0</v>
      </c>
      <c r="AC104" s="3">
        <v>0</v>
      </c>
      <c r="AD104" s="3">
        <v>0</v>
      </c>
      <c r="AE104" s="3">
        <v>0</v>
      </c>
      <c r="AF104" t="s">
        <v>102</v>
      </c>
      <c r="AG104" s="13">
        <v>7</v>
      </c>
      <c r="AQ104"/>
    </row>
    <row r="105" spans="1:43" x14ac:dyDescent="0.2">
      <c r="A105" t="s">
        <v>479</v>
      </c>
      <c r="B105" t="s">
        <v>590</v>
      </c>
      <c r="C105" t="s">
        <v>959</v>
      </c>
      <c r="D105" t="s">
        <v>1294</v>
      </c>
      <c r="E105" s="3">
        <v>43.7</v>
      </c>
      <c r="F105" s="3">
        <f>Table3[[#This Row],[Total Hours Nurse Staffing]]/Table3[[#This Row],[MDS Census]]</f>
        <v>3.4436333587592167</v>
      </c>
      <c r="G105" s="3">
        <f>Table3[[#This Row],[Total Direct Care Staff Hours]]/Table3[[#This Row],[MDS Census]]</f>
        <v>3.1844113907958298</v>
      </c>
      <c r="H105" s="3">
        <f>Table3[[#This Row],[Total RN Hours (w/ Admin, DON)]]/Table3[[#This Row],[MDS Census]]</f>
        <v>0.47438342232392572</v>
      </c>
      <c r="I105" s="3">
        <f>Table3[[#This Row],[RN Hours (excl. Admin, DON)]]/Table3[[#This Row],[MDS Census]]</f>
        <v>0.22183829138062544</v>
      </c>
      <c r="J105" s="3">
        <f t="shared" si="1"/>
        <v>150.48677777777777</v>
      </c>
      <c r="K105" s="3">
        <f>SUM(Table3[[#This Row],[RN Hours (excl. Admin, DON)]], Table3[[#This Row],[LPN Hours (excl. Admin)]], Table3[[#This Row],[CNA Hours]], Table3[[#This Row],[NA TR Hours]], Table3[[#This Row],[Med Aide/Tech Hours]])</f>
        <v>139.15877777777777</v>
      </c>
      <c r="L105" s="3">
        <f>SUM(Table3[[#This Row],[RN Hours (excl. Admin, DON)]:[RN DON Hours]])</f>
        <v>20.730555555555554</v>
      </c>
      <c r="M105" s="3">
        <v>9.6943333333333328</v>
      </c>
      <c r="N105" s="3">
        <v>6.1584444444444459</v>
      </c>
      <c r="O105" s="3">
        <v>4.8777777777777782</v>
      </c>
      <c r="P105" s="3">
        <f>SUM(Table3[[#This Row],[LPN Hours (excl. Admin)]:[LPN Admin Hours]])</f>
        <v>42.637444444444441</v>
      </c>
      <c r="Q105" s="3">
        <v>42.345666666666666</v>
      </c>
      <c r="R105" s="3">
        <v>0.29177777777777775</v>
      </c>
      <c r="S105" s="3">
        <f>SUM(Table3[[#This Row],[CNA Hours]], Table3[[#This Row],[NA TR Hours]], Table3[[#This Row],[Med Aide/Tech Hours]])</f>
        <v>87.118777777777794</v>
      </c>
      <c r="T105" s="3">
        <v>64.024000000000001</v>
      </c>
      <c r="U105" s="3">
        <v>7.3113333333333319</v>
      </c>
      <c r="V105" s="3">
        <v>15.783444444444452</v>
      </c>
      <c r="W105" s="3">
        <f>SUM(Table3[[#This Row],[RN Hours Contract]:[Med Aide Hours Contract]])</f>
        <v>3.0055555555555555</v>
      </c>
      <c r="X105" s="3">
        <v>0</v>
      </c>
      <c r="Y105" s="3">
        <v>0</v>
      </c>
      <c r="Z105" s="3">
        <v>0</v>
      </c>
      <c r="AA105" s="3">
        <v>0.47222222222222221</v>
      </c>
      <c r="AB105" s="3">
        <v>0</v>
      </c>
      <c r="AC105" s="3">
        <v>0</v>
      </c>
      <c r="AD105" s="3">
        <v>0</v>
      </c>
      <c r="AE105" s="3">
        <v>2.5333333333333332</v>
      </c>
      <c r="AF105" t="s">
        <v>103</v>
      </c>
      <c r="AG105" s="13">
        <v>7</v>
      </c>
      <c r="AQ105"/>
    </row>
    <row r="106" spans="1:43" x14ac:dyDescent="0.2">
      <c r="A106" t="s">
        <v>479</v>
      </c>
      <c r="B106" t="s">
        <v>591</v>
      </c>
      <c r="C106" t="s">
        <v>1103</v>
      </c>
      <c r="D106" t="s">
        <v>1203</v>
      </c>
      <c r="E106" s="3">
        <v>94.177777777777777</v>
      </c>
      <c r="F106" s="3">
        <f>Table3[[#This Row],[Total Hours Nurse Staffing]]/Table3[[#This Row],[MDS Census]]</f>
        <v>3.8590750353940546</v>
      </c>
      <c r="G106" s="3">
        <f>Table3[[#This Row],[Total Direct Care Staff Hours]]/Table3[[#This Row],[MDS Census]]</f>
        <v>3.5424398301085414</v>
      </c>
      <c r="H106" s="3">
        <f>Table3[[#This Row],[Total RN Hours (w/ Admin, DON)]]/Table3[[#This Row],[MDS Census]]</f>
        <v>0.56158447380840026</v>
      </c>
      <c r="I106" s="3">
        <f>Table3[[#This Row],[RN Hours (excl. Admin, DON)]]/Table3[[#This Row],[MDS Census]]</f>
        <v>0.38414228409627182</v>
      </c>
      <c r="J106" s="3">
        <f t="shared" si="1"/>
        <v>363.43911111111117</v>
      </c>
      <c r="K106" s="3">
        <f>SUM(Table3[[#This Row],[RN Hours (excl. Admin, DON)]], Table3[[#This Row],[LPN Hours (excl. Admin)]], Table3[[#This Row],[CNA Hours]], Table3[[#This Row],[NA TR Hours]], Table3[[#This Row],[Med Aide/Tech Hours]])</f>
        <v>333.61911111111107</v>
      </c>
      <c r="L106" s="3">
        <f>SUM(Table3[[#This Row],[RN Hours (excl. Admin, DON)]:[RN DON Hours]])</f>
        <v>52.888777777777783</v>
      </c>
      <c r="M106" s="3">
        <v>36.177666666666667</v>
      </c>
      <c r="N106" s="3">
        <v>11.2</v>
      </c>
      <c r="O106" s="3">
        <v>5.5111111111111111</v>
      </c>
      <c r="P106" s="3">
        <f>SUM(Table3[[#This Row],[LPN Hours (excl. Admin)]:[LPN Admin Hours]])</f>
        <v>100.70722222222224</v>
      </c>
      <c r="Q106" s="3">
        <v>87.598333333333343</v>
      </c>
      <c r="R106" s="3">
        <v>13.108888888888892</v>
      </c>
      <c r="S106" s="3">
        <f>SUM(Table3[[#This Row],[CNA Hours]], Table3[[#This Row],[NA TR Hours]], Table3[[#This Row],[Med Aide/Tech Hours]])</f>
        <v>209.84311111111111</v>
      </c>
      <c r="T106" s="3">
        <v>172.65299999999999</v>
      </c>
      <c r="U106" s="3">
        <v>0.34944444444444439</v>
      </c>
      <c r="V106" s="3">
        <v>36.840666666666678</v>
      </c>
      <c r="W106" s="3">
        <f>SUM(Table3[[#This Row],[RN Hours Contract]:[Med Aide Hours Contract]])</f>
        <v>69.059111111111108</v>
      </c>
      <c r="X106" s="3">
        <v>0.1111111111111111</v>
      </c>
      <c r="Y106" s="3">
        <v>0</v>
      </c>
      <c r="Z106" s="3">
        <v>0</v>
      </c>
      <c r="AA106" s="3">
        <v>13.049222222222223</v>
      </c>
      <c r="AB106" s="3">
        <v>0</v>
      </c>
      <c r="AC106" s="3">
        <v>44.679555555555552</v>
      </c>
      <c r="AD106" s="3">
        <v>0</v>
      </c>
      <c r="AE106" s="3">
        <v>11.219222222222223</v>
      </c>
      <c r="AF106" t="s">
        <v>104</v>
      </c>
      <c r="AG106" s="13">
        <v>7</v>
      </c>
      <c r="AQ106"/>
    </row>
    <row r="107" spans="1:43" x14ac:dyDescent="0.2">
      <c r="A107" t="s">
        <v>479</v>
      </c>
      <c r="B107" t="s">
        <v>592</v>
      </c>
      <c r="C107" t="s">
        <v>1104</v>
      </c>
      <c r="D107" t="s">
        <v>1213</v>
      </c>
      <c r="E107" s="3">
        <v>55.822222222222223</v>
      </c>
      <c r="F107" s="3">
        <f>Table3[[#This Row],[Total Hours Nurse Staffing]]/Table3[[#This Row],[MDS Census]]</f>
        <v>3.2504478503184715</v>
      </c>
      <c r="G107" s="3">
        <f>Table3[[#This Row],[Total Direct Care Staff Hours]]/Table3[[#This Row],[MDS Census]]</f>
        <v>2.9452129777070062</v>
      </c>
      <c r="H107" s="3">
        <f>Table3[[#This Row],[Total RN Hours (w/ Admin, DON)]]/Table3[[#This Row],[MDS Census]]</f>
        <v>0.37470143312101911</v>
      </c>
      <c r="I107" s="3">
        <f>Table3[[#This Row],[RN Hours (excl. Admin, DON)]]/Table3[[#This Row],[MDS Census]]</f>
        <v>0.27279060509554137</v>
      </c>
      <c r="J107" s="3">
        <f t="shared" si="1"/>
        <v>181.44722222222222</v>
      </c>
      <c r="K107" s="3">
        <f>SUM(Table3[[#This Row],[RN Hours (excl. Admin, DON)]], Table3[[#This Row],[LPN Hours (excl. Admin)]], Table3[[#This Row],[CNA Hours]], Table3[[#This Row],[NA TR Hours]], Table3[[#This Row],[Med Aide/Tech Hours]])</f>
        <v>164.40833333333333</v>
      </c>
      <c r="L107" s="3">
        <f>SUM(Table3[[#This Row],[RN Hours (excl. Admin, DON)]:[RN DON Hours]])</f>
        <v>20.916666666666668</v>
      </c>
      <c r="M107" s="3">
        <v>15.227777777777778</v>
      </c>
      <c r="N107" s="3">
        <v>0</v>
      </c>
      <c r="O107" s="3">
        <v>5.6888888888888891</v>
      </c>
      <c r="P107" s="3">
        <f>SUM(Table3[[#This Row],[LPN Hours (excl. Admin)]:[LPN Admin Hours]])</f>
        <v>42.983333333333334</v>
      </c>
      <c r="Q107" s="3">
        <v>31.633333333333333</v>
      </c>
      <c r="R107" s="3">
        <v>11.35</v>
      </c>
      <c r="S107" s="3">
        <f>SUM(Table3[[#This Row],[CNA Hours]], Table3[[#This Row],[NA TR Hours]], Table3[[#This Row],[Med Aide/Tech Hours]])</f>
        <v>117.54722222222222</v>
      </c>
      <c r="T107" s="3">
        <v>72.927777777777777</v>
      </c>
      <c r="U107" s="3">
        <v>10.430555555555555</v>
      </c>
      <c r="V107" s="3">
        <v>34.18888888888889</v>
      </c>
      <c r="W107" s="3">
        <f>SUM(Table3[[#This Row],[RN Hours Contract]:[Med Aide Hours Contract]])</f>
        <v>0</v>
      </c>
      <c r="X107" s="3">
        <v>0</v>
      </c>
      <c r="Y107" s="3">
        <v>0</v>
      </c>
      <c r="Z107" s="3">
        <v>0</v>
      </c>
      <c r="AA107" s="3">
        <v>0</v>
      </c>
      <c r="AB107" s="3">
        <v>0</v>
      </c>
      <c r="AC107" s="3">
        <v>0</v>
      </c>
      <c r="AD107" s="3">
        <v>0</v>
      </c>
      <c r="AE107" s="3">
        <v>0</v>
      </c>
      <c r="AF107" t="s">
        <v>105</v>
      </c>
      <c r="AG107" s="13">
        <v>7</v>
      </c>
      <c r="AQ107"/>
    </row>
    <row r="108" spans="1:43" x14ac:dyDescent="0.2">
      <c r="A108" t="s">
        <v>479</v>
      </c>
      <c r="B108" t="s">
        <v>593</v>
      </c>
      <c r="C108" t="s">
        <v>1039</v>
      </c>
      <c r="D108" t="s">
        <v>1234</v>
      </c>
      <c r="E108" s="3">
        <v>110.23333333333333</v>
      </c>
      <c r="F108" s="3">
        <f>Table3[[#This Row],[Total Hours Nurse Staffing]]/Table3[[#This Row],[MDS Census]]</f>
        <v>2.7122759802439274</v>
      </c>
      <c r="G108" s="3">
        <f>Table3[[#This Row],[Total Direct Care Staff Hours]]/Table3[[#This Row],[MDS Census]]</f>
        <v>2.4909142223566167</v>
      </c>
      <c r="H108" s="3">
        <f>Table3[[#This Row],[Total RN Hours (w/ Admin, DON)]]/Table3[[#This Row],[MDS Census]]</f>
        <v>0.39765144642677147</v>
      </c>
      <c r="I108" s="3">
        <f>Table3[[#This Row],[RN Hours (excl. Admin, DON)]]/Table3[[#This Row],[MDS Census]]</f>
        <v>0.22054228404394718</v>
      </c>
      <c r="J108" s="3">
        <f t="shared" si="1"/>
        <v>298.98322222222225</v>
      </c>
      <c r="K108" s="3">
        <f>SUM(Table3[[#This Row],[RN Hours (excl. Admin, DON)]], Table3[[#This Row],[LPN Hours (excl. Admin)]], Table3[[#This Row],[CNA Hours]], Table3[[#This Row],[NA TR Hours]], Table3[[#This Row],[Med Aide/Tech Hours]])</f>
        <v>274.58177777777775</v>
      </c>
      <c r="L108" s="3">
        <f>SUM(Table3[[#This Row],[RN Hours (excl. Admin, DON)]:[RN DON Hours]])</f>
        <v>43.834444444444443</v>
      </c>
      <c r="M108" s="3">
        <v>24.31111111111111</v>
      </c>
      <c r="N108" s="3">
        <v>14.101111111111111</v>
      </c>
      <c r="O108" s="3">
        <v>5.4222222222222225</v>
      </c>
      <c r="P108" s="3">
        <f>SUM(Table3[[#This Row],[LPN Hours (excl. Admin)]:[LPN Admin Hours]])</f>
        <v>81.848333333333329</v>
      </c>
      <c r="Q108" s="3">
        <v>76.970222222222219</v>
      </c>
      <c r="R108" s="3">
        <v>4.8781111111111111</v>
      </c>
      <c r="S108" s="3">
        <f>SUM(Table3[[#This Row],[CNA Hours]], Table3[[#This Row],[NA TR Hours]], Table3[[#This Row],[Med Aide/Tech Hours]])</f>
        <v>173.30044444444445</v>
      </c>
      <c r="T108" s="3">
        <v>114.01066666666665</v>
      </c>
      <c r="U108" s="3">
        <v>16.064666666666668</v>
      </c>
      <c r="V108" s="3">
        <v>43.225111111111111</v>
      </c>
      <c r="W108" s="3">
        <f>SUM(Table3[[#This Row],[RN Hours Contract]:[Med Aide Hours Contract]])</f>
        <v>0</v>
      </c>
      <c r="X108" s="3">
        <v>0</v>
      </c>
      <c r="Y108" s="3">
        <v>0</v>
      </c>
      <c r="Z108" s="3">
        <v>0</v>
      </c>
      <c r="AA108" s="3">
        <v>0</v>
      </c>
      <c r="AB108" s="3">
        <v>0</v>
      </c>
      <c r="AC108" s="3">
        <v>0</v>
      </c>
      <c r="AD108" s="3">
        <v>0</v>
      </c>
      <c r="AE108" s="3">
        <v>0</v>
      </c>
      <c r="AF108" t="s">
        <v>106</v>
      </c>
      <c r="AG108" s="13">
        <v>7</v>
      </c>
      <c r="AQ108"/>
    </row>
    <row r="109" spans="1:43" x14ac:dyDescent="0.2">
      <c r="A109" t="s">
        <v>479</v>
      </c>
      <c r="B109" t="s">
        <v>481</v>
      </c>
      <c r="C109" t="s">
        <v>1065</v>
      </c>
      <c r="D109" t="s">
        <v>1279</v>
      </c>
      <c r="E109" s="3">
        <v>171.76666666666668</v>
      </c>
      <c r="F109" s="3">
        <f>Table3[[#This Row],[Total Hours Nurse Staffing]]/Table3[[#This Row],[MDS Census]]</f>
        <v>4.4664409082088099</v>
      </c>
      <c r="G109" s="3">
        <f>Table3[[#This Row],[Total Direct Care Staff Hours]]/Table3[[#This Row],[MDS Census]]</f>
        <v>4.2236632382430948</v>
      </c>
      <c r="H109" s="3">
        <f>Table3[[#This Row],[Total RN Hours (w/ Admin, DON)]]/Table3[[#This Row],[MDS Census]]</f>
        <v>1.0577702309334367</v>
      </c>
      <c r="I109" s="3">
        <f>Table3[[#This Row],[RN Hours (excl. Admin, DON)]]/Table3[[#This Row],[MDS Census]]</f>
        <v>0.84601203182612061</v>
      </c>
      <c r="J109" s="3">
        <f t="shared" si="1"/>
        <v>767.18566666666663</v>
      </c>
      <c r="K109" s="3">
        <f>SUM(Table3[[#This Row],[RN Hours (excl. Admin, DON)]], Table3[[#This Row],[LPN Hours (excl. Admin)]], Table3[[#This Row],[CNA Hours]], Table3[[#This Row],[NA TR Hours]], Table3[[#This Row],[Med Aide/Tech Hours]])</f>
        <v>725.48455555555563</v>
      </c>
      <c r="L109" s="3">
        <f>SUM(Table3[[#This Row],[RN Hours (excl. Admin, DON)]:[RN DON Hours]])</f>
        <v>181.68966666666665</v>
      </c>
      <c r="M109" s="3">
        <v>145.31666666666666</v>
      </c>
      <c r="N109" s="3">
        <v>30.773000000000003</v>
      </c>
      <c r="O109" s="3">
        <v>5.6</v>
      </c>
      <c r="P109" s="3">
        <f>SUM(Table3[[#This Row],[LPN Hours (excl. Admin)]:[LPN Admin Hours]])</f>
        <v>162.65266666666665</v>
      </c>
      <c r="Q109" s="3">
        <v>157.32455555555555</v>
      </c>
      <c r="R109" s="3">
        <v>5.3281111111111112</v>
      </c>
      <c r="S109" s="3">
        <f>SUM(Table3[[#This Row],[CNA Hours]], Table3[[#This Row],[NA TR Hours]], Table3[[#This Row],[Med Aide/Tech Hours]])</f>
        <v>422.84333333333336</v>
      </c>
      <c r="T109" s="3">
        <v>361.68355555555559</v>
      </c>
      <c r="U109" s="3">
        <v>26.981222222222225</v>
      </c>
      <c r="V109" s="3">
        <v>34.178555555555555</v>
      </c>
      <c r="W109" s="3">
        <f>SUM(Table3[[#This Row],[RN Hours Contract]:[Med Aide Hours Contract]])</f>
        <v>0</v>
      </c>
      <c r="X109" s="3">
        <v>0</v>
      </c>
      <c r="Y109" s="3">
        <v>0</v>
      </c>
      <c r="Z109" s="3">
        <v>0</v>
      </c>
      <c r="AA109" s="3">
        <v>0</v>
      </c>
      <c r="AB109" s="3">
        <v>0</v>
      </c>
      <c r="AC109" s="3">
        <v>0</v>
      </c>
      <c r="AD109" s="3">
        <v>0</v>
      </c>
      <c r="AE109" s="3">
        <v>0</v>
      </c>
      <c r="AF109" t="s">
        <v>107</v>
      </c>
      <c r="AG109" s="13">
        <v>7</v>
      </c>
      <c r="AQ109"/>
    </row>
    <row r="110" spans="1:43" x14ac:dyDescent="0.2">
      <c r="A110" t="s">
        <v>479</v>
      </c>
      <c r="B110" t="s">
        <v>594</v>
      </c>
      <c r="C110" t="s">
        <v>1001</v>
      </c>
      <c r="D110" t="s">
        <v>1269</v>
      </c>
      <c r="E110" s="3">
        <v>49.611111111111114</v>
      </c>
      <c r="F110" s="3">
        <f>Table3[[#This Row],[Total Hours Nurse Staffing]]/Table3[[#This Row],[MDS Census]]</f>
        <v>3.7896976483762597</v>
      </c>
      <c r="G110" s="3">
        <f>Table3[[#This Row],[Total Direct Care Staff Hours]]/Table3[[#This Row],[MDS Census]]</f>
        <v>3.4810190369540872</v>
      </c>
      <c r="H110" s="3">
        <f>Table3[[#This Row],[Total RN Hours (w/ Admin, DON)]]/Table3[[#This Row],[MDS Census]]</f>
        <v>0.62340425531914889</v>
      </c>
      <c r="I110" s="3">
        <f>Table3[[#This Row],[RN Hours (excl. Admin, DON)]]/Table3[[#This Row],[MDS Census]]</f>
        <v>0.31472564389697644</v>
      </c>
      <c r="J110" s="3">
        <f t="shared" si="1"/>
        <v>188.01111111111112</v>
      </c>
      <c r="K110" s="3">
        <f>SUM(Table3[[#This Row],[RN Hours (excl. Admin, DON)]], Table3[[#This Row],[LPN Hours (excl. Admin)]], Table3[[#This Row],[CNA Hours]], Table3[[#This Row],[NA TR Hours]], Table3[[#This Row],[Med Aide/Tech Hours]])</f>
        <v>172.69722222222222</v>
      </c>
      <c r="L110" s="3">
        <f>SUM(Table3[[#This Row],[RN Hours (excl. Admin, DON)]:[RN DON Hours]])</f>
        <v>30.927777777777777</v>
      </c>
      <c r="M110" s="3">
        <v>15.613888888888889</v>
      </c>
      <c r="N110" s="3">
        <v>10.574999999999999</v>
      </c>
      <c r="O110" s="3">
        <v>4.7388888888888889</v>
      </c>
      <c r="P110" s="3">
        <f>SUM(Table3[[#This Row],[LPN Hours (excl. Admin)]:[LPN Admin Hours]])</f>
        <v>35.37222222222222</v>
      </c>
      <c r="Q110" s="3">
        <v>35.37222222222222</v>
      </c>
      <c r="R110" s="3">
        <v>0</v>
      </c>
      <c r="S110" s="3">
        <f>SUM(Table3[[#This Row],[CNA Hours]], Table3[[#This Row],[NA TR Hours]], Table3[[#This Row],[Med Aide/Tech Hours]])</f>
        <v>121.71111111111111</v>
      </c>
      <c r="T110" s="3">
        <v>72.597222222222229</v>
      </c>
      <c r="U110" s="3">
        <v>25.75</v>
      </c>
      <c r="V110" s="3">
        <v>23.363888888888887</v>
      </c>
      <c r="W110" s="3">
        <f>SUM(Table3[[#This Row],[RN Hours Contract]:[Med Aide Hours Contract]])</f>
        <v>4.5666666666666664</v>
      </c>
      <c r="X110" s="3">
        <v>0</v>
      </c>
      <c r="Y110" s="3">
        <v>0</v>
      </c>
      <c r="Z110" s="3">
        <v>0</v>
      </c>
      <c r="AA110" s="3">
        <v>0</v>
      </c>
      <c r="AB110" s="3">
        <v>0</v>
      </c>
      <c r="AC110" s="3">
        <v>4.5666666666666664</v>
      </c>
      <c r="AD110" s="3">
        <v>0</v>
      </c>
      <c r="AE110" s="3">
        <v>0</v>
      </c>
      <c r="AF110" t="s">
        <v>108</v>
      </c>
      <c r="AG110" s="13">
        <v>7</v>
      </c>
      <c r="AQ110"/>
    </row>
    <row r="111" spans="1:43" x14ac:dyDescent="0.2">
      <c r="A111" t="s">
        <v>479</v>
      </c>
      <c r="B111" t="s">
        <v>595</v>
      </c>
      <c r="C111" t="s">
        <v>1023</v>
      </c>
      <c r="D111" t="s">
        <v>1295</v>
      </c>
      <c r="E111" s="3">
        <v>44.666666666666664</v>
      </c>
      <c r="F111" s="3">
        <f>Table3[[#This Row],[Total Hours Nurse Staffing]]/Table3[[#This Row],[MDS Census]]</f>
        <v>3.2852611940298511</v>
      </c>
      <c r="G111" s="3">
        <f>Table3[[#This Row],[Total Direct Care Staff Hours]]/Table3[[#This Row],[MDS Census]]</f>
        <v>3.1837686567164178</v>
      </c>
      <c r="H111" s="3">
        <f>Table3[[#This Row],[Total RN Hours (w/ Admin, DON)]]/Table3[[#This Row],[MDS Census]]</f>
        <v>0.49023631840796017</v>
      </c>
      <c r="I111" s="3">
        <f>Table3[[#This Row],[RN Hours (excl. Admin, DON)]]/Table3[[#This Row],[MDS Census]]</f>
        <v>0.38874378109452734</v>
      </c>
      <c r="J111" s="3">
        <f t="shared" si="1"/>
        <v>146.74166666666667</v>
      </c>
      <c r="K111" s="3">
        <f>SUM(Table3[[#This Row],[RN Hours (excl. Admin, DON)]], Table3[[#This Row],[LPN Hours (excl. Admin)]], Table3[[#This Row],[CNA Hours]], Table3[[#This Row],[NA TR Hours]], Table3[[#This Row],[Med Aide/Tech Hours]])</f>
        <v>142.20833333333331</v>
      </c>
      <c r="L111" s="3">
        <f>SUM(Table3[[#This Row],[RN Hours (excl. Admin, DON)]:[RN DON Hours]])</f>
        <v>21.897222222222219</v>
      </c>
      <c r="M111" s="3">
        <v>17.363888888888887</v>
      </c>
      <c r="N111" s="3">
        <v>0</v>
      </c>
      <c r="O111" s="3">
        <v>4.5333333333333332</v>
      </c>
      <c r="P111" s="3">
        <f>SUM(Table3[[#This Row],[LPN Hours (excl. Admin)]:[LPN Admin Hours]])</f>
        <v>20.861111111111111</v>
      </c>
      <c r="Q111" s="3">
        <v>20.861111111111111</v>
      </c>
      <c r="R111" s="3">
        <v>0</v>
      </c>
      <c r="S111" s="3">
        <f>SUM(Table3[[#This Row],[CNA Hours]], Table3[[#This Row],[NA TR Hours]], Table3[[#This Row],[Med Aide/Tech Hours]])</f>
        <v>103.98333333333333</v>
      </c>
      <c r="T111" s="3">
        <v>78.930555555555557</v>
      </c>
      <c r="U111" s="3">
        <v>14.616666666666667</v>
      </c>
      <c r="V111" s="3">
        <v>10.436111111111112</v>
      </c>
      <c r="W111" s="3">
        <f>SUM(Table3[[#This Row],[RN Hours Contract]:[Med Aide Hours Contract]])</f>
        <v>0</v>
      </c>
      <c r="X111" s="3">
        <v>0</v>
      </c>
      <c r="Y111" s="3">
        <v>0</v>
      </c>
      <c r="Z111" s="3">
        <v>0</v>
      </c>
      <c r="AA111" s="3">
        <v>0</v>
      </c>
      <c r="AB111" s="3">
        <v>0</v>
      </c>
      <c r="AC111" s="3">
        <v>0</v>
      </c>
      <c r="AD111" s="3">
        <v>0</v>
      </c>
      <c r="AE111" s="3">
        <v>0</v>
      </c>
      <c r="AF111" t="s">
        <v>109</v>
      </c>
      <c r="AG111" s="13">
        <v>7</v>
      </c>
      <c r="AQ111"/>
    </row>
    <row r="112" spans="1:43" x14ac:dyDescent="0.2">
      <c r="A112" t="s">
        <v>479</v>
      </c>
      <c r="B112" t="s">
        <v>596</v>
      </c>
      <c r="C112" t="s">
        <v>1100</v>
      </c>
      <c r="D112" t="s">
        <v>1255</v>
      </c>
      <c r="E112" s="3">
        <v>82.466666666666669</v>
      </c>
      <c r="F112" s="3">
        <f>Table3[[#This Row],[Total Hours Nurse Staffing]]/Table3[[#This Row],[MDS Census]]</f>
        <v>2.8201360819186205</v>
      </c>
      <c r="G112" s="3">
        <f>Table3[[#This Row],[Total Direct Care Staff Hours]]/Table3[[#This Row],[MDS Census]]</f>
        <v>2.5994098625707358</v>
      </c>
      <c r="H112" s="3">
        <f>Table3[[#This Row],[Total RN Hours (w/ Admin, DON)]]/Table3[[#This Row],[MDS Census]]</f>
        <v>0.47066154675289679</v>
      </c>
      <c r="I112" s="3">
        <f>Table3[[#This Row],[RN Hours (excl. Admin, DON)]]/Table3[[#This Row],[MDS Census]]</f>
        <v>0.25649285906763675</v>
      </c>
      <c r="J112" s="3">
        <f t="shared" si="1"/>
        <v>232.56722222222226</v>
      </c>
      <c r="K112" s="3">
        <f>SUM(Table3[[#This Row],[RN Hours (excl. Admin, DON)]], Table3[[#This Row],[LPN Hours (excl. Admin)]], Table3[[#This Row],[CNA Hours]], Table3[[#This Row],[NA TR Hours]], Table3[[#This Row],[Med Aide/Tech Hours]])</f>
        <v>214.36466666666669</v>
      </c>
      <c r="L112" s="3">
        <f>SUM(Table3[[#This Row],[RN Hours (excl. Admin, DON)]:[RN DON Hours]])</f>
        <v>38.81388888888889</v>
      </c>
      <c r="M112" s="3">
        <v>21.152111111111111</v>
      </c>
      <c r="N112" s="3">
        <v>11.189444444444444</v>
      </c>
      <c r="O112" s="3">
        <v>6.4723333333333342</v>
      </c>
      <c r="P112" s="3">
        <f>SUM(Table3[[#This Row],[LPN Hours (excl. Admin)]:[LPN Admin Hours]])</f>
        <v>62.363555555555557</v>
      </c>
      <c r="Q112" s="3">
        <v>61.82277777777778</v>
      </c>
      <c r="R112" s="3">
        <v>0.5407777777777778</v>
      </c>
      <c r="S112" s="3">
        <f>SUM(Table3[[#This Row],[CNA Hours]], Table3[[#This Row],[NA TR Hours]], Table3[[#This Row],[Med Aide/Tech Hours]])</f>
        <v>131.38977777777779</v>
      </c>
      <c r="T112" s="3">
        <v>82.284444444444446</v>
      </c>
      <c r="U112" s="3">
        <v>7.0266666666666673</v>
      </c>
      <c r="V112" s="3">
        <v>42.07866666666667</v>
      </c>
      <c r="W112" s="3">
        <f>SUM(Table3[[#This Row],[RN Hours Contract]:[Med Aide Hours Contract]])</f>
        <v>0</v>
      </c>
      <c r="X112" s="3">
        <v>0</v>
      </c>
      <c r="Y112" s="3">
        <v>0</v>
      </c>
      <c r="Z112" s="3">
        <v>0</v>
      </c>
      <c r="AA112" s="3">
        <v>0</v>
      </c>
      <c r="AB112" s="3">
        <v>0</v>
      </c>
      <c r="AC112" s="3">
        <v>0</v>
      </c>
      <c r="AD112" s="3">
        <v>0</v>
      </c>
      <c r="AE112" s="3">
        <v>0</v>
      </c>
      <c r="AF112" t="s">
        <v>110</v>
      </c>
      <c r="AG112" s="13">
        <v>7</v>
      </c>
      <c r="AQ112"/>
    </row>
    <row r="113" spans="1:43" x14ac:dyDescent="0.2">
      <c r="A113" t="s">
        <v>479</v>
      </c>
      <c r="B113" t="s">
        <v>597</v>
      </c>
      <c r="C113" t="s">
        <v>970</v>
      </c>
      <c r="D113" t="s">
        <v>1270</v>
      </c>
      <c r="E113" s="3">
        <v>41.555555555555557</v>
      </c>
      <c r="F113" s="3">
        <f>Table3[[#This Row],[Total Hours Nurse Staffing]]/Table3[[#This Row],[MDS Census]]</f>
        <v>3.3679812834224592</v>
      </c>
      <c r="G113" s="3">
        <f>Table3[[#This Row],[Total Direct Care Staff Hours]]/Table3[[#This Row],[MDS Census]]</f>
        <v>3.0102941176470588</v>
      </c>
      <c r="H113" s="3">
        <f>Table3[[#This Row],[Total RN Hours (w/ Admin, DON)]]/Table3[[#This Row],[MDS Census]]</f>
        <v>0.45240641711229945</v>
      </c>
      <c r="I113" s="3">
        <f>Table3[[#This Row],[RN Hours (excl. Admin, DON)]]/Table3[[#This Row],[MDS Census]]</f>
        <v>0.30521390374331553</v>
      </c>
      <c r="J113" s="3">
        <f t="shared" ref="J113:J176" si="2">SUM(L113,P113,S113)</f>
        <v>139.95833333333331</v>
      </c>
      <c r="K113" s="3">
        <f>SUM(Table3[[#This Row],[RN Hours (excl. Admin, DON)]], Table3[[#This Row],[LPN Hours (excl. Admin)]], Table3[[#This Row],[CNA Hours]], Table3[[#This Row],[NA TR Hours]], Table3[[#This Row],[Med Aide/Tech Hours]])</f>
        <v>125.09444444444445</v>
      </c>
      <c r="L113" s="3">
        <f>SUM(Table3[[#This Row],[RN Hours (excl. Admin, DON)]:[RN DON Hours]])</f>
        <v>18.8</v>
      </c>
      <c r="M113" s="3">
        <v>12.683333333333334</v>
      </c>
      <c r="N113" s="3">
        <v>0</v>
      </c>
      <c r="O113" s="3">
        <v>6.1166666666666663</v>
      </c>
      <c r="P113" s="3">
        <f>SUM(Table3[[#This Row],[LPN Hours (excl. Admin)]:[LPN Admin Hours]])</f>
        <v>27.272222222222219</v>
      </c>
      <c r="Q113" s="3">
        <v>18.524999999999999</v>
      </c>
      <c r="R113" s="3">
        <v>8.7472222222222218</v>
      </c>
      <c r="S113" s="3">
        <f>SUM(Table3[[#This Row],[CNA Hours]], Table3[[#This Row],[NA TR Hours]], Table3[[#This Row],[Med Aide/Tech Hours]])</f>
        <v>93.886111111111106</v>
      </c>
      <c r="T113" s="3">
        <v>39.444444444444443</v>
      </c>
      <c r="U113" s="3">
        <v>43.524999999999999</v>
      </c>
      <c r="V113" s="3">
        <v>10.916666666666666</v>
      </c>
      <c r="W113" s="3">
        <f>SUM(Table3[[#This Row],[RN Hours Contract]:[Med Aide Hours Contract]])</f>
        <v>0</v>
      </c>
      <c r="X113" s="3">
        <v>0</v>
      </c>
      <c r="Y113" s="3">
        <v>0</v>
      </c>
      <c r="Z113" s="3">
        <v>0</v>
      </c>
      <c r="AA113" s="3">
        <v>0</v>
      </c>
      <c r="AB113" s="3">
        <v>0</v>
      </c>
      <c r="AC113" s="3">
        <v>0</v>
      </c>
      <c r="AD113" s="3">
        <v>0</v>
      </c>
      <c r="AE113" s="3">
        <v>0</v>
      </c>
      <c r="AF113" t="s">
        <v>111</v>
      </c>
      <c r="AG113" s="13">
        <v>7</v>
      </c>
      <c r="AQ113"/>
    </row>
    <row r="114" spans="1:43" x14ac:dyDescent="0.2">
      <c r="A114" t="s">
        <v>479</v>
      </c>
      <c r="B114" t="s">
        <v>598</v>
      </c>
      <c r="C114" t="s">
        <v>1036</v>
      </c>
      <c r="D114" t="s">
        <v>1267</v>
      </c>
      <c r="E114" s="3">
        <v>37.733333333333334</v>
      </c>
      <c r="F114" s="3">
        <f>Table3[[#This Row],[Total Hours Nurse Staffing]]/Table3[[#This Row],[MDS Census]]</f>
        <v>3.3904004711425206</v>
      </c>
      <c r="G114" s="3">
        <f>Table3[[#This Row],[Total Direct Care Staff Hours]]/Table3[[#This Row],[MDS Census]]</f>
        <v>3.2550206124852772</v>
      </c>
      <c r="H114" s="3">
        <f>Table3[[#This Row],[Total RN Hours (w/ Admin, DON)]]/Table3[[#This Row],[MDS Census]]</f>
        <v>0.42183451118963483</v>
      </c>
      <c r="I114" s="3">
        <f>Table3[[#This Row],[RN Hours (excl. Admin, DON)]]/Table3[[#This Row],[MDS Census]]</f>
        <v>0.28645465253239105</v>
      </c>
      <c r="J114" s="3">
        <f t="shared" si="2"/>
        <v>127.93111111111111</v>
      </c>
      <c r="K114" s="3">
        <f>SUM(Table3[[#This Row],[RN Hours (excl. Admin, DON)]], Table3[[#This Row],[LPN Hours (excl. Admin)]], Table3[[#This Row],[CNA Hours]], Table3[[#This Row],[NA TR Hours]], Table3[[#This Row],[Med Aide/Tech Hours]])</f>
        <v>122.82277777777779</v>
      </c>
      <c r="L114" s="3">
        <f>SUM(Table3[[#This Row],[RN Hours (excl. Admin, DON)]:[RN DON Hours]])</f>
        <v>15.917222222222222</v>
      </c>
      <c r="M114" s="3">
        <v>10.808888888888889</v>
      </c>
      <c r="N114" s="3">
        <v>1.0249999999999999</v>
      </c>
      <c r="O114" s="3">
        <v>4.083333333333333</v>
      </c>
      <c r="P114" s="3">
        <f>SUM(Table3[[#This Row],[LPN Hours (excl. Admin)]:[LPN Admin Hours]])</f>
        <v>30.611111111111111</v>
      </c>
      <c r="Q114" s="3">
        <v>30.611111111111111</v>
      </c>
      <c r="R114" s="3">
        <v>0</v>
      </c>
      <c r="S114" s="3">
        <f>SUM(Table3[[#This Row],[CNA Hours]], Table3[[#This Row],[NA TR Hours]], Table3[[#This Row],[Med Aide/Tech Hours]])</f>
        <v>81.402777777777771</v>
      </c>
      <c r="T114" s="3">
        <v>51.841666666666669</v>
      </c>
      <c r="U114" s="3">
        <v>6.7388888888888889</v>
      </c>
      <c r="V114" s="3">
        <v>22.822222222222223</v>
      </c>
      <c r="W114" s="3">
        <f>SUM(Table3[[#This Row],[RN Hours Contract]:[Med Aide Hours Contract]])</f>
        <v>0</v>
      </c>
      <c r="X114" s="3">
        <v>0</v>
      </c>
      <c r="Y114" s="3">
        <v>0</v>
      </c>
      <c r="Z114" s="3">
        <v>0</v>
      </c>
      <c r="AA114" s="3">
        <v>0</v>
      </c>
      <c r="AB114" s="3">
        <v>0</v>
      </c>
      <c r="AC114" s="3">
        <v>0</v>
      </c>
      <c r="AD114" s="3">
        <v>0</v>
      </c>
      <c r="AE114" s="3">
        <v>0</v>
      </c>
      <c r="AF114" t="s">
        <v>112</v>
      </c>
      <c r="AG114" s="13">
        <v>7</v>
      </c>
      <c r="AQ114"/>
    </row>
    <row r="115" spans="1:43" x14ac:dyDescent="0.2">
      <c r="A115" t="s">
        <v>479</v>
      </c>
      <c r="B115" t="s">
        <v>599</v>
      </c>
      <c r="C115" t="s">
        <v>1062</v>
      </c>
      <c r="D115" t="s">
        <v>1276</v>
      </c>
      <c r="E115" s="3">
        <v>74.666666666666671</v>
      </c>
      <c r="F115" s="3">
        <f>Table3[[#This Row],[Total Hours Nurse Staffing]]/Table3[[#This Row],[MDS Census]]</f>
        <v>2.6930595238095241</v>
      </c>
      <c r="G115" s="3">
        <f>Table3[[#This Row],[Total Direct Care Staff Hours]]/Table3[[#This Row],[MDS Census]]</f>
        <v>2.3992127976190476</v>
      </c>
      <c r="H115" s="3">
        <f>Table3[[#This Row],[Total RN Hours (w/ Admin, DON)]]/Table3[[#This Row],[MDS Census]]</f>
        <v>0.49814880952380947</v>
      </c>
      <c r="I115" s="3">
        <f>Table3[[#This Row],[RN Hours (excl. Admin, DON)]]/Table3[[#This Row],[MDS Census]]</f>
        <v>0.21294642857142856</v>
      </c>
      <c r="J115" s="3">
        <f t="shared" si="2"/>
        <v>201.0817777777778</v>
      </c>
      <c r="K115" s="3">
        <f>SUM(Table3[[#This Row],[RN Hours (excl. Admin, DON)]], Table3[[#This Row],[LPN Hours (excl. Admin)]], Table3[[#This Row],[CNA Hours]], Table3[[#This Row],[NA TR Hours]], Table3[[#This Row],[Med Aide/Tech Hours]])</f>
        <v>179.14122222222224</v>
      </c>
      <c r="L115" s="3">
        <f>SUM(Table3[[#This Row],[RN Hours (excl. Admin, DON)]:[RN DON Hours]])</f>
        <v>37.19511111111111</v>
      </c>
      <c r="M115" s="3">
        <v>15.9</v>
      </c>
      <c r="N115" s="3">
        <v>15.69511111111111</v>
      </c>
      <c r="O115" s="3">
        <v>5.6</v>
      </c>
      <c r="P115" s="3">
        <f>SUM(Table3[[#This Row],[LPN Hours (excl. Admin)]:[LPN Admin Hours]])</f>
        <v>40.067666666666668</v>
      </c>
      <c r="Q115" s="3">
        <v>39.422222222222224</v>
      </c>
      <c r="R115" s="3">
        <v>0.64544444444444449</v>
      </c>
      <c r="S115" s="3">
        <f>SUM(Table3[[#This Row],[CNA Hours]], Table3[[#This Row],[NA TR Hours]], Table3[[#This Row],[Med Aide/Tech Hours]])</f>
        <v>123.81900000000002</v>
      </c>
      <c r="T115" s="3">
        <v>94.895666666666671</v>
      </c>
      <c r="U115" s="3">
        <v>0</v>
      </c>
      <c r="V115" s="3">
        <v>28.923333333333339</v>
      </c>
      <c r="W115" s="3">
        <f>SUM(Table3[[#This Row],[RN Hours Contract]:[Med Aide Hours Contract]])</f>
        <v>0</v>
      </c>
      <c r="X115" s="3">
        <v>0</v>
      </c>
      <c r="Y115" s="3">
        <v>0</v>
      </c>
      <c r="Z115" s="3">
        <v>0</v>
      </c>
      <c r="AA115" s="3">
        <v>0</v>
      </c>
      <c r="AB115" s="3">
        <v>0</v>
      </c>
      <c r="AC115" s="3">
        <v>0</v>
      </c>
      <c r="AD115" s="3">
        <v>0</v>
      </c>
      <c r="AE115" s="3">
        <v>0</v>
      </c>
      <c r="AF115" t="s">
        <v>113</v>
      </c>
      <c r="AG115" s="13">
        <v>7</v>
      </c>
      <c r="AQ115"/>
    </row>
    <row r="116" spans="1:43" x14ac:dyDescent="0.2">
      <c r="A116" t="s">
        <v>479</v>
      </c>
      <c r="B116" t="s">
        <v>600</v>
      </c>
      <c r="C116" t="s">
        <v>1044</v>
      </c>
      <c r="D116" t="s">
        <v>1296</v>
      </c>
      <c r="E116" s="3">
        <v>61.033333333333331</v>
      </c>
      <c r="F116" s="3">
        <f>Table3[[#This Row],[Total Hours Nurse Staffing]]/Table3[[#This Row],[MDS Census]]</f>
        <v>3.8913544511196068</v>
      </c>
      <c r="G116" s="3">
        <f>Table3[[#This Row],[Total Direct Care Staff Hours]]/Table3[[#This Row],[MDS Census]]</f>
        <v>3.5486273438922269</v>
      </c>
      <c r="H116" s="3">
        <f>Table3[[#This Row],[Total RN Hours (w/ Admin, DON)]]/Table3[[#This Row],[MDS Census]]</f>
        <v>0.80402330238485353</v>
      </c>
      <c r="I116" s="3">
        <f>Table3[[#This Row],[RN Hours (excl. Admin, DON)]]/Table3[[#This Row],[MDS Census]]</f>
        <v>0.65947569634079739</v>
      </c>
      <c r="J116" s="3">
        <f t="shared" si="2"/>
        <v>237.50233333333333</v>
      </c>
      <c r="K116" s="3">
        <f>SUM(Table3[[#This Row],[RN Hours (excl. Admin, DON)]], Table3[[#This Row],[LPN Hours (excl. Admin)]], Table3[[#This Row],[CNA Hours]], Table3[[#This Row],[NA TR Hours]], Table3[[#This Row],[Med Aide/Tech Hours]])</f>
        <v>216.58455555555557</v>
      </c>
      <c r="L116" s="3">
        <f>SUM(Table3[[#This Row],[RN Hours (excl. Admin, DON)]:[RN DON Hours]])</f>
        <v>49.072222222222223</v>
      </c>
      <c r="M116" s="3">
        <v>40.25</v>
      </c>
      <c r="N116" s="3">
        <v>3.9333333333333331</v>
      </c>
      <c r="O116" s="3">
        <v>4.8888888888888893</v>
      </c>
      <c r="P116" s="3">
        <f>SUM(Table3[[#This Row],[LPN Hours (excl. Admin)]:[LPN Admin Hours]])</f>
        <v>56.284444444444439</v>
      </c>
      <c r="Q116" s="3">
        <v>44.18888888888889</v>
      </c>
      <c r="R116" s="3">
        <v>12.095555555555549</v>
      </c>
      <c r="S116" s="3">
        <f>SUM(Table3[[#This Row],[CNA Hours]], Table3[[#This Row],[NA TR Hours]], Table3[[#This Row],[Med Aide/Tech Hours]])</f>
        <v>132.14566666666667</v>
      </c>
      <c r="T116" s="3">
        <v>128.67344444444444</v>
      </c>
      <c r="U116" s="3">
        <v>0</v>
      </c>
      <c r="V116" s="3">
        <v>3.4722222222222223</v>
      </c>
      <c r="W116" s="3">
        <f>SUM(Table3[[#This Row],[RN Hours Contract]:[Med Aide Hours Contract]])</f>
        <v>0.53788888888888886</v>
      </c>
      <c r="X116" s="3">
        <v>0</v>
      </c>
      <c r="Y116" s="3">
        <v>0</v>
      </c>
      <c r="Z116" s="3">
        <v>0</v>
      </c>
      <c r="AA116" s="3">
        <v>0</v>
      </c>
      <c r="AB116" s="3">
        <v>0</v>
      </c>
      <c r="AC116" s="3">
        <v>0.53788888888888886</v>
      </c>
      <c r="AD116" s="3">
        <v>0</v>
      </c>
      <c r="AE116" s="3">
        <v>0</v>
      </c>
      <c r="AF116" t="s">
        <v>114</v>
      </c>
      <c r="AG116" s="13">
        <v>7</v>
      </c>
      <c r="AQ116"/>
    </row>
    <row r="117" spans="1:43" x14ac:dyDescent="0.2">
      <c r="A117" t="s">
        <v>479</v>
      </c>
      <c r="B117" t="s">
        <v>601</v>
      </c>
      <c r="C117" t="s">
        <v>1105</v>
      </c>
      <c r="D117" t="s">
        <v>1297</v>
      </c>
      <c r="E117" s="3">
        <v>34.633333333333333</v>
      </c>
      <c r="F117" s="3">
        <f>Table3[[#This Row],[Total Hours Nurse Staffing]]/Table3[[#This Row],[MDS Census]]</f>
        <v>3.8994225216554383</v>
      </c>
      <c r="G117" s="3">
        <f>Table3[[#This Row],[Total Direct Care Staff Hours]]/Table3[[#This Row],[MDS Census]]</f>
        <v>3.8994225216554383</v>
      </c>
      <c r="H117" s="3">
        <f>Table3[[#This Row],[Total RN Hours (w/ Admin, DON)]]/Table3[[#This Row],[MDS Census]]</f>
        <v>0.68110362528071866</v>
      </c>
      <c r="I117" s="3">
        <f>Table3[[#This Row],[RN Hours (excl. Admin, DON)]]/Table3[[#This Row],[MDS Census]]</f>
        <v>0.68110362528071866</v>
      </c>
      <c r="J117" s="3">
        <f t="shared" si="2"/>
        <v>135.05000000000001</v>
      </c>
      <c r="K117" s="3">
        <f>SUM(Table3[[#This Row],[RN Hours (excl. Admin, DON)]], Table3[[#This Row],[LPN Hours (excl. Admin)]], Table3[[#This Row],[CNA Hours]], Table3[[#This Row],[NA TR Hours]], Table3[[#This Row],[Med Aide/Tech Hours]])</f>
        <v>135.05000000000001</v>
      </c>
      <c r="L117" s="3">
        <f>SUM(Table3[[#This Row],[RN Hours (excl. Admin, DON)]:[RN DON Hours]])</f>
        <v>23.588888888888889</v>
      </c>
      <c r="M117" s="3">
        <v>23.588888888888889</v>
      </c>
      <c r="N117" s="3">
        <v>0</v>
      </c>
      <c r="O117" s="3">
        <v>0</v>
      </c>
      <c r="P117" s="3">
        <f>SUM(Table3[[#This Row],[LPN Hours (excl. Admin)]:[LPN Admin Hours]])</f>
        <v>30.877777777777776</v>
      </c>
      <c r="Q117" s="3">
        <v>30.877777777777776</v>
      </c>
      <c r="R117" s="3">
        <v>0</v>
      </c>
      <c r="S117" s="3">
        <f>SUM(Table3[[#This Row],[CNA Hours]], Table3[[#This Row],[NA TR Hours]], Table3[[#This Row],[Med Aide/Tech Hours]])</f>
        <v>80.583333333333343</v>
      </c>
      <c r="T117" s="3">
        <v>9.2583333333333329</v>
      </c>
      <c r="U117" s="3">
        <v>71.325000000000003</v>
      </c>
      <c r="V117" s="3">
        <v>0</v>
      </c>
      <c r="W117" s="3">
        <f>SUM(Table3[[#This Row],[RN Hours Contract]:[Med Aide Hours Contract]])</f>
        <v>0</v>
      </c>
      <c r="X117" s="3">
        <v>0</v>
      </c>
      <c r="Y117" s="3">
        <v>0</v>
      </c>
      <c r="Z117" s="3">
        <v>0</v>
      </c>
      <c r="AA117" s="3">
        <v>0</v>
      </c>
      <c r="AB117" s="3">
        <v>0</v>
      </c>
      <c r="AC117" s="3">
        <v>0</v>
      </c>
      <c r="AD117" s="3">
        <v>0</v>
      </c>
      <c r="AE117" s="3">
        <v>0</v>
      </c>
      <c r="AF117" t="s">
        <v>115</v>
      </c>
      <c r="AG117" s="13">
        <v>7</v>
      </c>
      <c r="AQ117"/>
    </row>
    <row r="118" spans="1:43" x14ac:dyDescent="0.2">
      <c r="A118" t="s">
        <v>479</v>
      </c>
      <c r="B118" t="s">
        <v>602</v>
      </c>
      <c r="C118" t="s">
        <v>1106</v>
      </c>
      <c r="D118" t="s">
        <v>1204</v>
      </c>
      <c r="E118" s="3">
        <v>94.36666666666666</v>
      </c>
      <c r="F118" s="3">
        <f>Table3[[#This Row],[Total Hours Nurse Staffing]]/Table3[[#This Row],[MDS Census]]</f>
        <v>5.2113799599670321</v>
      </c>
      <c r="G118" s="3">
        <f>Table3[[#This Row],[Total Direct Care Staff Hours]]/Table3[[#This Row],[MDS Census]]</f>
        <v>5.0488932061697867</v>
      </c>
      <c r="H118" s="3">
        <f>Table3[[#This Row],[Total RN Hours (w/ Admin, DON)]]/Table3[[#This Row],[MDS Census]]</f>
        <v>0.74402449075709409</v>
      </c>
      <c r="I118" s="3">
        <f>Table3[[#This Row],[RN Hours (excl. Admin, DON)]]/Table3[[#This Row],[MDS Census]]</f>
        <v>0.67838219710349701</v>
      </c>
      <c r="J118" s="3">
        <f t="shared" si="2"/>
        <v>491.78055555555557</v>
      </c>
      <c r="K118" s="3">
        <f>SUM(Table3[[#This Row],[RN Hours (excl. Admin, DON)]], Table3[[#This Row],[LPN Hours (excl. Admin)]], Table3[[#This Row],[CNA Hours]], Table3[[#This Row],[NA TR Hours]], Table3[[#This Row],[Med Aide/Tech Hours]])</f>
        <v>476.44722222222219</v>
      </c>
      <c r="L118" s="3">
        <f>SUM(Table3[[#This Row],[RN Hours (excl. Admin, DON)]:[RN DON Hours]])</f>
        <v>70.211111111111109</v>
      </c>
      <c r="M118" s="3">
        <v>64.016666666666666</v>
      </c>
      <c r="N118" s="3">
        <v>0.86111111111111116</v>
      </c>
      <c r="O118" s="3">
        <v>5.333333333333333</v>
      </c>
      <c r="P118" s="3">
        <f>SUM(Table3[[#This Row],[LPN Hours (excl. Admin)]:[LPN Admin Hours]])</f>
        <v>104.75277777777778</v>
      </c>
      <c r="Q118" s="3">
        <v>95.613888888888894</v>
      </c>
      <c r="R118" s="3">
        <v>9.1388888888888893</v>
      </c>
      <c r="S118" s="3">
        <f>SUM(Table3[[#This Row],[CNA Hours]], Table3[[#This Row],[NA TR Hours]], Table3[[#This Row],[Med Aide/Tech Hours]])</f>
        <v>316.81666666666666</v>
      </c>
      <c r="T118" s="3">
        <v>293.4638888888889</v>
      </c>
      <c r="U118" s="3">
        <v>23.352777777777778</v>
      </c>
      <c r="V118" s="3">
        <v>0</v>
      </c>
      <c r="W118" s="3">
        <f>SUM(Table3[[#This Row],[RN Hours Contract]:[Med Aide Hours Contract]])</f>
        <v>0</v>
      </c>
      <c r="X118" s="3">
        <v>0</v>
      </c>
      <c r="Y118" s="3">
        <v>0</v>
      </c>
      <c r="Z118" s="3">
        <v>0</v>
      </c>
      <c r="AA118" s="3">
        <v>0</v>
      </c>
      <c r="AB118" s="3">
        <v>0</v>
      </c>
      <c r="AC118" s="3">
        <v>0</v>
      </c>
      <c r="AD118" s="3">
        <v>0</v>
      </c>
      <c r="AE118" s="3">
        <v>0</v>
      </c>
      <c r="AF118" t="s">
        <v>116</v>
      </c>
      <c r="AG118" s="13">
        <v>7</v>
      </c>
      <c r="AQ118"/>
    </row>
    <row r="119" spans="1:43" x14ac:dyDescent="0.2">
      <c r="A119" t="s">
        <v>479</v>
      </c>
      <c r="B119" t="s">
        <v>603</v>
      </c>
      <c r="C119" t="s">
        <v>1107</v>
      </c>
      <c r="D119" t="s">
        <v>1232</v>
      </c>
      <c r="E119" s="3">
        <v>53.111111111111114</v>
      </c>
      <c r="F119" s="3">
        <f>Table3[[#This Row],[Total Hours Nurse Staffing]]/Table3[[#This Row],[MDS Census]]</f>
        <v>3.7186527196652714</v>
      </c>
      <c r="G119" s="3">
        <f>Table3[[#This Row],[Total Direct Care Staff Hours]]/Table3[[#This Row],[MDS Census]]</f>
        <v>3.4483451882845184</v>
      </c>
      <c r="H119" s="3">
        <f>Table3[[#This Row],[Total RN Hours (w/ Admin, DON)]]/Table3[[#This Row],[MDS Census]]</f>
        <v>0.40053974895397487</v>
      </c>
      <c r="I119" s="3">
        <f>Table3[[#This Row],[RN Hours (excl. Admin, DON)]]/Table3[[#This Row],[MDS Census]]</f>
        <v>0.1313828451882845</v>
      </c>
      <c r="J119" s="3">
        <f t="shared" si="2"/>
        <v>197.50177777777776</v>
      </c>
      <c r="K119" s="3">
        <f>SUM(Table3[[#This Row],[RN Hours (excl. Admin, DON)]], Table3[[#This Row],[LPN Hours (excl. Admin)]], Table3[[#This Row],[CNA Hours]], Table3[[#This Row],[NA TR Hours]], Table3[[#This Row],[Med Aide/Tech Hours]])</f>
        <v>183.14544444444442</v>
      </c>
      <c r="L119" s="3">
        <f>SUM(Table3[[#This Row],[RN Hours (excl. Admin, DON)]:[RN DON Hours]])</f>
        <v>21.27311111111111</v>
      </c>
      <c r="M119" s="3">
        <v>6.9778888888888888</v>
      </c>
      <c r="N119" s="3">
        <v>11.08688888888889</v>
      </c>
      <c r="O119" s="3">
        <v>3.2083333333333335</v>
      </c>
      <c r="P119" s="3">
        <f>SUM(Table3[[#This Row],[LPN Hours (excl. Admin)]:[LPN Admin Hours]])</f>
        <v>59.127333333333333</v>
      </c>
      <c r="Q119" s="3">
        <v>59.066222222222223</v>
      </c>
      <c r="R119" s="3">
        <v>6.1111111111111109E-2</v>
      </c>
      <c r="S119" s="3">
        <f>SUM(Table3[[#This Row],[CNA Hours]], Table3[[#This Row],[NA TR Hours]], Table3[[#This Row],[Med Aide/Tech Hours]])</f>
        <v>117.10133333333332</v>
      </c>
      <c r="T119" s="3">
        <v>94.035222222222217</v>
      </c>
      <c r="U119" s="3">
        <v>2.4983333333333335</v>
      </c>
      <c r="V119" s="3">
        <v>20.567777777777771</v>
      </c>
      <c r="W119" s="3">
        <f>SUM(Table3[[#This Row],[RN Hours Contract]:[Med Aide Hours Contract]])</f>
        <v>6.6574444444444438</v>
      </c>
      <c r="X119" s="3">
        <v>0</v>
      </c>
      <c r="Y119" s="3">
        <v>0</v>
      </c>
      <c r="Z119" s="3">
        <v>0</v>
      </c>
      <c r="AA119" s="3">
        <v>4.8501111111111106</v>
      </c>
      <c r="AB119" s="3">
        <v>0</v>
      </c>
      <c r="AC119" s="3">
        <v>1.6351111111111112</v>
      </c>
      <c r="AD119" s="3">
        <v>0</v>
      </c>
      <c r="AE119" s="3">
        <v>0.17222222222222222</v>
      </c>
      <c r="AF119" t="s">
        <v>117</v>
      </c>
      <c r="AG119" s="13">
        <v>7</v>
      </c>
      <c r="AQ119"/>
    </row>
    <row r="120" spans="1:43" x14ac:dyDescent="0.2">
      <c r="A120" t="s">
        <v>479</v>
      </c>
      <c r="B120" t="s">
        <v>484</v>
      </c>
      <c r="C120" t="s">
        <v>992</v>
      </c>
      <c r="D120" t="s">
        <v>1206</v>
      </c>
      <c r="E120" s="3">
        <v>45.5</v>
      </c>
      <c r="F120" s="3">
        <f>Table3[[#This Row],[Total Hours Nurse Staffing]]/Table3[[#This Row],[MDS Census]]</f>
        <v>2.7322466422466425</v>
      </c>
      <c r="G120" s="3">
        <f>Table3[[#This Row],[Total Direct Care Staff Hours]]/Table3[[#This Row],[MDS Census]]</f>
        <v>2.508720390720391</v>
      </c>
      <c r="H120" s="3">
        <f>Table3[[#This Row],[Total RN Hours (w/ Admin, DON)]]/Table3[[#This Row],[MDS Census]]</f>
        <v>0.2254163614163614</v>
      </c>
      <c r="I120" s="3">
        <f>Table3[[#This Row],[RN Hours (excl. Admin, DON)]]/Table3[[#This Row],[MDS Census]]</f>
        <v>0.11973870573870575</v>
      </c>
      <c r="J120" s="3">
        <f t="shared" si="2"/>
        <v>124.31722222222223</v>
      </c>
      <c r="K120" s="3">
        <f>SUM(Table3[[#This Row],[RN Hours (excl. Admin, DON)]], Table3[[#This Row],[LPN Hours (excl. Admin)]], Table3[[#This Row],[CNA Hours]], Table3[[#This Row],[NA TR Hours]], Table3[[#This Row],[Med Aide/Tech Hours]])</f>
        <v>114.14677777777779</v>
      </c>
      <c r="L120" s="3">
        <f>SUM(Table3[[#This Row],[RN Hours (excl. Admin, DON)]:[RN DON Hours]])</f>
        <v>10.256444444444444</v>
      </c>
      <c r="M120" s="3">
        <v>5.4481111111111113</v>
      </c>
      <c r="N120" s="3">
        <v>0</v>
      </c>
      <c r="O120" s="3">
        <v>4.8083333333333336</v>
      </c>
      <c r="P120" s="3">
        <f>SUM(Table3[[#This Row],[LPN Hours (excl. Admin)]:[LPN Admin Hours]])</f>
        <v>37.948555555555558</v>
      </c>
      <c r="Q120" s="3">
        <v>32.586444444444446</v>
      </c>
      <c r="R120" s="3">
        <v>5.3621111111111137</v>
      </c>
      <c r="S120" s="3">
        <f>SUM(Table3[[#This Row],[CNA Hours]], Table3[[#This Row],[NA TR Hours]], Table3[[#This Row],[Med Aide/Tech Hours]])</f>
        <v>76.112222222222229</v>
      </c>
      <c r="T120" s="3">
        <v>69.428777777777782</v>
      </c>
      <c r="U120" s="3">
        <v>6.6834444444444454</v>
      </c>
      <c r="V120" s="3">
        <v>0</v>
      </c>
      <c r="W120" s="3">
        <f>SUM(Table3[[#This Row],[RN Hours Contract]:[Med Aide Hours Contract]])</f>
        <v>0</v>
      </c>
      <c r="X120" s="3">
        <v>0</v>
      </c>
      <c r="Y120" s="3">
        <v>0</v>
      </c>
      <c r="Z120" s="3">
        <v>0</v>
      </c>
      <c r="AA120" s="3">
        <v>0</v>
      </c>
      <c r="AB120" s="3">
        <v>0</v>
      </c>
      <c r="AC120" s="3">
        <v>0</v>
      </c>
      <c r="AD120" s="3">
        <v>0</v>
      </c>
      <c r="AE120" s="3">
        <v>0</v>
      </c>
      <c r="AF120" t="s">
        <v>118</v>
      </c>
      <c r="AG120" s="13">
        <v>7</v>
      </c>
      <c r="AQ120"/>
    </row>
    <row r="121" spans="1:43" x14ac:dyDescent="0.2">
      <c r="A121" t="s">
        <v>479</v>
      </c>
      <c r="B121" t="s">
        <v>604</v>
      </c>
      <c r="C121" t="s">
        <v>1060</v>
      </c>
      <c r="D121" t="s">
        <v>1203</v>
      </c>
      <c r="E121" s="3">
        <v>43.222222222222221</v>
      </c>
      <c r="F121" s="3">
        <f>Table3[[#This Row],[Total Hours Nurse Staffing]]/Table3[[#This Row],[MDS Census]]</f>
        <v>2.8252570694087402</v>
      </c>
      <c r="G121" s="3">
        <f>Table3[[#This Row],[Total Direct Care Staff Hours]]/Table3[[#This Row],[MDS Census]]</f>
        <v>2.7539203084832908</v>
      </c>
      <c r="H121" s="3">
        <f>Table3[[#This Row],[Total RN Hours (w/ Admin, DON)]]/Table3[[#This Row],[MDS Census]]</f>
        <v>0.48598971722365031</v>
      </c>
      <c r="I121" s="3">
        <f>Table3[[#This Row],[RN Hours (excl. Admin, DON)]]/Table3[[#This Row],[MDS Census]]</f>
        <v>0.45224935732647814</v>
      </c>
      <c r="J121" s="3">
        <f t="shared" si="2"/>
        <v>122.11388888888888</v>
      </c>
      <c r="K121" s="3">
        <f>SUM(Table3[[#This Row],[RN Hours (excl. Admin, DON)]], Table3[[#This Row],[LPN Hours (excl. Admin)]], Table3[[#This Row],[CNA Hours]], Table3[[#This Row],[NA TR Hours]], Table3[[#This Row],[Med Aide/Tech Hours]])</f>
        <v>119.03055555555557</v>
      </c>
      <c r="L121" s="3">
        <f>SUM(Table3[[#This Row],[RN Hours (excl. Admin, DON)]:[RN DON Hours]])</f>
        <v>21.005555555555553</v>
      </c>
      <c r="M121" s="3">
        <v>19.547222222222221</v>
      </c>
      <c r="N121" s="3">
        <v>0</v>
      </c>
      <c r="O121" s="3">
        <v>1.4583333333333333</v>
      </c>
      <c r="P121" s="3">
        <f>SUM(Table3[[#This Row],[LPN Hours (excl. Admin)]:[LPN Admin Hours]])</f>
        <v>33.041666666666671</v>
      </c>
      <c r="Q121" s="3">
        <v>31.416666666666668</v>
      </c>
      <c r="R121" s="3">
        <v>1.625</v>
      </c>
      <c r="S121" s="3">
        <f>SUM(Table3[[#This Row],[CNA Hours]], Table3[[#This Row],[NA TR Hours]], Table3[[#This Row],[Med Aide/Tech Hours]])</f>
        <v>68.066666666666663</v>
      </c>
      <c r="T121" s="3">
        <v>53.019444444444446</v>
      </c>
      <c r="U121" s="3">
        <v>4.1666666666666664E-2</v>
      </c>
      <c r="V121" s="3">
        <v>15.005555555555556</v>
      </c>
      <c r="W121" s="3">
        <f>SUM(Table3[[#This Row],[RN Hours Contract]:[Med Aide Hours Contract]])</f>
        <v>0</v>
      </c>
      <c r="X121" s="3">
        <v>0</v>
      </c>
      <c r="Y121" s="3">
        <v>0</v>
      </c>
      <c r="Z121" s="3">
        <v>0</v>
      </c>
      <c r="AA121" s="3">
        <v>0</v>
      </c>
      <c r="AB121" s="3">
        <v>0</v>
      </c>
      <c r="AC121" s="3">
        <v>0</v>
      </c>
      <c r="AD121" s="3">
        <v>0</v>
      </c>
      <c r="AE121" s="3">
        <v>0</v>
      </c>
      <c r="AF121" t="s">
        <v>119</v>
      </c>
      <c r="AG121" s="13">
        <v>7</v>
      </c>
      <c r="AQ121"/>
    </row>
    <row r="122" spans="1:43" x14ac:dyDescent="0.2">
      <c r="A122" t="s">
        <v>479</v>
      </c>
      <c r="B122" t="s">
        <v>605</v>
      </c>
      <c r="C122" t="s">
        <v>1050</v>
      </c>
      <c r="D122" t="s">
        <v>1293</v>
      </c>
      <c r="E122" s="3">
        <v>68.900000000000006</v>
      </c>
      <c r="F122" s="3">
        <f>Table3[[#This Row],[Total Hours Nurse Staffing]]/Table3[[#This Row],[MDS Census]]</f>
        <v>3.3641751330430574</v>
      </c>
      <c r="G122" s="3">
        <f>Table3[[#This Row],[Total Direct Care Staff Hours]]/Table3[[#This Row],[MDS Census]]</f>
        <v>3.1159087243992896</v>
      </c>
      <c r="H122" s="3">
        <f>Table3[[#This Row],[Total RN Hours (w/ Admin, DON)]]/Table3[[#This Row],[MDS Census]]</f>
        <v>0.46149814546040963</v>
      </c>
      <c r="I122" s="3">
        <f>Table3[[#This Row],[RN Hours (excl. Admin, DON)]]/Table3[[#This Row],[MDS Census]]</f>
        <v>0.21323173681664245</v>
      </c>
      <c r="J122" s="3">
        <f t="shared" si="2"/>
        <v>231.79166666666666</v>
      </c>
      <c r="K122" s="3">
        <f>SUM(Table3[[#This Row],[RN Hours (excl. Admin, DON)]], Table3[[#This Row],[LPN Hours (excl. Admin)]], Table3[[#This Row],[CNA Hours]], Table3[[#This Row],[NA TR Hours]], Table3[[#This Row],[Med Aide/Tech Hours]])</f>
        <v>214.68611111111107</v>
      </c>
      <c r="L122" s="3">
        <f>SUM(Table3[[#This Row],[RN Hours (excl. Admin, DON)]:[RN DON Hours]])</f>
        <v>31.797222222222224</v>
      </c>
      <c r="M122" s="3">
        <v>14.691666666666666</v>
      </c>
      <c r="N122" s="3">
        <v>5.7277777777777779</v>
      </c>
      <c r="O122" s="3">
        <v>11.377777777777778</v>
      </c>
      <c r="P122" s="3">
        <f>SUM(Table3[[#This Row],[LPN Hours (excl. Admin)]:[LPN Admin Hours]])</f>
        <v>59.397222222222226</v>
      </c>
      <c r="Q122" s="3">
        <v>59.397222222222226</v>
      </c>
      <c r="R122" s="3">
        <v>0</v>
      </c>
      <c r="S122" s="3">
        <f>SUM(Table3[[#This Row],[CNA Hours]], Table3[[#This Row],[NA TR Hours]], Table3[[#This Row],[Med Aide/Tech Hours]])</f>
        <v>140.5972222222222</v>
      </c>
      <c r="T122" s="3">
        <v>134.48333333333332</v>
      </c>
      <c r="U122" s="3">
        <v>0</v>
      </c>
      <c r="V122" s="3">
        <v>6.1138888888888889</v>
      </c>
      <c r="W122" s="3">
        <f>SUM(Table3[[#This Row],[RN Hours Contract]:[Med Aide Hours Contract]])</f>
        <v>28.677777777777777</v>
      </c>
      <c r="X122" s="3">
        <v>0.26666666666666666</v>
      </c>
      <c r="Y122" s="3">
        <v>0.93333333333333335</v>
      </c>
      <c r="Z122" s="3">
        <v>0</v>
      </c>
      <c r="AA122" s="3">
        <v>0.33888888888888891</v>
      </c>
      <c r="AB122" s="3">
        <v>0</v>
      </c>
      <c r="AC122" s="3">
        <v>27.138888888888889</v>
      </c>
      <c r="AD122" s="3">
        <v>0</v>
      </c>
      <c r="AE122" s="3">
        <v>0</v>
      </c>
      <c r="AF122" t="s">
        <v>120</v>
      </c>
      <c r="AG122" s="13">
        <v>7</v>
      </c>
      <c r="AQ122"/>
    </row>
    <row r="123" spans="1:43" x14ac:dyDescent="0.2">
      <c r="A123" t="s">
        <v>479</v>
      </c>
      <c r="B123" t="s">
        <v>606</v>
      </c>
      <c r="C123" t="s">
        <v>960</v>
      </c>
      <c r="D123" t="s">
        <v>1298</v>
      </c>
      <c r="E123" s="3">
        <v>122.9</v>
      </c>
      <c r="F123" s="3">
        <f>Table3[[#This Row],[Total Hours Nurse Staffing]]/Table3[[#This Row],[MDS Census]]</f>
        <v>3.1950022601934727</v>
      </c>
      <c r="G123" s="3">
        <f>Table3[[#This Row],[Total Direct Care Staff Hours]]/Table3[[#This Row],[MDS Census]]</f>
        <v>3.0921571286502125</v>
      </c>
      <c r="H123" s="3">
        <f>Table3[[#This Row],[Total RN Hours (w/ Admin, DON)]]/Table3[[#This Row],[MDS Census]]</f>
        <v>0.1895090859777597</v>
      </c>
      <c r="I123" s="3">
        <f>Table3[[#This Row],[RN Hours (excl. Admin, DON)]]/Table3[[#This Row],[MDS Census]]</f>
        <v>0.14362715848476629</v>
      </c>
      <c r="J123" s="3">
        <f t="shared" si="2"/>
        <v>392.66577777777781</v>
      </c>
      <c r="K123" s="3">
        <f>SUM(Table3[[#This Row],[RN Hours (excl. Admin, DON)]], Table3[[#This Row],[LPN Hours (excl. Admin)]], Table3[[#This Row],[CNA Hours]], Table3[[#This Row],[NA TR Hours]], Table3[[#This Row],[Med Aide/Tech Hours]])</f>
        <v>380.02611111111116</v>
      </c>
      <c r="L123" s="3">
        <f>SUM(Table3[[#This Row],[RN Hours (excl. Admin, DON)]:[RN DON Hours]])</f>
        <v>23.290666666666667</v>
      </c>
      <c r="M123" s="3">
        <v>17.651777777777777</v>
      </c>
      <c r="N123" s="3">
        <v>3.888888888888889E-2</v>
      </c>
      <c r="O123" s="3">
        <v>5.6</v>
      </c>
      <c r="P123" s="3">
        <f>SUM(Table3[[#This Row],[LPN Hours (excl. Admin)]:[LPN Admin Hours]])</f>
        <v>107.8811111111111</v>
      </c>
      <c r="Q123" s="3">
        <v>100.88033333333333</v>
      </c>
      <c r="R123" s="3">
        <v>7.0007777777777767</v>
      </c>
      <c r="S123" s="3">
        <f>SUM(Table3[[#This Row],[CNA Hours]], Table3[[#This Row],[NA TR Hours]], Table3[[#This Row],[Med Aide/Tech Hours]])</f>
        <v>261.49400000000003</v>
      </c>
      <c r="T123" s="3">
        <v>256.50655555555556</v>
      </c>
      <c r="U123" s="3">
        <v>0</v>
      </c>
      <c r="V123" s="3">
        <v>4.9874444444444439</v>
      </c>
      <c r="W123" s="3">
        <f>SUM(Table3[[#This Row],[RN Hours Contract]:[Med Aide Hours Contract]])</f>
        <v>61.515888888888888</v>
      </c>
      <c r="X123" s="3">
        <v>5.5055555555555555</v>
      </c>
      <c r="Y123" s="3">
        <v>0</v>
      </c>
      <c r="Z123" s="3">
        <v>0</v>
      </c>
      <c r="AA123" s="3">
        <v>11.185333333333336</v>
      </c>
      <c r="AB123" s="3">
        <v>0</v>
      </c>
      <c r="AC123" s="3">
        <v>39.837555555555554</v>
      </c>
      <c r="AD123" s="3">
        <v>0</v>
      </c>
      <c r="AE123" s="3">
        <v>4.9874444444444439</v>
      </c>
      <c r="AF123" t="s">
        <v>121</v>
      </c>
      <c r="AG123" s="13">
        <v>7</v>
      </c>
      <c r="AQ123"/>
    </row>
    <row r="124" spans="1:43" x14ac:dyDescent="0.2">
      <c r="A124" t="s">
        <v>479</v>
      </c>
      <c r="B124" t="s">
        <v>607</v>
      </c>
      <c r="C124" t="s">
        <v>1108</v>
      </c>
      <c r="D124" t="s">
        <v>1238</v>
      </c>
      <c r="E124" s="3">
        <v>83.344444444444449</v>
      </c>
      <c r="F124" s="3">
        <f>Table3[[#This Row],[Total Hours Nurse Staffing]]/Table3[[#This Row],[MDS Census]]</f>
        <v>3.8033462205039323</v>
      </c>
      <c r="G124" s="3">
        <f>Table3[[#This Row],[Total Direct Care Staff Hours]]/Table3[[#This Row],[MDS Census]]</f>
        <v>3.4862604986001866</v>
      </c>
      <c r="H124" s="3">
        <f>Table3[[#This Row],[Total RN Hours (w/ Admin, DON)]]/Table3[[#This Row],[MDS Census]]</f>
        <v>0.23916811091854415</v>
      </c>
      <c r="I124" s="3">
        <f>Table3[[#This Row],[RN Hours (excl. Admin, DON)]]/Table3[[#This Row],[MDS Census]]</f>
        <v>6.1302493000933204E-2</v>
      </c>
      <c r="J124" s="3">
        <f t="shared" si="2"/>
        <v>316.98777777777775</v>
      </c>
      <c r="K124" s="3">
        <f>SUM(Table3[[#This Row],[RN Hours (excl. Admin, DON)]], Table3[[#This Row],[LPN Hours (excl. Admin)]], Table3[[#This Row],[CNA Hours]], Table3[[#This Row],[NA TR Hours]], Table3[[#This Row],[Med Aide/Tech Hours]])</f>
        <v>290.56044444444444</v>
      </c>
      <c r="L124" s="3">
        <f>SUM(Table3[[#This Row],[RN Hours (excl. Admin, DON)]:[RN DON Hours]])</f>
        <v>19.93333333333333</v>
      </c>
      <c r="M124" s="3">
        <v>5.1092222222222219</v>
      </c>
      <c r="N124" s="3">
        <v>9.9685555555555538</v>
      </c>
      <c r="O124" s="3">
        <v>4.8555555555555552</v>
      </c>
      <c r="P124" s="3">
        <f>SUM(Table3[[#This Row],[LPN Hours (excl. Admin)]:[LPN Admin Hours]])</f>
        <v>92.201222222222228</v>
      </c>
      <c r="Q124" s="3">
        <v>80.597999999999999</v>
      </c>
      <c r="R124" s="3">
        <v>11.603222222222225</v>
      </c>
      <c r="S124" s="3">
        <f>SUM(Table3[[#This Row],[CNA Hours]], Table3[[#This Row],[NA TR Hours]], Table3[[#This Row],[Med Aide/Tech Hours]])</f>
        <v>204.8532222222222</v>
      </c>
      <c r="T124" s="3">
        <v>148.17888888888891</v>
      </c>
      <c r="U124" s="3">
        <v>16.892888888888887</v>
      </c>
      <c r="V124" s="3">
        <v>39.781444444444432</v>
      </c>
      <c r="W124" s="3">
        <f>SUM(Table3[[#This Row],[RN Hours Contract]:[Med Aide Hours Contract]])</f>
        <v>96.786666666666676</v>
      </c>
      <c r="X124" s="3">
        <v>4.6462222222222227</v>
      </c>
      <c r="Y124" s="3">
        <v>0</v>
      </c>
      <c r="Z124" s="3">
        <v>0</v>
      </c>
      <c r="AA124" s="3">
        <v>31.944888888888894</v>
      </c>
      <c r="AB124" s="3">
        <v>0</v>
      </c>
      <c r="AC124" s="3">
        <v>57.367222222222217</v>
      </c>
      <c r="AD124" s="3">
        <v>0</v>
      </c>
      <c r="AE124" s="3">
        <v>2.8283333333333336</v>
      </c>
      <c r="AF124" t="s">
        <v>122</v>
      </c>
      <c r="AG124" s="13">
        <v>7</v>
      </c>
      <c r="AQ124"/>
    </row>
    <row r="125" spans="1:43" x14ac:dyDescent="0.2">
      <c r="A125" t="s">
        <v>479</v>
      </c>
      <c r="B125" t="s">
        <v>608</v>
      </c>
      <c r="C125" t="s">
        <v>1044</v>
      </c>
      <c r="D125" t="s">
        <v>1296</v>
      </c>
      <c r="E125" s="3">
        <v>23.055555555555557</v>
      </c>
      <c r="F125" s="3">
        <f>Table3[[#This Row],[Total Hours Nurse Staffing]]/Table3[[#This Row],[MDS Census]]</f>
        <v>3.624563855421687</v>
      </c>
      <c r="G125" s="3">
        <f>Table3[[#This Row],[Total Direct Care Staff Hours]]/Table3[[#This Row],[MDS Census]]</f>
        <v>3.2920915662650603</v>
      </c>
      <c r="H125" s="3">
        <f>Table3[[#This Row],[Total RN Hours (w/ Admin, DON)]]/Table3[[#This Row],[MDS Census]]</f>
        <v>0.63948915662650596</v>
      </c>
      <c r="I125" s="3">
        <f>Table3[[#This Row],[RN Hours (excl. Admin, DON)]]/Table3[[#This Row],[MDS Census]]</f>
        <v>0.3070168674698795</v>
      </c>
      <c r="J125" s="3">
        <f t="shared" si="2"/>
        <v>83.566333333333347</v>
      </c>
      <c r="K125" s="3">
        <f>SUM(Table3[[#This Row],[RN Hours (excl. Admin, DON)]], Table3[[#This Row],[LPN Hours (excl. Admin)]], Table3[[#This Row],[CNA Hours]], Table3[[#This Row],[NA TR Hours]], Table3[[#This Row],[Med Aide/Tech Hours]])</f>
        <v>75.90100000000001</v>
      </c>
      <c r="L125" s="3">
        <f>SUM(Table3[[#This Row],[RN Hours (excl. Admin, DON)]:[RN DON Hours]])</f>
        <v>14.743777777777776</v>
      </c>
      <c r="M125" s="3">
        <v>7.0784444444444441</v>
      </c>
      <c r="N125" s="3">
        <v>3.0819999999999999</v>
      </c>
      <c r="O125" s="3">
        <v>4.583333333333333</v>
      </c>
      <c r="P125" s="3">
        <f>SUM(Table3[[#This Row],[LPN Hours (excl. Admin)]:[LPN Admin Hours]])</f>
        <v>20.25288888888889</v>
      </c>
      <c r="Q125" s="3">
        <v>20.25288888888889</v>
      </c>
      <c r="R125" s="3">
        <v>0</v>
      </c>
      <c r="S125" s="3">
        <f>SUM(Table3[[#This Row],[CNA Hours]], Table3[[#This Row],[NA TR Hours]], Table3[[#This Row],[Med Aide/Tech Hours]])</f>
        <v>48.56966666666667</v>
      </c>
      <c r="T125" s="3">
        <v>44.714333333333336</v>
      </c>
      <c r="U125" s="3">
        <v>3.8553333333333337</v>
      </c>
      <c r="V125" s="3">
        <v>0</v>
      </c>
      <c r="W125" s="3">
        <f>SUM(Table3[[#This Row],[RN Hours Contract]:[Med Aide Hours Contract]])</f>
        <v>0</v>
      </c>
      <c r="X125" s="3">
        <v>0</v>
      </c>
      <c r="Y125" s="3">
        <v>0</v>
      </c>
      <c r="Z125" s="3">
        <v>0</v>
      </c>
      <c r="AA125" s="3">
        <v>0</v>
      </c>
      <c r="AB125" s="3">
        <v>0</v>
      </c>
      <c r="AC125" s="3">
        <v>0</v>
      </c>
      <c r="AD125" s="3">
        <v>0</v>
      </c>
      <c r="AE125" s="3">
        <v>0</v>
      </c>
      <c r="AF125" t="s">
        <v>123</v>
      </c>
      <c r="AG125" s="13">
        <v>7</v>
      </c>
      <c r="AQ125"/>
    </row>
    <row r="126" spans="1:43" x14ac:dyDescent="0.2">
      <c r="A126" t="s">
        <v>479</v>
      </c>
      <c r="B126" t="s">
        <v>609</v>
      </c>
      <c r="C126" t="s">
        <v>1065</v>
      </c>
      <c r="D126" t="s">
        <v>1279</v>
      </c>
      <c r="E126" s="3">
        <v>30</v>
      </c>
      <c r="F126" s="3">
        <f>Table3[[#This Row],[Total Hours Nurse Staffing]]/Table3[[#This Row],[MDS Census]]</f>
        <v>3.3765925925925924</v>
      </c>
      <c r="G126" s="3">
        <f>Table3[[#This Row],[Total Direct Care Staff Hours]]/Table3[[#This Row],[MDS Census]]</f>
        <v>3.121296296296296</v>
      </c>
      <c r="H126" s="3">
        <f>Table3[[#This Row],[Total RN Hours (w/ Admin, DON)]]/Table3[[#This Row],[MDS Census]]</f>
        <v>0.57196296296296301</v>
      </c>
      <c r="I126" s="3">
        <f>Table3[[#This Row],[RN Hours (excl. Admin, DON)]]/Table3[[#This Row],[MDS Census]]</f>
        <v>0.39907407407407403</v>
      </c>
      <c r="J126" s="3">
        <f t="shared" si="2"/>
        <v>101.29777777777777</v>
      </c>
      <c r="K126" s="3">
        <f>SUM(Table3[[#This Row],[RN Hours (excl. Admin, DON)]], Table3[[#This Row],[LPN Hours (excl. Admin)]], Table3[[#This Row],[CNA Hours]], Table3[[#This Row],[NA TR Hours]], Table3[[#This Row],[Med Aide/Tech Hours]])</f>
        <v>93.638888888888886</v>
      </c>
      <c r="L126" s="3">
        <f>SUM(Table3[[#This Row],[RN Hours (excl. Admin, DON)]:[RN DON Hours]])</f>
        <v>17.158888888888889</v>
      </c>
      <c r="M126" s="3">
        <v>11.972222222222221</v>
      </c>
      <c r="N126" s="3">
        <v>0</v>
      </c>
      <c r="O126" s="3">
        <v>5.1866666666666665</v>
      </c>
      <c r="P126" s="3">
        <f>SUM(Table3[[#This Row],[LPN Hours (excl. Admin)]:[LPN Admin Hours]])</f>
        <v>18.478888888888886</v>
      </c>
      <c r="Q126" s="3">
        <v>16.006666666666664</v>
      </c>
      <c r="R126" s="3">
        <v>2.4722222222222223</v>
      </c>
      <c r="S126" s="3">
        <f>SUM(Table3[[#This Row],[CNA Hours]], Table3[[#This Row],[NA TR Hours]], Table3[[#This Row],[Med Aide/Tech Hours]])</f>
        <v>65.66</v>
      </c>
      <c r="T126" s="3">
        <v>51.041111111111107</v>
      </c>
      <c r="U126" s="3">
        <v>6.0333333333333332</v>
      </c>
      <c r="V126" s="3">
        <v>8.5855555555555565</v>
      </c>
      <c r="W126" s="3">
        <f>SUM(Table3[[#This Row],[RN Hours Contract]:[Med Aide Hours Contract]])</f>
        <v>0</v>
      </c>
      <c r="X126" s="3">
        <v>0</v>
      </c>
      <c r="Y126" s="3">
        <v>0</v>
      </c>
      <c r="Z126" s="3">
        <v>0</v>
      </c>
      <c r="AA126" s="3">
        <v>0</v>
      </c>
      <c r="AB126" s="3">
        <v>0</v>
      </c>
      <c r="AC126" s="3">
        <v>0</v>
      </c>
      <c r="AD126" s="3">
        <v>0</v>
      </c>
      <c r="AE126" s="3">
        <v>0</v>
      </c>
      <c r="AF126" t="s">
        <v>124</v>
      </c>
      <c r="AG126" s="13">
        <v>7</v>
      </c>
      <c r="AQ126"/>
    </row>
    <row r="127" spans="1:43" x14ac:dyDescent="0.2">
      <c r="A127" t="s">
        <v>479</v>
      </c>
      <c r="B127" t="s">
        <v>610</v>
      </c>
      <c r="C127" t="s">
        <v>1048</v>
      </c>
      <c r="D127" t="s">
        <v>1282</v>
      </c>
      <c r="E127" s="3">
        <v>24.288888888888888</v>
      </c>
      <c r="F127" s="3">
        <f>Table3[[#This Row],[Total Hours Nurse Staffing]]/Table3[[#This Row],[MDS Census]]</f>
        <v>3.34224153705398</v>
      </c>
      <c r="G127" s="3">
        <f>Table3[[#This Row],[Total Direct Care Staff Hours]]/Table3[[#This Row],[MDS Census]]</f>
        <v>3.043334858188472</v>
      </c>
      <c r="H127" s="3">
        <f>Table3[[#This Row],[Total RN Hours (w/ Admin, DON)]]/Table3[[#This Row],[MDS Census]]</f>
        <v>0.46224153705397991</v>
      </c>
      <c r="I127" s="3">
        <f>Table3[[#This Row],[RN Hours (excl. Admin, DON)]]/Table3[[#This Row],[MDS Census]]</f>
        <v>0.1633348581884721</v>
      </c>
      <c r="J127" s="3">
        <f t="shared" si="2"/>
        <v>81.179333333333332</v>
      </c>
      <c r="K127" s="3">
        <f>SUM(Table3[[#This Row],[RN Hours (excl. Admin, DON)]], Table3[[#This Row],[LPN Hours (excl. Admin)]], Table3[[#This Row],[CNA Hours]], Table3[[#This Row],[NA TR Hours]], Table3[[#This Row],[Med Aide/Tech Hours]])</f>
        <v>73.919222222222217</v>
      </c>
      <c r="L127" s="3">
        <f>SUM(Table3[[#This Row],[RN Hours (excl. Admin, DON)]:[RN DON Hours]])</f>
        <v>11.227333333333334</v>
      </c>
      <c r="M127" s="3">
        <v>3.9672222222222224</v>
      </c>
      <c r="N127" s="3">
        <v>3.2156666666666665</v>
      </c>
      <c r="O127" s="3">
        <v>4.0444444444444443</v>
      </c>
      <c r="P127" s="3">
        <f>SUM(Table3[[#This Row],[LPN Hours (excl. Admin)]:[LPN Admin Hours]])</f>
        <v>20.475777777777775</v>
      </c>
      <c r="Q127" s="3">
        <v>20.475777777777775</v>
      </c>
      <c r="R127" s="3">
        <v>0</v>
      </c>
      <c r="S127" s="3">
        <f>SUM(Table3[[#This Row],[CNA Hours]], Table3[[#This Row],[NA TR Hours]], Table3[[#This Row],[Med Aide/Tech Hours]])</f>
        <v>49.476222222222219</v>
      </c>
      <c r="T127" s="3">
        <v>46.675333333333327</v>
      </c>
      <c r="U127" s="3">
        <v>0</v>
      </c>
      <c r="V127" s="3">
        <v>2.8008888888888888</v>
      </c>
      <c r="W127" s="3">
        <f>SUM(Table3[[#This Row],[RN Hours Contract]:[Med Aide Hours Contract]])</f>
        <v>0</v>
      </c>
      <c r="X127" s="3">
        <v>0</v>
      </c>
      <c r="Y127" s="3">
        <v>0</v>
      </c>
      <c r="Z127" s="3">
        <v>0</v>
      </c>
      <c r="AA127" s="3">
        <v>0</v>
      </c>
      <c r="AB127" s="3">
        <v>0</v>
      </c>
      <c r="AC127" s="3">
        <v>0</v>
      </c>
      <c r="AD127" s="3">
        <v>0</v>
      </c>
      <c r="AE127" s="3">
        <v>0</v>
      </c>
      <c r="AF127" t="s">
        <v>125</v>
      </c>
      <c r="AG127" s="13">
        <v>7</v>
      </c>
      <c r="AQ127"/>
    </row>
    <row r="128" spans="1:43" x14ac:dyDescent="0.2">
      <c r="A128" t="s">
        <v>479</v>
      </c>
      <c r="B128" t="s">
        <v>611</v>
      </c>
      <c r="C128" t="s">
        <v>1011</v>
      </c>
      <c r="D128" t="s">
        <v>1229</v>
      </c>
      <c r="E128" s="3">
        <v>29.233333333333334</v>
      </c>
      <c r="F128" s="3">
        <f>Table3[[#This Row],[Total Hours Nurse Staffing]]/Table3[[#This Row],[MDS Census]]</f>
        <v>4.5067654884074502</v>
      </c>
      <c r="G128" s="3">
        <f>Table3[[#This Row],[Total Direct Care Staff Hours]]/Table3[[#This Row],[MDS Census]]</f>
        <v>4.2671987837324217</v>
      </c>
      <c r="H128" s="3">
        <f>Table3[[#This Row],[Total RN Hours (w/ Admin, DON)]]/Table3[[#This Row],[MDS Census]]</f>
        <v>0.4590649942987457</v>
      </c>
      <c r="I128" s="3">
        <f>Table3[[#This Row],[RN Hours (excl. Admin, DON)]]/Table3[[#This Row],[MDS Census]]</f>
        <v>0.21949828962371723</v>
      </c>
      <c r="J128" s="3">
        <f t="shared" si="2"/>
        <v>131.7477777777778</v>
      </c>
      <c r="K128" s="3">
        <f>SUM(Table3[[#This Row],[RN Hours (excl. Admin, DON)]], Table3[[#This Row],[LPN Hours (excl. Admin)]], Table3[[#This Row],[CNA Hours]], Table3[[#This Row],[NA TR Hours]], Table3[[#This Row],[Med Aide/Tech Hours]])</f>
        <v>124.74444444444445</v>
      </c>
      <c r="L128" s="3">
        <f>SUM(Table3[[#This Row],[RN Hours (excl. Admin, DON)]:[RN DON Hours]])</f>
        <v>13.42</v>
      </c>
      <c r="M128" s="3">
        <v>6.416666666666667</v>
      </c>
      <c r="N128" s="3">
        <v>0</v>
      </c>
      <c r="O128" s="3">
        <v>7.003333333333333</v>
      </c>
      <c r="P128" s="3">
        <f>SUM(Table3[[#This Row],[LPN Hours (excl. Admin)]:[LPN Admin Hours]])</f>
        <v>17.971111111111114</v>
      </c>
      <c r="Q128" s="3">
        <v>17.971111111111114</v>
      </c>
      <c r="R128" s="3">
        <v>0</v>
      </c>
      <c r="S128" s="3">
        <f>SUM(Table3[[#This Row],[CNA Hours]], Table3[[#This Row],[NA TR Hours]], Table3[[#This Row],[Med Aide/Tech Hours]])</f>
        <v>100.35666666666667</v>
      </c>
      <c r="T128" s="3">
        <v>88.862222222222229</v>
      </c>
      <c r="U128" s="3">
        <v>0</v>
      </c>
      <c r="V128" s="3">
        <v>11.494444444444442</v>
      </c>
      <c r="W128" s="3">
        <f>SUM(Table3[[#This Row],[RN Hours Contract]:[Med Aide Hours Contract]])</f>
        <v>0</v>
      </c>
      <c r="X128" s="3">
        <v>0</v>
      </c>
      <c r="Y128" s="3">
        <v>0</v>
      </c>
      <c r="Z128" s="3">
        <v>0</v>
      </c>
      <c r="AA128" s="3">
        <v>0</v>
      </c>
      <c r="AB128" s="3">
        <v>0</v>
      </c>
      <c r="AC128" s="3">
        <v>0</v>
      </c>
      <c r="AD128" s="3">
        <v>0</v>
      </c>
      <c r="AE128" s="3">
        <v>0</v>
      </c>
      <c r="AF128" t="s">
        <v>126</v>
      </c>
      <c r="AG128" s="13">
        <v>7</v>
      </c>
      <c r="AQ128"/>
    </row>
    <row r="129" spans="1:43" x14ac:dyDescent="0.2">
      <c r="A129" t="s">
        <v>479</v>
      </c>
      <c r="B129" t="s">
        <v>612</v>
      </c>
      <c r="C129" t="s">
        <v>1109</v>
      </c>
      <c r="D129" t="s">
        <v>1256</v>
      </c>
      <c r="E129" s="3">
        <v>82.733333333333334</v>
      </c>
      <c r="F129" s="3">
        <f>Table3[[#This Row],[Total Hours Nurse Staffing]]/Table3[[#This Row],[MDS Census]]</f>
        <v>3.4553115766854692</v>
      </c>
      <c r="G129" s="3">
        <f>Table3[[#This Row],[Total Direct Care Staff Hours]]/Table3[[#This Row],[MDS Census]]</f>
        <v>3.3997784045124901</v>
      </c>
      <c r="H129" s="3">
        <f>Table3[[#This Row],[Total RN Hours (w/ Admin, DON)]]/Table3[[#This Row],[MDS Census]]</f>
        <v>0.1399409078699973</v>
      </c>
      <c r="I129" s="3">
        <f>Table3[[#This Row],[RN Hours (excl. Admin, DON)]]/Table3[[#This Row],[MDS Census]]</f>
        <v>0.1399409078699973</v>
      </c>
      <c r="J129" s="3">
        <f t="shared" si="2"/>
        <v>285.86944444444447</v>
      </c>
      <c r="K129" s="3">
        <f>SUM(Table3[[#This Row],[RN Hours (excl. Admin, DON)]], Table3[[#This Row],[LPN Hours (excl. Admin)]], Table3[[#This Row],[CNA Hours]], Table3[[#This Row],[NA TR Hours]], Table3[[#This Row],[Med Aide/Tech Hours]])</f>
        <v>281.27500000000003</v>
      </c>
      <c r="L129" s="3">
        <f>SUM(Table3[[#This Row],[RN Hours (excl. Admin, DON)]:[RN DON Hours]])</f>
        <v>11.577777777777778</v>
      </c>
      <c r="M129" s="3">
        <v>11.577777777777778</v>
      </c>
      <c r="N129" s="3">
        <v>0</v>
      </c>
      <c r="O129" s="3">
        <v>0</v>
      </c>
      <c r="P129" s="3">
        <f>SUM(Table3[[#This Row],[LPN Hours (excl. Admin)]:[LPN Admin Hours]])</f>
        <v>62.038888888888884</v>
      </c>
      <c r="Q129" s="3">
        <v>57.444444444444443</v>
      </c>
      <c r="R129" s="3">
        <v>4.5944444444444441</v>
      </c>
      <c r="S129" s="3">
        <f>SUM(Table3[[#This Row],[CNA Hours]], Table3[[#This Row],[NA TR Hours]], Table3[[#This Row],[Med Aide/Tech Hours]])</f>
        <v>212.25277777777779</v>
      </c>
      <c r="T129" s="3">
        <v>131.56944444444446</v>
      </c>
      <c r="U129" s="3">
        <v>32.108333333333334</v>
      </c>
      <c r="V129" s="3">
        <v>48.575000000000003</v>
      </c>
      <c r="W129" s="3">
        <f>SUM(Table3[[#This Row],[RN Hours Contract]:[Med Aide Hours Contract]])</f>
        <v>0</v>
      </c>
      <c r="X129" s="3">
        <v>0</v>
      </c>
      <c r="Y129" s="3">
        <v>0</v>
      </c>
      <c r="Z129" s="3">
        <v>0</v>
      </c>
      <c r="AA129" s="3">
        <v>0</v>
      </c>
      <c r="AB129" s="3">
        <v>0</v>
      </c>
      <c r="AC129" s="3">
        <v>0</v>
      </c>
      <c r="AD129" s="3">
        <v>0</v>
      </c>
      <c r="AE129" s="3">
        <v>0</v>
      </c>
      <c r="AF129" t="s">
        <v>127</v>
      </c>
      <c r="AG129" s="13">
        <v>7</v>
      </c>
      <c r="AQ129"/>
    </row>
    <row r="130" spans="1:43" x14ac:dyDescent="0.2">
      <c r="A130" t="s">
        <v>479</v>
      </c>
      <c r="B130" t="s">
        <v>613</v>
      </c>
      <c r="C130" t="s">
        <v>987</v>
      </c>
      <c r="D130" t="s">
        <v>1281</v>
      </c>
      <c r="E130" s="3">
        <v>57.3</v>
      </c>
      <c r="F130" s="3">
        <f>Table3[[#This Row],[Total Hours Nurse Staffing]]/Table3[[#This Row],[MDS Census]]</f>
        <v>3.7436009307737055</v>
      </c>
      <c r="G130" s="3">
        <f>Table3[[#This Row],[Total Direct Care Staff Hours]]/Table3[[#This Row],[MDS Census]]</f>
        <v>3.3644560791157652</v>
      </c>
      <c r="H130" s="3">
        <f>Table3[[#This Row],[Total RN Hours (w/ Admin, DON)]]/Table3[[#This Row],[MDS Census]]</f>
        <v>0.87521815008726023</v>
      </c>
      <c r="I130" s="3">
        <f>Table3[[#This Row],[RN Hours (excl. Admin, DON)]]/Table3[[#This Row],[MDS Census]]</f>
        <v>0.68130696141167357</v>
      </c>
      <c r="J130" s="3">
        <f t="shared" si="2"/>
        <v>214.50833333333333</v>
      </c>
      <c r="K130" s="3">
        <f>SUM(Table3[[#This Row],[RN Hours (excl. Admin, DON)]], Table3[[#This Row],[LPN Hours (excl. Admin)]], Table3[[#This Row],[CNA Hours]], Table3[[#This Row],[NA TR Hours]], Table3[[#This Row],[Med Aide/Tech Hours]])</f>
        <v>192.78333333333333</v>
      </c>
      <c r="L130" s="3">
        <f>SUM(Table3[[#This Row],[RN Hours (excl. Admin, DON)]:[RN DON Hours]])</f>
        <v>50.150000000000006</v>
      </c>
      <c r="M130" s="3">
        <v>39.038888888888891</v>
      </c>
      <c r="N130" s="3">
        <v>5.5111111111111111</v>
      </c>
      <c r="O130" s="3">
        <v>5.6</v>
      </c>
      <c r="P130" s="3">
        <f>SUM(Table3[[#This Row],[LPN Hours (excl. Admin)]:[LPN Admin Hours]])</f>
        <v>42.591666666666669</v>
      </c>
      <c r="Q130" s="3">
        <v>31.977777777777778</v>
      </c>
      <c r="R130" s="3">
        <v>10.613888888888889</v>
      </c>
      <c r="S130" s="3">
        <f>SUM(Table3[[#This Row],[CNA Hours]], Table3[[#This Row],[NA TR Hours]], Table3[[#This Row],[Med Aide/Tech Hours]])</f>
        <v>121.76666666666667</v>
      </c>
      <c r="T130" s="3">
        <v>102.31944444444444</v>
      </c>
      <c r="U130" s="3">
        <v>0</v>
      </c>
      <c r="V130" s="3">
        <v>19.447222222222223</v>
      </c>
      <c r="W130" s="3">
        <f>SUM(Table3[[#This Row],[RN Hours Contract]:[Med Aide Hours Contract]])</f>
        <v>0.35</v>
      </c>
      <c r="X130" s="3">
        <v>0</v>
      </c>
      <c r="Y130" s="3">
        <v>0</v>
      </c>
      <c r="Z130" s="3">
        <v>0</v>
      </c>
      <c r="AA130" s="3">
        <v>0</v>
      </c>
      <c r="AB130" s="3">
        <v>0</v>
      </c>
      <c r="AC130" s="3">
        <v>0.35</v>
      </c>
      <c r="AD130" s="3">
        <v>0</v>
      </c>
      <c r="AE130" s="3">
        <v>0</v>
      </c>
      <c r="AF130" t="s">
        <v>128</v>
      </c>
      <c r="AG130" s="13">
        <v>7</v>
      </c>
      <c r="AQ130"/>
    </row>
    <row r="131" spans="1:43" x14ac:dyDescent="0.2">
      <c r="A131" t="s">
        <v>479</v>
      </c>
      <c r="B131" t="s">
        <v>614</v>
      </c>
      <c r="C131" t="s">
        <v>1042</v>
      </c>
      <c r="D131" t="s">
        <v>1206</v>
      </c>
      <c r="E131" s="3">
        <v>97.544444444444451</v>
      </c>
      <c r="F131" s="3">
        <f>Table3[[#This Row],[Total Hours Nurse Staffing]]/Table3[[#This Row],[MDS Census]]</f>
        <v>2.9612108440596878</v>
      </c>
      <c r="G131" s="3">
        <f>Table3[[#This Row],[Total Direct Care Staff Hours]]/Table3[[#This Row],[MDS Census]]</f>
        <v>2.8470885066636291</v>
      </c>
      <c r="H131" s="3">
        <f>Table3[[#This Row],[Total RN Hours (w/ Admin, DON)]]/Table3[[#This Row],[MDS Census]]</f>
        <v>0.43578995329764209</v>
      </c>
      <c r="I131" s="3">
        <f>Table3[[#This Row],[RN Hours (excl. Admin, DON)]]/Table3[[#This Row],[MDS Census]]</f>
        <v>0.37838022553821615</v>
      </c>
      <c r="J131" s="3">
        <f t="shared" si="2"/>
        <v>288.84966666666668</v>
      </c>
      <c r="K131" s="3">
        <f>SUM(Table3[[#This Row],[RN Hours (excl. Admin, DON)]], Table3[[#This Row],[LPN Hours (excl. Admin)]], Table3[[#This Row],[CNA Hours]], Table3[[#This Row],[NA TR Hours]], Table3[[#This Row],[Med Aide/Tech Hours]])</f>
        <v>277.71766666666667</v>
      </c>
      <c r="L131" s="3">
        <f>SUM(Table3[[#This Row],[RN Hours (excl. Admin, DON)]:[RN DON Hours]])</f>
        <v>42.50888888888889</v>
      </c>
      <c r="M131" s="3">
        <v>36.908888888888889</v>
      </c>
      <c r="N131" s="3">
        <v>0</v>
      </c>
      <c r="O131" s="3">
        <v>5.6</v>
      </c>
      <c r="P131" s="3">
        <f>SUM(Table3[[#This Row],[LPN Hours (excl. Admin)]:[LPN Admin Hours]])</f>
        <v>62.409444444444446</v>
      </c>
      <c r="Q131" s="3">
        <v>56.87744444444445</v>
      </c>
      <c r="R131" s="3">
        <v>5.532</v>
      </c>
      <c r="S131" s="3">
        <f>SUM(Table3[[#This Row],[CNA Hours]], Table3[[#This Row],[NA TR Hours]], Table3[[#This Row],[Med Aide/Tech Hours]])</f>
        <v>183.93133333333336</v>
      </c>
      <c r="T131" s="3">
        <v>125.62222222222222</v>
      </c>
      <c r="U131" s="3">
        <v>39.427555555555564</v>
      </c>
      <c r="V131" s="3">
        <v>18.881555555555558</v>
      </c>
      <c r="W131" s="3">
        <f>SUM(Table3[[#This Row],[RN Hours Contract]:[Med Aide Hours Contract]])</f>
        <v>0</v>
      </c>
      <c r="X131" s="3">
        <v>0</v>
      </c>
      <c r="Y131" s="3">
        <v>0</v>
      </c>
      <c r="Z131" s="3">
        <v>0</v>
      </c>
      <c r="AA131" s="3">
        <v>0</v>
      </c>
      <c r="AB131" s="3">
        <v>0</v>
      </c>
      <c r="AC131" s="3">
        <v>0</v>
      </c>
      <c r="AD131" s="3">
        <v>0</v>
      </c>
      <c r="AE131" s="3">
        <v>0</v>
      </c>
      <c r="AF131" t="s">
        <v>129</v>
      </c>
      <c r="AG131" s="13">
        <v>7</v>
      </c>
      <c r="AQ131"/>
    </row>
    <row r="132" spans="1:43" x14ac:dyDescent="0.2">
      <c r="A132" t="s">
        <v>479</v>
      </c>
      <c r="B132" t="s">
        <v>615</v>
      </c>
      <c r="C132" t="s">
        <v>1050</v>
      </c>
      <c r="D132" t="s">
        <v>1293</v>
      </c>
      <c r="E132" s="3">
        <v>53.588888888888889</v>
      </c>
      <c r="F132" s="3">
        <f>Table3[[#This Row],[Total Hours Nurse Staffing]]/Table3[[#This Row],[MDS Census]]</f>
        <v>2.5432821895086049</v>
      </c>
      <c r="G132" s="3">
        <f>Table3[[#This Row],[Total Direct Care Staff Hours]]/Table3[[#This Row],[MDS Census]]</f>
        <v>2.2127306655608541</v>
      </c>
      <c r="H132" s="3">
        <f>Table3[[#This Row],[Total RN Hours (w/ Admin, DON)]]/Table3[[#This Row],[MDS Census]]</f>
        <v>0.25124403897988801</v>
      </c>
      <c r="I132" s="3">
        <f>Table3[[#This Row],[RN Hours (excl. Admin, DON)]]/Table3[[#This Row],[MDS Census]]</f>
        <v>8.9985486211901305E-2</v>
      </c>
      <c r="J132" s="3">
        <f t="shared" si="2"/>
        <v>136.29166666666669</v>
      </c>
      <c r="K132" s="3">
        <f>SUM(Table3[[#This Row],[RN Hours (excl. Admin, DON)]], Table3[[#This Row],[LPN Hours (excl. Admin)]], Table3[[#This Row],[CNA Hours]], Table3[[#This Row],[NA TR Hours]], Table3[[#This Row],[Med Aide/Tech Hours]])</f>
        <v>118.57777777777777</v>
      </c>
      <c r="L132" s="3">
        <f>SUM(Table3[[#This Row],[RN Hours (excl. Admin, DON)]:[RN DON Hours]])</f>
        <v>13.463888888888889</v>
      </c>
      <c r="M132" s="3">
        <v>4.822222222222222</v>
      </c>
      <c r="N132" s="3">
        <v>2.9527777777777779</v>
      </c>
      <c r="O132" s="3">
        <v>5.6888888888888891</v>
      </c>
      <c r="P132" s="3">
        <f>SUM(Table3[[#This Row],[LPN Hours (excl. Admin)]:[LPN Admin Hours]])</f>
        <v>32.275000000000006</v>
      </c>
      <c r="Q132" s="3">
        <v>23.202777777777779</v>
      </c>
      <c r="R132" s="3">
        <v>9.0722222222222229</v>
      </c>
      <c r="S132" s="3">
        <f>SUM(Table3[[#This Row],[CNA Hours]], Table3[[#This Row],[NA TR Hours]], Table3[[#This Row],[Med Aide/Tech Hours]])</f>
        <v>90.552777777777777</v>
      </c>
      <c r="T132" s="3">
        <v>58.327777777777776</v>
      </c>
      <c r="U132" s="3">
        <v>7.2833333333333332</v>
      </c>
      <c r="V132" s="3">
        <v>24.941666666666666</v>
      </c>
      <c r="W132" s="3">
        <f>SUM(Table3[[#This Row],[RN Hours Contract]:[Med Aide Hours Contract]])</f>
        <v>0</v>
      </c>
      <c r="X132" s="3">
        <v>0</v>
      </c>
      <c r="Y132" s="3">
        <v>0</v>
      </c>
      <c r="Z132" s="3">
        <v>0</v>
      </c>
      <c r="AA132" s="3">
        <v>0</v>
      </c>
      <c r="AB132" s="3">
        <v>0</v>
      </c>
      <c r="AC132" s="3">
        <v>0</v>
      </c>
      <c r="AD132" s="3">
        <v>0</v>
      </c>
      <c r="AE132" s="3">
        <v>0</v>
      </c>
      <c r="AF132" t="s">
        <v>130</v>
      </c>
      <c r="AG132" s="13">
        <v>7</v>
      </c>
      <c r="AQ132"/>
    </row>
    <row r="133" spans="1:43" x14ac:dyDescent="0.2">
      <c r="A133" t="s">
        <v>479</v>
      </c>
      <c r="B133" t="s">
        <v>616</v>
      </c>
      <c r="C133" t="s">
        <v>1110</v>
      </c>
      <c r="D133" t="s">
        <v>1299</v>
      </c>
      <c r="E133" s="3">
        <v>62.977777777777774</v>
      </c>
      <c r="F133" s="3">
        <f>Table3[[#This Row],[Total Hours Nurse Staffing]]/Table3[[#This Row],[MDS Census]]</f>
        <v>3.0823853211009173</v>
      </c>
      <c r="G133" s="3">
        <f>Table3[[#This Row],[Total Direct Care Staff Hours]]/Table3[[#This Row],[MDS Census]]</f>
        <v>2.8551676076217363</v>
      </c>
      <c r="H133" s="3">
        <f>Table3[[#This Row],[Total RN Hours (w/ Admin, DON)]]/Table3[[#This Row],[MDS Census]]</f>
        <v>0.55831510232886394</v>
      </c>
      <c r="I133" s="3">
        <f>Table3[[#This Row],[RN Hours (excl. Admin, DON)]]/Table3[[#This Row],[MDS Census]]</f>
        <v>0.33109738884968248</v>
      </c>
      <c r="J133" s="3">
        <f t="shared" si="2"/>
        <v>194.12177777777777</v>
      </c>
      <c r="K133" s="3">
        <f>SUM(Table3[[#This Row],[RN Hours (excl. Admin, DON)]], Table3[[#This Row],[LPN Hours (excl. Admin)]], Table3[[#This Row],[CNA Hours]], Table3[[#This Row],[NA TR Hours]], Table3[[#This Row],[Med Aide/Tech Hours]])</f>
        <v>179.81211111111111</v>
      </c>
      <c r="L133" s="3">
        <f>SUM(Table3[[#This Row],[RN Hours (excl. Admin, DON)]:[RN DON Hours]])</f>
        <v>35.161444444444449</v>
      </c>
      <c r="M133" s="3">
        <v>20.85177777777778</v>
      </c>
      <c r="N133" s="3">
        <v>9.4318888888888885</v>
      </c>
      <c r="O133" s="3">
        <v>4.8777777777777782</v>
      </c>
      <c r="P133" s="3">
        <f>SUM(Table3[[#This Row],[LPN Hours (excl. Admin)]:[LPN Admin Hours]])</f>
        <v>46.325444444444443</v>
      </c>
      <c r="Q133" s="3">
        <v>46.325444444444443</v>
      </c>
      <c r="R133" s="3">
        <v>0</v>
      </c>
      <c r="S133" s="3">
        <f>SUM(Table3[[#This Row],[CNA Hours]], Table3[[#This Row],[NA TR Hours]], Table3[[#This Row],[Med Aide/Tech Hours]])</f>
        <v>112.63488888888888</v>
      </c>
      <c r="T133" s="3">
        <v>92.87299999999999</v>
      </c>
      <c r="U133" s="3">
        <v>7.9984444444444458</v>
      </c>
      <c r="V133" s="3">
        <v>11.763444444444449</v>
      </c>
      <c r="W133" s="3">
        <f>SUM(Table3[[#This Row],[RN Hours Contract]:[Med Aide Hours Contract]])</f>
        <v>0</v>
      </c>
      <c r="X133" s="3">
        <v>0</v>
      </c>
      <c r="Y133" s="3">
        <v>0</v>
      </c>
      <c r="Z133" s="3">
        <v>0</v>
      </c>
      <c r="AA133" s="3">
        <v>0</v>
      </c>
      <c r="AB133" s="3">
        <v>0</v>
      </c>
      <c r="AC133" s="3">
        <v>0</v>
      </c>
      <c r="AD133" s="3">
        <v>0</v>
      </c>
      <c r="AE133" s="3">
        <v>0</v>
      </c>
      <c r="AF133" t="s">
        <v>131</v>
      </c>
      <c r="AG133" s="13">
        <v>7</v>
      </c>
      <c r="AQ133"/>
    </row>
    <row r="134" spans="1:43" x14ac:dyDescent="0.2">
      <c r="A134" t="s">
        <v>479</v>
      </c>
      <c r="B134" t="s">
        <v>617</v>
      </c>
      <c r="C134" t="s">
        <v>985</v>
      </c>
      <c r="D134" t="s">
        <v>1227</v>
      </c>
      <c r="E134" s="3">
        <v>75</v>
      </c>
      <c r="F134" s="3">
        <f>Table3[[#This Row],[Total Hours Nurse Staffing]]/Table3[[#This Row],[MDS Census]]</f>
        <v>3.1460948148148145</v>
      </c>
      <c r="G134" s="3">
        <f>Table3[[#This Row],[Total Direct Care Staff Hours]]/Table3[[#This Row],[MDS Census]]</f>
        <v>2.9226622222222218</v>
      </c>
      <c r="H134" s="3">
        <f>Table3[[#This Row],[Total RN Hours (w/ Admin, DON)]]/Table3[[#This Row],[MDS Census]]</f>
        <v>0.41302074074074074</v>
      </c>
      <c r="I134" s="3">
        <f>Table3[[#This Row],[RN Hours (excl. Admin, DON)]]/Table3[[#This Row],[MDS Census]]</f>
        <v>0.24445481481481479</v>
      </c>
      <c r="J134" s="3">
        <f t="shared" si="2"/>
        <v>235.95711111111109</v>
      </c>
      <c r="K134" s="3">
        <f>SUM(Table3[[#This Row],[RN Hours (excl. Admin, DON)]], Table3[[#This Row],[LPN Hours (excl. Admin)]], Table3[[#This Row],[CNA Hours]], Table3[[#This Row],[NA TR Hours]], Table3[[#This Row],[Med Aide/Tech Hours]])</f>
        <v>219.19966666666664</v>
      </c>
      <c r="L134" s="3">
        <f>SUM(Table3[[#This Row],[RN Hours (excl. Admin, DON)]:[RN DON Hours]])</f>
        <v>30.976555555555557</v>
      </c>
      <c r="M134" s="3">
        <v>18.33411111111111</v>
      </c>
      <c r="N134" s="3">
        <v>7.6702222222222236</v>
      </c>
      <c r="O134" s="3">
        <v>4.9722222222222223</v>
      </c>
      <c r="P134" s="3">
        <f>SUM(Table3[[#This Row],[LPN Hours (excl. Admin)]:[LPN Admin Hours]])</f>
        <v>36.18622222222222</v>
      </c>
      <c r="Q134" s="3">
        <v>32.071222222222218</v>
      </c>
      <c r="R134" s="3">
        <v>4.1150000000000011</v>
      </c>
      <c r="S134" s="3">
        <f>SUM(Table3[[#This Row],[CNA Hours]], Table3[[#This Row],[NA TR Hours]], Table3[[#This Row],[Med Aide/Tech Hours]])</f>
        <v>168.79433333333333</v>
      </c>
      <c r="T134" s="3">
        <v>123.43077777777778</v>
      </c>
      <c r="U134" s="3">
        <v>16.168777777777773</v>
      </c>
      <c r="V134" s="3">
        <v>29.19477777777778</v>
      </c>
      <c r="W134" s="3">
        <f>SUM(Table3[[#This Row],[RN Hours Contract]:[Med Aide Hours Contract]])</f>
        <v>0.16111111111111112</v>
      </c>
      <c r="X134" s="3">
        <v>0</v>
      </c>
      <c r="Y134" s="3">
        <v>0.16111111111111112</v>
      </c>
      <c r="Z134" s="3">
        <v>0</v>
      </c>
      <c r="AA134" s="3">
        <v>0</v>
      </c>
      <c r="AB134" s="3">
        <v>0</v>
      </c>
      <c r="AC134" s="3">
        <v>0</v>
      </c>
      <c r="AD134" s="3">
        <v>0</v>
      </c>
      <c r="AE134" s="3">
        <v>0</v>
      </c>
      <c r="AF134" t="s">
        <v>132</v>
      </c>
      <c r="AG134" s="13">
        <v>7</v>
      </c>
      <c r="AQ134"/>
    </row>
    <row r="135" spans="1:43" x14ac:dyDescent="0.2">
      <c r="A135" t="s">
        <v>479</v>
      </c>
      <c r="B135" t="s">
        <v>618</v>
      </c>
      <c r="C135" t="s">
        <v>1051</v>
      </c>
      <c r="D135" t="s">
        <v>1204</v>
      </c>
      <c r="E135" s="3">
        <v>87.166666666666671</v>
      </c>
      <c r="F135" s="3">
        <f>Table3[[#This Row],[Total Hours Nurse Staffing]]/Table3[[#This Row],[MDS Census]]</f>
        <v>2.0743785850860421</v>
      </c>
      <c r="G135" s="3">
        <f>Table3[[#This Row],[Total Direct Care Staff Hours]]/Table3[[#This Row],[MDS Census]]</f>
        <v>1.8969725940089226</v>
      </c>
      <c r="H135" s="3">
        <f>Table3[[#This Row],[Total RN Hours (w/ Admin, DON)]]/Table3[[#This Row],[MDS Census]]</f>
        <v>0.28514977692797955</v>
      </c>
      <c r="I135" s="3">
        <f>Table3[[#This Row],[RN Hours (excl. Admin, DON)]]/Table3[[#This Row],[MDS Census]]</f>
        <v>0.10774378585086042</v>
      </c>
      <c r="J135" s="3">
        <f t="shared" si="2"/>
        <v>180.81666666666666</v>
      </c>
      <c r="K135" s="3">
        <f>SUM(Table3[[#This Row],[RN Hours (excl. Admin, DON)]], Table3[[#This Row],[LPN Hours (excl. Admin)]], Table3[[#This Row],[CNA Hours]], Table3[[#This Row],[NA TR Hours]], Table3[[#This Row],[Med Aide/Tech Hours]])</f>
        <v>165.35277777777776</v>
      </c>
      <c r="L135" s="3">
        <f>SUM(Table3[[#This Row],[RN Hours (excl. Admin, DON)]:[RN DON Hours]])</f>
        <v>24.855555555555554</v>
      </c>
      <c r="M135" s="3">
        <v>9.3916666666666675</v>
      </c>
      <c r="N135" s="3">
        <v>11.963888888888889</v>
      </c>
      <c r="O135" s="3">
        <v>3.5</v>
      </c>
      <c r="P135" s="3">
        <f>SUM(Table3[[#This Row],[LPN Hours (excl. Admin)]:[LPN Admin Hours]])</f>
        <v>38.30833333333333</v>
      </c>
      <c r="Q135" s="3">
        <v>38.30833333333333</v>
      </c>
      <c r="R135" s="3">
        <v>0</v>
      </c>
      <c r="S135" s="3">
        <f>SUM(Table3[[#This Row],[CNA Hours]], Table3[[#This Row],[NA TR Hours]], Table3[[#This Row],[Med Aide/Tech Hours]])</f>
        <v>117.65277777777777</v>
      </c>
      <c r="T135" s="3">
        <v>84.888888888888886</v>
      </c>
      <c r="U135" s="3">
        <v>0.23333333333333334</v>
      </c>
      <c r="V135" s="3">
        <v>32.530555555555559</v>
      </c>
      <c r="W135" s="3">
        <f>SUM(Table3[[#This Row],[RN Hours Contract]:[Med Aide Hours Contract]])</f>
        <v>0</v>
      </c>
      <c r="X135" s="3">
        <v>0</v>
      </c>
      <c r="Y135" s="3">
        <v>0</v>
      </c>
      <c r="Z135" s="3">
        <v>0</v>
      </c>
      <c r="AA135" s="3">
        <v>0</v>
      </c>
      <c r="AB135" s="3">
        <v>0</v>
      </c>
      <c r="AC135" s="3">
        <v>0</v>
      </c>
      <c r="AD135" s="3">
        <v>0</v>
      </c>
      <c r="AE135" s="3">
        <v>0</v>
      </c>
      <c r="AF135" t="s">
        <v>133</v>
      </c>
      <c r="AG135" s="13">
        <v>7</v>
      </c>
      <c r="AQ135"/>
    </row>
    <row r="136" spans="1:43" x14ac:dyDescent="0.2">
      <c r="A136" t="s">
        <v>479</v>
      </c>
      <c r="B136" t="s">
        <v>619</v>
      </c>
      <c r="C136" t="s">
        <v>1111</v>
      </c>
      <c r="D136" t="s">
        <v>1300</v>
      </c>
      <c r="E136" s="3">
        <v>23</v>
      </c>
      <c r="F136" s="3">
        <f>Table3[[#This Row],[Total Hours Nurse Staffing]]/Table3[[#This Row],[MDS Census]]</f>
        <v>2.8171594202898542</v>
      </c>
      <c r="G136" s="3">
        <f>Table3[[#This Row],[Total Direct Care Staff Hours]]/Table3[[#This Row],[MDS Census]]</f>
        <v>2.4508164251207729</v>
      </c>
      <c r="H136" s="3">
        <f>Table3[[#This Row],[Total RN Hours (w/ Admin, DON)]]/Table3[[#This Row],[MDS Census]]</f>
        <v>0.48745410628019309</v>
      </c>
      <c r="I136" s="3">
        <f>Table3[[#This Row],[RN Hours (excl. Admin, DON)]]/Table3[[#This Row],[MDS Census]]</f>
        <v>0.15830917874396136</v>
      </c>
      <c r="J136" s="3">
        <f t="shared" si="2"/>
        <v>64.794666666666643</v>
      </c>
      <c r="K136" s="3">
        <f>SUM(Table3[[#This Row],[RN Hours (excl. Admin, DON)]], Table3[[#This Row],[LPN Hours (excl. Admin)]], Table3[[#This Row],[CNA Hours]], Table3[[#This Row],[NA TR Hours]], Table3[[#This Row],[Med Aide/Tech Hours]])</f>
        <v>56.36877777777778</v>
      </c>
      <c r="L136" s="3">
        <f>SUM(Table3[[#This Row],[RN Hours (excl. Admin, DON)]:[RN DON Hours]])</f>
        <v>11.211444444444441</v>
      </c>
      <c r="M136" s="3">
        <v>3.641111111111111</v>
      </c>
      <c r="N136" s="3">
        <v>0</v>
      </c>
      <c r="O136" s="3">
        <v>7.5703333333333296</v>
      </c>
      <c r="P136" s="3">
        <f>SUM(Table3[[#This Row],[LPN Hours (excl. Admin)]:[LPN Admin Hours]])</f>
        <v>8.7460000000000004</v>
      </c>
      <c r="Q136" s="3">
        <v>7.8904444444444444</v>
      </c>
      <c r="R136" s="3">
        <v>0.8555555555555554</v>
      </c>
      <c r="S136" s="3">
        <f>SUM(Table3[[#This Row],[CNA Hours]], Table3[[#This Row],[NA TR Hours]], Table3[[#This Row],[Med Aide/Tech Hours]])</f>
        <v>44.837222222222209</v>
      </c>
      <c r="T136" s="3">
        <v>29.665444444444443</v>
      </c>
      <c r="U136" s="3">
        <v>1.3672222222222221</v>
      </c>
      <c r="V136" s="3">
        <v>13.804555555555549</v>
      </c>
      <c r="W136" s="3">
        <f>SUM(Table3[[#This Row],[RN Hours Contract]:[Med Aide Hours Contract]])</f>
        <v>2.2055555555555557</v>
      </c>
      <c r="X136" s="3">
        <v>2.2055555555555557</v>
      </c>
      <c r="Y136" s="3">
        <v>0</v>
      </c>
      <c r="Z136" s="3">
        <v>0</v>
      </c>
      <c r="AA136" s="3">
        <v>0</v>
      </c>
      <c r="AB136" s="3">
        <v>0</v>
      </c>
      <c r="AC136" s="3">
        <v>0</v>
      </c>
      <c r="AD136" s="3">
        <v>0</v>
      </c>
      <c r="AE136" s="3">
        <v>0</v>
      </c>
      <c r="AF136" t="s">
        <v>134</v>
      </c>
      <c r="AG136" s="13">
        <v>7</v>
      </c>
      <c r="AQ136"/>
    </row>
    <row r="137" spans="1:43" x14ac:dyDescent="0.2">
      <c r="A137" t="s">
        <v>479</v>
      </c>
      <c r="B137" t="s">
        <v>620</v>
      </c>
      <c r="C137" t="s">
        <v>1032</v>
      </c>
      <c r="D137" t="s">
        <v>1205</v>
      </c>
      <c r="E137" s="3">
        <v>44.68888888888889</v>
      </c>
      <c r="F137" s="3">
        <f>Table3[[#This Row],[Total Hours Nurse Staffing]]/Table3[[#This Row],[MDS Census]]</f>
        <v>2.9469368473396322</v>
      </c>
      <c r="G137" s="3">
        <f>Table3[[#This Row],[Total Direct Care Staff Hours]]/Table3[[#This Row],[MDS Census]]</f>
        <v>2.7461362506215807</v>
      </c>
      <c r="H137" s="3">
        <f>Table3[[#This Row],[Total RN Hours (w/ Admin, DON)]]/Table3[[#This Row],[MDS Census]]</f>
        <v>0.28940328194927895</v>
      </c>
      <c r="I137" s="3">
        <f>Table3[[#This Row],[RN Hours (excl. Admin, DON)]]/Table3[[#This Row],[MDS Census]]</f>
        <v>0.18636001989060166</v>
      </c>
      <c r="J137" s="3">
        <f t="shared" si="2"/>
        <v>131.69533333333334</v>
      </c>
      <c r="K137" s="3">
        <f>SUM(Table3[[#This Row],[RN Hours (excl. Admin, DON)]], Table3[[#This Row],[LPN Hours (excl. Admin)]], Table3[[#This Row],[CNA Hours]], Table3[[#This Row],[NA TR Hours]], Table3[[#This Row],[Med Aide/Tech Hours]])</f>
        <v>122.72177777777776</v>
      </c>
      <c r="L137" s="3">
        <f>SUM(Table3[[#This Row],[RN Hours (excl. Admin, DON)]:[RN DON Hours]])</f>
        <v>12.933111111111112</v>
      </c>
      <c r="M137" s="3">
        <v>8.3282222222222213</v>
      </c>
      <c r="N137" s="3">
        <v>0.33411111111111114</v>
      </c>
      <c r="O137" s="3">
        <v>4.2707777777777789</v>
      </c>
      <c r="P137" s="3">
        <f>SUM(Table3[[#This Row],[LPN Hours (excl. Admin)]:[LPN Admin Hours]])</f>
        <v>16.920999999999999</v>
      </c>
      <c r="Q137" s="3">
        <v>12.552333333333333</v>
      </c>
      <c r="R137" s="3">
        <v>4.3686666666666678</v>
      </c>
      <c r="S137" s="3">
        <f>SUM(Table3[[#This Row],[CNA Hours]], Table3[[#This Row],[NA TR Hours]], Table3[[#This Row],[Med Aide/Tech Hours]])</f>
        <v>101.84122222222223</v>
      </c>
      <c r="T137" s="3">
        <v>72.302444444444447</v>
      </c>
      <c r="U137" s="3">
        <v>17.34633333333333</v>
      </c>
      <c r="V137" s="3">
        <v>12.19244444444444</v>
      </c>
      <c r="W137" s="3">
        <f>SUM(Table3[[#This Row],[RN Hours Contract]:[Med Aide Hours Contract]])</f>
        <v>0</v>
      </c>
      <c r="X137" s="3">
        <v>0</v>
      </c>
      <c r="Y137" s="3">
        <v>0</v>
      </c>
      <c r="Z137" s="3">
        <v>0</v>
      </c>
      <c r="AA137" s="3">
        <v>0</v>
      </c>
      <c r="AB137" s="3">
        <v>0</v>
      </c>
      <c r="AC137" s="3">
        <v>0</v>
      </c>
      <c r="AD137" s="3">
        <v>0</v>
      </c>
      <c r="AE137" s="3">
        <v>0</v>
      </c>
      <c r="AF137" t="s">
        <v>135</v>
      </c>
      <c r="AG137" s="13">
        <v>7</v>
      </c>
      <c r="AQ137"/>
    </row>
    <row r="138" spans="1:43" x14ac:dyDescent="0.2">
      <c r="A138" t="s">
        <v>479</v>
      </c>
      <c r="B138" t="s">
        <v>621</v>
      </c>
      <c r="C138" t="s">
        <v>1066</v>
      </c>
      <c r="D138" t="s">
        <v>1280</v>
      </c>
      <c r="E138" s="3">
        <v>80.511111111111106</v>
      </c>
      <c r="F138" s="3">
        <f>Table3[[#This Row],[Total Hours Nurse Staffing]]/Table3[[#This Row],[MDS Census]]</f>
        <v>3.498288711012973</v>
      </c>
      <c r="G138" s="3">
        <f>Table3[[#This Row],[Total Direct Care Staff Hours]]/Table3[[#This Row],[MDS Census]]</f>
        <v>3.2603174165056585</v>
      </c>
      <c r="H138" s="3">
        <f>Table3[[#This Row],[Total RN Hours (w/ Admin, DON)]]/Table3[[#This Row],[MDS Census]]</f>
        <v>0.48212393044438312</v>
      </c>
      <c r="I138" s="3">
        <f>Table3[[#This Row],[RN Hours (excl. Admin, DON)]]/Table3[[#This Row],[MDS Census]]</f>
        <v>0.35081424234060171</v>
      </c>
      <c r="J138" s="3">
        <f t="shared" si="2"/>
        <v>281.65111111111111</v>
      </c>
      <c r="K138" s="3">
        <f>SUM(Table3[[#This Row],[RN Hours (excl. Admin, DON)]], Table3[[#This Row],[LPN Hours (excl. Admin)]], Table3[[#This Row],[CNA Hours]], Table3[[#This Row],[NA TR Hours]], Table3[[#This Row],[Med Aide/Tech Hours]])</f>
        <v>262.49177777777777</v>
      </c>
      <c r="L138" s="3">
        <f>SUM(Table3[[#This Row],[RN Hours (excl. Admin, DON)]:[RN DON Hours]])</f>
        <v>38.816333333333333</v>
      </c>
      <c r="M138" s="3">
        <v>28.244444444444444</v>
      </c>
      <c r="N138" s="3">
        <v>5.1496666666666666</v>
      </c>
      <c r="O138" s="3">
        <v>5.4222222222222225</v>
      </c>
      <c r="P138" s="3">
        <f>SUM(Table3[[#This Row],[LPN Hours (excl. Admin)]:[LPN Admin Hours]])</f>
        <v>54.408444444444449</v>
      </c>
      <c r="Q138" s="3">
        <v>45.821000000000005</v>
      </c>
      <c r="R138" s="3">
        <v>8.5874444444444435</v>
      </c>
      <c r="S138" s="3">
        <f>SUM(Table3[[#This Row],[CNA Hours]], Table3[[#This Row],[NA TR Hours]], Table3[[#This Row],[Med Aide/Tech Hours]])</f>
        <v>188.42633333333333</v>
      </c>
      <c r="T138" s="3">
        <v>149.80488888888888</v>
      </c>
      <c r="U138" s="3">
        <v>2.9066666666666667</v>
      </c>
      <c r="V138" s="3">
        <v>35.714777777777776</v>
      </c>
      <c r="W138" s="3">
        <f>SUM(Table3[[#This Row],[RN Hours Contract]:[Med Aide Hours Contract]])</f>
        <v>5.0925555555555562</v>
      </c>
      <c r="X138" s="3">
        <v>0</v>
      </c>
      <c r="Y138" s="3">
        <v>0</v>
      </c>
      <c r="Z138" s="3">
        <v>0</v>
      </c>
      <c r="AA138" s="3">
        <v>0</v>
      </c>
      <c r="AB138" s="3">
        <v>0</v>
      </c>
      <c r="AC138" s="3">
        <v>5.0925555555555562</v>
      </c>
      <c r="AD138" s="3">
        <v>0</v>
      </c>
      <c r="AE138" s="3">
        <v>0</v>
      </c>
      <c r="AF138" t="s">
        <v>136</v>
      </c>
      <c r="AG138" s="13">
        <v>7</v>
      </c>
      <c r="AQ138"/>
    </row>
    <row r="139" spans="1:43" x14ac:dyDescent="0.2">
      <c r="A139" t="s">
        <v>479</v>
      </c>
      <c r="B139" t="s">
        <v>622</v>
      </c>
      <c r="C139" t="s">
        <v>1106</v>
      </c>
      <c r="D139" t="s">
        <v>1204</v>
      </c>
      <c r="E139" s="3">
        <v>113.62222222222222</v>
      </c>
      <c r="F139" s="3">
        <f>Table3[[#This Row],[Total Hours Nurse Staffing]]/Table3[[#This Row],[MDS Census]]</f>
        <v>2.9549970663015843</v>
      </c>
      <c r="G139" s="3">
        <f>Table3[[#This Row],[Total Direct Care Staff Hours]]/Table3[[#This Row],[MDS Census]]</f>
        <v>2.8217435947584586</v>
      </c>
      <c r="H139" s="3">
        <f>Table3[[#This Row],[Total RN Hours (w/ Admin, DON)]]/Table3[[#This Row],[MDS Census]]</f>
        <v>0.30640915313905731</v>
      </c>
      <c r="I139" s="3">
        <f>Table3[[#This Row],[RN Hours (excl. Admin, DON)]]/Table3[[#This Row],[MDS Census]]</f>
        <v>0.22663602581654604</v>
      </c>
      <c r="J139" s="3">
        <f t="shared" si="2"/>
        <v>335.75333333333333</v>
      </c>
      <c r="K139" s="3">
        <f>SUM(Table3[[#This Row],[RN Hours (excl. Admin, DON)]], Table3[[#This Row],[LPN Hours (excl. Admin)]], Table3[[#This Row],[CNA Hours]], Table3[[#This Row],[NA TR Hours]], Table3[[#This Row],[Med Aide/Tech Hours]])</f>
        <v>320.61277777777775</v>
      </c>
      <c r="L139" s="3">
        <f>SUM(Table3[[#This Row],[RN Hours (excl. Admin, DON)]:[RN DON Hours]])</f>
        <v>34.814888888888888</v>
      </c>
      <c r="M139" s="3">
        <v>25.750888888888888</v>
      </c>
      <c r="N139" s="3">
        <v>3.9084444444444442</v>
      </c>
      <c r="O139" s="3">
        <v>5.1555555555555559</v>
      </c>
      <c r="P139" s="3">
        <f>SUM(Table3[[#This Row],[LPN Hours (excl. Admin)]:[LPN Admin Hours]])</f>
        <v>75.675111111111107</v>
      </c>
      <c r="Q139" s="3">
        <v>69.598555555555549</v>
      </c>
      <c r="R139" s="3">
        <v>6.076555555555557</v>
      </c>
      <c r="S139" s="3">
        <f>SUM(Table3[[#This Row],[CNA Hours]], Table3[[#This Row],[NA TR Hours]], Table3[[#This Row],[Med Aide/Tech Hours]])</f>
        <v>225.26333333333332</v>
      </c>
      <c r="T139" s="3">
        <v>154.15522222222222</v>
      </c>
      <c r="U139" s="3">
        <v>0</v>
      </c>
      <c r="V139" s="3">
        <v>71.1081111111111</v>
      </c>
      <c r="W139" s="3">
        <f>SUM(Table3[[#This Row],[RN Hours Contract]:[Med Aide Hours Contract]])</f>
        <v>0</v>
      </c>
      <c r="X139" s="3">
        <v>0</v>
      </c>
      <c r="Y139" s="3">
        <v>0</v>
      </c>
      <c r="Z139" s="3">
        <v>0</v>
      </c>
      <c r="AA139" s="3">
        <v>0</v>
      </c>
      <c r="AB139" s="3">
        <v>0</v>
      </c>
      <c r="AC139" s="3">
        <v>0</v>
      </c>
      <c r="AD139" s="3">
        <v>0</v>
      </c>
      <c r="AE139" s="3">
        <v>0</v>
      </c>
      <c r="AF139" t="s">
        <v>137</v>
      </c>
      <c r="AG139" s="13">
        <v>7</v>
      </c>
      <c r="AQ139"/>
    </row>
    <row r="140" spans="1:43" x14ac:dyDescent="0.2">
      <c r="A140" t="s">
        <v>479</v>
      </c>
      <c r="B140" t="s">
        <v>623</v>
      </c>
      <c r="C140" t="s">
        <v>1062</v>
      </c>
      <c r="D140" t="s">
        <v>1276</v>
      </c>
      <c r="E140" s="3">
        <v>68.577777777777783</v>
      </c>
      <c r="F140" s="3">
        <f>Table3[[#This Row],[Total Hours Nurse Staffing]]/Table3[[#This Row],[MDS Census]]</f>
        <v>3.0324319507453015</v>
      </c>
      <c r="G140" s="3">
        <f>Table3[[#This Row],[Total Direct Care Staff Hours]]/Table3[[#This Row],[MDS Census]]</f>
        <v>2.8478888528839916</v>
      </c>
      <c r="H140" s="3">
        <f>Table3[[#This Row],[Total RN Hours (w/ Admin, DON)]]/Table3[[#This Row],[MDS Census]]</f>
        <v>0.55079390797148409</v>
      </c>
      <c r="I140" s="3">
        <f>Table3[[#This Row],[RN Hours (excl. Admin, DON)]]/Table3[[#This Row],[MDS Census]]</f>
        <v>0.39006804925469862</v>
      </c>
      <c r="J140" s="3">
        <f t="shared" si="2"/>
        <v>207.95744444444446</v>
      </c>
      <c r="K140" s="3">
        <f>SUM(Table3[[#This Row],[RN Hours (excl. Admin, DON)]], Table3[[#This Row],[LPN Hours (excl. Admin)]], Table3[[#This Row],[CNA Hours]], Table3[[#This Row],[NA TR Hours]], Table3[[#This Row],[Med Aide/Tech Hours]])</f>
        <v>195.30188888888887</v>
      </c>
      <c r="L140" s="3">
        <f>SUM(Table3[[#This Row],[RN Hours (excl. Admin, DON)]:[RN DON Hours]])</f>
        <v>37.772222222222226</v>
      </c>
      <c r="M140" s="3">
        <v>26.75</v>
      </c>
      <c r="N140" s="3">
        <v>11.022222222222222</v>
      </c>
      <c r="O140" s="3">
        <v>0</v>
      </c>
      <c r="P140" s="3">
        <f>SUM(Table3[[#This Row],[LPN Hours (excl. Admin)]:[LPN Admin Hours]])</f>
        <v>43.126888888888892</v>
      </c>
      <c r="Q140" s="3">
        <v>41.49355555555556</v>
      </c>
      <c r="R140" s="3">
        <v>1.6333333333333333</v>
      </c>
      <c r="S140" s="3">
        <f>SUM(Table3[[#This Row],[CNA Hours]], Table3[[#This Row],[NA TR Hours]], Table3[[#This Row],[Med Aide/Tech Hours]])</f>
        <v>127.05833333333334</v>
      </c>
      <c r="T140" s="3">
        <v>91.588888888888889</v>
      </c>
      <c r="U140" s="3">
        <v>0</v>
      </c>
      <c r="V140" s="3">
        <v>35.469444444444441</v>
      </c>
      <c r="W140" s="3">
        <f>SUM(Table3[[#This Row],[RN Hours Contract]:[Med Aide Hours Contract]])</f>
        <v>8.8888888888888892E-2</v>
      </c>
      <c r="X140" s="3">
        <v>0</v>
      </c>
      <c r="Y140" s="3">
        <v>0</v>
      </c>
      <c r="Z140" s="3">
        <v>0</v>
      </c>
      <c r="AA140" s="3">
        <v>0</v>
      </c>
      <c r="AB140" s="3">
        <v>0</v>
      </c>
      <c r="AC140" s="3">
        <v>8.8888888888888892E-2</v>
      </c>
      <c r="AD140" s="3">
        <v>0</v>
      </c>
      <c r="AE140" s="3">
        <v>0</v>
      </c>
      <c r="AF140" t="s">
        <v>138</v>
      </c>
      <c r="AG140" s="13">
        <v>7</v>
      </c>
      <c r="AQ140"/>
    </row>
    <row r="141" spans="1:43" x14ac:dyDescent="0.2">
      <c r="A141" t="s">
        <v>479</v>
      </c>
      <c r="B141" t="s">
        <v>624</v>
      </c>
      <c r="C141" t="s">
        <v>1027</v>
      </c>
      <c r="D141" t="s">
        <v>1203</v>
      </c>
      <c r="E141" s="3">
        <v>42.011111111111113</v>
      </c>
      <c r="F141" s="3">
        <f>Table3[[#This Row],[Total Hours Nurse Staffing]]/Table3[[#This Row],[MDS Census]]</f>
        <v>3.4758661729701137</v>
      </c>
      <c r="G141" s="3">
        <f>Table3[[#This Row],[Total Direct Care Staff Hours]]/Table3[[#This Row],[MDS Census]]</f>
        <v>3.3245834435334567</v>
      </c>
      <c r="H141" s="3">
        <f>Table3[[#This Row],[Total RN Hours (w/ Admin, DON)]]/Table3[[#This Row],[MDS Census]]</f>
        <v>0.49444591377942332</v>
      </c>
      <c r="I141" s="3">
        <f>Table3[[#This Row],[RN Hours (excl. Admin, DON)]]/Table3[[#This Row],[MDS Census]]</f>
        <v>0.41576302565458867</v>
      </c>
      <c r="J141" s="3">
        <f t="shared" si="2"/>
        <v>146.02500000000001</v>
      </c>
      <c r="K141" s="3">
        <f>SUM(Table3[[#This Row],[RN Hours (excl. Admin, DON)]], Table3[[#This Row],[LPN Hours (excl. Admin)]], Table3[[#This Row],[CNA Hours]], Table3[[#This Row],[NA TR Hours]], Table3[[#This Row],[Med Aide/Tech Hours]])</f>
        <v>139.66944444444445</v>
      </c>
      <c r="L141" s="3">
        <f>SUM(Table3[[#This Row],[RN Hours (excl. Admin, DON)]:[RN DON Hours]])</f>
        <v>20.772222222222219</v>
      </c>
      <c r="M141" s="3">
        <v>17.466666666666665</v>
      </c>
      <c r="N141" s="3">
        <v>0</v>
      </c>
      <c r="O141" s="3">
        <v>3.3055555555555554</v>
      </c>
      <c r="P141" s="3">
        <f>SUM(Table3[[#This Row],[LPN Hours (excl. Admin)]:[LPN Admin Hours]])</f>
        <v>23.775000000000002</v>
      </c>
      <c r="Q141" s="3">
        <v>20.725000000000001</v>
      </c>
      <c r="R141" s="3">
        <v>3.05</v>
      </c>
      <c r="S141" s="3">
        <f>SUM(Table3[[#This Row],[CNA Hours]], Table3[[#This Row],[NA TR Hours]], Table3[[#This Row],[Med Aide/Tech Hours]])</f>
        <v>101.47777777777779</v>
      </c>
      <c r="T141" s="3">
        <v>78.980555555555554</v>
      </c>
      <c r="U141" s="3">
        <v>3.15</v>
      </c>
      <c r="V141" s="3">
        <v>19.347222222222221</v>
      </c>
      <c r="W141" s="3">
        <f>SUM(Table3[[#This Row],[RN Hours Contract]:[Med Aide Hours Contract]])</f>
        <v>0</v>
      </c>
      <c r="X141" s="3">
        <v>0</v>
      </c>
      <c r="Y141" s="3">
        <v>0</v>
      </c>
      <c r="Z141" s="3">
        <v>0</v>
      </c>
      <c r="AA141" s="3">
        <v>0</v>
      </c>
      <c r="AB141" s="3">
        <v>0</v>
      </c>
      <c r="AC141" s="3">
        <v>0</v>
      </c>
      <c r="AD141" s="3">
        <v>0</v>
      </c>
      <c r="AE141" s="3">
        <v>0</v>
      </c>
      <c r="AF141" t="s">
        <v>139</v>
      </c>
      <c r="AG141" s="13">
        <v>7</v>
      </c>
      <c r="AQ141"/>
    </row>
    <row r="142" spans="1:43" x14ac:dyDescent="0.2">
      <c r="A142" t="s">
        <v>479</v>
      </c>
      <c r="B142" t="s">
        <v>625</v>
      </c>
      <c r="C142" t="s">
        <v>1013</v>
      </c>
      <c r="D142" t="s">
        <v>1260</v>
      </c>
      <c r="E142" s="3">
        <v>89.7</v>
      </c>
      <c r="F142" s="3">
        <f>Table3[[#This Row],[Total Hours Nurse Staffing]]/Table3[[#This Row],[MDS Census]]</f>
        <v>3.2151628886411494</v>
      </c>
      <c r="G142" s="3">
        <f>Table3[[#This Row],[Total Direct Care Staff Hours]]/Table3[[#This Row],[MDS Census]]</f>
        <v>2.9580205623683882</v>
      </c>
      <c r="H142" s="3">
        <f>Table3[[#This Row],[Total RN Hours (w/ Admin, DON)]]/Table3[[#This Row],[MDS Census]]</f>
        <v>0.66968041620215535</v>
      </c>
      <c r="I142" s="3">
        <f>Table3[[#This Row],[RN Hours (excl. Admin, DON)]]/Table3[[#This Row],[MDS Census]]</f>
        <v>0.46986869812956772</v>
      </c>
      <c r="J142" s="3">
        <f t="shared" si="2"/>
        <v>288.40011111111113</v>
      </c>
      <c r="K142" s="3">
        <f>SUM(Table3[[#This Row],[RN Hours (excl. Admin, DON)]], Table3[[#This Row],[LPN Hours (excl. Admin)]], Table3[[#This Row],[CNA Hours]], Table3[[#This Row],[NA TR Hours]], Table3[[#This Row],[Med Aide/Tech Hours]])</f>
        <v>265.33444444444444</v>
      </c>
      <c r="L142" s="3">
        <f>SUM(Table3[[#This Row],[RN Hours (excl. Admin, DON)]:[RN DON Hours]])</f>
        <v>60.070333333333338</v>
      </c>
      <c r="M142" s="3">
        <v>42.147222222222226</v>
      </c>
      <c r="N142" s="3">
        <v>12.94533333333333</v>
      </c>
      <c r="O142" s="3">
        <v>4.9777777777777779</v>
      </c>
      <c r="P142" s="3">
        <f>SUM(Table3[[#This Row],[LPN Hours (excl. Admin)]:[LPN Admin Hours]])</f>
        <v>55.704777777777778</v>
      </c>
      <c r="Q142" s="3">
        <v>50.562222222222225</v>
      </c>
      <c r="R142" s="3">
        <v>5.1425555555555569</v>
      </c>
      <c r="S142" s="3">
        <f>SUM(Table3[[#This Row],[CNA Hours]], Table3[[#This Row],[NA TR Hours]], Table3[[#This Row],[Med Aide/Tech Hours]])</f>
        <v>172.625</v>
      </c>
      <c r="T142" s="3">
        <v>122.8051111111111</v>
      </c>
      <c r="U142" s="3">
        <v>6.0105555555555563</v>
      </c>
      <c r="V142" s="3">
        <v>43.809333333333328</v>
      </c>
      <c r="W142" s="3">
        <f>SUM(Table3[[#This Row],[RN Hours Contract]:[Med Aide Hours Contract]])</f>
        <v>35.676444444444435</v>
      </c>
      <c r="X142" s="3">
        <v>16.071444444444442</v>
      </c>
      <c r="Y142" s="3">
        <v>0</v>
      </c>
      <c r="Z142" s="3">
        <v>0</v>
      </c>
      <c r="AA142" s="3">
        <v>3.9323333333333328</v>
      </c>
      <c r="AB142" s="3">
        <v>0</v>
      </c>
      <c r="AC142" s="3">
        <v>10.85033333333333</v>
      </c>
      <c r="AD142" s="3">
        <v>0</v>
      </c>
      <c r="AE142" s="3">
        <v>4.8223333333333329</v>
      </c>
      <c r="AF142" t="s">
        <v>140</v>
      </c>
      <c r="AG142" s="13">
        <v>7</v>
      </c>
      <c r="AQ142"/>
    </row>
    <row r="143" spans="1:43" x14ac:dyDescent="0.2">
      <c r="A143" t="s">
        <v>479</v>
      </c>
      <c r="B143" t="s">
        <v>626</v>
      </c>
      <c r="C143" t="s">
        <v>1112</v>
      </c>
      <c r="D143" t="s">
        <v>1265</v>
      </c>
      <c r="E143" s="3">
        <v>55.2</v>
      </c>
      <c r="F143" s="3">
        <f>Table3[[#This Row],[Total Hours Nurse Staffing]]/Table3[[#This Row],[MDS Census]]</f>
        <v>3.1164452495974233</v>
      </c>
      <c r="G143" s="3">
        <f>Table3[[#This Row],[Total Direct Care Staff Hours]]/Table3[[#This Row],[MDS Census]]</f>
        <v>2.9239633655394526</v>
      </c>
      <c r="H143" s="3">
        <f>Table3[[#This Row],[Total RN Hours (w/ Admin, DON)]]/Table3[[#This Row],[MDS Census]]</f>
        <v>0.3705213365539452</v>
      </c>
      <c r="I143" s="3">
        <f>Table3[[#This Row],[RN Hours (excl. Admin, DON)]]/Table3[[#This Row],[MDS Census]]</f>
        <v>0.17803945249597422</v>
      </c>
      <c r="J143" s="3">
        <f t="shared" si="2"/>
        <v>172.02777777777777</v>
      </c>
      <c r="K143" s="3">
        <f>SUM(Table3[[#This Row],[RN Hours (excl. Admin, DON)]], Table3[[#This Row],[LPN Hours (excl. Admin)]], Table3[[#This Row],[CNA Hours]], Table3[[#This Row],[NA TR Hours]], Table3[[#This Row],[Med Aide/Tech Hours]])</f>
        <v>161.4027777777778</v>
      </c>
      <c r="L143" s="3">
        <f>SUM(Table3[[#This Row],[RN Hours (excl. Admin, DON)]:[RN DON Hours]])</f>
        <v>20.452777777777776</v>
      </c>
      <c r="M143" s="3">
        <v>9.8277777777777775</v>
      </c>
      <c r="N143" s="3">
        <v>5.3805555555555555</v>
      </c>
      <c r="O143" s="3">
        <v>5.2444444444444445</v>
      </c>
      <c r="P143" s="3">
        <f>SUM(Table3[[#This Row],[LPN Hours (excl. Admin)]:[LPN Admin Hours]])</f>
        <v>27.522222222222222</v>
      </c>
      <c r="Q143" s="3">
        <v>27.522222222222222</v>
      </c>
      <c r="R143" s="3">
        <v>0</v>
      </c>
      <c r="S143" s="3">
        <f>SUM(Table3[[#This Row],[CNA Hours]], Table3[[#This Row],[NA TR Hours]], Table3[[#This Row],[Med Aide/Tech Hours]])</f>
        <v>124.05277777777776</v>
      </c>
      <c r="T143" s="3">
        <v>84.36666666666666</v>
      </c>
      <c r="U143" s="3">
        <v>27.477777777777778</v>
      </c>
      <c r="V143" s="3">
        <v>12.208333333333334</v>
      </c>
      <c r="W143" s="3">
        <f>SUM(Table3[[#This Row],[RN Hours Contract]:[Med Aide Hours Contract]])</f>
        <v>0</v>
      </c>
      <c r="X143" s="3">
        <v>0</v>
      </c>
      <c r="Y143" s="3">
        <v>0</v>
      </c>
      <c r="Z143" s="3">
        <v>0</v>
      </c>
      <c r="AA143" s="3">
        <v>0</v>
      </c>
      <c r="AB143" s="3">
        <v>0</v>
      </c>
      <c r="AC143" s="3">
        <v>0</v>
      </c>
      <c r="AD143" s="3">
        <v>0</v>
      </c>
      <c r="AE143" s="3">
        <v>0</v>
      </c>
      <c r="AF143" t="s">
        <v>141</v>
      </c>
      <c r="AG143" s="13">
        <v>7</v>
      </c>
      <c r="AQ143"/>
    </row>
    <row r="144" spans="1:43" x14ac:dyDescent="0.2">
      <c r="A144" t="s">
        <v>479</v>
      </c>
      <c r="B144" t="s">
        <v>627</v>
      </c>
      <c r="C144" t="s">
        <v>1113</v>
      </c>
      <c r="D144" t="s">
        <v>1214</v>
      </c>
      <c r="E144" s="3">
        <v>50.477777777777774</v>
      </c>
      <c r="F144" s="3">
        <f>Table3[[#This Row],[Total Hours Nurse Staffing]]/Table3[[#This Row],[MDS Census]]</f>
        <v>3.7504270305965219</v>
      </c>
      <c r="G144" s="3">
        <f>Table3[[#This Row],[Total Direct Care Staff Hours]]/Table3[[#This Row],[MDS Census]]</f>
        <v>3.4664626898525204</v>
      </c>
      <c r="H144" s="3">
        <f>Table3[[#This Row],[Total RN Hours (w/ Admin, DON)]]/Table3[[#This Row],[MDS Census]]</f>
        <v>0.29142196786264585</v>
      </c>
      <c r="I144" s="3">
        <f>Table3[[#This Row],[RN Hours (excl. Admin, DON)]]/Table3[[#This Row],[MDS Census]]</f>
        <v>0.1804820603125688</v>
      </c>
      <c r="J144" s="3">
        <f t="shared" si="2"/>
        <v>189.31322222222221</v>
      </c>
      <c r="K144" s="3">
        <f>SUM(Table3[[#This Row],[RN Hours (excl. Admin, DON)]], Table3[[#This Row],[LPN Hours (excl. Admin)]], Table3[[#This Row],[CNA Hours]], Table3[[#This Row],[NA TR Hours]], Table3[[#This Row],[Med Aide/Tech Hours]])</f>
        <v>174.97933333333333</v>
      </c>
      <c r="L144" s="3">
        <f>SUM(Table3[[#This Row],[RN Hours (excl. Admin, DON)]:[RN DON Hours]])</f>
        <v>14.710333333333333</v>
      </c>
      <c r="M144" s="3">
        <v>9.1103333333333332</v>
      </c>
      <c r="N144" s="3">
        <v>0</v>
      </c>
      <c r="O144" s="3">
        <v>5.6</v>
      </c>
      <c r="P144" s="3">
        <f>SUM(Table3[[#This Row],[LPN Hours (excl. Admin)]:[LPN Admin Hours]])</f>
        <v>37.285555555555561</v>
      </c>
      <c r="Q144" s="3">
        <v>28.551666666666669</v>
      </c>
      <c r="R144" s="3">
        <v>8.7338888888888899</v>
      </c>
      <c r="S144" s="3">
        <f>SUM(Table3[[#This Row],[CNA Hours]], Table3[[#This Row],[NA TR Hours]], Table3[[#This Row],[Med Aide/Tech Hours]])</f>
        <v>137.31733333333332</v>
      </c>
      <c r="T144" s="3">
        <v>66.458777777777783</v>
      </c>
      <c r="U144" s="3">
        <v>26.938444444444436</v>
      </c>
      <c r="V144" s="3">
        <v>43.920111111111105</v>
      </c>
      <c r="W144" s="3">
        <f>SUM(Table3[[#This Row],[RN Hours Contract]:[Med Aide Hours Contract]])</f>
        <v>0</v>
      </c>
      <c r="X144" s="3">
        <v>0</v>
      </c>
      <c r="Y144" s="3">
        <v>0</v>
      </c>
      <c r="Z144" s="3">
        <v>0</v>
      </c>
      <c r="AA144" s="3">
        <v>0</v>
      </c>
      <c r="AB144" s="3">
        <v>0</v>
      </c>
      <c r="AC144" s="3">
        <v>0</v>
      </c>
      <c r="AD144" s="3">
        <v>0</v>
      </c>
      <c r="AE144" s="3">
        <v>0</v>
      </c>
      <c r="AF144" t="s">
        <v>142</v>
      </c>
      <c r="AG144" s="13">
        <v>7</v>
      </c>
      <c r="AQ144"/>
    </row>
    <row r="145" spans="1:43" x14ac:dyDescent="0.2">
      <c r="A145" t="s">
        <v>479</v>
      </c>
      <c r="B145" t="s">
        <v>628</v>
      </c>
      <c r="C145" t="s">
        <v>1114</v>
      </c>
      <c r="D145" t="s">
        <v>1285</v>
      </c>
      <c r="E145" s="3">
        <v>54.5</v>
      </c>
      <c r="F145" s="3">
        <f>Table3[[#This Row],[Total Hours Nurse Staffing]]/Table3[[#This Row],[MDS Census]]</f>
        <v>3.0546381243628953</v>
      </c>
      <c r="G145" s="3">
        <f>Table3[[#This Row],[Total Direct Care Staff Hours]]/Table3[[#This Row],[MDS Census]]</f>
        <v>3.0546381243628948</v>
      </c>
      <c r="H145" s="3">
        <f>Table3[[#This Row],[Total RN Hours (w/ Admin, DON)]]/Table3[[#This Row],[MDS Census]]</f>
        <v>0.16890927624872579</v>
      </c>
      <c r="I145" s="3">
        <f>Table3[[#This Row],[RN Hours (excl. Admin, DON)]]/Table3[[#This Row],[MDS Census]]</f>
        <v>0.16890927624872579</v>
      </c>
      <c r="J145" s="3">
        <f t="shared" si="2"/>
        <v>166.47777777777779</v>
      </c>
      <c r="K145" s="3">
        <f>SUM(Table3[[#This Row],[RN Hours (excl. Admin, DON)]], Table3[[#This Row],[LPN Hours (excl. Admin)]], Table3[[#This Row],[CNA Hours]], Table3[[#This Row],[NA TR Hours]], Table3[[#This Row],[Med Aide/Tech Hours]])</f>
        <v>166.47777777777776</v>
      </c>
      <c r="L145" s="3">
        <f>SUM(Table3[[#This Row],[RN Hours (excl. Admin, DON)]:[RN DON Hours]])</f>
        <v>9.2055555555555557</v>
      </c>
      <c r="M145" s="3">
        <v>9.2055555555555557</v>
      </c>
      <c r="N145" s="3">
        <v>0</v>
      </c>
      <c r="O145" s="3">
        <v>0</v>
      </c>
      <c r="P145" s="3">
        <f>SUM(Table3[[#This Row],[LPN Hours (excl. Admin)]:[LPN Admin Hours]])</f>
        <v>27.380555555555556</v>
      </c>
      <c r="Q145" s="3">
        <v>27.380555555555556</v>
      </c>
      <c r="R145" s="3">
        <v>0</v>
      </c>
      <c r="S145" s="3">
        <f>SUM(Table3[[#This Row],[CNA Hours]], Table3[[#This Row],[NA TR Hours]], Table3[[#This Row],[Med Aide/Tech Hours]])</f>
        <v>129.89166666666668</v>
      </c>
      <c r="T145" s="3">
        <v>8.905555555555555</v>
      </c>
      <c r="U145" s="3">
        <v>120.98611111111111</v>
      </c>
      <c r="V145" s="3">
        <v>0</v>
      </c>
      <c r="W145" s="3">
        <f>SUM(Table3[[#This Row],[RN Hours Contract]:[Med Aide Hours Contract]])</f>
        <v>0</v>
      </c>
      <c r="X145" s="3">
        <v>0</v>
      </c>
      <c r="Y145" s="3">
        <v>0</v>
      </c>
      <c r="Z145" s="3">
        <v>0</v>
      </c>
      <c r="AA145" s="3">
        <v>0</v>
      </c>
      <c r="AB145" s="3">
        <v>0</v>
      </c>
      <c r="AC145" s="3">
        <v>0</v>
      </c>
      <c r="AD145" s="3">
        <v>0</v>
      </c>
      <c r="AE145" s="3">
        <v>0</v>
      </c>
      <c r="AF145" t="s">
        <v>143</v>
      </c>
      <c r="AG145" s="13">
        <v>7</v>
      </c>
      <c r="AQ145"/>
    </row>
    <row r="146" spans="1:43" x14ac:dyDescent="0.2">
      <c r="A146" t="s">
        <v>479</v>
      </c>
      <c r="B146" t="s">
        <v>629</v>
      </c>
      <c r="C146" t="s">
        <v>1115</v>
      </c>
      <c r="D146" t="s">
        <v>1274</v>
      </c>
      <c r="E146" s="3">
        <v>16.733333333333334</v>
      </c>
      <c r="F146" s="3">
        <f>Table3[[#This Row],[Total Hours Nurse Staffing]]/Table3[[#This Row],[MDS Census]]</f>
        <v>6.1713213811420982</v>
      </c>
      <c r="G146" s="3">
        <f>Table3[[#This Row],[Total Direct Care Staff Hours]]/Table3[[#This Row],[MDS Census]]</f>
        <v>5.3260823373173967</v>
      </c>
      <c r="H146" s="3">
        <f>Table3[[#This Row],[Total RN Hours (w/ Admin, DON)]]/Table3[[#This Row],[MDS Census]]</f>
        <v>0.98450199203187228</v>
      </c>
      <c r="I146" s="3">
        <f>Table3[[#This Row],[RN Hours (excl. Admin, DON)]]/Table3[[#This Row],[MDS Census]]</f>
        <v>0.64120849933598933</v>
      </c>
      <c r="J146" s="3">
        <f t="shared" si="2"/>
        <v>103.26677777777778</v>
      </c>
      <c r="K146" s="3">
        <f>SUM(Table3[[#This Row],[RN Hours (excl. Admin, DON)]], Table3[[#This Row],[LPN Hours (excl. Admin)]], Table3[[#This Row],[CNA Hours]], Table3[[#This Row],[NA TR Hours]], Table3[[#This Row],[Med Aide/Tech Hours]])</f>
        <v>89.123111111111115</v>
      </c>
      <c r="L146" s="3">
        <f>SUM(Table3[[#This Row],[RN Hours (excl. Admin, DON)]:[RN DON Hours]])</f>
        <v>16.473999999999997</v>
      </c>
      <c r="M146" s="3">
        <v>10.729555555555555</v>
      </c>
      <c r="N146" s="3">
        <v>0.14444444444444443</v>
      </c>
      <c r="O146" s="3">
        <v>5.6</v>
      </c>
      <c r="P146" s="3">
        <f>SUM(Table3[[#This Row],[LPN Hours (excl. Admin)]:[LPN Admin Hours]])</f>
        <v>28.989111111111107</v>
      </c>
      <c r="Q146" s="3">
        <v>20.589888888888886</v>
      </c>
      <c r="R146" s="3">
        <v>8.399222222222221</v>
      </c>
      <c r="S146" s="3">
        <f>SUM(Table3[[#This Row],[CNA Hours]], Table3[[#This Row],[NA TR Hours]], Table3[[#This Row],[Med Aide/Tech Hours]])</f>
        <v>57.803666666666672</v>
      </c>
      <c r="T146" s="3">
        <v>45.398444444444443</v>
      </c>
      <c r="U146" s="3">
        <v>8.8555555555555554E-2</v>
      </c>
      <c r="V146" s="3">
        <v>12.316666666666666</v>
      </c>
      <c r="W146" s="3">
        <f>SUM(Table3[[#This Row],[RN Hours Contract]:[Med Aide Hours Contract]])</f>
        <v>0</v>
      </c>
      <c r="X146" s="3">
        <v>0</v>
      </c>
      <c r="Y146" s="3">
        <v>0</v>
      </c>
      <c r="Z146" s="3">
        <v>0</v>
      </c>
      <c r="AA146" s="3">
        <v>0</v>
      </c>
      <c r="AB146" s="3">
        <v>0</v>
      </c>
      <c r="AC146" s="3">
        <v>0</v>
      </c>
      <c r="AD146" s="3">
        <v>0</v>
      </c>
      <c r="AE146" s="3">
        <v>0</v>
      </c>
      <c r="AF146" t="s">
        <v>144</v>
      </c>
      <c r="AG146" s="13">
        <v>7</v>
      </c>
      <c r="AQ146"/>
    </row>
    <row r="147" spans="1:43" x14ac:dyDescent="0.2">
      <c r="A147" t="s">
        <v>479</v>
      </c>
      <c r="B147" t="s">
        <v>630</v>
      </c>
      <c r="C147" t="s">
        <v>981</v>
      </c>
      <c r="D147" t="s">
        <v>1299</v>
      </c>
      <c r="E147" s="3">
        <v>96.988888888888894</v>
      </c>
      <c r="F147" s="3">
        <f>Table3[[#This Row],[Total Hours Nurse Staffing]]/Table3[[#This Row],[MDS Census]]</f>
        <v>2.913001489288578</v>
      </c>
      <c r="G147" s="3">
        <f>Table3[[#This Row],[Total Direct Care Staff Hours]]/Table3[[#This Row],[MDS Census]]</f>
        <v>2.7082724252491692</v>
      </c>
      <c r="H147" s="3">
        <f>Table3[[#This Row],[Total RN Hours (w/ Admin, DON)]]/Table3[[#This Row],[MDS Census]]</f>
        <v>0.35724481613014092</v>
      </c>
      <c r="I147" s="3">
        <f>Table3[[#This Row],[RN Hours (excl. Admin, DON)]]/Table3[[#This Row],[MDS Census]]</f>
        <v>0.20424676366135866</v>
      </c>
      <c r="J147" s="3">
        <f t="shared" si="2"/>
        <v>282.52877777777775</v>
      </c>
      <c r="K147" s="3">
        <f>SUM(Table3[[#This Row],[RN Hours (excl. Admin, DON)]], Table3[[#This Row],[LPN Hours (excl. Admin)]], Table3[[#This Row],[CNA Hours]], Table3[[#This Row],[NA TR Hours]], Table3[[#This Row],[Med Aide/Tech Hours]])</f>
        <v>262.67233333333331</v>
      </c>
      <c r="L147" s="3">
        <f>SUM(Table3[[#This Row],[RN Hours (excl. Admin, DON)]:[RN DON Hours]])</f>
        <v>34.648777777777781</v>
      </c>
      <c r="M147" s="3">
        <v>19.809666666666665</v>
      </c>
      <c r="N147" s="3">
        <v>9.2391111111111126</v>
      </c>
      <c r="O147" s="3">
        <v>5.6</v>
      </c>
      <c r="P147" s="3">
        <f>SUM(Table3[[#This Row],[LPN Hours (excl. Admin)]:[LPN Admin Hours]])</f>
        <v>62.902999999999999</v>
      </c>
      <c r="Q147" s="3">
        <v>57.885666666666665</v>
      </c>
      <c r="R147" s="3">
        <v>5.0173333333333323</v>
      </c>
      <c r="S147" s="3">
        <f>SUM(Table3[[#This Row],[CNA Hours]], Table3[[#This Row],[NA TR Hours]], Table3[[#This Row],[Med Aide/Tech Hours]])</f>
        <v>184.97699999999998</v>
      </c>
      <c r="T147" s="3">
        <v>125.28766666666667</v>
      </c>
      <c r="U147" s="3">
        <v>20.25633333333333</v>
      </c>
      <c r="V147" s="3">
        <v>39.432999999999993</v>
      </c>
      <c r="W147" s="3">
        <f>SUM(Table3[[#This Row],[RN Hours Contract]:[Med Aide Hours Contract]])</f>
        <v>0</v>
      </c>
      <c r="X147" s="3">
        <v>0</v>
      </c>
      <c r="Y147" s="3">
        <v>0</v>
      </c>
      <c r="Z147" s="3">
        <v>0</v>
      </c>
      <c r="AA147" s="3">
        <v>0</v>
      </c>
      <c r="AB147" s="3">
        <v>0</v>
      </c>
      <c r="AC147" s="3">
        <v>0</v>
      </c>
      <c r="AD147" s="3">
        <v>0</v>
      </c>
      <c r="AE147" s="3">
        <v>0</v>
      </c>
      <c r="AF147" t="s">
        <v>145</v>
      </c>
      <c r="AG147" s="13">
        <v>7</v>
      </c>
      <c r="AQ147"/>
    </row>
    <row r="148" spans="1:43" x14ac:dyDescent="0.2">
      <c r="A148" t="s">
        <v>479</v>
      </c>
      <c r="B148" t="s">
        <v>631</v>
      </c>
      <c r="C148" t="s">
        <v>971</v>
      </c>
      <c r="D148" t="s">
        <v>1280</v>
      </c>
      <c r="E148" s="3">
        <v>60.5</v>
      </c>
      <c r="F148" s="3">
        <f>Table3[[#This Row],[Total Hours Nurse Staffing]]/Table3[[#This Row],[MDS Census]]</f>
        <v>3.6429494949494954</v>
      </c>
      <c r="G148" s="3">
        <f>Table3[[#This Row],[Total Direct Care Staff Hours]]/Table3[[#This Row],[MDS Census]]</f>
        <v>3.3601579430670334</v>
      </c>
      <c r="H148" s="3">
        <f>Table3[[#This Row],[Total RN Hours (w/ Admin, DON)]]/Table3[[#This Row],[MDS Census]]</f>
        <v>0.47932415059687788</v>
      </c>
      <c r="I148" s="3">
        <f>Table3[[#This Row],[RN Hours (excl. Admin, DON)]]/Table3[[#This Row],[MDS Census]]</f>
        <v>0.29336455463728189</v>
      </c>
      <c r="J148" s="3">
        <f t="shared" si="2"/>
        <v>220.39844444444446</v>
      </c>
      <c r="K148" s="3">
        <f>SUM(Table3[[#This Row],[RN Hours (excl. Admin, DON)]], Table3[[#This Row],[LPN Hours (excl. Admin)]], Table3[[#This Row],[CNA Hours]], Table3[[#This Row],[NA TR Hours]], Table3[[#This Row],[Med Aide/Tech Hours]])</f>
        <v>203.28955555555552</v>
      </c>
      <c r="L148" s="3">
        <f>SUM(Table3[[#This Row],[RN Hours (excl. Admin, DON)]:[RN DON Hours]])</f>
        <v>28.999111111111112</v>
      </c>
      <c r="M148" s="3">
        <v>17.748555555555555</v>
      </c>
      <c r="N148" s="3">
        <v>5.6866666666666674</v>
      </c>
      <c r="O148" s="3">
        <v>5.5638888888888891</v>
      </c>
      <c r="P148" s="3">
        <f>SUM(Table3[[#This Row],[LPN Hours (excl. Admin)]:[LPN Admin Hours]])</f>
        <v>49.092000000000006</v>
      </c>
      <c r="Q148" s="3">
        <v>43.233666666666672</v>
      </c>
      <c r="R148" s="3">
        <v>5.8583333333333334</v>
      </c>
      <c r="S148" s="3">
        <f>SUM(Table3[[#This Row],[CNA Hours]], Table3[[#This Row],[NA TR Hours]], Table3[[#This Row],[Med Aide/Tech Hours]])</f>
        <v>142.30733333333333</v>
      </c>
      <c r="T148" s="3">
        <v>117.85166666666666</v>
      </c>
      <c r="U148" s="3">
        <v>3.0917777777777777</v>
      </c>
      <c r="V148" s="3">
        <v>21.363888888888887</v>
      </c>
      <c r="W148" s="3">
        <f>SUM(Table3[[#This Row],[RN Hours Contract]:[Med Aide Hours Contract]])</f>
        <v>0</v>
      </c>
      <c r="X148" s="3">
        <v>0</v>
      </c>
      <c r="Y148" s="3">
        <v>0</v>
      </c>
      <c r="Z148" s="3">
        <v>0</v>
      </c>
      <c r="AA148" s="3">
        <v>0</v>
      </c>
      <c r="AB148" s="3">
        <v>0</v>
      </c>
      <c r="AC148" s="3">
        <v>0</v>
      </c>
      <c r="AD148" s="3">
        <v>0</v>
      </c>
      <c r="AE148" s="3">
        <v>0</v>
      </c>
      <c r="AF148" t="s">
        <v>146</v>
      </c>
      <c r="AG148" s="13">
        <v>7</v>
      </c>
      <c r="AQ148"/>
    </row>
    <row r="149" spans="1:43" x14ac:dyDescent="0.2">
      <c r="A149" t="s">
        <v>479</v>
      </c>
      <c r="B149" t="s">
        <v>632</v>
      </c>
      <c r="C149" t="s">
        <v>1025</v>
      </c>
      <c r="D149" t="s">
        <v>1276</v>
      </c>
      <c r="E149" s="3">
        <v>45.1</v>
      </c>
      <c r="F149" s="3">
        <f>Table3[[#This Row],[Total Hours Nurse Staffing]]/Table3[[#This Row],[MDS Census]]</f>
        <v>5.627511702389751</v>
      </c>
      <c r="G149" s="3">
        <f>Table3[[#This Row],[Total Direct Care Staff Hours]]/Table3[[#This Row],[MDS Census]]</f>
        <v>5.0343754619364374</v>
      </c>
      <c r="H149" s="3">
        <f>Table3[[#This Row],[Total RN Hours (w/ Admin, DON)]]/Table3[[#This Row],[MDS Census]]</f>
        <v>2.2815028332101503</v>
      </c>
      <c r="I149" s="3">
        <f>Table3[[#This Row],[RN Hours (excl. Admin, DON)]]/Table3[[#This Row],[MDS Census]]</f>
        <v>1.6883665927568365</v>
      </c>
      <c r="J149" s="3">
        <f t="shared" si="2"/>
        <v>253.8007777777778</v>
      </c>
      <c r="K149" s="3">
        <f>SUM(Table3[[#This Row],[RN Hours (excl. Admin, DON)]], Table3[[#This Row],[LPN Hours (excl. Admin)]], Table3[[#This Row],[CNA Hours]], Table3[[#This Row],[NA TR Hours]], Table3[[#This Row],[Med Aide/Tech Hours]])</f>
        <v>227.05033333333333</v>
      </c>
      <c r="L149" s="3">
        <f>SUM(Table3[[#This Row],[RN Hours (excl. Admin, DON)]:[RN DON Hours]])</f>
        <v>102.89577777777778</v>
      </c>
      <c r="M149" s="3">
        <v>76.145333333333326</v>
      </c>
      <c r="N149" s="3">
        <v>23.326666666666672</v>
      </c>
      <c r="O149" s="3">
        <v>3.4237777777777807</v>
      </c>
      <c r="P149" s="3">
        <f>SUM(Table3[[#This Row],[LPN Hours (excl. Admin)]:[LPN Admin Hours]])</f>
        <v>50.56711111111111</v>
      </c>
      <c r="Q149" s="3">
        <v>50.56711111111111</v>
      </c>
      <c r="R149" s="3">
        <v>0</v>
      </c>
      <c r="S149" s="3">
        <f>SUM(Table3[[#This Row],[CNA Hours]], Table3[[#This Row],[NA TR Hours]], Table3[[#This Row],[Med Aide/Tech Hours]])</f>
        <v>100.33788888888888</v>
      </c>
      <c r="T149" s="3">
        <v>85.410111111111107</v>
      </c>
      <c r="U149" s="3">
        <v>0</v>
      </c>
      <c r="V149" s="3">
        <v>14.927777777777777</v>
      </c>
      <c r="W149" s="3">
        <f>SUM(Table3[[#This Row],[RN Hours Contract]:[Med Aide Hours Contract]])</f>
        <v>0</v>
      </c>
      <c r="X149" s="3">
        <v>0</v>
      </c>
      <c r="Y149" s="3">
        <v>0</v>
      </c>
      <c r="Z149" s="3">
        <v>0</v>
      </c>
      <c r="AA149" s="3">
        <v>0</v>
      </c>
      <c r="AB149" s="3">
        <v>0</v>
      </c>
      <c r="AC149" s="3">
        <v>0</v>
      </c>
      <c r="AD149" s="3">
        <v>0</v>
      </c>
      <c r="AE149" s="3">
        <v>0</v>
      </c>
      <c r="AF149" t="s">
        <v>147</v>
      </c>
      <c r="AG149" s="13">
        <v>7</v>
      </c>
      <c r="AQ149"/>
    </row>
    <row r="150" spans="1:43" x14ac:dyDescent="0.2">
      <c r="A150" t="s">
        <v>479</v>
      </c>
      <c r="B150" t="s">
        <v>633</v>
      </c>
      <c r="C150" t="s">
        <v>988</v>
      </c>
      <c r="D150" t="s">
        <v>1206</v>
      </c>
      <c r="E150" s="3">
        <v>68.222222222222229</v>
      </c>
      <c r="F150" s="3">
        <f>Table3[[#This Row],[Total Hours Nurse Staffing]]/Table3[[#This Row],[MDS Census]]</f>
        <v>3.5897296416938107</v>
      </c>
      <c r="G150" s="3">
        <f>Table3[[#This Row],[Total Direct Care Staff Hours]]/Table3[[#This Row],[MDS Census]]</f>
        <v>3.5052491856677523</v>
      </c>
      <c r="H150" s="3">
        <f>Table3[[#This Row],[Total RN Hours (w/ Admin, DON)]]/Table3[[#This Row],[MDS Census]]</f>
        <v>0.50252931596091188</v>
      </c>
      <c r="I150" s="3">
        <f>Table3[[#This Row],[RN Hours (excl. Admin, DON)]]/Table3[[#This Row],[MDS Census]]</f>
        <v>0.41804885993485341</v>
      </c>
      <c r="J150" s="3">
        <f t="shared" si="2"/>
        <v>244.89933333333335</v>
      </c>
      <c r="K150" s="3">
        <f>SUM(Table3[[#This Row],[RN Hours (excl. Admin, DON)]], Table3[[#This Row],[LPN Hours (excl. Admin)]], Table3[[#This Row],[CNA Hours]], Table3[[#This Row],[NA TR Hours]], Table3[[#This Row],[Med Aide/Tech Hours]])</f>
        <v>239.1358888888889</v>
      </c>
      <c r="L150" s="3">
        <f>SUM(Table3[[#This Row],[RN Hours (excl. Admin, DON)]:[RN DON Hours]])</f>
        <v>34.283666666666662</v>
      </c>
      <c r="M150" s="3">
        <v>28.520222222222223</v>
      </c>
      <c r="N150" s="3">
        <v>0</v>
      </c>
      <c r="O150" s="3">
        <v>5.7634444444444419</v>
      </c>
      <c r="P150" s="3">
        <f>SUM(Table3[[#This Row],[LPN Hours (excl. Admin)]:[LPN Admin Hours]])</f>
        <v>55.390666666666668</v>
      </c>
      <c r="Q150" s="3">
        <v>55.390666666666668</v>
      </c>
      <c r="R150" s="3">
        <v>0</v>
      </c>
      <c r="S150" s="3">
        <f>SUM(Table3[[#This Row],[CNA Hours]], Table3[[#This Row],[NA TR Hours]], Table3[[#This Row],[Med Aide/Tech Hours]])</f>
        <v>155.22500000000002</v>
      </c>
      <c r="T150" s="3">
        <v>103.89888888888889</v>
      </c>
      <c r="U150" s="3">
        <v>11.258666666666668</v>
      </c>
      <c r="V150" s="3">
        <v>40.067444444444455</v>
      </c>
      <c r="W150" s="3">
        <f>SUM(Table3[[#This Row],[RN Hours Contract]:[Med Aide Hours Contract]])</f>
        <v>0</v>
      </c>
      <c r="X150" s="3">
        <v>0</v>
      </c>
      <c r="Y150" s="3">
        <v>0</v>
      </c>
      <c r="Z150" s="3">
        <v>0</v>
      </c>
      <c r="AA150" s="3">
        <v>0</v>
      </c>
      <c r="AB150" s="3">
        <v>0</v>
      </c>
      <c r="AC150" s="3">
        <v>0</v>
      </c>
      <c r="AD150" s="3">
        <v>0</v>
      </c>
      <c r="AE150" s="3">
        <v>0</v>
      </c>
      <c r="AF150" t="s">
        <v>148</v>
      </c>
      <c r="AG150" s="13">
        <v>7</v>
      </c>
      <c r="AQ150"/>
    </row>
    <row r="151" spans="1:43" x14ac:dyDescent="0.2">
      <c r="A151" t="s">
        <v>479</v>
      </c>
      <c r="B151" t="s">
        <v>634</v>
      </c>
      <c r="C151" t="s">
        <v>967</v>
      </c>
      <c r="D151" t="s">
        <v>1243</v>
      </c>
      <c r="E151" s="3">
        <v>42.833333333333336</v>
      </c>
      <c r="F151" s="3">
        <f>Table3[[#This Row],[Total Hours Nurse Staffing]]/Table3[[#This Row],[MDS Census]]</f>
        <v>3.1772373540856029</v>
      </c>
      <c r="G151" s="3">
        <f>Table3[[#This Row],[Total Direct Care Staff Hours]]/Table3[[#This Row],[MDS Census]]</f>
        <v>2.7393514915693902</v>
      </c>
      <c r="H151" s="3">
        <f>Table3[[#This Row],[Total RN Hours (w/ Admin, DON)]]/Table3[[#This Row],[MDS Census]]</f>
        <v>0.46835278858625157</v>
      </c>
      <c r="I151" s="3">
        <f>Table3[[#This Row],[RN Hours (excl. Admin, DON)]]/Table3[[#This Row],[MDS Census]]</f>
        <v>0.24477302204928666</v>
      </c>
      <c r="J151" s="3">
        <f t="shared" si="2"/>
        <v>136.09166666666667</v>
      </c>
      <c r="K151" s="3">
        <f>SUM(Table3[[#This Row],[RN Hours (excl. Admin, DON)]], Table3[[#This Row],[LPN Hours (excl. Admin)]], Table3[[#This Row],[CNA Hours]], Table3[[#This Row],[NA TR Hours]], Table3[[#This Row],[Med Aide/Tech Hours]])</f>
        <v>117.33555555555554</v>
      </c>
      <c r="L151" s="3">
        <f>SUM(Table3[[#This Row],[RN Hours (excl. Admin, DON)]:[RN DON Hours]])</f>
        <v>20.06111111111111</v>
      </c>
      <c r="M151" s="3">
        <v>10.484444444444446</v>
      </c>
      <c r="N151" s="3">
        <v>6.02111111111111</v>
      </c>
      <c r="O151" s="3">
        <v>3.5555555555555554</v>
      </c>
      <c r="P151" s="3">
        <f>SUM(Table3[[#This Row],[LPN Hours (excl. Admin)]:[LPN Admin Hours]])</f>
        <v>31.27555555555556</v>
      </c>
      <c r="Q151" s="3">
        <v>22.096111111111114</v>
      </c>
      <c r="R151" s="3">
        <v>9.1794444444444458</v>
      </c>
      <c r="S151" s="3">
        <f>SUM(Table3[[#This Row],[CNA Hours]], Table3[[#This Row],[NA TR Hours]], Table3[[#This Row],[Med Aide/Tech Hours]])</f>
        <v>84.754999999999995</v>
      </c>
      <c r="T151" s="3">
        <v>48.055</v>
      </c>
      <c r="U151" s="3">
        <v>22.714444444444439</v>
      </c>
      <c r="V151" s="3">
        <v>13.985555555555553</v>
      </c>
      <c r="W151" s="3">
        <f>SUM(Table3[[#This Row],[RN Hours Contract]:[Med Aide Hours Contract]])</f>
        <v>0</v>
      </c>
      <c r="X151" s="3">
        <v>0</v>
      </c>
      <c r="Y151" s="3">
        <v>0</v>
      </c>
      <c r="Z151" s="3">
        <v>0</v>
      </c>
      <c r="AA151" s="3">
        <v>0</v>
      </c>
      <c r="AB151" s="3">
        <v>0</v>
      </c>
      <c r="AC151" s="3">
        <v>0</v>
      </c>
      <c r="AD151" s="3">
        <v>0</v>
      </c>
      <c r="AE151" s="3">
        <v>0</v>
      </c>
      <c r="AF151" t="s">
        <v>149</v>
      </c>
      <c r="AG151" s="13">
        <v>7</v>
      </c>
      <c r="AQ151"/>
    </row>
    <row r="152" spans="1:43" x14ac:dyDescent="0.2">
      <c r="A152" t="s">
        <v>479</v>
      </c>
      <c r="B152" t="s">
        <v>635</v>
      </c>
      <c r="C152" t="s">
        <v>1050</v>
      </c>
      <c r="D152" t="s">
        <v>1276</v>
      </c>
      <c r="E152" s="3">
        <v>82.644444444444446</v>
      </c>
      <c r="F152" s="3">
        <f>Table3[[#This Row],[Total Hours Nurse Staffing]]/Table3[[#This Row],[MDS Census]]</f>
        <v>4.6689042753428343</v>
      </c>
      <c r="G152" s="3">
        <f>Table3[[#This Row],[Total Direct Care Staff Hours]]/Table3[[#This Row],[MDS Census]]</f>
        <v>4.3859841355203022</v>
      </c>
      <c r="H152" s="3">
        <f>Table3[[#This Row],[Total RN Hours (w/ Admin, DON)]]/Table3[[#This Row],[MDS Census]]</f>
        <v>0.81981715514923359</v>
      </c>
      <c r="I152" s="3">
        <f>Table3[[#This Row],[RN Hours (excl. Admin, DON)]]/Table3[[#This Row],[MDS Census]]</f>
        <v>0.60302500672223713</v>
      </c>
      <c r="J152" s="3">
        <f t="shared" si="2"/>
        <v>385.85900000000004</v>
      </c>
      <c r="K152" s="3">
        <f>SUM(Table3[[#This Row],[RN Hours (excl. Admin, DON)]], Table3[[#This Row],[LPN Hours (excl. Admin)]], Table3[[#This Row],[CNA Hours]], Table3[[#This Row],[NA TR Hours]], Table3[[#This Row],[Med Aide/Tech Hours]])</f>
        <v>362.47722222222228</v>
      </c>
      <c r="L152" s="3">
        <f>SUM(Table3[[#This Row],[RN Hours (excl. Admin, DON)]:[RN DON Hours]])</f>
        <v>67.75333333333333</v>
      </c>
      <c r="M152" s="3">
        <v>49.836666666666666</v>
      </c>
      <c r="N152" s="3">
        <v>12.205555555555556</v>
      </c>
      <c r="O152" s="3">
        <v>5.7111111111111112</v>
      </c>
      <c r="P152" s="3">
        <f>SUM(Table3[[#This Row],[LPN Hours (excl. Admin)]:[LPN Admin Hours]])</f>
        <v>93.603777777777779</v>
      </c>
      <c r="Q152" s="3">
        <v>88.138666666666666</v>
      </c>
      <c r="R152" s="3">
        <v>5.4651111111111117</v>
      </c>
      <c r="S152" s="3">
        <f>SUM(Table3[[#This Row],[CNA Hours]], Table3[[#This Row],[NA TR Hours]], Table3[[#This Row],[Med Aide/Tech Hours]])</f>
        <v>224.50188888888891</v>
      </c>
      <c r="T152" s="3">
        <v>218.0026666666667</v>
      </c>
      <c r="U152" s="3">
        <v>0</v>
      </c>
      <c r="V152" s="3">
        <v>6.4992222222222242</v>
      </c>
      <c r="W152" s="3">
        <f>SUM(Table3[[#This Row],[RN Hours Contract]:[Med Aide Hours Contract]])</f>
        <v>79.23599999999999</v>
      </c>
      <c r="X152" s="3">
        <v>9.4898888888888884</v>
      </c>
      <c r="Y152" s="3">
        <v>0</v>
      </c>
      <c r="Z152" s="3">
        <v>0</v>
      </c>
      <c r="AA152" s="3">
        <v>27.93944444444444</v>
      </c>
      <c r="AB152" s="3">
        <v>0</v>
      </c>
      <c r="AC152" s="3">
        <v>41.806666666666665</v>
      </c>
      <c r="AD152" s="3">
        <v>0</v>
      </c>
      <c r="AE152" s="3">
        <v>0</v>
      </c>
      <c r="AF152" t="s">
        <v>150</v>
      </c>
      <c r="AG152" s="13">
        <v>7</v>
      </c>
      <c r="AQ152"/>
    </row>
    <row r="153" spans="1:43" x14ac:dyDescent="0.2">
      <c r="A153" t="s">
        <v>479</v>
      </c>
      <c r="B153" t="s">
        <v>636</v>
      </c>
      <c r="C153" t="s">
        <v>1016</v>
      </c>
      <c r="D153" t="s">
        <v>1232</v>
      </c>
      <c r="E153" s="3">
        <v>32.388888888888886</v>
      </c>
      <c r="F153" s="3">
        <f>Table3[[#This Row],[Total Hours Nurse Staffing]]/Table3[[#This Row],[MDS Census]]</f>
        <v>3.2112521440823332</v>
      </c>
      <c r="G153" s="3">
        <f>Table3[[#This Row],[Total Direct Care Staff Hours]]/Table3[[#This Row],[MDS Census]]</f>
        <v>2.9321406518010296</v>
      </c>
      <c r="H153" s="3">
        <f>Table3[[#This Row],[Total RN Hours (w/ Admin, DON)]]/Table3[[#This Row],[MDS Census]]</f>
        <v>0.4820720411663808</v>
      </c>
      <c r="I153" s="3">
        <f>Table3[[#This Row],[RN Hours (excl. Admin, DON)]]/Table3[[#This Row],[MDS Census]]</f>
        <v>0.32701200686106346</v>
      </c>
      <c r="J153" s="3">
        <f t="shared" si="2"/>
        <v>104.00888888888889</v>
      </c>
      <c r="K153" s="3">
        <f>SUM(Table3[[#This Row],[RN Hours (excl. Admin, DON)]], Table3[[#This Row],[LPN Hours (excl. Admin)]], Table3[[#This Row],[CNA Hours]], Table3[[#This Row],[NA TR Hours]], Table3[[#This Row],[Med Aide/Tech Hours]])</f>
        <v>94.968777777777788</v>
      </c>
      <c r="L153" s="3">
        <f>SUM(Table3[[#This Row],[RN Hours (excl. Admin, DON)]:[RN DON Hours]])</f>
        <v>15.613777777777777</v>
      </c>
      <c r="M153" s="3">
        <v>10.591555555555555</v>
      </c>
      <c r="N153" s="3">
        <v>8.8888888888888892E-2</v>
      </c>
      <c r="O153" s="3">
        <v>4.9333333333333336</v>
      </c>
      <c r="P153" s="3">
        <f>SUM(Table3[[#This Row],[LPN Hours (excl. Admin)]:[LPN Admin Hours]])</f>
        <v>19.98811111111111</v>
      </c>
      <c r="Q153" s="3">
        <v>15.970222222222221</v>
      </c>
      <c r="R153" s="3">
        <v>4.0178888888888888</v>
      </c>
      <c r="S153" s="3">
        <f>SUM(Table3[[#This Row],[CNA Hours]], Table3[[#This Row],[NA TR Hours]], Table3[[#This Row],[Med Aide/Tech Hours]])</f>
        <v>68.406999999999996</v>
      </c>
      <c r="T153" s="3">
        <v>43.253777777777778</v>
      </c>
      <c r="U153" s="3">
        <v>8.8401111111111081</v>
      </c>
      <c r="V153" s="3">
        <v>16.313111111111112</v>
      </c>
      <c r="W153" s="3">
        <f>SUM(Table3[[#This Row],[RN Hours Contract]:[Med Aide Hours Contract]])</f>
        <v>8.8888888888888892E-2</v>
      </c>
      <c r="X153" s="3">
        <v>0</v>
      </c>
      <c r="Y153" s="3">
        <v>8.8888888888888892E-2</v>
      </c>
      <c r="Z153" s="3">
        <v>0</v>
      </c>
      <c r="AA153" s="3">
        <v>0</v>
      </c>
      <c r="AB153" s="3">
        <v>0</v>
      </c>
      <c r="AC153" s="3">
        <v>0</v>
      </c>
      <c r="AD153" s="3">
        <v>0</v>
      </c>
      <c r="AE153" s="3">
        <v>0</v>
      </c>
      <c r="AF153" t="s">
        <v>151</v>
      </c>
      <c r="AG153" s="13">
        <v>7</v>
      </c>
      <c r="AQ153"/>
    </row>
    <row r="154" spans="1:43" x14ac:dyDescent="0.2">
      <c r="A154" t="s">
        <v>479</v>
      </c>
      <c r="B154" t="s">
        <v>637</v>
      </c>
      <c r="C154" t="s">
        <v>1038</v>
      </c>
      <c r="D154" t="s">
        <v>1221</v>
      </c>
      <c r="E154" s="3">
        <v>47.766666666666666</v>
      </c>
      <c r="F154" s="3">
        <f>Table3[[#This Row],[Total Hours Nurse Staffing]]/Table3[[#This Row],[MDS Census]]</f>
        <v>2.8037334263782272</v>
      </c>
      <c r="G154" s="3">
        <f>Table3[[#This Row],[Total Direct Care Staff Hours]]/Table3[[#This Row],[MDS Census]]</f>
        <v>2.5874040474528957</v>
      </c>
      <c r="H154" s="3">
        <f>Table3[[#This Row],[Total RN Hours (w/ Admin, DON)]]/Table3[[#This Row],[MDS Census]]</f>
        <v>0.36206094440567577</v>
      </c>
      <c r="I154" s="3">
        <f>Table3[[#This Row],[RN Hours (excl. Admin, DON)]]/Table3[[#This Row],[MDS Census]]</f>
        <v>0.14573156548034427</v>
      </c>
      <c r="J154" s="3">
        <f t="shared" si="2"/>
        <v>133.92499999999998</v>
      </c>
      <c r="K154" s="3">
        <f>SUM(Table3[[#This Row],[RN Hours (excl. Admin, DON)]], Table3[[#This Row],[LPN Hours (excl. Admin)]], Table3[[#This Row],[CNA Hours]], Table3[[#This Row],[NA TR Hours]], Table3[[#This Row],[Med Aide/Tech Hours]])</f>
        <v>123.59166666666665</v>
      </c>
      <c r="L154" s="3">
        <f>SUM(Table3[[#This Row],[RN Hours (excl. Admin, DON)]:[RN DON Hours]])</f>
        <v>17.294444444444444</v>
      </c>
      <c r="M154" s="3">
        <v>6.9611111111111112</v>
      </c>
      <c r="N154" s="3">
        <v>4.7333333333333334</v>
      </c>
      <c r="O154" s="3">
        <v>5.6</v>
      </c>
      <c r="P154" s="3">
        <f>SUM(Table3[[#This Row],[LPN Hours (excl. Admin)]:[LPN Admin Hours]])</f>
        <v>39.319444444444443</v>
      </c>
      <c r="Q154" s="3">
        <v>39.319444444444443</v>
      </c>
      <c r="R154" s="3">
        <v>0</v>
      </c>
      <c r="S154" s="3">
        <f>SUM(Table3[[#This Row],[CNA Hours]], Table3[[#This Row],[NA TR Hours]], Table3[[#This Row],[Med Aide/Tech Hours]])</f>
        <v>77.311111111111103</v>
      </c>
      <c r="T154" s="3">
        <v>48.202777777777776</v>
      </c>
      <c r="U154" s="3">
        <v>29.108333333333334</v>
      </c>
      <c r="V154" s="3">
        <v>0</v>
      </c>
      <c r="W154" s="3">
        <f>SUM(Table3[[#This Row],[RN Hours Contract]:[Med Aide Hours Contract]])</f>
        <v>0</v>
      </c>
      <c r="X154" s="3">
        <v>0</v>
      </c>
      <c r="Y154" s="3">
        <v>0</v>
      </c>
      <c r="Z154" s="3">
        <v>0</v>
      </c>
      <c r="AA154" s="3">
        <v>0</v>
      </c>
      <c r="AB154" s="3">
        <v>0</v>
      </c>
      <c r="AC154" s="3">
        <v>0</v>
      </c>
      <c r="AD154" s="3">
        <v>0</v>
      </c>
      <c r="AE154" s="3">
        <v>0</v>
      </c>
      <c r="AF154" t="s">
        <v>152</v>
      </c>
      <c r="AG154" s="13">
        <v>7</v>
      </c>
      <c r="AQ154"/>
    </row>
    <row r="155" spans="1:43" x14ac:dyDescent="0.2">
      <c r="A155" t="s">
        <v>479</v>
      </c>
      <c r="B155" t="s">
        <v>638</v>
      </c>
      <c r="C155" t="s">
        <v>1029</v>
      </c>
      <c r="D155" t="s">
        <v>1234</v>
      </c>
      <c r="E155" s="3">
        <v>40.1</v>
      </c>
      <c r="F155" s="3">
        <f>Table3[[#This Row],[Total Hours Nurse Staffing]]/Table3[[#This Row],[MDS Census]]</f>
        <v>3.3479495705181486</v>
      </c>
      <c r="G155" s="3">
        <f>Table3[[#This Row],[Total Direct Care Staff Hours]]/Table3[[#This Row],[MDS Census]]</f>
        <v>3.065876974231089</v>
      </c>
      <c r="H155" s="3">
        <f>Table3[[#This Row],[Total RN Hours (w/ Admin, DON)]]/Table3[[#This Row],[MDS Census]]</f>
        <v>0.43911055694098089</v>
      </c>
      <c r="I155" s="3">
        <f>Table3[[#This Row],[RN Hours (excl. Admin, DON)]]/Table3[[#This Row],[MDS Census]]</f>
        <v>0.29502632308118593</v>
      </c>
      <c r="J155" s="3">
        <f t="shared" si="2"/>
        <v>134.25277777777777</v>
      </c>
      <c r="K155" s="3">
        <f>SUM(Table3[[#This Row],[RN Hours (excl. Admin, DON)]], Table3[[#This Row],[LPN Hours (excl. Admin)]], Table3[[#This Row],[CNA Hours]], Table3[[#This Row],[NA TR Hours]], Table3[[#This Row],[Med Aide/Tech Hours]])</f>
        <v>122.94166666666666</v>
      </c>
      <c r="L155" s="3">
        <f>SUM(Table3[[#This Row],[RN Hours (excl. Admin, DON)]:[RN DON Hours]])</f>
        <v>17.608333333333334</v>
      </c>
      <c r="M155" s="3">
        <v>11.830555555555556</v>
      </c>
      <c r="N155" s="3">
        <v>0</v>
      </c>
      <c r="O155" s="3">
        <v>5.7777777777777777</v>
      </c>
      <c r="P155" s="3">
        <f>SUM(Table3[[#This Row],[LPN Hours (excl. Admin)]:[LPN Admin Hours]])</f>
        <v>41.969444444444441</v>
      </c>
      <c r="Q155" s="3">
        <v>36.43611111111111</v>
      </c>
      <c r="R155" s="3">
        <v>5.5333333333333332</v>
      </c>
      <c r="S155" s="3">
        <f>SUM(Table3[[#This Row],[CNA Hours]], Table3[[#This Row],[NA TR Hours]], Table3[[#This Row],[Med Aide/Tech Hours]])</f>
        <v>74.674999999999997</v>
      </c>
      <c r="T155" s="3">
        <v>54.208333333333336</v>
      </c>
      <c r="U155" s="3">
        <v>8.8388888888888886</v>
      </c>
      <c r="V155" s="3">
        <v>11.627777777777778</v>
      </c>
      <c r="W155" s="3">
        <f>SUM(Table3[[#This Row],[RN Hours Contract]:[Med Aide Hours Contract]])</f>
        <v>0</v>
      </c>
      <c r="X155" s="3">
        <v>0</v>
      </c>
      <c r="Y155" s="3">
        <v>0</v>
      </c>
      <c r="Z155" s="3">
        <v>0</v>
      </c>
      <c r="AA155" s="3">
        <v>0</v>
      </c>
      <c r="AB155" s="3">
        <v>0</v>
      </c>
      <c r="AC155" s="3">
        <v>0</v>
      </c>
      <c r="AD155" s="3">
        <v>0</v>
      </c>
      <c r="AE155" s="3">
        <v>0</v>
      </c>
      <c r="AF155" t="s">
        <v>153</v>
      </c>
      <c r="AG155" s="13">
        <v>7</v>
      </c>
      <c r="AQ155"/>
    </row>
    <row r="156" spans="1:43" x14ac:dyDescent="0.2">
      <c r="A156" t="s">
        <v>479</v>
      </c>
      <c r="B156" t="s">
        <v>639</v>
      </c>
      <c r="C156" t="s">
        <v>1050</v>
      </c>
      <c r="D156" t="s">
        <v>1293</v>
      </c>
      <c r="E156" s="3">
        <v>76.266666666666666</v>
      </c>
      <c r="F156" s="3">
        <f>Table3[[#This Row],[Total Hours Nurse Staffing]]/Table3[[#This Row],[MDS Census]]</f>
        <v>2.7907736013986018</v>
      </c>
      <c r="G156" s="3">
        <f>Table3[[#This Row],[Total Direct Care Staff Hours]]/Table3[[#This Row],[MDS Census]]</f>
        <v>2.6839918414918418</v>
      </c>
      <c r="H156" s="3">
        <f>Table3[[#This Row],[Total RN Hours (w/ Admin, DON)]]/Table3[[#This Row],[MDS Census]]</f>
        <v>0.20585955710955711</v>
      </c>
      <c r="I156" s="3">
        <f>Table3[[#This Row],[RN Hours (excl. Admin, DON)]]/Table3[[#This Row],[MDS Census]]</f>
        <v>0.13301573426573426</v>
      </c>
      <c r="J156" s="3">
        <f t="shared" si="2"/>
        <v>212.84300000000002</v>
      </c>
      <c r="K156" s="3">
        <f>SUM(Table3[[#This Row],[RN Hours (excl. Admin, DON)]], Table3[[#This Row],[LPN Hours (excl. Admin)]], Table3[[#This Row],[CNA Hours]], Table3[[#This Row],[NA TR Hours]], Table3[[#This Row],[Med Aide/Tech Hours]])</f>
        <v>204.69911111111114</v>
      </c>
      <c r="L156" s="3">
        <f>SUM(Table3[[#This Row],[RN Hours (excl. Admin, DON)]:[RN DON Hours]])</f>
        <v>15.700222222222221</v>
      </c>
      <c r="M156" s="3">
        <v>10.144666666666666</v>
      </c>
      <c r="N156" s="3">
        <v>0</v>
      </c>
      <c r="O156" s="3">
        <v>5.5555555555555554</v>
      </c>
      <c r="P156" s="3">
        <f>SUM(Table3[[#This Row],[LPN Hours (excl. Admin)]:[LPN Admin Hours]])</f>
        <v>44.821222222222218</v>
      </c>
      <c r="Q156" s="3">
        <v>42.232888888888887</v>
      </c>
      <c r="R156" s="3">
        <v>2.5883333333333334</v>
      </c>
      <c r="S156" s="3">
        <f>SUM(Table3[[#This Row],[CNA Hours]], Table3[[#This Row],[NA TR Hours]], Table3[[#This Row],[Med Aide/Tech Hours]])</f>
        <v>152.32155555555556</v>
      </c>
      <c r="T156" s="3">
        <v>112.72877777777778</v>
      </c>
      <c r="U156" s="3">
        <v>13.268555555555563</v>
      </c>
      <c r="V156" s="3">
        <v>26.324222222222225</v>
      </c>
      <c r="W156" s="3">
        <f>SUM(Table3[[#This Row],[RN Hours Contract]:[Med Aide Hours Contract]])</f>
        <v>1.0777777777777777</v>
      </c>
      <c r="X156" s="3">
        <v>1.0777777777777777</v>
      </c>
      <c r="Y156" s="3">
        <v>0</v>
      </c>
      <c r="Z156" s="3">
        <v>0</v>
      </c>
      <c r="AA156" s="3">
        <v>0</v>
      </c>
      <c r="AB156" s="3">
        <v>0</v>
      </c>
      <c r="AC156" s="3">
        <v>0</v>
      </c>
      <c r="AD156" s="3">
        <v>0</v>
      </c>
      <c r="AE156" s="3">
        <v>0</v>
      </c>
      <c r="AF156" t="s">
        <v>154</v>
      </c>
      <c r="AG156" s="13">
        <v>7</v>
      </c>
      <c r="AQ156"/>
    </row>
    <row r="157" spans="1:43" x14ac:dyDescent="0.2">
      <c r="A157" t="s">
        <v>479</v>
      </c>
      <c r="B157" t="s">
        <v>640</v>
      </c>
      <c r="C157" t="s">
        <v>1009</v>
      </c>
      <c r="D157" t="s">
        <v>1278</v>
      </c>
      <c r="E157" s="3">
        <v>49.955555555555556</v>
      </c>
      <c r="F157" s="3">
        <f>Table3[[#This Row],[Total Hours Nurse Staffing]]/Table3[[#This Row],[MDS Census]]</f>
        <v>3.0747709074733094</v>
      </c>
      <c r="G157" s="3">
        <f>Table3[[#This Row],[Total Direct Care Staff Hours]]/Table3[[#This Row],[MDS Census]]</f>
        <v>2.7041125444839857</v>
      </c>
      <c r="H157" s="3">
        <f>Table3[[#This Row],[Total RN Hours (w/ Admin, DON)]]/Table3[[#This Row],[MDS Census]]</f>
        <v>0.2703247330960854</v>
      </c>
      <c r="I157" s="3">
        <f>Table3[[#This Row],[RN Hours (excl. Admin, DON)]]/Table3[[#This Row],[MDS Census]]</f>
        <v>0.15499110320284698</v>
      </c>
      <c r="J157" s="3">
        <f t="shared" si="2"/>
        <v>153.60188888888888</v>
      </c>
      <c r="K157" s="3">
        <f>SUM(Table3[[#This Row],[RN Hours (excl. Admin, DON)]], Table3[[#This Row],[LPN Hours (excl. Admin)]], Table3[[#This Row],[CNA Hours]], Table3[[#This Row],[NA TR Hours]], Table3[[#This Row],[Med Aide/Tech Hours]])</f>
        <v>135.08544444444445</v>
      </c>
      <c r="L157" s="3">
        <f>SUM(Table3[[#This Row],[RN Hours (excl. Admin, DON)]:[RN DON Hours]])</f>
        <v>13.504222222222221</v>
      </c>
      <c r="M157" s="3">
        <v>7.7426666666666666</v>
      </c>
      <c r="N157" s="3">
        <v>0.71711111111111103</v>
      </c>
      <c r="O157" s="3">
        <v>5.0444444444444443</v>
      </c>
      <c r="P157" s="3">
        <f>SUM(Table3[[#This Row],[LPN Hours (excl. Admin)]:[LPN Admin Hours]])</f>
        <v>47.436666666666667</v>
      </c>
      <c r="Q157" s="3">
        <v>34.681777777777782</v>
      </c>
      <c r="R157" s="3">
        <v>12.754888888888887</v>
      </c>
      <c r="S157" s="3">
        <f>SUM(Table3[[#This Row],[CNA Hours]], Table3[[#This Row],[NA TR Hours]], Table3[[#This Row],[Med Aide/Tech Hours]])</f>
        <v>92.661000000000001</v>
      </c>
      <c r="T157" s="3">
        <v>57.564888888888888</v>
      </c>
      <c r="U157" s="3">
        <v>15.932666666666664</v>
      </c>
      <c r="V157" s="3">
        <v>19.163444444444444</v>
      </c>
      <c r="W157" s="3">
        <f>SUM(Table3[[#This Row],[RN Hours Contract]:[Med Aide Hours Contract]])</f>
        <v>0</v>
      </c>
      <c r="X157" s="3">
        <v>0</v>
      </c>
      <c r="Y157" s="3">
        <v>0</v>
      </c>
      <c r="Z157" s="3">
        <v>0</v>
      </c>
      <c r="AA157" s="3">
        <v>0</v>
      </c>
      <c r="AB157" s="3">
        <v>0</v>
      </c>
      <c r="AC157" s="3">
        <v>0</v>
      </c>
      <c r="AD157" s="3">
        <v>0</v>
      </c>
      <c r="AE157" s="3">
        <v>0</v>
      </c>
      <c r="AF157" t="s">
        <v>155</v>
      </c>
      <c r="AG157" s="13">
        <v>7</v>
      </c>
      <c r="AQ157"/>
    </row>
    <row r="158" spans="1:43" x14ac:dyDescent="0.2">
      <c r="A158" t="s">
        <v>479</v>
      </c>
      <c r="B158" t="s">
        <v>641</v>
      </c>
      <c r="C158" t="s">
        <v>1070</v>
      </c>
      <c r="D158" t="s">
        <v>1247</v>
      </c>
      <c r="E158" s="3">
        <v>8.1333333333333329</v>
      </c>
      <c r="F158" s="3">
        <f>Table3[[#This Row],[Total Hours Nurse Staffing]]/Table3[[#This Row],[MDS Census]]</f>
        <v>9.2725409836065591</v>
      </c>
      <c r="G158" s="3">
        <f>Table3[[#This Row],[Total Direct Care Staff Hours]]/Table3[[#This Row],[MDS Census]]</f>
        <v>7.2674180327868854</v>
      </c>
      <c r="H158" s="3">
        <f>Table3[[#This Row],[Total RN Hours (w/ Admin, DON)]]/Table3[[#This Row],[MDS Census]]</f>
        <v>5.0969945355191264</v>
      </c>
      <c r="I158" s="3">
        <f>Table3[[#This Row],[RN Hours (excl. Admin, DON)]]/Table3[[#This Row],[MDS Census]]</f>
        <v>3.0918715846994536</v>
      </c>
      <c r="J158" s="3">
        <f t="shared" si="2"/>
        <v>75.416666666666671</v>
      </c>
      <c r="K158" s="3">
        <f>SUM(Table3[[#This Row],[RN Hours (excl. Admin, DON)]], Table3[[#This Row],[LPN Hours (excl. Admin)]], Table3[[#This Row],[CNA Hours]], Table3[[#This Row],[NA TR Hours]], Table3[[#This Row],[Med Aide/Tech Hours]])</f>
        <v>59.108333333333334</v>
      </c>
      <c r="L158" s="3">
        <f>SUM(Table3[[#This Row],[RN Hours (excl. Admin, DON)]:[RN DON Hours]])</f>
        <v>41.455555555555556</v>
      </c>
      <c r="M158" s="3">
        <v>25.147222222222222</v>
      </c>
      <c r="N158" s="3">
        <v>11.041666666666666</v>
      </c>
      <c r="O158" s="3">
        <v>5.2666666666666666</v>
      </c>
      <c r="P158" s="3">
        <f>SUM(Table3[[#This Row],[LPN Hours (excl. Admin)]:[LPN Admin Hours]])</f>
        <v>21.333333333333332</v>
      </c>
      <c r="Q158" s="3">
        <v>21.333333333333332</v>
      </c>
      <c r="R158" s="3">
        <v>0</v>
      </c>
      <c r="S158" s="3">
        <f>SUM(Table3[[#This Row],[CNA Hours]], Table3[[#This Row],[NA TR Hours]], Table3[[#This Row],[Med Aide/Tech Hours]])</f>
        <v>12.627777777777778</v>
      </c>
      <c r="T158" s="3">
        <v>12.627777777777778</v>
      </c>
      <c r="U158" s="3">
        <v>0</v>
      </c>
      <c r="V158" s="3">
        <v>0</v>
      </c>
      <c r="W158" s="3">
        <f>SUM(Table3[[#This Row],[RN Hours Contract]:[Med Aide Hours Contract]])</f>
        <v>0</v>
      </c>
      <c r="X158" s="3">
        <v>0</v>
      </c>
      <c r="Y158" s="3">
        <v>0</v>
      </c>
      <c r="Z158" s="3">
        <v>0</v>
      </c>
      <c r="AA158" s="3">
        <v>0</v>
      </c>
      <c r="AB158" s="3">
        <v>0</v>
      </c>
      <c r="AC158" s="3">
        <v>0</v>
      </c>
      <c r="AD158" s="3">
        <v>0</v>
      </c>
      <c r="AE158" s="3">
        <v>0</v>
      </c>
      <c r="AF158" t="s">
        <v>156</v>
      </c>
      <c r="AG158" s="13">
        <v>7</v>
      </c>
      <c r="AQ158"/>
    </row>
    <row r="159" spans="1:43" x14ac:dyDescent="0.2">
      <c r="A159" t="s">
        <v>479</v>
      </c>
      <c r="B159" t="s">
        <v>642</v>
      </c>
      <c r="C159" t="s">
        <v>1116</v>
      </c>
      <c r="D159" t="s">
        <v>1204</v>
      </c>
      <c r="E159" s="3">
        <v>60.166666666666664</v>
      </c>
      <c r="F159" s="3">
        <f>Table3[[#This Row],[Total Hours Nurse Staffing]]/Table3[[#This Row],[MDS Census]]</f>
        <v>3.639519852262235</v>
      </c>
      <c r="G159" s="3">
        <f>Table3[[#This Row],[Total Direct Care Staff Hours]]/Table3[[#This Row],[MDS Census]]</f>
        <v>3.3391043397968607</v>
      </c>
      <c r="H159" s="3">
        <f>Table3[[#This Row],[Total RN Hours (w/ Admin, DON)]]/Table3[[#This Row],[MDS Census]]</f>
        <v>0.54986149584487543</v>
      </c>
      <c r="I159" s="3">
        <f>Table3[[#This Row],[RN Hours (excl. Admin, DON)]]/Table3[[#This Row],[MDS Census]]</f>
        <v>0.24944598337950138</v>
      </c>
      <c r="J159" s="3">
        <f t="shared" si="2"/>
        <v>218.97777777777779</v>
      </c>
      <c r="K159" s="3">
        <f>SUM(Table3[[#This Row],[RN Hours (excl. Admin, DON)]], Table3[[#This Row],[LPN Hours (excl. Admin)]], Table3[[#This Row],[CNA Hours]], Table3[[#This Row],[NA TR Hours]], Table3[[#This Row],[Med Aide/Tech Hours]])</f>
        <v>200.90277777777777</v>
      </c>
      <c r="L159" s="3">
        <f>SUM(Table3[[#This Row],[RN Hours (excl. Admin, DON)]:[RN DON Hours]])</f>
        <v>33.083333333333336</v>
      </c>
      <c r="M159" s="3">
        <v>15.008333333333333</v>
      </c>
      <c r="N159" s="3">
        <v>12.386111111111111</v>
      </c>
      <c r="O159" s="3">
        <v>5.6888888888888891</v>
      </c>
      <c r="P159" s="3">
        <f>SUM(Table3[[#This Row],[LPN Hours (excl. Admin)]:[LPN Admin Hours]])</f>
        <v>47.81666666666667</v>
      </c>
      <c r="Q159" s="3">
        <v>47.81666666666667</v>
      </c>
      <c r="R159" s="3">
        <v>0</v>
      </c>
      <c r="S159" s="3">
        <f>SUM(Table3[[#This Row],[CNA Hours]], Table3[[#This Row],[NA TR Hours]], Table3[[#This Row],[Med Aide/Tech Hours]])</f>
        <v>138.07777777777778</v>
      </c>
      <c r="T159" s="3">
        <v>114.25</v>
      </c>
      <c r="U159" s="3">
        <v>0</v>
      </c>
      <c r="V159" s="3">
        <v>23.827777777777779</v>
      </c>
      <c r="W159" s="3">
        <f>SUM(Table3[[#This Row],[RN Hours Contract]:[Med Aide Hours Contract]])</f>
        <v>0.35555555555555557</v>
      </c>
      <c r="X159" s="3">
        <v>0</v>
      </c>
      <c r="Y159" s="3">
        <v>0.35555555555555557</v>
      </c>
      <c r="Z159" s="3">
        <v>0</v>
      </c>
      <c r="AA159" s="3">
        <v>0</v>
      </c>
      <c r="AB159" s="3">
        <v>0</v>
      </c>
      <c r="AC159" s="3">
        <v>0</v>
      </c>
      <c r="AD159" s="3">
        <v>0</v>
      </c>
      <c r="AE159" s="3">
        <v>0</v>
      </c>
      <c r="AF159" t="s">
        <v>157</v>
      </c>
      <c r="AG159" s="13">
        <v>7</v>
      </c>
      <c r="AQ159"/>
    </row>
    <row r="160" spans="1:43" x14ac:dyDescent="0.2">
      <c r="A160" t="s">
        <v>479</v>
      </c>
      <c r="B160" t="s">
        <v>643</v>
      </c>
      <c r="C160" t="s">
        <v>969</v>
      </c>
      <c r="D160" t="s">
        <v>1236</v>
      </c>
      <c r="E160" s="3">
        <v>67.400000000000006</v>
      </c>
      <c r="F160" s="3">
        <f>Table3[[#This Row],[Total Hours Nurse Staffing]]/Table3[[#This Row],[MDS Census]]</f>
        <v>2.7169749423013516</v>
      </c>
      <c r="G160" s="3">
        <f>Table3[[#This Row],[Total Direct Care Staff Hours]]/Table3[[#This Row],[MDS Census]]</f>
        <v>2.4298714144411471</v>
      </c>
      <c r="H160" s="3">
        <f>Table3[[#This Row],[Total RN Hours (w/ Admin, DON)]]/Table3[[#This Row],[MDS Census]]</f>
        <v>0.19776953511374876</v>
      </c>
      <c r="I160" s="3">
        <f>Table3[[#This Row],[RN Hours (excl. Admin, DON)]]/Table3[[#This Row],[MDS Census]]</f>
        <v>8.9922518958127265E-2</v>
      </c>
      <c r="J160" s="3">
        <f t="shared" si="2"/>
        <v>183.12411111111112</v>
      </c>
      <c r="K160" s="3">
        <f>SUM(Table3[[#This Row],[RN Hours (excl. Admin, DON)]], Table3[[#This Row],[LPN Hours (excl. Admin)]], Table3[[#This Row],[CNA Hours]], Table3[[#This Row],[NA TR Hours]], Table3[[#This Row],[Med Aide/Tech Hours]])</f>
        <v>163.77333333333334</v>
      </c>
      <c r="L160" s="3">
        <f>SUM(Table3[[#This Row],[RN Hours (excl. Admin, DON)]:[RN DON Hours]])</f>
        <v>13.329666666666668</v>
      </c>
      <c r="M160" s="3">
        <v>6.060777777777778</v>
      </c>
      <c r="N160" s="3">
        <v>0</v>
      </c>
      <c r="O160" s="3">
        <v>7.2688888888888892</v>
      </c>
      <c r="P160" s="3">
        <f>SUM(Table3[[#This Row],[LPN Hours (excl. Admin)]:[LPN Admin Hours]])</f>
        <v>50.382666666666672</v>
      </c>
      <c r="Q160" s="3">
        <v>38.300777777777782</v>
      </c>
      <c r="R160" s="3">
        <v>12.081888888888891</v>
      </c>
      <c r="S160" s="3">
        <f>SUM(Table3[[#This Row],[CNA Hours]], Table3[[#This Row],[NA TR Hours]], Table3[[#This Row],[Med Aide/Tech Hours]])</f>
        <v>119.41177777777779</v>
      </c>
      <c r="T160" s="3">
        <v>83.946444444444452</v>
      </c>
      <c r="U160" s="3">
        <v>21.092777777777773</v>
      </c>
      <c r="V160" s="3">
        <v>14.372555555555557</v>
      </c>
      <c r="W160" s="3">
        <f>SUM(Table3[[#This Row],[RN Hours Contract]:[Med Aide Hours Contract]])</f>
        <v>0</v>
      </c>
      <c r="X160" s="3">
        <v>0</v>
      </c>
      <c r="Y160" s="3">
        <v>0</v>
      </c>
      <c r="Z160" s="3">
        <v>0</v>
      </c>
      <c r="AA160" s="3">
        <v>0</v>
      </c>
      <c r="AB160" s="3">
        <v>0</v>
      </c>
      <c r="AC160" s="3">
        <v>0</v>
      </c>
      <c r="AD160" s="3">
        <v>0</v>
      </c>
      <c r="AE160" s="3">
        <v>0</v>
      </c>
      <c r="AF160" t="s">
        <v>158</v>
      </c>
      <c r="AG160" s="13">
        <v>7</v>
      </c>
      <c r="AQ160"/>
    </row>
    <row r="161" spans="1:43" x14ac:dyDescent="0.2">
      <c r="A161" t="s">
        <v>479</v>
      </c>
      <c r="B161" t="s">
        <v>644</v>
      </c>
      <c r="C161" t="s">
        <v>1117</v>
      </c>
      <c r="D161" t="s">
        <v>1301</v>
      </c>
      <c r="E161" s="3">
        <v>30.422222222222221</v>
      </c>
      <c r="F161" s="3">
        <f>Table3[[#This Row],[Total Hours Nurse Staffing]]/Table3[[#This Row],[MDS Census]]</f>
        <v>3.3548210372534695</v>
      </c>
      <c r="G161" s="3">
        <f>Table3[[#This Row],[Total Direct Care Staff Hours]]/Table3[[#This Row],[MDS Census]]</f>
        <v>3.0177136596055516</v>
      </c>
      <c r="H161" s="3">
        <f>Table3[[#This Row],[Total RN Hours (w/ Admin, DON)]]/Table3[[#This Row],[MDS Census]]</f>
        <v>0.52556610664718773</v>
      </c>
      <c r="I161" s="3">
        <f>Table3[[#This Row],[RN Hours (excl. Admin, DON)]]/Table3[[#This Row],[MDS Census]]</f>
        <v>0.18845872899926955</v>
      </c>
      <c r="J161" s="3">
        <f t="shared" si="2"/>
        <v>102.0611111111111</v>
      </c>
      <c r="K161" s="3">
        <f>SUM(Table3[[#This Row],[RN Hours (excl. Admin, DON)]], Table3[[#This Row],[LPN Hours (excl. Admin)]], Table3[[#This Row],[CNA Hours]], Table3[[#This Row],[NA TR Hours]], Table3[[#This Row],[Med Aide/Tech Hours]])</f>
        <v>91.805555555555557</v>
      </c>
      <c r="L161" s="3">
        <f>SUM(Table3[[#This Row],[RN Hours (excl. Admin, DON)]:[RN DON Hours]])</f>
        <v>15.988888888888889</v>
      </c>
      <c r="M161" s="3">
        <v>5.7333333333333334</v>
      </c>
      <c r="N161" s="3">
        <v>5.7666666666666666</v>
      </c>
      <c r="O161" s="3">
        <v>4.4888888888888889</v>
      </c>
      <c r="P161" s="3">
        <f>SUM(Table3[[#This Row],[LPN Hours (excl. Admin)]:[LPN Admin Hours]])</f>
        <v>24.127777777777776</v>
      </c>
      <c r="Q161" s="3">
        <v>24.127777777777776</v>
      </c>
      <c r="R161" s="3">
        <v>0</v>
      </c>
      <c r="S161" s="3">
        <f>SUM(Table3[[#This Row],[CNA Hours]], Table3[[#This Row],[NA TR Hours]], Table3[[#This Row],[Med Aide/Tech Hours]])</f>
        <v>61.944444444444443</v>
      </c>
      <c r="T161" s="3">
        <v>45.06388888888889</v>
      </c>
      <c r="U161" s="3">
        <v>6.4833333333333334</v>
      </c>
      <c r="V161" s="3">
        <v>10.397222222222222</v>
      </c>
      <c r="W161" s="3">
        <f>SUM(Table3[[#This Row],[RN Hours Contract]:[Med Aide Hours Contract]])</f>
        <v>0</v>
      </c>
      <c r="X161" s="3">
        <v>0</v>
      </c>
      <c r="Y161" s="3">
        <v>0</v>
      </c>
      <c r="Z161" s="3">
        <v>0</v>
      </c>
      <c r="AA161" s="3">
        <v>0</v>
      </c>
      <c r="AB161" s="3">
        <v>0</v>
      </c>
      <c r="AC161" s="3">
        <v>0</v>
      </c>
      <c r="AD161" s="3">
        <v>0</v>
      </c>
      <c r="AE161" s="3">
        <v>0</v>
      </c>
      <c r="AF161" t="s">
        <v>159</v>
      </c>
      <c r="AG161" s="13">
        <v>7</v>
      </c>
      <c r="AQ161"/>
    </row>
    <row r="162" spans="1:43" x14ac:dyDescent="0.2">
      <c r="A162" t="s">
        <v>479</v>
      </c>
      <c r="B162" t="s">
        <v>645</v>
      </c>
      <c r="C162" t="s">
        <v>1022</v>
      </c>
      <c r="D162" t="s">
        <v>1213</v>
      </c>
      <c r="E162" s="3">
        <v>87.411111111111111</v>
      </c>
      <c r="F162" s="3">
        <f>Table3[[#This Row],[Total Hours Nurse Staffing]]/Table3[[#This Row],[MDS Census]]</f>
        <v>3.550641921952459</v>
      </c>
      <c r="G162" s="3">
        <f>Table3[[#This Row],[Total Direct Care Staff Hours]]/Table3[[#This Row],[MDS Census]]</f>
        <v>3.0656756069658062</v>
      </c>
      <c r="H162" s="3">
        <f>Table3[[#This Row],[Total RN Hours (w/ Admin, DON)]]/Table3[[#This Row],[MDS Census]]</f>
        <v>0.3705135375619677</v>
      </c>
      <c r="I162" s="3">
        <f>Table3[[#This Row],[RN Hours (excl. Admin, DON)]]/Table3[[#This Row],[MDS Census]]</f>
        <v>0.26297572136773861</v>
      </c>
      <c r="J162" s="3">
        <f t="shared" si="2"/>
        <v>310.36555555555549</v>
      </c>
      <c r="K162" s="3">
        <f>SUM(Table3[[#This Row],[RN Hours (excl. Admin, DON)]], Table3[[#This Row],[LPN Hours (excl. Admin)]], Table3[[#This Row],[CNA Hours]], Table3[[#This Row],[NA TR Hours]], Table3[[#This Row],[Med Aide/Tech Hours]])</f>
        <v>267.97411111111109</v>
      </c>
      <c r="L162" s="3">
        <f>SUM(Table3[[#This Row],[RN Hours (excl. Admin, DON)]:[RN DON Hours]])</f>
        <v>32.387</v>
      </c>
      <c r="M162" s="3">
        <v>22.986999999999998</v>
      </c>
      <c r="N162" s="3">
        <v>3.8111111111111109</v>
      </c>
      <c r="O162" s="3">
        <v>5.5888888888888886</v>
      </c>
      <c r="P162" s="3">
        <f>SUM(Table3[[#This Row],[LPN Hours (excl. Admin)]:[LPN Admin Hours]])</f>
        <v>117.56888888888889</v>
      </c>
      <c r="Q162" s="3">
        <v>84.577444444444453</v>
      </c>
      <c r="R162" s="3">
        <v>32.991444444444433</v>
      </c>
      <c r="S162" s="3">
        <f>SUM(Table3[[#This Row],[CNA Hours]], Table3[[#This Row],[NA TR Hours]], Table3[[#This Row],[Med Aide/Tech Hours]])</f>
        <v>160.40966666666662</v>
      </c>
      <c r="T162" s="3">
        <v>104.13322222222222</v>
      </c>
      <c r="U162" s="3">
        <v>0</v>
      </c>
      <c r="V162" s="3">
        <v>56.276444444444422</v>
      </c>
      <c r="W162" s="3">
        <f>SUM(Table3[[#This Row],[RN Hours Contract]:[Med Aide Hours Contract]])</f>
        <v>28.790111111111109</v>
      </c>
      <c r="X162" s="3">
        <v>4.55</v>
      </c>
      <c r="Y162" s="3">
        <v>3.0611111111111109</v>
      </c>
      <c r="Z162" s="3">
        <v>0</v>
      </c>
      <c r="AA162" s="3">
        <v>6.1523333333333321</v>
      </c>
      <c r="AB162" s="3">
        <v>0</v>
      </c>
      <c r="AC162" s="3">
        <v>2.4066666666666667</v>
      </c>
      <c r="AD162" s="3">
        <v>0</v>
      </c>
      <c r="AE162" s="3">
        <v>12.620000000000003</v>
      </c>
      <c r="AF162" t="s">
        <v>160</v>
      </c>
      <c r="AG162" s="13">
        <v>7</v>
      </c>
      <c r="AQ162"/>
    </row>
    <row r="163" spans="1:43" x14ac:dyDescent="0.2">
      <c r="A163" t="s">
        <v>479</v>
      </c>
      <c r="B163" t="s">
        <v>646</v>
      </c>
      <c r="C163" t="s">
        <v>966</v>
      </c>
      <c r="D163" t="s">
        <v>1279</v>
      </c>
      <c r="E163" s="3">
        <v>61.477777777777774</v>
      </c>
      <c r="F163" s="3">
        <f>Table3[[#This Row],[Total Hours Nurse Staffing]]/Table3[[#This Row],[MDS Census]]</f>
        <v>3.1202783300198811</v>
      </c>
      <c r="G163" s="3">
        <f>Table3[[#This Row],[Total Direct Care Staff Hours]]/Table3[[#This Row],[MDS Census]]</f>
        <v>2.6035604554491241</v>
      </c>
      <c r="H163" s="3">
        <f>Table3[[#This Row],[Total RN Hours (w/ Admin, DON)]]/Table3[[#This Row],[MDS Census]]</f>
        <v>0.61322971263329129</v>
      </c>
      <c r="I163" s="3">
        <f>Table3[[#This Row],[RN Hours (excl. Admin, DON)]]/Table3[[#This Row],[MDS Census]]</f>
        <v>0.52069401771191037</v>
      </c>
      <c r="J163" s="3">
        <f t="shared" si="2"/>
        <v>191.82777777777778</v>
      </c>
      <c r="K163" s="3">
        <f>SUM(Table3[[#This Row],[RN Hours (excl. Admin, DON)]], Table3[[#This Row],[LPN Hours (excl. Admin)]], Table3[[#This Row],[CNA Hours]], Table3[[#This Row],[NA TR Hours]], Table3[[#This Row],[Med Aide/Tech Hours]])</f>
        <v>160.06111111111113</v>
      </c>
      <c r="L163" s="3">
        <f>SUM(Table3[[#This Row],[RN Hours (excl. Admin, DON)]:[RN DON Hours]])</f>
        <v>37.700000000000003</v>
      </c>
      <c r="M163" s="3">
        <v>32.011111111111113</v>
      </c>
      <c r="N163" s="3">
        <v>0</v>
      </c>
      <c r="O163" s="3">
        <v>5.6888888888888891</v>
      </c>
      <c r="P163" s="3">
        <f>SUM(Table3[[#This Row],[LPN Hours (excl. Admin)]:[LPN Admin Hours]])</f>
        <v>34.683333333333337</v>
      </c>
      <c r="Q163" s="3">
        <v>8.6055555555555561</v>
      </c>
      <c r="R163" s="3">
        <v>26.077777777777779</v>
      </c>
      <c r="S163" s="3">
        <f>SUM(Table3[[#This Row],[CNA Hours]], Table3[[#This Row],[NA TR Hours]], Table3[[#This Row],[Med Aide/Tech Hours]])</f>
        <v>119.44444444444444</v>
      </c>
      <c r="T163" s="3">
        <v>116.60555555555555</v>
      </c>
      <c r="U163" s="3">
        <v>0</v>
      </c>
      <c r="V163" s="3">
        <v>2.838888888888889</v>
      </c>
      <c r="W163" s="3">
        <f>SUM(Table3[[#This Row],[RN Hours Contract]:[Med Aide Hours Contract]])</f>
        <v>0</v>
      </c>
      <c r="X163" s="3">
        <v>0</v>
      </c>
      <c r="Y163" s="3">
        <v>0</v>
      </c>
      <c r="Z163" s="3">
        <v>0</v>
      </c>
      <c r="AA163" s="3">
        <v>0</v>
      </c>
      <c r="AB163" s="3">
        <v>0</v>
      </c>
      <c r="AC163" s="3">
        <v>0</v>
      </c>
      <c r="AD163" s="3">
        <v>0</v>
      </c>
      <c r="AE163" s="3">
        <v>0</v>
      </c>
      <c r="AF163" t="s">
        <v>161</v>
      </c>
      <c r="AG163" s="13">
        <v>7</v>
      </c>
      <c r="AQ163"/>
    </row>
    <row r="164" spans="1:43" x14ac:dyDescent="0.2">
      <c r="A164" t="s">
        <v>479</v>
      </c>
      <c r="B164" t="s">
        <v>647</v>
      </c>
      <c r="C164" t="s">
        <v>1050</v>
      </c>
      <c r="D164" t="s">
        <v>1276</v>
      </c>
      <c r="E164" s="3">
        <v>65.044444444444451</v>
      </c>
      <c r="F164" s="3">
        <f>Table3[[#This Row],[Total Hours Nurse Staffing]]/Table3[[#This Row],[MDS Census]]</f>
        <v>5.4383327639221042</v>
      </c>
      <c r="G164" s="3">
        <f>Table3[[#This Row],[Total Direct Care Staff Hours]]/Table3[[#This Row],[MDS Census]]</f>
        <v>4.4959429449948756</v>
      </c>
      <c r="H164" s="3">
        <f>Table3[[#This Row],[Total RN Hours (w/ Admin, DON)]]/Table3[[#This Row],[MDS Census]]</f>
        <v>0.81017253160232316</v>
      </c>
      <c r="I164" s="3">
        <f>Table3[[#This Row],[RN Hours (excl. Admin, DON)]]/Table3[[#This Row],[MDS Census]]</f>
        <v>0.19550734540485137</v>
      </c>
      <c r="J164" s="3">
        <f t="shared" si="2"/>
        <v>353.73333333333335</v>
      </c>
      <c r="K164" s="3">
        <f>SUM(Table3[[#This Row],[RN Hours (excl. Admin, DON)]], Table3[[#This Row],[LPN Hours (excl. Admin)]], Table3[[#This Row],[CNA Hours]], Table3[[#This Row],[NA TR Hours]], Table3[[#This Row],[Med Aide/Tech Hours]])</f>
        <v>292.43611111111113</v>
      </c>
      <c r="L164" s="3">
        <f>SUM(Table3[[#This Row],[RN Hours (excl. Admin, DON)]:[RN DON Hours]])</f>
        <v>52.697222222222223</v>
      </c>
      <c r="M164" s="3">
        <v>12.716666666666667</v>
      </c>
      <c r="N164" s="3">
        <v>34.55833333333333</v>
      </c>
      <c r="O164" s="3">
        <v>5.4222222222222225</v>
      </c>
      <c r="P164" s="3">
        <f>SUM(Table3[[#This Row],[LPN Hours (excl. Admin)]:[LPN Admin Hours]])</f>
        <v>118.30277777777778</v>
      </c>
      <c r="Q164" s="3">
        <v>96.986111111111114</v>
      </c>
      <c r="R164" s="3">
        <v>21.316666666666666</v>
      </c>
      <c r="S164" s="3">
        <f>SUM(Table3[[#This Row],[CNA Hours]], Table3[[#This Row],[NA TR Hours]], Table3[[#This Row],[Med Aide/Tech Hours]])</f>
        <v>182.73333333333335</v>
      </c>
      <c r="T164" s="3">
        <v>156.26111111111112</v>
      </c>
      <c r="U164" s="3">
        <v>0</v>
      </c>
      <c r="V164" s="3">
        <v>26.472222222222221</v>
      </c>
      <c r="W164" s="3">
        <f>SUM(Table3[[#This Row],[RN Hours Contract]:[Med Aide Hours Contract]])</f>
        <v>19.530555555555555</v>
      </c>
      <c r="X164" s="3">
        <v>0</v>
      </c>
      <c r="Y164" s="3">
        <v>0</v>
      </c>
      <c r="Z164" s="3">
        <v>0</v>
      </c>
      <c r="AA164" s="3">
        <v>19.444444444444443</v>
      </c>
      <c r="AB164" s="3">
        <v>0</v>
      </c>
      <c r="AC164" s="3">
        <v>8.611111111111111E-2</v>
      </c>
      <c r="AD164" s="3">
        <v>0</v>
      </c>
      <c r="AE164" s="3">
        <v>0</v>
      </c>
      <c r="AF164" t="s">
        <v>162</v>
      </c>
      <c r="AG164" s="13">
        <v>7</v>
      </c>
      <c r="AQ164"/>
    </row>
    <row r="165" spans="1:43" x14ac:dyDescent="0.2">
      <c r="A165" t="s">
        <v>479</v>
      </c>
      <c r="B165" t="s">
        <v>648</v>
      </c>
      <c r="C165" t="s">
        <v>1118</v>
      </c>
      <c r="D165" t="s">
        <v>1206</v>
      </c>
      <c r="E165" s="3">
        <v>14.311111111111112</v>
      </c>
      <c r="F165" s="3">
        <f>Table3[[#This Row],[Total Hours Nurse Staffing]]/Table3[[#This Row],[MDS Census]]</f>
        <v>4.583843167701863</v>
      </c>
      <c r="G165" s="3">
        <f>Table3[[#This Row],[Total Direct Care Staff Hours]]/Table3[[#This Row],[MDS Census]]</f>
        <v>4.3544177018633539</v>
      </c>
      <c r="H165" s="3">
        <f>Table3[[#This Row],[Total RN Hours (w/ Admin, DON)]]/Table3[[#This Row],[MDS Census]]</f>
        <v>1.2117158385093167</v>
      </c>
      <c r="I165" s="3">
        <f>Table3[[#This Row],[RN Hours (excl. Admin, DON)]]/Table3[[#This Row],[MDS Census]]</f>
        <v>0.98229037267080754</v>
      </c>
      <c r="J165" s="3">
        <f t="shared" si="2"/>
        <v>65.599888888888884</v>
      </c>
      <c r="K165" s="3">
        <f>SUM(Table3[[#This Row],[RN Hours (excl. Admin, DON)]], Table3[[#This Row],[LPN Hours (excl. Admin)]], Table3[[#This Row],[CNA Hours]], Table3[[#This Row],[NA TR Hours]], Table3[[#This Row],[Med Aide/Tech Hours]])</f>
        <v>62.316555555555553</v>
      </c>
      <c r="L165" s="3">
        <f>SUM(Table3[[#This Row],[RN Hours (excl. Admin, DON)]:[RN DON Hours]])</f>
        <v>17.341000000000001</v>
      </c>
      <c r="M165" s="3">
        <v>14.057666666666668</v>
      </c>
      <c r="N165" s="3">
        <v>0.44444444444444442</v>
      </c>
      <c r="O165" s="3">
        <v>2.838888888888889</v>
      </c>
      <c r="P165" s="3">
        <f>SUM(Table3[[#This Row],[LPN Hours (excl. Admin)]:[LPN Admin Hours]])</f>
        <v>9.7192222222222231</v>
      </c>
      <c r="Q165" s="3">
        <v>9.7192222222222231</v>
      </c>
      <c r="R165" s="3">
        <v>0</v>
      </c>
      <c r="S165" s="3">
        <f>SUM(Table3[[#This Row],[CNA Hours]], Table3[[#This Row],[NA TR Hours]], Table3[[#This Row],[Med Aide/Tech Hours]])</f>
        <v>38.539666666666662</v>
      </c>
      <c r="T165" s="3">
        <v>20.980999999999998</v>
      </c>
      <c r="U165" s="3">
        <v>0</v>
      </c>
      <c r="V165" s="3">
        <v>17.558666666666664</v>
      </c>
      <c r="W165" s="3">
        <f>SUM(Table3[[#This Row],[RN Hours Contract]:[Med Aide Hours Contract]])</f>
        <v>2.3361111111111112</v>
      </c>
      <c r="X165" s="3">
        <v>1.3638888888888889</v>
      </c>
      <c r="Y165" s="3">
        <v>0.44444444444444442</v>
      </c>
      <c r="Z165" s="3">
        <v>0.52777777777777779</v>
      </c>
      <c r="AA165" s="3">
        <v>0</v>
      </c>
      <c r="AB165" s="3">
        <v>0</v>
      </c>
      <c r="AC165" s="3">
        <v>0</v>
      </c>
      <c r="AD165" s="3">
        <v>0</v>
      </c>
      <c r="AE165" s="3">
        <v>0</v>
      </c>
      <c r="AF165" t="s">
        <v>163</v>
      </c>
      <c r="AG165" s="13">
        <v>7</v>
      </c>
      <c r="AQ165"/>
    </row>
    <row r="166" spans="1:43" x14ac:dyDescent="0.2">
      <c r="A166" t="s">
        <v>479</v>
      </c>
      <c r="B166" t="s">
        <v>649</v>
      </c>
      <c r="C166" t="s">
        <v>1073</v>
      </c>
      <c r="D166" t="s">
        <v>1219</v>
      </c>
      <c r="E166" s="3">
        <v>58.9</v>
      </c>
      <c r="F166" s="3">
        <f>Table3[[#This Row],[Total Hours Nurse Staffing]]/Table3[[#This Row],[MDS Census]]</f>
        <v>3.1503961516694963</v>
      </c>
      <c r="G166" s="3">
        <f>Table3[[#This Row],[Total Direct Care Staff Hours]]/Table3[[#This Row],[MDS Census]]</f>
        <v>2.9588756838332393</v>
      </c>
      <c r="H166" s="3">
        <f>Table3[[#This Row],[Total RN Hours (w/ Admin, DON)]]/Table3[[#This Row],[MDS Census]]</f>
        <v>0.56649688737973969</v>
      </c>
      <c r="I166" s="3">
        <f>Table3[[#This Row],[RN Hours (excl. Admin, DON)]]/Table3[[#This Row],[MDS Census]]</f>
        <v>0.46840218826636482</v>
      </c>
      <c r="J166" s="3">
        <f t="shared" si="2"/>
        <v>185.55833333333334</v>
      </c>
      <c r="K166" s="3">
        <f>SUM(Table3[[#This Row],[RN Hours (excl. Admin, DON)]], Table3[[#This Row],[LPN Hours (excl. Admin)]], Table3[[#This Row],[CNA Hours]], Table3[[#This Row],[NA TR Hours]], Table3[[#This Row],[Med Aide/Tech Hours]])</f>
        <v>174.2777777777778</v>
      </c>
      <c r="L166" s="3">
        <f>SUM(Table3[[#This Row],[RN Hours (excl. Admin, DON)]:[RN DON Hours]])</f>
        <v>33.366666666666667</v>
      </c>
      <c r="M166" s="3">
        <v>27.588888888888889</v>
      </c>
      <c r="N166" s="3">
        <v>0</v>
      </c>
      <c r="O166" s="3">
        <v>5.7777777777777777</v>
      </c>
      <c r="P166" s="3">
        <f>SUM(Table3[[#This Row],[LPN Hours (excl. Admin)]:[LPN Admin Hours]])</f>
        <v>41.69444444444445</v>
      </c>
      <c r="Q166" s="3">
        <v>36.19166666666667</v>
      </c>
      <c r="R166" s="3">
        <v>5.5027777777777782</v>
      </c>
      <c r="S166" s="3">
        <f>SUM(Table3[[#This Row],[CNA Hours]], Table3[[#This Row],[NA TR Hours]], Table3[[#This Row],[Med Aide/Tech Hours]])</f>
        <v>110.49722222222223</v>
      </c>
      <c r="T166" s="3">
        <v>68.827777777777783</v>
      </c>
      <c r="U166" s="3">
        <v>20.569444444444443</v>
      </c>
      <c r="V166" s="3">
        <v>21.1</v>
      </c>
      <c r="W166" s="3">
        <f>SUM(Table3[[#This Row],[RN Hours Contract]:[Med Aide Hours Contract]])</f>
        <v>0</v>
      </c>
      <c r="X166" s="3">
        <v>0</v>
      </c>
      <c r="Y166" s="3">
        <v>0</v>
      </c>
      <c r="Z166" s="3">
        <v>0</v>
      </c>
      <c r="AA166" s="3">
        <v>0</v>
      </c>
      <c r="AB166" s="3">
        <v>0</v>
      </c>
      <c r="AC166" s="3">
        <v>0</v>
      </c>
      <c r="AD166" s="3">
        <v>0</v>
      </c>
      <c r="AE166" s="3">
        <v>0</v>
      </c>
      <c r="AF166" t="s">
        <v>164</v>
      </c>
      <c r="AG166" s="13">
        <v>7</v>
      </c>
      <c r="AQ166"/>
    </row>
    <row r="167" spans="1:43" x14ac:dyDescent="0.2">
      <c r="A167" t="s">
        <v>479</v>
      </c>
      <c r="B167" t="s">
        <v>650</v>
      </c>
      <c r="C167" t="s">
        <v>1119</v>
      </c>
      <c r="D167" t="s">
        <v>1263</v>
      </c>
      <c r="E167" s="3">
        <v>57.611111111111114</v>
      </c>
      <c r="F167" s="3">
        <f>Table3[[#This Row],[Total Hours Nurse Staffing]]/Table3[[#This Row],[MDS Census]]</f>
        <v>3.718484088717454</v>
      </c>
      <c r="G167" s="3">
        <f>Table3[[#This Row],[Total Direct Care Staff Hours]]/Table3[[#This Row],[MDS Census]]</f>
        <v>3.2894580520732877</v>
      </c>
      <c r="H167" s="3">
        <f>Table3[[#This Row],[Total RN Hours (w/ Admin, DON)]]/Table3[[#This Row],[MDS Census]]</f>
        <v>0.54648023143683699</v>
      </c>
      <c r="I167" s="3">
        <f>Table3[[#This Row],[RN Hours (excl. Admin, DON)]]/Table3[[#This Row],[MDS Census]]</f>
        <v>0.21470588235294116</v>
      </c>
      <c r="J167" s="3">
        <f t="shared" si="2"/>
        <v>214.226</v>
      </c>
      <c r="K167" s="3">
        <f>SUM(Table3[[#This Row],[RN Hours (excl. Admin, DON)]], Table3[[#This Row],[LPN Hours (excl. Admin)]], Table3[[#This Row],[CNA Hours]], Table3[[#This Row],[NA TR Hours]], Table3[[#This Row],[Med Aide/Tech Hours]])</f>
        <v>189.5093333333333</v>
      </c>
      <c r="L167" s="3">
        <f>SUM(Table3[[#This Row],[RN Hours (excl. Admin, DON)]:[RN DON Hours]])</f>
        <v>31.483333333333331</v>
      </c>
      <c r="M167" s="3">
        <v>12.369444444444444</v>
      </c>
      <c r="N167" s="3">
        <v>14.177777777777777</v>
      </c>
      <c r="O167" s="3">
        <v>4.9361111111111109</v>
      </c>
      <c r="P167" s="3">
        <f>SUM(Table3[[#This Row],[LPN Hours (excl. Admin)]:[LPN Admin Hours]])</f>
        <v>44.234666666666669</v>
      </c>
      <c r="Q167" s="3">
        <v>38.631888888888888</v>
      </c>
      <c r="R167" s="3">
        <v>5.6027777777777779</v>
      </c>
      <c r="S167" s="3">
        <f>SUM(Table3[[#This Row],[CNA Hours]], Table3[[#This Row],[NA TR Hours]], Table3[[#This Row],[Med Aide/Tech Hours]])</f>
        <v>138.50799999999998</v>
      </c>
      <c r="T167" s="3">
        <v>90.388111111111115</v>
      </c>
      <c r="U167" s="3">
        <v>11.133333333333333</v>
      </c>
      <c r="V167" s="3">
        <v>36.986555555555533</v>
      </c>
      <c r="W167" s="3">
        <f>SUM(Table3[[#This Row],[RN Hours Contract]:[Med Aide Hours Contract]])</f>
        <v>32.679222222222222</v>
      </c>
      <c r="X167" s="3">
        <v>0</v>
      </c>
      <c r="Y167" s="3">
        <v>0</v>
      </c>
      <c r="Z167" s="3">
        <v>0</v>
      </c>
      <c r="AA167" s="3">
        <v>14.117999999999999</v>
      </c>
      <c r="AB167" s="3">
        <v>0</v>
      </c>
      <c r="AC167" s="3">
        <v>18.561222222222224</v>
      </c>
      <c r="AD167" s="3">
        <v>0</v>
      </c>
      <c r="AE167" s="3">
        <v>0</v>
      </c>
      <c r="AF167" t="s">
        <v>165</v>
      </c>
      <c r="AG167" s="13">
        <v>7</v>
      </c>
      <c r="AQ167"/>
    </row>
    <row r="168" spans="1:43" x14ac:dyDescent="0.2">
      <c r="A168" t="s">
        <v>479</v>
      </c>
      <c r="B168" t="s">
        <v>651</v>
      </c>
      <c r="C168" t="s">
        <v>1019</v>
      </c>
      <c r="D168" t="s">
        <v>1302</v>
      </c>
      <c r="E168" s="3">
        <v>58.68888888888889</v>
      </c>
      <c r="F168" s="3">
        <f>Table3[[#This Row],[Total Hours Nurse Staffing]]/Table3[[#This Row],[MDS Census]]</f>
        <v>3.3992938280954186</v>
      </c>
      <c r="G168" s="3">
        <f>Table3[[#This Row],[Total Direct Care Staff Hours]]/Table3[[#This Row],[MDS Census]]</f>
        <v>3.1614312760318062</v>
      </c>
      <c r="H168" s="3">
        <f>Table3[[#This Row],[Total RN Hours (w/ Admin, DON)]]/Table3[[#This Row],[MDS Census]]</f>
        <v>0.36272434683831878</v>
      </c>
      <c r="I168" s="3">
        <f>Table3[[#This Row],[RN Hours (excl. Admin, DON)]]/Table3[[#This Row],[MDS Census]]</f>
        <v>0.19921809920484665</v>
      </c>
      <c r="J168" s="3">
        <f t="shared" si="2"/>
        <v>199.50077777777778</v>
      </c>
      <c r="K168" s="3">
        <f>SUM(Table3[[#This Row],[RN Hours (excl. Admin, DON)]], Table3[[#This Row],[LPN Hours (excl. Admin)]], Table3[[#This Row],[CNA Hours]], Table3[[#This Row],[NA TR Hours]], Table3[[#This Row],[Med Aide/Tech Hours]])</f>
        <v>185.5408888888889</v>
      </c>
      <c r="L168" s="3">
        <f>SUM(Table3[[#This Row],[RN Hours (excl. Admin, DON)]:[RN DON Hours]])</f>
        <v>21.287888888888887</v>
      </c>
      <c r="M168" s="3">
        <v>11.691888888888888</v>
      </c>
      <c r="N168" s="3">
        <v>4.1571111111111101</v>
      </c>
      <c r="O168" s="3">
        <v>5.4388888888888891</v>
      </c>
      <c r="P168" s="3">
        <f>SUM(Table3[[#This Row],[LPN Hours (excl. Admin)]:[LPN Admin Hours]])</f>
        <v>55.851555555555557</v>
      </c>
      <c r="Q168" s="3">
        <v>51.487666666666669</v>
      </c>
      <c r="R168" s="3">
        <v>4.3638888888888889</v>
      </c>
      <c r="S168" s="3">
        <f>SUM(Table3[[#This Row],[CNA Hours]], Table3[[#This Row],[NA TR Hours]], Table3[[#This Row],[Med Aide/Tech Hours]])</f>
        <v>122.36133333333333</v>
      </c>
      <c r="T168" s="3">
        <v>112.44111111111111</v>
      </c>
      <c r="U168" s="3">
        <v>4.2062222222222232</v>
      </c>
      <c r="V168" s="3">
        <v>5.7140000000000013</v>
      </c>
      <c r="W168" s="3">
        <f>SUM(Table3[[#This Row],[RN Hours Contract]:[Med Aide Hours Contract]])</f>
        <v>0</v>
      </c>
      <c r="X168" s="3">
        <v>0</v>
      </c>
      <c r="Y168" s="3">
        <v>0</v>
      </c>
      <c r="Z168" s="3">
        <v>0</v>
      </c>
      <c r="AA168" s="3">
        <v>0</v>
      </c>
      <c r="AB168" s="3">
        <v>0</v>
      </c>
      <c r="AC168" s="3">
        <v>0</v>
      </c>
      <c r="AD168" s="3">
        <v>0</v>
      </c>
      <c r="AE168" s="3">
        <v>0</v>
      </c>
      <c r="AF168" t="s">
        <v>166</v>
      </c>
      <c r="AG168" s="13">
        <v>7</v>
      </c>
      <c r="AQ168"/>
    </row>
    <row r="169" spans="1:43" x14ac:dyDescent="0.2">
      <c r="A169" t="s">
        <v>479</v>
      </c>
      <c r="B169" t="s">
        <v>652</v>
      </c>
      <c r="C169" t="s">
        <v>1073</v>
      </c>
      <c r="D169" t="s">
        <v>1219</v>
      </c>
      <c r="E169" s="3">
        <v>58.422222222222224</v>
      </c>
      <c r="F169" s="3">
        <f>Table3[[#This Row],[Total Hours Nurse Staffing]]/Table3[[#This Row],[MDS Census]]</f>
        <v>3.1937466717383041</v>
      </c>
      <c r="G169" s="3">
        <f>Table3[[#This Row],[Total Direct Care Staff Hours]]/Table3[[#This Row],[MDS Census]]</f>
        <v>3.0293419551160139</v>
      </c>
      <c r="H169" s="3">
        <f>Table3[[#This Row],[Total RN Hours (w/ Admin, DON)]]/Table3[[#This Row],[MDS Census]]</f>
        <v>0.15296500570559146</v>
      </c>
      <c r="I169" s="3">
        <f>Table3[[#This Row],[RN Hours (excl. Admin, DON)]]/Table3[[#This Row],[MDS Census]]</f>
        <v>8.074172689235451E-2</v>
      </c>
      <c r="J169" s="3">
        <f t="shared" si="2"/>
        <v>186.58577777777782</v>
      </c>
      <c r="K169" s="3">
        <f>SUM(Table3[[#This Row],[RN Hours (excl. Admin, DON)]], Table3[[#This Row],[LPN Hours (excl. Admin)]], Table3[[#This Row],[CNA Hours]], Table3[[#This Row],[NA TR Hours]], Table3[[#This Row],[Med Aide/Tech Hours]])</f>
        <v>176.9808888888889</v>
      </c>
      <c r="L169" s="3">
        <f>SUM(Table3[[#This Row],[RN Hours (excl. Admin, DON)]:[RN DON Hours]])</f>
        <v>8.9365555555555556</v>
      </c>
      <c r="M169" s="3">
        <v>4.7171111111111115</v>
      </c>
      <c r="N169" s="3">
        <v>0</v>
      </c>
      <c r="O169" s="3">
        <v>4.2194444444444441</v>
      </c>
      <c r="P169" s="3">
        <f>SUM(Table3[[#This Row],[LPN Hours (excl. Admin)]:[LPN Admin Hours]])</f>
        <v>42.271888888888896</v>
      </c>
      <c r="Q169" s="3">
        <v>36.88644444444445</v>
      </c>
      <c r="R169" s="3">
        <v>5.3854444444444436</v>
      </c>
      <c r="S169" s="3">
        <f>SUM(Table3[[#This Row],[CNA Hours]], Table3[[#This Row],[NA TR Hours]], Table3[[#This Row],[Med Aide/Tech Hours]])</f>
        <v>135.37733333333335</v>
      </c>
      <c r="T169" s="3">
        <v>56.599666666666671</v>
      </c>
      <c r="U169" s="3">
        <v>53.213444444444434</v>
      </c>
      <c r="V169" s="3">
        <v>25.564222222222231</v>
      </c>
      <c r="W169" s="3">
        <f>SUM(Table3[[#This Row],[RN Hours Contract]:[Med Aide Hours Contract]])</f>
        <v>0</v>
      </c>
      <c r="X169" s="3">
        <v>0</v>
      </c>
      <c r="Y169" s="3">
        <v>0</v>
      </c>
      <c r="Z169" s="3">
        <v>0</v>
      </c>
      <c r="AA169" s="3">
        <v>0</v>
      </c>
      <c r="AB169" s="3">
        <v>0</v>
      </c>
      <c r="AC169" s="3">
        <v>0</v>
      </c>
      <c r="AD169" s="3">
        <v>0</v>
      </c>
      <c r="AE169" s="3">
        <v>0</v>
      </c>
      <c r="AF169" t="s">
        <v>167</v>
      </c>
      <c r="AG169" s="13">
        <v>7</v>
      </c>
      <c r="AQ169"/>
    </row>
    <row r="170" spans="1:43" x14ac:dyDescent="0.2">
      <c r="A170" t="s">
        <v>479</v>
      </c>
      <c r="B170" t="s">
        <v>653</v>
      </c>
      <c r="C170" t="s">
        <v>986</v>
      </c>
      <c r="D170" t="s">
        <v>1296</v>
      </c>
      <c r="E170" s="3">
        <v>20.100000000000001</v>
      </c>
      <c r="F170" s="3">
        <f>Table3[[#This Row],[Total Hours Nurse Staffing]]/Table3[[#This Row],[MDS Census]]</f>
        <v>3.0154836926478712</v>
      </c>
      <c r="G170" s="3">
        <f>Table3[[#This Row],[Total Direct Care Staff Hours]]/Table3[[#This Row],[MDS Census]]</f>
        <v>3.0029076838032061</v>
      </c>
      <c r="H170" s="3">
        <f>Table3[[#This Row],[Total RN Hours (w/ Admin, DON)]]/Table3[[#This Row],[MDS Census]]</f>
        <v>0.57492537313432823</v>
      </c>
      <c r="I170" s="3">
        <f>Table3[[#This Row],[RN Hours (excl. Admin, DON)]]/Table3[[#This Row],[MDS Census]]</f>
        <v>0.56234936428966265</v>
      </c>
      <c r="J170" s="3">
        <f t="shared" si="2"/>
        <v>60.611222222222217</v>
      </c>
      <c r="K170" s="3">
        <f>SUM(Table3[[#This Row],[RN Hours (excl. Admin, DON)]], Table3[[#This Row],[LPN Hours (excl. Admin)]], Table3[[#This Row],[CNA Hours]], Table3[[#This Row],[NA TR Hours]], Table3[[#This Row],[Med Aide/Tech Hours]])</f>
        <v>60.358444444444444</v>
      </c>
      <c r="L170" s="3">
        <f>SUM(Table3[[#This Row],[RN Hours (excl. Admin, DON)]:[RN DON Hours]])</f>
        <v>11.555999999999999</v>
      </c>
      <c r="M170" s="3">
        <v>11.303222222222221</v>
      </c>
      <c r="N170" s="3">
        <v>0.25277777777777777</v>
      </c>
      <c r="O170" s="3">
        <v>0</v>
      </c>
      <c r="P170" s="3">
        <f>SUM(Table3[[#This Row],[LPN Hours (excl. Admin)]:[LPN Admin Hours]])</f>
        <v>17.058666666666667</v>
      </c>
      <c r="Q170" s="3">
        <v>17.058666666666667</v>
      </c>
      <c r="R170" s="3">
        <v>0</v>
      </c>
      <c r="S170" s="3">
        <f>SUM(Table3[[#This Row],[CNA Hours]], Table3[[#This Row],[NA TR Hours]], Table3[[#This Row],[Med Aide/Tech Hours]])</f>
        <v>31.996555555555553</v>
      </c>
      <c r="T170" s="3">
        <v>23.293888888888887</v>
      </c>
      <c r="U170" s="3">
        <v>8.4364444444444437</v>
      </c>
      <c r="V170" s="3">
        <v>0.26622222222222225</v>
      </c>
      <c r="W170" s="3">
        <f>SUM(Table3[[#This Row],[RN Hours Contract]:[Med Aide Hours Contract]])</f>
        <v>0.44999999999999996</v>
      </c>
      <c r="X170" s="3">
        <v>0.19722222222222222</v>
      </c>
      <c r="Y170" s="3">
        <v>0.25277777777777777</v>
      </c>
      <c r="Z170" s="3">
        <v>0</v>
      </c>
      <c r="AA170" s="3">
        <v>0</v>
      </c>
      <c r="AB170" s="3">
        <v>0</v>
      </c>
      <c r="AC170" s="3">
        <v>0</v>
      </c>
      <c r="AD170" s="3">
        <v>0</v>
      </c>
      <c r="AE170" s="3">
        <v>0</v>
      </c>
      <c r="AF170" t="s">
        <v>168</v>
      </c>
      <c r="AG170" s="13">
        <v>7</v>
      </c>
      <c r="AQ170"/>
    </row>
    <row r="171" spans="1:43" x14ac:dyDescent="0.2">
      <c r="A171" t="s">
        <v>479</v>
      </c>
      <c r="B171" t="s">
        <v>654</v>
      </c>
      <c r="C171" t="s">
        <v>1008</v>
      </c>
      <c r="D171" t="s">
        <v>1215</v>
      </c>
      <c r="E171" s="3">
        <v>34.411111111111111</v>
      </c>
      <c r="F171" s="3">
        <f>Table3[[#This Row],[Total Hours Nurse Staffing]]/Table3[[#This Row],[MDS Census]]</f>
        <v>3.7520988052954469</v>
      </c>
      <c r="G171" s="3">
        <f>Table3[[#This Row],[Total Direct Care Staff Hours]]/Table3[[#This Row],[MDS Census]]</f>
        <v>3.5988860187278013</v>
      </c>
      <c r="H171" s="3">
        <f>Table3[[#This Row],[Total RN Hours (w/ Admin, DON)]]/Table3[[#This Row],[MDS Census]]</f>
        <v>0.57030997739748146</v>
      </c>
      <c r="I171" s="3">
        <f>Table3[[#This Row],[RN Hours (excl. Admin, DON)]]/Table3[[#This Row],[MDS Census]]</f>
        <v>0.41709719082983532</v>
      </c>
      <c r="J171" s="3">
        <f t="shared" si="2"/>
        <v>129.11388888888888</v>
      </c>
      <c r="K171" s="3">
        <f>SUM(Table3[[#This Row],[RN Hours (excl. Admin, DON)]], Table3[[#This Row],[LPN Hours (excl. Admin)]], Table3[[#This Row],[CNA Hours]], Table3[[#This Row],[NA TR Hours]], Table3[[#This Row],[Med Aide/Tech Hours]])</f>
        <v>123.84166666666667</v>
      </c>
      <c r="L171" s="3">
        <f>SUM(Table3[[#This Row],[RN Hours (excl. Admin, DON)]:[RN DON Hours]])</f>
        <v>19.625</v>
      </c>
      <c r="M171" s="3">
        <v>14.352777777777778</v>
      </c>
      <c r="N171" s="3">
        <v>5.2722222222222221</v>
      </c>
      <c r="O171" s="3">
        <v>0</v>
      </c>
      <c r="P171" s="3">
        <f>SUM(Table3[[#This Row],[LPN Hours (excl. Admin)]:[LPN Admin Hours]])</f>
        <v>19.511111111111113</v>
      </c>
      <c r="Q171" s="3">
        <v>19.511111111111113</v>
      </c>
      <c r="R171" s="3">
        <v>0</v>
      </c>
      <c r="S171" s="3">
        <f>SUM(Table3[[#This Row],[CNA Hours]], Table3[[#This Row],[NA TR Hours]], Table3[[#This Row],[Med Aide/Tech Hours]])</f>
        <v>89.977777777777774</v>
      </c>
      <c r="T171" s="3">
        <v>76.974999999999994</v>
      </c>
      <c r="U171" s="3">
        <v>2.1833333333333331</v>
      </c>
      <c r="V171" s="3">
        <v>10.819444444444445</v>
      </c>
      <c r="W171" s="3">
        <f>SUM(Table3[[#This Row],[RN Hours Contract]:[Med Aide Hours Contract]])</f>
        <v>0</v>
      </c>
      <c r="X171" s="3">
        <v>0</v>
      </c>
      <c r="Y171" s="3">
        <v>0</v>
      </c>
      <c r="Z171" s="3">
        <v>0</v>
      </c>
      <c r="AA171" s="3">
        <v>0</v>
      </c>
      <c r="AB171" s="3">
        <v>0</v>
      </c>
      <c r="AC171" s="3">
        <v>0</v>
      </c>
      <c r="AD171" s="3">
        <v>0</v>
      </c>
      <c r="AE171" s="3">
        <v>0</v>
      </c>
      <c r="AF171" t="s">
        <v>169</v>
      </c>
      <c r="AG171" s="13">
        <v>7</v>
      </c>
      <c r="AQ171"/>
    </row>
    <row r="172" spans="1:43" x14ac:dyDescent="0.2">
      <c r="A172" t="s">
        <v>479</v>
      </c>
      <c r="B172" t="s">
        <v>655</v>
      </c>
      <c r="C172" t="s">
        <v>1120</v>
      </c>
      <c r="D172" t="s">
        <v>1227</v>
      </c>
      <c r="E172" s="3">
        <v>33.87777777777778</v>
      </c>
      <c r="F172" s="3">
        <f>Table3[[#This Row],[Total Hours Nurse Staffing]]/Table3[[#This Row],[MDS Census]]</f>
        <v>3.1595342735323055</v>
      </c>
      <c r="G172" s="3">
        <f>Table3[[#This Row],[Total Direct Care Staff Hours]]/Table3[[#This Row],[MDS Census]]</f>
        <v>2.9859101344703181</v>
      </c>
      <c r="H172" s="3">
        <f>Table3[[#This Row],[Total RN Hours (w/ Admin, DON)]]/Table3[[#This Row],[MDS Census]]</f>
        <v>0.40459166939980318</v>
      </c>
      <c r="I172" s="3">
        <f>Table3[[#This Row],[RN Hours (excl. Admin, DON)]]/Table3[[#This Row],[MDS Census]]</f>
        <v>0.23096753033781567</v>
      </c>
      <c r="J172" s="3">
        <f t="shared" si="2"/>
        <v>107.038</v>
      </c>
      <c r="K172" s="3">
        <f>SUM(Table3[[#This Row],[RN Hours (excl. Admin, DON)]], Table3[[#This Row],[LPN Hours (excl. Admin)]], Table3[[#This Row],[CNA Hours]], Table3[[#This Row],[NA TR Hours]], Table3[[#This Row],[Med Aide/Tech Hours]])</f>
        <v>101.15600000000001</v>
      </c>
      <c r="L172" s="3">
        <f>SUM(Table3[[#This Row],[RN Hours (excl. Admin, DON)]:[RN DON Hours]])</f>
        <v>13.706666666666667</v>
      </c>
      <c r="M172" s="3">
        <v>7.8246666666666673</v>
      </c>
      <c r="N172" s="3">
        <v>3.3375555555555563</v>
      </c>
      <c r="O172" s="3">
        <v>2.5444444444444443</v>
      </c>
      <c r="P172" s="3">
        <f>SUM(Table3[[#This Row],[LPN Hours (excl. Admin)]:[LPN Admin Hours]])</f>
        <v>22.401777777777777</v>
      </c>
      <c r="Q172" s="3">
        <v>22.401777777777777</v>
      </c>
      <c r="R172" s="3">
        <v>0</v>
      </c>
      <c r="S172" s="3">
        <f>SUM(Table3[[#This Row],[CNA Hours]], Table3[[#This Row],[NA TR Hours]], Table3[[#This Row],[Med Aide/Tech Hours]])</f>
        <v>70.929555555555552</v>
      </c>
      <c r="T172" s="3">
        <v>39.009666666666668</v>
      </c>
      <c r="U172" s="3">
        <v>11.636555555555553</v>
      </c>
      <c r="V172" s="3">
        <v>20.283333333333335</v>
      </c>
      <c r="W172" s="3">
        <f>SUM(Table3[[#This Row],[RN Hours Contract]:[Med Aide Hours Contract]])</f>
        <v>0.60277777777777775</v>
      </c>
      <c r="X172" s="3">
        <v>0.60277777777777775</v>
      </c>
      <c r="Y172" s="3">
        <v>0</v>
      </c>
      <c r="Z172" s="3">
        <v>0</v>
      </c>
      <c r="AA172" s="3">
        <v>0</v>
      </c>
      <c r="AB172" s="3">
        <v>0</v>
      </c>
      <c r="AC172" s="3">
        <v>0</v>
      </c>
      <c r="AD172" s="3">
        <v>0</v>
      </c>
      <c r="AE172" s="3">
        <v>0</v>
      </c>
      <c r="AF172" t="s">
        <v>170</v>
      </c>
      <c r="AG172" s="13">
        <v>7</v>
      </c>
      <c r="AQ172"/>
    </row>
    <row r="173" spans="1:43" x14ac:dyDescent="0.2">
      <c r="A173" t="s">
        <v>479</v>
      </c>
      <c r="B173" t="s">
        <v>656</v>
      </c>
      <c r="C173" t="s">
        <v>1027</v>
      </c>
      <c r="D173" t="s">
        <v>1203</v>
      </c>
      <c r="E173" s="3">
        <v>27.211111111111112</v>
      </c>
      <c r="F173" s="3">
        <f>Table3[[#This Row],[Total Hours Nurse Staffing]]/Table3[[#This Row],[MDS Census]]</f>
        <v>4.9235075541037157</v>
      </c>
      <c r="G173" s="3">
        <f>Table3[[#This Row],[Total Direct Care Staff Hours]]/Table3[[#This Row],[MDS Census]]</f>
        <v>4.6234136382196818</v>
      </c>
      <c r="H173" s="3">
        <f>Table3[[#This Row],[Total RN Hours (w/ Admin, DON)]]/Table3[[#This Row],[MDS Census]]</f>
        <v>0.58755818701510809</v>
      </c>
      <c r="I173" s="3">
        <f>Table3[[#This Row],[RN Hours (excl. Admin, DON)]]/Table3[[#This Row],[MDS Census]]</f>
        <v>0.28746427113107387</v>
      </c>
      <c r="J173" s="3">
        <f t="shared" si="2"/>
        <v>133.97411111111111</v>
      </c>
      <c r="K173" s="3">
        <f>SUM(Table3[[#This Row],[RN Hours (excl. Admin, DON)]], Table3[[#This Row],[LPN Hours (excl. Admin)]], Table3[[#This Row],[CNA Hours]], Table3[[#This Row],[NA TR Hours]], Table3[[#This Row],[Med Aide/Tech Hours]])</f>
        <v>125.80822222222223</v>
      </c>
      <c r="L173" s="3">
        <f>SUM(Table3[[#This Row],[RN Hours (excl. Admin, DON)]:[RN DON Hours]])</f>
        <v>15.98811111111111</v>
      </c>
      <c r="M173" s="3">
        <v>7.822222222222222</v>
      </c>
      <c r="N173" s="3">
        <v>4.6575555555555557</v>
      </c>
      <c r="O173" s="3">
        <v>3.5083333333333333</v>
      </c>
      <c r="P173" s="3">
        <f>SUM(Table3[[#This Row],[LPN Hours (excl. Admin)]:[LPN Admin Hours]])</f>
        <v>18.762888888888888</v>
      </c>
      <c r="Q173" s="3">
        <v>18.762888888888888</v>
      </c>
      <c r="R173" s="3">
        <v>0</v>
      </c>
      <c r="S173" s="3">
        <f>SUM(Table3[[#This Row],[CNA Hours]], Table3[[#This Row],[NA TR Hours]], Table3[[#This Row],[Med Aide/Tech Hours]])</f>
        <v>99.223111111111109</v>
      </c>
      <c r="T173" s="3">
        <v>59.128000000000007</v>
      </c>
      <c r="U173" s="3">
        <v>4.7638888888888875</v>
      </c>
      <c r="V173" s="3">
        <v>35.331222222222223</v>
      </c>
      <c r="W173" s="3">
        <f>SUM(Table3[[#This Row],[RN Hours Contract]:[Med Aide Hours Contract]])</f>
        <v>30.169444444444444</v>
      </c>
      <c r="X173" s="3">
        <v>6.8722222222222218</v>
      </c>
      <c r="Y173" s="3">
        <v>0</v>
      </c>
      <c r="Z173" s="3">
        <v>0</v>
      </c>
      <c r="AA173" s="3">
        <v>3.9472222222222224</v>
      </c>
      <c r="AB173" s="3">
        <v>0</v>
      </c>
      <c r="AC173" s="3">
        <v>13.044444444444444</v>
      </c>
      <c r="AD173" s="3">
        <v>0</v>
      </c>
      <c r="AE173" s="3">
        <v>6.3055555555555554</v>
      </c>
      <c r="AF173" t="s">
        <v>171</v>
      </c>
      <c r="AG173" s="13">
        <v>7</v>
      </c>
      <c r="AQ173"/>
    </row>
    <row r="174" spans="1:43" x14ac:dyDescent="0.2">
      <c r="A174" t="s">
        <v>479</v>
      </c>
      <c r="B174" t="s">
        <v>657</v>
      </c>
      <c r="C174" t="s">
        <v>1050</v>
      </c>
      <c r="D174" t="s">
        <v>1276</v>
      </c>
      <c r="E174" s="3">
        <v>80.488888888888894</v>
      </c>
      <c r="F174" s="3">
        <f>Table3[[#This Row],[Total Hours Nurse Staffing]]/Table3[[#This Row],[MDS Census]]</f>
        <v>3.2999710104914408</v>
      </c>
      <c r="G174" s="3">
        <f>Table3[[#This Row],[Total Direct Care Staff Hours]]/Table3[[#This Row],[MDS Census]]</f>
        <v>3.077407509663169</v>
      </c>
      <c r="H174" s="3">
        <f>Table3[[#This Row],[Total RN Hours (w/ Admin, DON)]]/Table3[[#This Row],[MDS Census]]</f>
        <v>0.34711485367200434</v>
      </c>
      <c r="I174" s="3">
        <f>Table3[[#This Row],[RN Hours (excl. Admin, DON)]]/Table3[[#This Row],[MDS Census]]</f>
        <v>0.21252070679182769</v>
      </c>
      <c r="J174" s="3">
        <f t="shared" si="2"/>
        <v>265.61099999999999</v>
      </c>
      <c r="K174" s="3">
        <f>SUM(Table3[[#This Row],[RN Hours (excl. Admin, DON)]], Table3[[#This Row],[LPN Hours (excl. Admin)]], Table3[[#This Row],[CNA Hours]], Table3[[#This Row],[NA TR Hours]], Table3[[#This Row],[Med Aide/Tech Hours]])</f>
        <v>247.6971111111111</v>
      </c>
      <c r="L174" s="3">
        <f>SUM(Table3[[#This Row],[RN Hours (excl. Admin, DON)]:[RN DON Hours]])</f>
        <v>27.938888888888886</v>
      </c>
      <c r="M174" s="3">
        <v>17.105555555555554</v>
      </c>
      <c r="N174" s="3">
        <v>5.5</v>
      </c>
      <c r="O174" s="3">
        <v>5.333333333333333</v>
      </c>
      <c r="P174" s="3">
        <f>SUM(Table3[[#This Row],[LPN Hours (excl. Admin)]:[LPN Admin Hours]])</f>
        <v>54.102111111111107</v>
      </c>
      <c r="Q174" s="3">
        <v>47.021555555555551</v>
      </c>
      <c r="R174" s="3">
        <v>7.0805555555555557</v>
      </c>
      <c r="S174" s="3">
        <f>SUM(Table3[[#This Row],[CNA Hours]], Table3[[#This Row],[NA TR Hours]], Table3[[#This Row],[Med Aide/Tech Hours]])</f>
        <v>183.57</v>
      </c>
      <c r="T174" s="3">
        <v>151.50466666666668</v>
      </c>
      <c r="U174" s="3">
        <v>0</v>
      </c>
      <c r="V174" s="3">
        <v>32.065333333333328</v>
      </c>
      <c r="W174" s="3">
        <f>SUM(Table3[[#This Row],[RN Hours Contract]:[Med Aide Hours Contract]])</f>
        <v>39.052999999999997</v>
      </c>
      <c r="X174" s="3">
        <v>0</v>
      </c>
      <c r="Y174" s="3">
        <v>0.16666666666666666</v>
      </c>
      <c r="Z174" s="3">
        <v>0</v>
      </c>
      <c r="AA174" s="3">
        <v>5.6394444444444449</v>
      </c>
      <c r="AB174" s="3">
        <v>0</v>
      </c>
      <c r="AC174" s="3">
        <v>25.594888888888889</v>
      </c>
      <c r="AD174" s="3">
        <v>0</v>
      </c>
      <c r="AE174" s="3">
        <v>7.652000000000001</v>
      </c>
      <c r="AF174" t="s">
        <v>172</v>
      </c>
      <c r="AG174" s="13">
        <v>7</v>
      </c>
      <c r="AQ174"/>
    </row>
    <row r="175" spans="1:43" x14ac:dyDescent="0.2">
      <c r="A175" t="s">
        <v>479</v>
      </c>
      <c r="B175" t="s">
        <v>658</v>
      </c>
      <c r="C175" t="s">
        <v>1121</v>
      </c>
      <c r="D175" t="s">
        <v>1274</v>
      </c>
      <c r="E175" s="3">
        <v>35.011111111111113</v>
      </c>
      <c r="F175" s="3">
        <f>Table3[[#This Row],[Total Hours Nurse Staffing]]/Table3[[#This Row],[MDS Census]]</f>
        <v>3.5629704855601396</v>
      </c>
      <c r="G175" s="3">
        <f>Table3[[#This Row],[Total Direct Care Staff Hours]]/Table3[[#This Row],[MDS Census]]</f>
        <v>3.4630815614090764</v>
      </c>
      <c r="H175" s="3">
        <f>Table3[[#This Row],[Total RN Hours (w/ Admin, DON)]]/Table3[[#This Row],[MDS Census]]</f>
        <v>0.57204062202475403</v>
      </c>
      <c r="I175" s="3">
        <f>Table3[[#This Row],[RN Hours (excl. Admin, DON)]]/Table3[[#This Row],[MDS Census]]</f>
        <v>0.47215169787369088</v>
      </c>
      <c r="J175" s="3">
        <f t="shared" si="2"/>
        <v>124.74355555555556</v>
      </c>
      <c r="K175" s="3">
        <f>SUM(Table3[[#This Row],[RN Hours (excl. Admin, DON)]], Table3[[#This Row],[LPN Hours (excl. Admin)]], Table3[[#This Row],[CNA Hours]], Table3[[#This Row],[NA TR Hours]], Table3[[#This Row],[Med Aide/Tech Hours]])</f>
        <v>121.24633333333334</v>
      </c>
      <c r="L175" s="3">
        <f>SUM(Table3[[#This Row],[RN Hours (excl. Admin, DON)]:[RN DON Hours]])</f>
        <v>20.027777777777779</v>
      </c>
      <c r="M175" s="3">
        <v>16.530555555555555</v>
      </c>
      <c r="N175" s="3">
        <v>0</v>
      </c>
      <c r="O175" s="3">
        <v>3.4972222222222222</v>
      </c>
      <c r="P175" s="3">
        <f>SUM(Table3[[#This Row],[LPN Hours (excl. Admin)]:[LPN Admin Hours]])</f>
        <v>23.29077777777778</v>
      </c>
      <c r="Q175" s="3">
        <v>23.29077777777778</v>
      </c>
      <c r="R175" s="3">
        <v>0</v>
      </c>
      <c r="S175" s="3">
        <f>SUM(Table3[[#This Row],[CNA Hours]], Table3[[#This Row],[NA TR Hours]], Table3[[#This Row],[Med Aide/Tech Hours]])</f>
        <v>81.424999999999997</v>
      </c>
      <c r="T175" s="3">
        <v>68.163888888888891</v>
      </c>
      <c r="U175" s="3">
        <v>0</v>
      </c>
      <c r="V175" s="3">
        <v>13.261111111111111</v>
      </c>
      <c r="W175" s="3">
        <f>SUM(Table3[[#This Row],[RN Hours Contract]:[Med Aide Hours Contract]])</f>
        <v>4.5685555555555553</v>
      </c>
      <c r="X175" s="3">
        <v>0</v>
      </c>
      <c r="Y175" s="3">
        <v>0</v>
      </c>
      <c r="Z175" s="3">
        <v>0</v>
      </c>
      <c r="AA175" s="3">
        <v>3.6213333333333333</v>
      </c>
      <c r="AB175" s="3">
        <v>0</v>
      </c>
      <c r="AC175" s="3">
        <v>0.94722222222222219</v>
      </c>
      <c r="AD175" s="3">
        <v>0</v>
      </c>
      <c r="AE175" s="3">
        <v>0</v>
      </c>
      <c r="AF175" t="s">
        <v>173</v>
      </c>
      <c r="AG175" s="13">
        <v>7</v>
      </c>
      <c r="AQ175"/>
    </row>
    <row r="176" spans="1:43" x14ac:dyDescent="0.2">
      <c r="A176" t="s">
        <v>479</v>
      </c>
      <c r="B176" t="s">
        <v>659</v>
      </c>
      <c r="C176" t="s">
        <v>1061</v>
      </c>
      <c r="D176" t="s">
        <v>1217</v>
      </c>
      <c r="E176" s="3">
        <v>41.977777777777774</v>
      </c>
      <c r="F176" s="3">
        <f>Table3[[#This Row],[Total Hours Nurse Staffing]]/Table3[[#This Row],[MDS Census]]</f>
        <v>3.9863022763366862</v>
      </c>
      <c r="G176" s="3">
        <f>Table3[[#This Row],[Total Direct Care Staff Hours]]/Table3[[#This Row],[MDS Census]]</f>
        <v>3.918012175754368</v>
      </c>
      <c r="H176" s="3">
        <f>Table3[[#This Row],[Total RN Hours (w/ Admin, DON)]]/Table3[[#This Row],[MDS Census]]</f>
        <v>0.26019057702488091</v>
      </c>
      <c r="I176" s="3">
        <f>Table3[[#This Row],[RN Hours (excl. Admin, DON)]]/Table3[[#This Row],[MDS Census]]</f>
        <v>0.19190047644256222</v>
      </c>
      <c r="J176" s="3">
        <f t="shared" si="2"/>
        <v>167.33611111111111</v>
      </c>
      <c r="K176" s="3">
        <f>SUM(Table3[[#This Row],[RN Hours (excl. Admin, DON)]], Table3[[#This Row],[LPN Hours (excl. Admin)]], Table3[[#This Row],[CNA Hours]], Table3[[#This Row],[NA TR Hours]], Table3[[#This Row],[Med Aide/Tech Hours]])</f>
        <v>164.46944444444446</v>
      </c>
      <c r="L176" s="3">
        <f>SUM(Table3[[#This Row],[RN Hours (excl. Admin, DON)]:[RN DON Hours]])</f>
        <v>10.922222222222222</v>
      </c>
      <c r="M176" s="3">
        <v>8.0555555555555554</v>
      </c>
      <c r="N176" s="3">
        <v>2.8666666666666667</v>
      </c>
      <c r="O176" s="3">
        <v>0</v>
      </c>
      <c r="P176" s="3">
        <f>SUM(Table3[[#This Row],[LPN Hours (excl. Admin)]:[LPN Admin Hours]])</f>
        <v>53.711111111111109</v>
      </c>
      <c r="Q176" s="3">
        <v>53.711111111111109</v>
      </c>
      <c r="R176" s="3">
        <v>0</v>
      </c>
      <c r="S176" s="3">
        <f>SUM(Table3[[#This Row],[CNA Hours]], Table3[[#This Row],[NA TR Hours]], Table3[[#This Row],[Med Aide/Tech Hours]])</f>
        <v>102.70277777777778</v>
      </c>
      <c r="T176" s="3">
        <v>90.811111111111117</v>
      </c>
      <c r="U176" s="3">
        <v>0</v>
      </c>
      <c r="V176" s="3">
        <v>11.891666666666667</v>
      </c>
      <c r="W176" s="3">
        <f>SUM(Table3[[#This Row],[RN Hours Contract]:[Med Aide Hours Contract]])</f>
        <v>0</v>
      </c>
      <c r="X176" s="3">
        <v>0</v>
      </c>
      <c r="Y176" s="3">
        <v>0</v>
      </c>
      <c r="Z176" s="3">
        <v>0</v>
      </c>
      <c r="AA176" s="3">
        <v>0</v>
      </c>
      <c r="AB176" s="3">
        <v>0</v>
      </c>
      <c r="AC176" s="3">
        <v>0</v>
      </c>
      <c r="AD176" s="3">
        <v>0</v>
      </c>
      <c r="AE176" s="3">
        <v>0</v>
      </c>
      <c r="AF176" t="s">
        <v>174</v>
      </c>
      <c r="AG176" s="13">
        <v>7</v>
      </c>
      <c r="AQ176"/>
    </row>
    <row r="177" spans="1:43" x14ac:dyDescent="0.2">
      <c r="A177" t="s">
        <v>479</v>
      </c>
      <c r="B177" t="s">
        <v>660</v>
      </c>
      <c r="C177" t="s">
        <v>1031</v>
      </c>
      <c r="D177" t="s">
        <v>1203</v>
      </c>
      <c r="E177" s="3">
        <v>64.86666666666666</v>
      </c>
      <c r="F177" s="3">
        <f>Table3[[#This Row],[Total Hours Nurse Staffing]]/Table3[[#This Row],[MDS Census]]</f>
        <v>3.064078451524495</v>
      </c>
      <c r="G177" s="3">
        <f>Table3[[#This Row],[Total Direct Care Staff Hours]]/Table3[[#This Row],[MDS Census]]</f>
        <v>2.7513343610825625</v>
      </c>
      <c r="H177" s="3">
        <f>Table3[[#This Row],[Total RN Hours (w/ Admin, DON)]]/Table3[[#This Row],[MDS Census]]</f>
        <v>0.69268585131894489</v>
      </c>
      <c r="I177" s="3">
        <f>Table3[[#This Row],[RN Hours (excl. Admin, DON)]]/Table3[[#This Row],[MDS Census]]</f>
        <v>0.50782802329564924</v>
      </c>
      <c r="J177" s="3">
        <f t="shared" ref="J177:J240" si="3">SUM(L177,P177,S177)</f>
        <v>198.75655555555556</v>
      </c>
      <c r="K177" s="3">
        <f>SUM(Table3[[#This Row],[RN Hours (excl. Admin, DON)]], Table3[[#This Row],[LPN Hours (excl. Admin)]], Table3[[#This Row],[CNA Hours]], Table3[[#This Row],[NA TR Hours]], Table3[[#This Row],[Med Aide/Tech Hours]])</f>
        <v>178.46988888888887</v>
      </c>
      <c r="L177" s="3">
        <f>SUM(Table3[[#This Row],[RN Hours (excl. Admin, DON)]:[RN DON Hours]])</f>
        <v>44.932222222222222</v>
      </c>
      <c r="M177" s="3">
        <v>32.941111111111113</v>
      </c>
      <c r="N177" s="3">
        <v>8.0633333333333326</v>
      </c>
      <c r="O177" s="3">
        <v>3.9277777777777776</v>
      </c>
      <c r="P177" s="3">
        <f>SUM(Table3[[#This Row],[LPN Hours (excl. Admin)]:[LPN Admin Hours]])</f>
        <v>26.164999999999999</v>
      </c>
      <c r="Q177" s="3">
        <v>17.869444444444444</v>
      </c>
      <c r="R177" s="3">
        <v>8.2955555555555538</v>
      </c>
      <c r="S177" s="3">
        <f>SUM(Table3[[#This Row],[CNA Hours]], Table3[[#This Row],[NA TR Hours]], Table3[[#This Row],[Med Aide/Tech Hours]])</f>
        <v>127.65933333333335</v>
      </c>
      <c r="T177" s="3">
        <v>117.5048888888889</v>
      </c>
      <c r="U177" s="3">
        <v>0</v>
      </c>
      <c r="V177" s="3">
        <v>10.154444444444445</v>
      </c>
      <c r="W177" s="3">
        <f>SUM(Table3[[#This Row],[RN Hours Contract]:[Med Aide Hours Contract]])</f>
        <v>33.323333333333331</v>
      </c>
      <c r="X177" s="3">
        <v>4.8499999999999996</v>
      </c>
      <c r="Y177" s="3">
        <v>1.2444444444444445</v>
      </c>
      <c r="Z177" s="3">
        <v>0</v>
      </c>
      <c r="AA177" s="3">
        <v>7.1083333333333334</v>
      </c>
      <c r="AB177" s="3">
        <v>0</v>
      </c>
      <c r="AC177" s="3">
        <v>20.120555555555555</v>
      </c>
      <c r="AD177" s="3">
        <v>0</v>
      </c>
      <c r="AE177" s="3">
        <v>0</v>
      </c>
      <c r="AF177" t="s">
        <v>175</v>
      </c>
      <c r="AG177" s="13">
        <v>7</v>
      </c>
      <c r="AQ177"/>
    </row>
    <row r="178" spans="1:43" x14ac:dyDescent="0.2">
      <c r="A178" t="s">
        <v>479</v>
      </c>
      <c r="B178" t="s">
        <v>661</v>
      </c>
      <c r="C178" t="s">
        <v>968</v>
      </c>
      <c r="D178" t="s">
        <v>1249</v>
      </c>
      <c r="E178" s="3">
        <v>63.133333333333333</v>
      </c>
      <c r="F178" s="3">
        <f>Table3[[#This Row],[Total Hours Nurse Staffing]]/Table3[[#This Row],[MDS Census]]</f>
        <v>3.5275923970432945</v>
      </c>
      <c r="G178" s="3">
        <f>Table3[[#This Row],[Total Direct Care Staff Hours]]/Table3[[#This Row],[MDS Census]]</f>
        <v>3.2657233368532204</v>
      </c>
      <c r="H178" s="3">
        <f>Table3[[#This Row],[Total RN Hours (w/ Admin, DON)]]/Table3[[#This Row],[MDS Census]]</f>
        <v>0.42895107356564594</v>
      </c>
      <c r="I178" s="3">
        <f>Table3[[#This Row],[RN Hours (excl. Admin, DON)]]/Table3[[#This Row],[MDS Census]]</f>
        <v>0.28683210137275611</v>
      </c>
      <c r="J178" s="3">
        <f t="shared" si="3"/>
        <v>222.70866666666666</v>
      </c>
      <c r="K178" s="3">
        <f>SUM(Table3[[#This Row],[RN Hours (excl. Admin, DON)]], Table3[[#This Row],[LPN Hours (excl. Admin)]], Table3[[#This Row],[CNA Hours]], Table3[[#This Row],[NA TR Hours]], Table3[[#This Row],[Med Aide/Tech Hours]])</f>
        <v>206.17599999999999</v>
      </c>
      <c r="L178" s="3">
        <f>SUM(Table3[[#This Row],[RN Hours (excl. Admin, DON)]:[RN DON Hours]])</f>
        <v>27.081111111111113</v>
      </c>
      <c r="M178" s="3">
        <v>18.108666666666668</v>
      </c>
      <c r="N178" s="3">
        <v>4.5474444444444444</v>
      </c>
      <c r="O178" s="3">
        <v>4.4249999999999998</v>
      </c>
      <c r="P178" s="3">
        <f>SUM(Table3[[#This Row],[LPN Hours (excl. Admin)]:[LPN Admin Hours]])</f>
        <v>41.528888888888886</v>
      </c>
      <c r="Q178" s="3">
        <v>33.968666666666664</v>
      </c>
      <c r="R178" s="3">
        <v>7.5602222222222215</v>
      </c>
      <c r="S178" s="3">
        <f>SUM(Table3[[#This Row],[CNA Hours]], Table3[[#This Row],[NA TR Hours]], Table3[[#This Row],[Med Aide/Tech Hours]])</f>
        <v>154.09866666666667</v>
      </c>
      <c r="T178" s="3">
        <v>116.17755555555556</v>
      </c>
      <c r="U178" s="3">
        <v>10.608333333333333</v>
      </c>
      <c r="V178" s="3">
        <v>27.312777777777779</v>
      </c>
      <c r="W178" s="3">
        <f>SUM(Table3[[#This Row],[RN Hours Contract]:[Med Aide Hours Contract]])</f>
        <v>5.6893333333333356</v>
      </c>
      <c r="X178" s="3">
        <v>0</v>
      </c>
      <c r="Y178" s="3">
        <v>0</v>
      </c>
      <c r="Z178" s="3">
        <v>0</v>
      </c>
      <c r="AA178" s="3">
        <v>0</v>
      </c>
      <c r="AB178" s="3">
        <v>0</v>
      </c>
      <c r="AC178" s="3">
        <v>5.6893333333333356</v>
      </c>
      <c r="AD178" s="3">
        <v>0</v>
      </c>
      <c r="AE178" s="3">
        <v>0</v>
      </c>
      <c r="AF178" t="s">
        <v>176</v>
      </c>
      <c r="AG178" s="13">
        <v>7</v>
      </c>
      <c r="AQ178"/>
    </row>
    <row r="179" spans="1:43" x14ac:dyDescent="0.2">
      <c r="A179" t="s">
        <v>479</v>
      </c>
      <c r="B179" t="s">
        <v>662</v>
      </c>
      <c r="C179" t="s">
        <v>978</v>
      </c>
      <c r="D179" t="s">
        <v>1263</v>
      </c>
      <c r="E179" s="3">
        <v>78.266666666666666</v>
      </c>
      <c r="F179" s="3">
        <f>Table3[[#This Row],[Total Hours Nurse Staffing]]/Table3[[#This Row],[MDS Census]]</f>
        <v>3.0014750141964797</v>
      </c>
      <c r="G179" s="3">
        <f>Table3[[#This Row],[Total Direct Care Staff Hours]]/Table3[[#This Row],[MDS Census]]</f>
        <v>2.7868242475865981</v>
      </c>
      <c r="H179" s="3">
        <f>Table3[[#This Row],[Total RN Hours (w/ Admin, DON)]]/Table3[[#This Row],[MDS Census]]</f>
        <v>0.47306218057921634</v>
      </c>
      <c r="I179" s="3">
        <f>Table3[[#This Row],[RN Hours (excl. Admin, DON)]]/Table3[[#This Row],[MDS Census]]</f>
        <v>0.25841141396933565</v>
      </c>
      <c r="J179" s="3">
        <f t="shared" si="3"/>
        <v>234.91544444444446</v>
      </c>
      <c r="K179" s="3">
        <f>SUM(Table3[[#This Row],[RN Hours (excl. Admin, DON)]], Table3[[#This Row],[LPN Hours (excl. Admin)]], Table3[[#This Row],[CNA Hours]], Table3[[#This Row],[NA TR Hours]], Table3[[#This Row],[Med Aide/Tech Hours]])</f>
        <v>218.11544444444442</v>
      </c>
      <c r="L179" s="3">
        <f>SUM(Table3[[#This Row],[RN Hours (excl. Admin, DON)]:[RN DON Hours]])</f>
        <v>37.024999999999999</v>
      </c>
      <c r="M179" s="3">
        <v>20.225000000000001</v>
      </c>
      <c r="N179" s="3">
        <v>11.222222222222221</v>
      </c>
      <c r="O179" s="3">
        <v>5.5777777777777775</v>
      </c>
      <c r="P179" s="3">
        <f>SUM(Table3[[#This Row],[LPN Hours (excl. Admin)]:[LPN Admin Hours]])</f>
        <v>32.944333333333333</v>
      </c>
      <c r="Q179" s="3">
        <v>32.944333333333333</v>
      </c>
      <c r="R179" s="3">
        <v>0</v>
      </c>
      <c r="S179" s="3">
        <f>SUM(Table3[[#This Row],[CNA Hours]], Table3[[#This Row],[NA TR Hours]], Table3[[#This Row],[Med Aide/Tech Hours]])</f>
        <v>164.94611111111112</v>
      </c>
      <c r="T179" s="3">
        <v>101.73222222222222</v>
      </c>
      <c r="U179" s="3">
        <v>9.9305555555555554</v>
      </c>
      <c r="V179" s="3">
        <v>53.283333333333331</v>
      </c>
      <c r="W179" s="3">
        <f>SUM(Table3[[#This Row],[RN Hours Contract]:[Med Aide Hours Contract]])</f>
        <v>19.540444444444443</v>
      </c>
      <c r="X179" s="3">
        <v>0</v>
      </c>
      <c r="Y179" s="3">
        <v>0</v>
      </c>
      <c r="Z179" s="3">
        <v>0</v>
      </c>
      <c r="AA179" s="3">
        <v>12.847111111111108</v>
      </c>
      <c r="AB179" s="3">
        <v>0</v>
      </c>
      <c r="AC179" s="3">
        <v>6.6933333333333342</v>
      </c>
      <c r="AD179" s="3">
        <v>0</v>
      </c>
      <c r="AE179" s="3">
        <v>0</v>
      </c>
      <c r="AF179" t="s">
        <v>177</v>
      </c>
      <c r="AG179" s="13">
        <v>7</v>
      </c>
      <c r="AQ179"/>
    </row>
    <row r="180" spans="1:43" x14ac:dyDescent="0.2">
      <c r="A180" t="s">
        <v>479</v>
      </c>
      <c r="B180" t="s">
        <v>663</v>
      </c>
      <c r="C180" t="s">
        <v>989</v>
      </c>
      <c r="D180" t="s">
        <v>1239</v>
      </c>
      <c r="E180" s="3">
        <v>48.077777777777776</v>
      </c>
      <c r="F180" s="3">
        <f>Table3[[#This Row],[Total Hours Nurse Staffing]]/Table3[[#This Row],[MDS Census]]</f>
        <v>2.9734804714582848</v>
      </c>
      <c r="G180" s="3">
        <f>Table3[[#This Row],[Total Direct Care Staff Hours]]/Table3[[#This Row],[MDS Census]]</f>
        <v>2.7408134966489484</v>
      </c>
      <c r="H180" s="3">
        <f>Table3[[#This Row],[Total RN Hours (w/ Admin, DON)]]/Table3[[#This Row],[MDS Census]]</f>
        <v>0.70435636699792004</v>
      </c>
      <c r="I180" s="3">
        <f>Table3[[#This Row],[RN Hours (excl. Admin, DON)]]/Table3[[#This Row],[MDS Census]]</f>
        <v>0.4716893921885833</v>
      </c>
      <c r="J180" s="3">
        <f t="shared" si="3"/>
        <v>142.95833333333331</v>
      </c>
      <c r="K180" s="3">
        <f>SUM(Table3[[#This Row],[RN Hours (excl. Admin, DON)]], Table3[[#This Row],[LPN Hours (excl. Admin)]], Table3[[#This Row],[CNA Hours]], Table3[[#This Row],[NA TR Hours]], Table3[[#This Row],[Med Aide/Tech Hours]])</f>
        <v>131.77222222222221</v>
      </c>
      <c r="L180" s="3">
        <f>SUM(Table3[[#This Row],[RN Hours (excl. Admin, DON)]:[RN DON Hours]])</f>
        <v>33.863888888888887</v>
      </c>
      <c r="M180" s="3">
        <v>22.677777777777777</v>
      </c>
      <c r="N180" s="3">
        <v>5.4972222222222218</v>
      </c>
      <c r="O180" s="3">
        <v>5.6888888888888891</v>
      </c>
      <c r="P180" s="3">
        <f>SUM(Table3[[#This Row],[LPN Hours (excl. Admin)]:[LPN Admin Hours]])</f>
        <v>16.541666666666668</v>
      </c>
      <c r="Q180" s="3">
        <v>16.541666666666668</v>
      </c>
      <c r="R180" s="3">
        <v>0</v>
      </c>
      <c r="S180" s="3">
        <f>SUM(Table3[[#This Row],[CNA Hours]], Table3[[#This Row],[NA TR Hours]], Table3[[#This Row],[Med Aide/Tech Hours]])</f>
        <v>92.552777777777777</v>
      </c>
      <c r="T180" s="3">
        <v>58.552777777777777</v>
      </c>
      <c r="U180" s="3">
        <v>16.347222222222221</v>
      </c>
      <c r="V180" s="3">
        <v>17.652777777777779</v>
      </c>
      <c r="W180" s="3">
        <f>SUM(Table3[[#This Row],[RN Hours Contract]:[Med Aide Hours Contract]])</f>
        <v>0</v>
      </c>
      <c r="X180" s="3">
        <v>0</v>
      </c>
      <c r="Y180" s="3">
        <v>0</v>
      </c>
      <c r="Z180" s="3">
        <v>0</v>
      </c>
      <c r="AA180" s="3">
        <v>0</v>
      </c>
      <c r="AB180" s="3">
        <v>0</v>
      </c>
      <c r="AC180" s="3">
        <v>0</v>
      </c>
      <c r="AD180" s="3">
        <v>0</v>
      </c>
      <c r="AE180" s="3">
        <v>0</v>
      </c>
      <c r="AF180" t="s">
        <v>178</v>
      </c>
      <c r="AG180" s="13">
        <v>7</v>
      </c>
      <c r="AQ180"/>
    </row>
    <row r="181" spans="1:43" x14ac:dyDescent="0.2">
      <c r="A181" t="s">
        <v>479</v>
      </c>
      <c r="B181" t="s">
        <v>664</v>
      </c>
      <c r="C181" t="s">
        <v>1053</v>
      </c>
      <c r="D181" t="s">
        <v>1277</v>
      </c>
      <c r="E181" s="3">
        <v>40.366666666666667</v>
      </c>
      <c r="F181" s="3">
        <f>Table3[[#This Row],[Total Hours Nurse Staffing]]/Table3[[#This Row],[MDS Census]]</f>
        <v>4.033512248830168</v>
      </c>
      <c r="G181" s="3">
        <f>Table3[[#This Row],[Total Direct Care Staff Hours]]/Table3[[#This Row],[MDS Census]]</f>
        <v>3.7689925681255159</v>
      </c>
      <c r="H181" s="3">
        <f>Table3[[#This Row],[Total RN Hours (w/ Admin, DON)]]/Table3[[#This Row],[MDS Census]]</f>
        <v>0.47873658133773739</v>
      </c>
      <c r="I181" s="3">
        <f>Table3[[#This Row],[RN Hours (excl. Admin, DON)]]/Table3[[#This Row],[MDS Census]]</f>
        <v>0.2142169006330856</v>
      </c>
      <c r="J181" s="3">
        <f t="shared" si="3"/>
        <v>162.81944444444446</v>
      </c>
      <c r="K181" s="3">
        <f>SUM(Table3[[#This Row],[RN Hours (excl. Admin, DON)]], Table3[[#This Row],[LPN Hours (excl. Admin)]], Table3[[#This Row],[CNA Hours]], Table3[[#This Row],[NA TR Hours]], Table3[[#This Row],[Med Aide/Tech Hours]])</f>
        <v>152.14166666666665</v>
      </c>
      <c r="L181" s="3">
        <f>SUM(Table3[[#This Row],[RN Hours (excl. Admin, DON)]:[RN DON Hours]])</f>
        <v>19.324999999999999</v>
      </c>
      <c r="M181" s="3">
        <v>8.6472222222222221</v>
      </c>
      <c r="N181" s="3">
        <v>4.9888888888888889</v>
      </c>
      <c r="O181" s="3">
        <v>5.6888888888888891</v>
      </c>
      <c r="P181" s="3">
        <f>SUM(Table3[[#This Row],[LPN Hours (excl. Admin)]:[LPN Admin Hours]])</f>
        <v>30.572222222222223</v>
      </c>
      <c r="Q181" s="3">
        <v>30.572222222222223</v>
      </c>
      <c r="R181" s="3">
        <v>0</v>
      </c>
      <c r="S181" s="3">
        <f>SUM(Table3[[#This Row],[CNA Hours]], Table3[[#This Row],[NA TR Hours]], Table3[[#This Row],[Med Aide/Tech Hours]])</f>
        <v>112.92222222222222</v>
      </c>
      <c r="T181" s="3">
        <v>77.99722222222222</v>
      </c>
      <c r="U181" s="3">
        <v>7.05</v>
      </c>
      <c r="V181" s="3">
        <v>27.875</v>
      </c>
      <c r="W181" s="3">
        <f>SUM(Table3[[#This Row],[RN Hours Contract]:[Med Aide Hours Contract]])</f>
        <v>5.6888888888888891</v>
      </c>
      <c r="X181" s="3">
        <v>0</v>
      </c>
      <c r="Y181" s="3">
        <v>0</v>
      </c>
      <c r="Z181" s="3">
        <v>5.6888888888888891</v>
      </c>
      <c r="AA181" s="3">
        <v>0</v>
      </c>
      <c r="AB181" s="3">
        <v>0</v>
      </c>
      <c r="AC181" s="3">
        <v>0</v>
      </c>
      <c r="AD181" s="3">
        <v>0</v>
      </c>
      <c r="AE181" s="3">
        <v>0</v>
      </c>
      <c r="AF181" t="s">
        <v>179</v>
      </c>
      <c r="AG181" s="13">
        <v>7</v>
      </c>
      <c r="AQ181"/>
    </row>
    <row r="182" spans="1:43" x14ac:dyDescent="0.2">
      <c r="A182" t="s">
        <v>479</v>
      </c>
      <c r="B182" t="s">
        <v>665</v>
      </c>
      <c r="C182" t="s">
        <v>1052</v>
      </c>
      <c r="D182" t="s">
        <v>1208</v>
      </c>
      <c r="E182" s="3">
        <v>35.722222222222221</v>
      </c>
      <c r="F182" s="3">
        <f>Table3[[#This Row],[Total Hours Nurse Staffing]]/Table3[[#This Row],[MDS Census]]</f>
        <v>3.0413623639191294</v>
      </c>
      <c r="G182" s="3">
        <f>Table3[[#This Row],[Total Direct Care Staff Hours]]/Table3[[#This Row],[MDS Census]]</f>
        <v>3.0176454121306375</v>
      </c>
      <c r="H182" s="3">
        <f>Table3[[#This Row],[Total RN Hours (w/ Admin, DON)]]/Table3[[#This Row],[MDS Census]]</f>
        <v>0.56516329704510104</v>
      </c>
      <c r="I182" s="3">
        <f>Table3[[#This Row],[RN Hours (excl. Admin, DON)]]/Table3[[#This Row],[MDS Census]]</f>
        <v>0.54144634525660962</v>
      </c>
      <c r="J182" s="3">
        <f t="shared" si="3"/>
        <v>108.64422222222223</v>
      </c>
      <c r="K182" s="3">
        <f>SUM(Table3[[#This Row],[RN Hours (excl. Admin, DON)]], Table3[[#This Row],[LPN Hours (excl. Admin)]], Table3[[#This Row],[CNA Hours]], Table3[[#This Row],[NA TR Hours]], Table3[[#This Row],[Med Aide/Tech Hours]])</f>
        <v>107.797</v>
      </c>
      <c r="L182" s="3">
        <f>SUM(Table3[[#This Row],[RN Hours (excl. Admin, DON)]:[RN DON Hours]])</f>
        <v>20.188888888888886</v>
      </c>
      <c r="M182" s="3">
        <v>19.341666666666665</v>
      </c>
      <c r="N182" s="3">
        <v>0</v>
      </c>
      <c r="O182" s="3">
        <v>0.84722222222222221</v>
      </c>
      <c r="P182" s="3">
        <f>SUM(Table3[[#This Row],[LPN Hours (excl. Admin)]:[LPN Admin Hours]])</f>
        <v>19.74677777777778</v>
      </c>
      <c r="Q182" s="3">
        <v>19.74677777777778</v>
      </c>
      <c r="R182" s="3">
        <v>0</v>
      </c>
      <c r="S182" s="3">
        <f>SUM(Table3[[#This Row],[CNA Hours]], Table3[[#This Row],[NA TR Hours]], Table3[[#This Row],[Med Aide/Tech Hours]])</f>
        <v>68.708555555555563</v>
      </c>
      <c r="T182" s="3">
        <v>53.07522222222223</v>
      </c>
      <c r="U182" s="3">
        <v>0</v>
      </c>
      <c r="V182" s="3">
        <v>15.633333333333333</v>
      </c>
      <c r="W182" s="3">
        <f>SUM(Table3[[#This Row],[RN Hours Contract]:[Med Aide Hours Contract]])</f>
        <v>34.187888888888899</v>
      </c>
      <c r="X182" s="3">
        <v>0</v>
      </c>
      <c r="Y182" s="3">
        <v>0</v>
      </c>
      <c r="Z182" s="3">
        <v>0</v>
      </c>
      <c r="AA182" s="3">
        <v>6.9404444444444442</v>
      </c>
      <c r="AB182" s="3">
        <v>0</v>
      </c>
      <c r="AC182" s="3">
        <v>27.075222222222234</v>
      </c>
      <c r="AD182" s="3">
        <v>0</v>
      </c>
      <c r="AE182" s="3">
        <v>0.17222222222222222</v>
      </c>
      <c r="AF182" t="s">
        <v>180</v>
      </c>
      <c r="AG182" s="13">
        <v>7</v>
      </c>
      <c r="AQ182"/>
    </row>
    <row r="183" spans="1:43" x14ac:dyDescent="0.2">
      <c r="A183" t="s">
        <v>479</v>
      </c>
      <c r="B183" t="s">
        <v>666</v>
      </c>
      <c r="C183" t="s">
        <v>1122</v>
      </c>
      <c r="D183" t="s">
        <v>1303</v>
      </c>
      <c r="E183" s="3">
        <v>33.277777777777779</v>
      </c>
      <c r="F183" s="3">
        <f>Table3[[#This Row],[Total Hours Nurse Staffing]]/Table3[[#This Row],[MDS Census]]</f>
        <v>3.167779632721202</v>
      </c>
      <c r="G183" s="3">
        <f>Table3[[#This Row],[Total Direct Care Staff Hours]]/Table3[[#This Row],[MDS Census]]</f>
        <v>2.9454090150250418</v>
      </c>
      <c r="H183" s="3">
        <f>Table3[[#This Row],[Total RN Hours (w/ Admin, DON)]]/Table3[[#This Row],[MDS Census]]</f>
        <v>0.58180300500834725</v>
      </c>
      <c r="I183" s="3">
        <f>Table3[[#This Row],[RN Hours (excl. Admin, DON)]]/Table3[[#This Row],[MDS Census]]</f>
        <v>0.41085141903171951</v>
      </c>
      <c r="J183" s="3">
        <f t="shared" si="3"/>
        <v>105.41666666666667</v>
      </c>
      <c r="K183" s="3">
        <f>SUM(Table3[[#This Row],[RN Hours (excl. Admin, DON)]], Table3[[#This Row],[LPN Hours (excl. Admin)]], Table3[[#This Row],[CNA Hours]], Table3[[#This Row],[NA TR Hours]], Table3[[#This Row],[Med Aide/Tech Hours]])</f>
        <v>98.016666666666666</v>
      </c>
      <c r="L183" s="3">
        <f>SUM(Table3[[#This Row],[RN Hours (excl. Admin, DON)]:[RN DON Hours]])</f>
        <v>19.361111111111111</v>
      </c>
      <c r="M183" s="3">
        <v>13.672222222222222</v>
      </c>
      <c r="N183" s="3">
        <v>0</v>
      </c>
      <c r="O183" s="3">
        <v>5.6888888888888891</v>
      </c>
      <c r="P183" s="3">
        <f>SUM(Table3[[#This Row],[LPN Hours (excl. Admin)]:[LPN Admin Hours]])</f>
        <v>18.638888888888889</v>
      </c>
      <c r="Q183" s="3">
        <v>16.927777777777777</v>
      </c>
      <c r="R183" s="3">
        <v>1.711111111111111</v>
      </c>
      <c r="S183" s="3">
        <f>SUM(Table3[[#This Row],[CNA Hours]], Table3[[#This Row],[NA TR Hours]], Table3[[#This Row],[Med Aide/Tech Hours]])</f>
        <v>67.416666666666671</v>
      </c>
      <c r="T183" s="3">
        <v>44.988888888888887</v>
      </c>
      <c r="U183" s="3">
        <v>14.727777777777778</v>
      </c>
      <c r="V183" s="3">
        <v>7.7</v>
      </c>
      <c r="W183" s="3">
        <f>SUM(Table3[[#This Row],[RN Hours Contract]:[Med Aide Hours Contract]])</f>
        <v>0</v>
      </c>
      <c r="X183" s="3">
        <v>0</v>
      </c>
      <c r="Y183" s="3">
        <v>0</v>
      </c>
      <c r="Z183" s="3">
        <v>0</v>
      </c>
      <c r="AA183" s="3">
        <v>0</v>
      </c>
      <c r="AB183" s="3">
        <v>0</v>
      </c>
      <c r="AC183" s="3">
        <v>0</v>
      </c>
      <c r="AD183" s="3">
        <v>0</v>
      </c>
      <c r="AE183" s="3">
        <v>0</v>
      </c>
      <c r="AF183" t="s">
        <v>181</v>
      </c>
      <c r="AG183" s="13">
        <v>7</v>
      </c>
      <c r="AQ183"/>
    </row>
    <row r="184" spans="1:43" x14ac:dyDescent="0.2">
      <c r="A184" t="s">
        <v>479</v>
      </c>
      <c r="B184" t="s">
        <v>667</v>
      </c>
      <c r="C184" t="s">
        <v>985</v>
      </c>
      <c r="D184" t="s">
        <v>1227</v>
      </c>
      <c r="E184" s="3">
        <v>70.822222222222223</v>
      </c>
      <c r="F184" s="3">
        <f>Table3[[#This Row],[Total Hours Nurse Staffing]]/Table3[[#This Row],[MDS Census]]</f>
        <v>3.1227580796987766</v>
      </c>
      <c r="G184" s="3">
        <f>Table3[[#This Row],[Total Direct Care Staff Hours]]/Table3[[#This Row],[MDS Census]]</f>
        <v>2.8970850329463445</v>
      </c>
      <c r="H184" s="3">
        <f>Table3[[#This Row],[Total RN Hours (w/ Admin, DON)]]/Table3[[#This Row],[MDS Census]]</f>
        <v>0.33791810480075307</v>
      </c>
      <c r="I184" s="3">
        <f>Table3[[#This Row],[RN Hours (excl. Admin, DON)]]/Table3[[#This Row],[MDS Census]]</f>
        <v>0.25257138374647004</v>
      </c>
      <c r="J184" s="3">
        <f t="shared" si="3"/>
        <v>221.16066666666669</v>
      </c>
      <c r="K184" s="3">
        <f>SUM(Table3[[#This Row],[RN Hours (excl. Admin, DON)]], Table3[[#This Row],[LPN Hours (excl. Admin)]], Table3[[#This Row],[CNA Hours]], Table3[[#This Row],[NA TR Hours]], Table3[[#This Row],[Med Aide/Tech Hours]])</f>
        <v>205.178</v>
      </c>
      <c r="L184" s="3">
        <f>SUM(Table3[[#This Row],[RN Hours (excl. Admin, DON)]:[RN DON Hours]])</f>
        <v>23.932111111111112</v>
      </c>
      <c r="M184" s="3">
        <v>17.887666666666668</v>
      </c>
      <c r="N184" s="3">
        <v>0.44444444444444442</v>
      </c>
      <c r="O184" s="3">
        <v>5.6</v>
      </c>
      <c r="P184" s="3">
        <f>SUM(Table3[[#This Row],[LPN Hours (excl. Admin)]:[LPN Admin Hours]])</f>
        <v>50.863777777777777</v>
      </c>
      <c r="Q184" s="3">
        <v>40.925555555555555</v>
      </c>
      <c r="R184" s="3">
        <v>9.9382222222222207</v>
      </c>
      <c r="S184" s="3">
        <f>SUM(Table3[[#This Row],[CNA Hours]], Table3[[#This Row],[NA TR Hours]], Table3[[#This Row],[Med Aide/Tech Hours]])</f>
        <v>146.36477777777779</v>
      </c>
      <c r="T184" s="3">
        <v>106.83755555555555</v>
      </c>
      <c r="U184" s="3">
        <v>5.9014444444444445</v>
      </c>
      <c r="V184" s="3">
        <v>33.625777777777778</v>
      </c>
      <c r="W184" s="3">
        <f>SUM(Table3[[#This Row],[RN Hours Contract]:[Med Aide Hours Contract]])</f>
        <v>0</v>
      </c>
      <c r="X184" s="3">
        <v>0</v>
      </c>
      <c r="Y184" s="3">
        <v>0</v>
      </c>
      <c r="Z184" s="3">
        <v>0</v>
      </c>
      <c r="AA184" s="3">
        <v>0</v>
      </c>
      <c r="AB184" s="3">
        <v>0</v>
      </c>
      <c r="AC184" s="3">
        <v>0</v>
      </c>
      <c r="AD184" s="3">
        <v>0</v>
      </c>
      <c r="AE184" s="3">
        <v>0</v>
      </c>
      <c r="AF184" t="s">
        <v>182</v>
      </c>
      <c r="AG184" s="13">
        <v>7</v>
      </c>
      <c r="AQ184"/>
    </row>
    <row r="185" spans="1:43" x14ac:dyDescent="0.2">
      <c r="A185" t="s">
        <v>479</v>
      </c>
      <c r="B185" t="s">
        <v>668</v>
      </c>
      <c r="C185" t="s">
        <v>1123</v>
      </c>
      <c r="D185" t="s">
        <v>1269</v>
      </c>
      <c r="E185" s="3">
        <v>34.355555555555554</v>
      </c>
      <c r="F185" s="3">
        <f>Table3[[#This Row],[Total Hours Nurse Staffing]]/Table3[[#This Row],[MDS Census]]</f>
        <v>4.1659120310478652</v>
      </c>
      <c r="G185" s="3">
        <f>Table3[[#This Row],[Total Direct Care Staff Hours]]/Table3[[#This Row],[MDS Census]]</f>
        <v>4.0160899094437266</v>
      </c>
      <c r="H185" s="3">
        <f>Table3[[#This Row],[Total RN Hours (w/ Admin, DON)]]/Table3[[#This Row],[MDS Census]]</f>
        <v>0.63219598965071155</v>
      </c>
      <c r="I185" s="3">
        <f>Table3[[#This Row],[RN Hours (excl. Admin, DON)]]/Table3[[#This Row],[MDS Census]]</f>
        <v>0.48237386804657184</v>
      </c>
      <c r="J185" s="3">
        <f t="shared" si="3"/>
        <v>143.12222222222221</v>
      </c>
      <c r="K185" s="3">
        <f>SUM(Table3[[#This Row],[RN Hours (excl. Admin, DON)]], Table3[[#This Row],[LPN Hours (excl. Admin)]], Table3[[#This Row],[CNA Hours]], Table3[[#This Row],[NA TR Hours]], Table3[[#This Row],[Med Aide/Tech Hours]])</f>
        <v>137.97500000000002</v>
      </c>
      <c r="L185" s="3">
        <f>SUM(Table3[[#This Row],[RN Hours (excl. Admin, DON)]:[RN DON Hours]])</f>
        <v>21.719444444444445</v>
      </c>
      <c r="M185" s="3">
        <v>16.572222222222223</v>
      </c>
      <c r="N185" s="3">
        <v>0</v>
      </c>
      <c r="O185" s="3">
        <v>5.1472222222222221</v>
      </c>
      <c r="P185" s="3">
        <f>SUM(Table3[[#This Row],[LPN Hours (excl. Admin)]:[LPN Admin Hours]])</f>
        <v>33.169444444444444</v>
      </c>
      <c r="Q185" s="3">
        <v>33.169444444444444</v>
      </c>
      <c r="R185" s="3">
        <v>0</v>
      </c>
      <c r="S185" s="3">
        <f>SUM(Table3[[#This Row],[CNA Hours]], Table3[[#This Row],[NA TR Hours]], Table3[[#This Row],[Med Aide/Tech Hours]])</f>
        <v>88.233333333333334</v>
      </c>
      <c r="T185" s="3">
        <v>71.795111111111112</v>
      </c>
      <c r="U185" s="3">
        <v>0</v>
      </c>
      <c r="V185" s="3">
        <v>16.438222222222223</v>
      </c>
      <c r="W185" s="3">
        <f>SUM(Table3[[#This Row],[RN Hours Contract]:[Med Aide Hours Contract]])</f>
        <v>0</v>
      </c>
      <c r="X185" s="3">
        <v>0</v>
      </c>
      <c r="Y185" s="3">
        <v>0</v>
      </c>
      <c r="Z185" s="3">
        <v>0</v>
      </c>
      <c r="AA185" s="3">
        <v>0</v>
      </c>
      <c r="AB185" s="3">
        <v>0</v>
      </c>
      <c r="AC185" s="3">
        <v>0</v>
      </c>
      <c r="AD185" s="3">
        <v>0</v>
      </c>
      <c r="AE185" s="3">
        <v>0</v>
      </c>
      <c r="AF185" t="s">
        <v>183</v>
      </c>
      <c r="AG185" s="13">
        <v>7</v>
      </c>
      <c r="AQ185"/>
    </row>
    <row r="186" spans="1:43" x14ac:dyDescent="0.2">
      <c r="A186" t="s">
        <v>479</v>
      </c>
      <c r="B186" t="s">
        <v>669</v>
      </c>
      <c r="C186" t="s">
        <v>985</v>
      </c>
      <c r="D186" t="s">
        <v>1227</v>
      </c>
      <c r="E186" s="3">
        <v>73.655555555555551</v>
      </c>
      <c r="F186" s="3">
        <f>Table3[[#This Row],[Total Hours Nurse Staffing]]/Table3[[#This Row],[MDS Census]]</f>
        <v>4.6057112686679744</v>
      </c>
      <c r="G186" s="3">
        <f>Table3[[#This Row],[Total Direct Care Staff Hours]]/Table3[[#This Row],[MDS Census]]</f>
        <v>4.5170101071051452</v>
      </c>
      <c r="H186" s="3">
        <f>Table3[[#This Row],[Total RN Hours (w/ Admin, DON)]]/Table3[[#This Row],[MDS Census]]</f>
        <v>0.62861065017348017</v>
      </c>
      <c r="I186" s="3">
        <f>Table3[[#This Row],[RN Hours (excl. Admin, DON)]]/Table3[[#This Row],[MDS Census]]</f>
        <v>0.53990948861065025</v>
      </c>
      <c r="J186" s="3">
        <f t="shared" si="3"/>
        <v>339.23622222222224</v>
      </c>
      <c r="K186" s="3">
        <f>SUM(Table3[[#This Row],[RN Hours (excl. Admin, DON)]], Table3[[#This Row],[LPN Hours (excl. Admin)]], Table3[[#This Row],[CNA Hours]], Table3[[#This Row],[NA TR Hours]], Table3[[#This Row],[Med Aide/Tech Hours]])</f>
        <v>332.70288888888894</v>
      </c>
      <c r="L186" s="3">
        <f>SUM(Table3[[#This Row],[RN Hours (excl. Admin, DON)]:[RN DON Hours]])</f>
        <v>46.300666666666665</v>
      </c>
      <c r="M186" s="3">
        <v>39.767333333333333</v>
      </c>
      <c r="N186" s="3">
        <v>2.8444444444444446</v>
      </c>
      <c r="O186" s="3">
        <v>3.6888888888888891</v>
      </c>
      <c r="P186" s="3">
        <f>SUM(Table3[[#This Row],[LPN Hours (excl. Admin)]:[LPN Admin Hours]])</f>
        <v>63.666333333333334</v>
      </c>
      <c r="Q186" s="3">
        <v>63.666333333333334</v>
      </c>
      <c r="R186" s="3">
        <v>0</v>
      </c>
      <c r="S186" s="3">
        <f>SUM(Table3[[#This Row],[CNA Hours]], Table3[[#This Row],[NA TR Hours]], Table3[[#This Row],[Med Aide/Tech Hours]])</f>
        <v>229.26922222222223</v>
      </c>
      <c r="T186" s="3">
        <v>181.70644444444446</v>
      </c>
      <c r="U186" s="3">
        <v>0</v>
      </c>
      <c r="V186" s="3">
        <v>47.562777777777775</v>
      </c>
      <c r="W186" s="3">
        <f>SUM(Table3[[#This Row],[RN Hours Contract]:[Med Aide Hours Contract]])</f>
        <v>34.587666666666664</v>
      </c>
      <c r="X186" s="3">
        <v>0.56388888888888888</v>
      </c>
      <c r="Y186" s="3">
        <v>0</v>
      </c>
      <c r="Z186" s="3">
        <v>0</v>
      </c>
      <c r="AA186" s="3">
        <v>7.5027777777777782</v>
      </c>
      <c r="AB186" s="3">
        <v>0</v>
      </c>
      <c r="AC186" s="3">
        <v>24.468222222222217</v>
      </c>
      <c r="AD186" s="3">
        <v>0</v>
      </c>
      <c r="AE186" s="3">
        <v>2.0527777777777776</v>
      </c>
      <c r="AF186" t="s">
        <v>184</v>
      </c>
      <c r="AG186" s="13">
        <v>7</v>
      </c>
      <c r="AQ186"/>
    </row>
    <row r="187" spans="1:43" x14ac:dyDescent="0.2">
      <c r="A187" t="s">
        <v>479</v>
      </c>
      <c r="B187" t="s">
        <v>670</v>
      </c>
      <c r="C187" t="s">
        <v>1124</v>
      </c>
      <c r="D187" t="s">
        <v>1255</v>
      </c>
      <c r="E187" s="3">
        <v>80.355555555555554</v>
      </c>
      <c r="F187" s="3">
        <f>Table3[[#This Row],[Total Hours Nurse Staffing]]/Table3[[#This Row],[MDS Census]]</f>
        <v>3.1510301438053108</v>
      </c>
      <c r="G187" s="3">
        <f>Table3[[#This Row],[Total Direct Care Staff Hours]]/Table3[[#This Row],[MDS Census]]</f>
        <v>2.8405793694690269</v>
      </c>
      <c r="H187" s="3">
        <f>Table3[[#This Row],[Total RN Hours (w/ Admin, DON)]]/Table3[[#This Row],[MDS Census]]</f>
        <v>0.29269081858407081</v>
      </c>
      <c r="I187" s="3">
        <f>Table3[[#This Row],[RN Hours (excl. Admin, DON)]]/Table3[[#This Row],[MDS Census]]</f>
        <v>0.18540514380530973</v>
      </c>
      <c r="J187" s="3">
        <f t="shared" si="3"/>
        <v>253.20277777777784</v>
      </c>
      <c r="K187" s="3">
        <f>SUM(Table3[[#This Row],[RN Hours (excl. Admin, DON)]], Table3[[#This Row],[LPN Hours (excl. Admin)]], Table3[[#This Row],[CNA Hours]], Table3[[#This Row],[NA TR Hours]], Table3[[#This Row],[Med Aide/Tech Hours]])</f>
        <v>228.25633333333337</v>
      </c>
      <c r="L187" s="3">
        <f>SUM(Table3[[#This Row],[RN Hours (excl. Admin, DON)]:[RN DON Hours]])</f>
        <v>23.519333333333332</v>
      </c>
      <c r="M187" s="3">
        <v>14.898333333333332</v>
      </c>
      <c r="N187" s="3">
        <v>3.0501111111111112</v>
      </c>
      <c r="O187" s="3">
        <v>5.5708888888888879</v>
      </c>
      <c r="P187" s="3">
        <f>SUM(Table3[[#This Row],[LPN Hours (excl. Admin)]:[LPN Admin Hours]])</f>
        <v>71.52311111111112</v>
      </c>
      <c r="Q187" s="3">
        <v>55.197666666666663</v>
      </c>
      <c r="R187" s="3">
        <v>16.32544444444445</v>
      </c>
      <c r="S187" s="3">
        <f>SUM(Table3[[#This Row],[CNA Hours]], Table3[[#This Row],[NA TR Hours]], Table3[[#This Row],[Med Aide/Tech Hours]])</f>
        <v>158.16033333333337</v>
      </c>
      <c r="T187" s="3">
        <v>103.74422222222222</v>
      </c>
      <c r="U187" s="3">
        <v>0</v>
      </c>
      <c r="V187" s="3">
        <v>54.416111111111142</v>
      </c>
      <c r="W187" s="3">
        <f>SUM(Table3[[#This Row],[RN Hours Contract]:[Med Aide Hours Contract]])</f>
        <v>15.824333333333334</v>
      </c>
      <c r="X187" s="3">
        <v>1.3722222222222222</v>
      </c>
      <c r="Y187" s="3">
        <v>3.0501111111111112</v>
      </c>
      <c r="Z187" s="3">
        <v>0</v>
      </c>
      <c r="AA187" s="3">
        <v>0.42777777777777776</v>
      </c>
      <c r="AB187" s="3">
        <v>5.0242222222222219</v>
      </c>
      <c r="AC187" s="3">
        <v>5.8444444444444441</v>
      </c>
      <c r="AD187" s="3">
        <v>0</v>
      </c>
      <c r="AE187" s="3">
        <v>0.10555555555555556</v>
      </c>
      <c r="AF187" t="s">
        <v>185</v>
      </c>
      <c r="AG187" s="13">
        <v>7</v>
      </c>
      <c r="AQ187"/>
    </row>
    <row r="188" spans="1:43" x14ac:dyDescent="0.2">
      <c r="A188" t="s">
        <v>479</v>
      </c>
      <c r="B188" t="s">
        <v>671</v>
      </c>
      <c r="C188" t="s">
        <v>985</v>
      </c>
      <c r="D188" t="s">
        <v>1227</v>
      </c>
      <c r="E188" s="3">
        <v>95.477777777777774</v>
      </c>
      <c r="F188" s="3">
        <f>Table3[[#This Row],[Total Hours Nurse Staffing]]/Table3[[#This Row],[MDS Census]]</f>
        <v>2.0930804142907022</v>
      </c>
      <c r="G188" s="3">
        <f>Table3[[#This Row],[Total Direct Care Staff Hours]]/Table3[[#This Row],[MDS Census]]</f>
        <v>1.977172116839288</v>
      </c>
      <c r="H188" s="3">
        <f>Table3[[#This Row],[Total RN Hours (w/ Admin, DON)]]/Table3[[#This Row],[MDS Census]]</f>
        <v>0.27176189922029559</v>
      </c>
      <c r="I188" s="3">
        <f>Table3[[#This Row],[RN Hours (excl. Admin, DON)]]/Table3[[#This Row],[MDS Census]]</f>
        <v>0.2131095077388572</v>
      </c>
      <c r="J188" s="3">
        <f t="shared" si="3"/>
        <v>199.8426666666667</v>
      </c>
      <c r="K188" s="3">
        <f>SUM(Table3[[#This Row],[RN Hours (excl. Admin, DON)]], Table3[[#This Row],[LPN Hours (excl. Admin)]], Table3[[#This Row],[CNA Hours]], Table3[[#This Row],[NA TR Hours]], Table3[[#This Row],[Med Aide/Tech Hours]])</f>
        <v>188.77600000000001</v>
      </c>
      <c r="L188" s="3">
        <f>SUM(Table3[[#This Row],[RN Hours (excl. Admin, DON)]:[RN DON Hours]])</f>
        <v>25.947222222222223</v>
      </c>
      <c r="M188" s="3">
        <v>20.347222222222221</v>
      </c>
      <c r="N188" s="3">
        <v>0</v>
      </c>
      <c r="O188" s="3">
        <v>5.6</v>
      </c>
      <c r="P188" s="3">
        <f>SUM(Table3[[#This Row],[LPN Hours (excl. Admin)]:[LPN Admin Hours]])</f>
        <v>29.318111111111115</v>
      </c>
      <c r="Q188" s="3">
        <v>23.851444444444446</v>
      </c>
      <c r="R188" s="3">
        <v>5.4666666666666668</v>
      </c>
      <c r="S188" s="3">
        <f>SUM(Table3[[#This Row],[CNA Hours]], Table3[[#This Row],[NA TR Hours]], Table3[[#This Row],[Med Aide/Tech Hours]])</f>
        <v>144.57733333333337</v>
      </c>
      <c r="T188" s="3">
        <v>85.042333333333332</v>
      </c>
      <c r="U188" s="3">
        <v>15.219222222222223</v>
      </c>
      <c r="V188" s="3">
        <v>44.315777777777811</v>
      </c>
      <c r="W188" s="3">
        <f>SUM(Table3[[#This Row],[RN Hours Contract]:[Med Aide Hours Contract]])</f>
        <v>2.8555555555555556</v>
      </c>
      <c r="X188" s="3">
        <v>0.14166666666666666</v>
      </c>
      <c r="Y188" s="3">
        <v>0</v>
      </c>
      <c r="Z188" s="3">
        <v>0</v>
      </c>
      <c r="AA188" s="3">
        <v>1.95</v>
      </c>
      <c r="AB188" s="3">
        <v>0</v>
      </c>
      <c r="AC188" s="3">
        <v>0.3972222222222222</v>
      </c>
      <c r="AD188" s="3">
        <v>0</v>
      </c>
      <c r="AE188" s="3">
        <v>0.36666666666666664</v>
      </c>
      <c r="AF188" t="s">
        <v>186</v>
      </c>
      <c r="AG188" s="13">
        <v>7</v>
      </c>
      <c r="AQ188"/>
    </row>
    <row r="189" spans="1:43" x14ac:dyDescent="0.2">
      <c r="A189" t="s">
        <v>479</v>
      </c>
      <c r="B189" t="s">
        <v>672</v>
      </c>
      <c r="C189" t="s">
        <v>1109</v>
      </c>
      <c r="D189" t="s">
        <v>1256</v>
      </c>
      <c r="E189" s="3">
        <v>64.599999999999994</v>
      </c>
      <c r="F189" s="3">
        <f>Table3[[#This Row],[Total Hours Nurse Staffing]]/Table3[[#This Row],[MDS Census]]</f>
        <v>3.1663656690746476</v>
      </c>
      <c r="G189" s="3">
        <f>Table3[[#This Row],[Total Direct Care Staff Hours]]/Table3[[#This Row],[MDS Census]]</f>
        <v>3.0764103887168903</v>
      </c>
      <c r="H189" s="3">
        <f>Table3[[#This Row],[Total RN Hours (w/ Admin, DON)]]/Table3[[#This Row],[MDS Census]]</f>
        <v>0.45209838321293433</v>
      </c>
      <c r="I189" s="3">
        <f>Table3[[#This Row],[RN Hours (excl. Admin, DON)]]/Table3[[#This Row],[MDS Census]]</f>
        <v>0.3621431028551772</v>
      </c>
      <c r="J189" s="3">
        <f t="shared" si="3"/>
        <v>204.54722222222222</v>
      </c>
      <c r="K189" s="3">
        <f>SUM(Table3[[#This Row],[RN Hours (excl. Admin, DON)]], Table3[[#This Row],[LPN Hours (excl. Admin)]], Table3[[#This Row],[CNA Hours]], Table3[[#This Row],[NA TR Hours]], Table3[[#This Row],[Med Aide/Tech Hours]])</f>
        <v>198.73611111111109</v>
      </c>
      <c r="L189" s="3">
        <f>SUM(Table3[[#This Row],[RN Hours (excl. Admin, DON)]:[RN DON Hours]])</f>
        <v>29.205555555555556</v>
      </c>
      <c r="M189" s="3">
        <v>23.394444444444446</v>
      </c>
      <c r="N189" s="3">
        <v>0</v>
      </c>
      <c r="O189" s="3">
        <v>5.8111111111111109</v>
      </c>
      <c r="P189" s="3">
        <f>SUM(Table3[[#This Row],[LPN Hours (excl. Admin)]:[LPN Admin Hours]])</f>
        <v>32.93888888888889</v>
      </c>
      <c r="Q189" s="3">
        <v>32.93888888888889</v>
      </c>
      <c r="R189" s="3">
        <v>0</v>
      </c>
      <c r="S189" s="3">
        <f>SUM(Table3[[#This Row],[CNA Hours]], Table3[[#This Row],[NA TR Hours]], Table3[[#This Row],[Med Aide/Tech Hours]])</f>
        <v>142.40277777777777</v>
      </c>
      <c r="T189" s="3">
        <v>98.49166666666666</v>
      </c>
      <c r="U189" s="3">
        <v>31.824999999999999</v>
      </c>
      <c r="V189" s="3">
        <v>12.08611111111111</v>
      </c>
      <c r="W189" s="3">
        <f>SUM(Table3[[#This Row],[RN Hours Contract]:[Med Aide Hours Contract]])</f>
        <v>0</v>
      </c>
      <c r="X189" s="3">
        <v>0</v>
      </c>
      <c r="Y189" s="3">
        <v>0</v>
      </c>
      <c r="Z189" s="3">
        <v>0</v>
      </c>
      <c r="AA189" s="3">
        <v>0</v>
      </c>
      <c r="AB189" s="3">
        <v>0</v>
      </c>
      <c r="AC189" s="3">
        <v>0</v>
      </c>
      <c r="AD189" s="3">
        <v>0</v>
      </c>
      <c r="AE189" s="3">
        <v>0</v>
      </c>
      <c r="AF189" t="s">
        <v>187</v>
      </c>
      <c r="AG189" s="13">
        <v>7</v>
      </c>
      <c r="AQ189"/>
    </row>
    <row r="190" spans="1:43" x14ac:dyDescent="0.2">
      <c r="A190" t="s">
        <v>479</v>
      </c>
      <c r="B190" t="s">
        <v>673</v>
      </c>
      <c r="C190" t="s">
        <v>1003</v>
      </c>
      <c r="D190" t="s">
        <v>1251</v>
      </c>
      <c r="E190" s="3">
        <v>35.766666666666666</v>
      </c>
      <c r="F190" s="3">
        <f>Table3[[#This Row],[Total Hours Nurse Staffing]]/Table3[[#This Row],[MDS Census]]</f>
        <v>2.7626219322771051</v>
      </c>
      <c r="G190" s="3">
        <f>Table3[[#This Row],[Total Direct Care Staff Hours]]/Table3[[#This Row],[MDS Census]]</f>
        <v>2.6125753339546445</v>
      </c>
      <c r="H190" s="3">
        <f>Table3[[#This Row],[Total RN Hours (w/ Admin, DON)]]/Table3[[#This Row],[MDS Census]]</f>
        <v>0.42077042559801187</v>
      </c>
      <c r="I190" s="3">
        <f>Table3[[#This Row],[RN Hours (excl. Admin, DON)]]/Table3[[#This Row],[MDS Census]]</f>
        <v>0.27072382727555144</v>
      </c>
      <c r="J190" s="3">
        <f t="shared" si="3"/>
        <v>98.809777777777782</v>
      </c>
      <c r="K190" s="3">
        <f>SUM(Table3[[#This Row],[RN Hours (excl. Admin, DON)]], Table3[[#This Row],[LPN Hours (excl. Admin)]], Table3[[#This Row],[CNA Hours]], Table3[[#This Row],[NA TR Hours]], Table3[[#This Row],[Med Aide/Tech Hours]])</f>
        <v>93.443111111111108</v>
      </c>
      <c r="L190" s="3">
        <f>SUM(Table3[[#This Row],[RN Hours (excl. Admin, DON)]:[RN DON Hours]])</f>
        <v>15.049555555555557</v>
      </c>
      <c r="M190" s="3">
        <v>9.6828888888888898</v>
      </c>
      <c r="N190" s="3">
        <v>0</v>
      </c>
      <c r="O190" s="3">
        <v>5.3666666666666663</v>
      </c>
      <c r="P190" s="3">
        <f>SUM(Table3[[#This Row],[LPN Hours (excl. Admin)]:[LPN Admin Hours]])</f>
        <v>22.811555555555554</v>
      </c>
      <c r="Q190" s="3">
        <v>22.811555555555554</v>
      </c>
      <c r="R190" s="3">
        <v>0</v>
      </c>
      <c r="S190" s="3">
        <f>SUM(Table3[[#This Row],[CNA Hours]], Table3[[#This Row],[NA TR Hours]], Table3[[#This Row],[Med Aide/Tech Hours]])</f>
        <v>60.948666666666675</v>
      </c>
      <c r="T190" s="3">
        <v>27.420888888888889</v>
      </c>
      <c r="U190" s="3">
        <v>22.064222222222227</v>
      </c>
      <c r="V190" s="3">
        <v>11.463555555555558</v>
      </c>
      <c r="W190" s="3">
        <f>SUM(Table3[[#This Row],[RN Hours Contract]:[Med Aide Hours Contract]])</f>
        <v>0</v>
      </c>
      <c r="X190" s="3">
        <v>0</v>
      </c>
      <c r="Y190" s="3">
        <v>0</v>
      </c>
      <c r="Z190" s="3">
        <v>0</v>
      </c>
      <c r="AA190" s="3">
        <v>0</v>
      </c>
      <c r="AB190" s="3">
        <v>0</v>
      </c>
      <c r="AC190" s="3">
        <v>0</v>
      </c>
      <c r="AD190" s="3">
        <v>0</v>
      </c>
      <c r="AE190" s="3">
        <v>0</v>
      </c>
      <c r="AF190" t="s">
        <v>188</v>
      </c>
      <c r="AG190" s="13">
        <v>7</v>
      </c>
      <c r="AQ190"/>
    </row>
    <row r="191" spans="1:43" x14ac:dyDescent="0.2">
      <c r="A191" t="s">
        <v>479</v>
      </c>
      <c r="B191" t="s">
        <v>674</v>
      </c>
      <c r="C191" t="s">
        <v>1125</v>
      </c>
      <c r="D191" t="s">
        <v>1304</v>
      </c>
      <c r="E191" s="3">
        <v>55.833333333333336</v>
      </c>
      <c r="F191" s="3">
        <f>Table3[[#This Row],[Total Hours Nurse Staffing]]/Table3[[#This Row],[MDS Census]]</f>
        <v>2.8007044776119403</v>
      </c>
      <c r="G191" s="3">
        <f>Table3[[#This Row],[Total Direct Care Staff Hours]]/Table3[[#This Row],[MDS Census]]</f>
        <v>2.7642945273631843</v>
      </c>
      <c r="H191" s="3">
        <f>Table3[[#This Row],[Total RN Hours (w/ Admin, DON)]]/Table3[[#This Row],[MDS Census]]</f>
        <v>0.13891542288557213</v>
      </c>
      <c r="I191" s="3">
        <f>Table3[[#This Row],[RN Hours (excl. Admin, DON)]]/Table3[[#This Row],[MDS Census]]</f>
        <v>0.10250547263681592</v>
      </c>
      <c r="J191" s="3">
        <f t="shared" si="3"/>
        <v>156.37266666666667</v>
      </c>
      <c r="K191" s="3">
        <f>SUM(Table3[[#This Row],[RN Hours (excl. Admin, DON)]], Table3[[#This Row],[LPN Hours (excl. Admin)]], Table3[[#This Row],[CNA Hours]], Table3[[#This Row],[NA TR Hours]], Table3[[#This Row],[Med Aide/Tech Hours]])</f>
        <v>154.33977777777778</v>
      </c>
      <c r="L191" s="3">
        <f>SUM(Table3[[#This Row],[RN Hours (excl. Admin, DON)]:[RN DON Hours]])</f>
        <v>7.7561111111111112</v>
      </c>
      <c r="M191" s="3">
        <v>5.7232222222222227</v>
      </c>
      <c r="N191" s="3">
        <v>0</v>
      </c>
      <c r="O191" s="3">
        <v>2.0328888888888885</v>
      </c>
      <c r="P191" s="3">
        <f>SUM(Table3[[#This Row],[LPN Hours (excl. Admin)]:[LPN Admin Hours]])</f>
        <v>38.293777777777777</v>
      </c>
      <c r="Q191" s="3">
        <v>38.293777777777777</v>
      </c>
      <c r="R191" s="3">
        <v>0</v>
      </c>
      <c r="S191" s="3">
        <f>SUM(Table3[[#This Row],[CNA Hours]], Table3[[#This Row],[NA TR Hours]], Table3[[#This Row],[Med Aide/Tech Hours]])</f>
        <v>110.32277777777779</v>
      </c>
      <c r="T191" s="3">
        <v>80.796000000000006</v>
      </c>
      <c r="U191" s="3">
        <v>9.5980000000000008</v>
      </c>
      <c r="V191" s="3">
        <v>19.928777777777775</v>
      </c>
      <c r="W191" s="3">
        <f>SUM(Table3[[#This Row],[RN Hours Contract]:[Med Aide Hours Contract]])</f>
        <v>0.92566666666666675</v>
      </c>
      <c r="X191" s="3">
        <v>8.8888888888888892E-2</v>
      </c>
      <c r="Y191" s="3">
        <v>0</v>
      </c>
      <c r="Z191" s="3">
        <v>0</v>
      </c>
      <c r="AA191" s="3">
        <v>0</v>
      </c>
      <c r="AB191" s="3">
        <v>0</v>
      </c>
      <c r="AC191" s="3">
        <v>0.83677777777777784</v>
      </c>
      <c r="AD191" s="3">
        <v>0</v>
      </c>
      <c r="AE191" s="3">
        <v>0</v>
      </c>
      <c r="AF191" t="s">
        <v>189</v>
      </c>
      <c r="AG191" s="13">
        <v>7</v>
      </c>
      <c r="AQ191"/>
    </row>
    <row r="192" spans="1:43" x14ac:dyDescent="0.2">
      <c r="A192" t="s">
        <v>479</v>
      </c>
      <c r="B192" t="s">
        <v>675</v>
      </c>
      <c r="C192" t="s">
        <v>1075</v>
      </c>
      <c r="D192" t="s">
        <v>1284</v>
      </c>
      <c r="E192" s="3">
        <v>31.722222222222221</v>
      </c>
      <c r="F192" s="3">
        <f>Table3[[#This Row],[Total Hours Nurse Staffing]]/Table3[[#This Row],[MDS Census]]</f>
        <v>4.3394956217162877</v>
      </c>
      <c r="G192" s="3">
        <f>Table3[[#This Row],[Total Direct Care Staff Hours]]/Table3[[#This Row],[MDS Census]]</f>
        <v>4.0768511383537653</v>
      </c>
      <c r="H192" s="3">
        <f>Table3[[#This Row],[Total RN Hours (w/ Admin, DON)]]/Table3[[#This Row],[MDS Census]]</f>
        <v>0.44502276707530647</v>
      </c>
      <c r="I192" s="3">
        <f>Table3[[#This Row],[RN Hours (excl. Admin, DON)]]/Table3[[#This Row],[MDS Census]]</f>
        <v>0.18237828371278461</v>
      </c>
      <c r="J192" s="3">
        <f t="shared" si="3"/>
        <v>137.65844444444446</v>
      </c>
      <c r="K192" s="3">
        <f>SUM(Table3[[#This Row],[RN Hours (excl. Admin, DON)]], Table3[[#This Row],[LPN Hours (excl. Admin)]], Table3[[#This Row],[CNA Hours]], Table3[[#This Row],[NA TR Hours]], Table3[[#This Row],[Med Aide/Tech Hours]])</f>
        <v>129.32677777777778</v>
      </c>
      <c r="L192" s="3">
        <f>SUM(Table3[[#This Row],[RN Hours (excl. Admin, DON)]:[RN DON Hours]])</f>
        <v>14.117111111111111</v>
      </c>
      <c r="M192" s="3">
        <v>5.7854444444444448</v>
      </c>
      <c r="N192" s="3">
        <v>2.9136666666666668</v>
      </c>
      <c r="O192" s="3">
        <v>5.4179999999999993</v>
      </c>
      <c r="P192" s="3">
        <f>SUM(Table3[[#This Row],[LPN Hours (excl. Admin)]:[LPN Admin Hours]])</f>
        <v>25.899222222222221</v>
      </c>
      <c r="Q192" s="3">
        <v>25.899222222222221</v>
      </c>
      <c r="R192" s="3">
        <v>0</v>
      </c>
      <c r="S192" s="3">
        <f>SUM(Table3[[#This Row],[CNA Hours]], Table3[[#This Row],[NA TR Hours]], Table3[[#This Row],[Med Aide/Tech Hours]])</f>
        <v>97.642111111111106</v>
      </c>
      <c r="T192" s="3">
        <v>48.280333333333331</v>
      </c>
      <c r="U192" s="3">
        <v>30.498777777777772</v>
      </c>
      <c r="V192" s="3">
        <v>18.863000000000003</v>
      </c>
      <c r="W192" s="3">
        <f>SUM(Table3[[#This Row],[RN Hours Contract]:[Med Aide Hours Contract]])</f>
        <v>40.459333333333333</v>
      </c>
      <c r="X192" s="3">
        <v>1.7621111111111112</v>
      </c>
      <c r="Y192" s="3">
        <v>0</v>
      </c>
      <c r="Z192" s="3">
        <v>3.7250000000000001</v>
      </c>
      <c r="AA192" s="3">
        <v>0.54044444444444451</v>
      </c>
      <c r="AB192" s="3">
        <v>0</v>
      </c>
      <c r="AC192" s="3">
        <v>21.989111111111114</v>
      </c>
      <c r="AD192" s="3">
        <v>0</v>
      </c>
      <c r="AE192" s="3">
        <v>12.442666666666666</v>
      </c>
      <c r="AF192" t="s">
        <v>190</v>
      </c>
      <c r="AG192" s="13">
        <v>7</v>
      </c>
      <c r="AQ192"/>
    </row>
    <row r="193" spans="1:43" x14ac:dyDescent="0.2">
      <c r="A193" t="s">
        <v>479</v>
      </c>
      <c r="B193" t="s">
        <v>676</v>
      </c>
      <c r="C193" t="s">
        <v>1126</v>
      </c>
      <c r="D193" t="s">
        <v>1233</v>
      </c>
      <c r="E193" s="3">
        <v>42.522222222222226</v>
      </c>
      <c r="F193" s="3">
        <f>Table3[[#This Row],[Total Hours Nurse Staffing]]/Table3[[#This Row],[MDS Census]]</f>
        <v>3.3167624771361375</v>
      </c>
      <c r="G193" s="3">
        <f>Table3[[#This Row],[Total Direct Care Staff Hours]]/Table3[[#This Row],[MDS Census]]</f>
        <v>3.1175202508492292</v>
      </c>
      <c r="H193" s="3">
        <f>Table3[[#This Row],[Total RN Hours (w/ Admin, DON)]]/Table3[[#This Row],[MDS Census]]</f>
        <v>0.54696890514763519</v>
      </c>
      <c r="I193" s="3">
        <f>Table3[[#This Row],[RN Hours (excl. Admin, DON)]]/Table3[[#This Row],[MDS Census]]</f>
        <v>0.38933890776064806</v>
      </c>
      <c r="J193" s="3">
        <f t="shared" si="3"/>
        <v>141.0361111111111</v>
      </c>
      <c r="K193" s="3">
        <f>SUM(Table3[[#This Row],[RN Hours (excl. Admin, DON)]], Table3[[#This Row],[LPN Hours (excl. Admin)]], Table3[[#This Row],[CNA Hours]], Table3[[#This Row],[NA TR Hours]], Table3[[#This Row],[Med Aide/Tech Hours]])</f>
        <v>132.5638888888889</v>
      </c>
      <c r="L193" s="3">
        <f>SUM(Table3[[#This Row],[RN Hours (excl. Admin, DON)]:[RN DON Hours]])</f>
        <v>23.258333333333333</v>
      </c>
      <c r="M193" s="3">
        <v>16.555555555555557</v>
      </c>
      <c r="N193" s="3">
        <v>1.1916666666666667</v>
      </c>
      <c r="O193" s="3">
        <v>5.5111111111111111</v>
      </c>
      <c r="P193" s="3">
        <f>SUM(Table3[[#This Row],[LPN Hours (excl. Admin)]:[LPN Admin Hours]])</f>
        <v>18.416666666666668</v>
      </c>
      <c r="Q193" s="3">
        <v>16.647222222222222</v>
      </c>
      <c r="R193" s="3">
        <v>1.7694444444444444</v>
      </c>
      <c r="S193" s="3">
        <f>SUM(Table3[[#This Row],[CNA Hours]], Table3[[#This Row],[NA TR Hours]], Table3[[#This Row],[Med Aide/Tech Hours]])</f>
        <v>99.361111111111114</v>
      </c>
      <c r="T193" s="3">
        <v>82.35</v>
      </c>
      <c r="U193" s="3">
        <v>0</v>
      </c>
      <c r="V193" s="3">
        <v>17.011111111111113</v>
      </c>
      <c r="W193" s="3">
        <f>SUM(Table3[[#This Row],[RN Hours Contract]:[Med Aide Hours Contract]])</f>
        <v>0</v>
      </c>
      <c r="X193" s="3">
        <v>0</v>
      </c>
      <c r="Y193" s="3">
        <v>0</v>
      </c>
      <c r="Z193" s="3">
        <v>0</v>
      </c>
      <c r="AA193" s="3">
        <v>0</v>
      </c>
      <c r="AB193" s="3">
        <v>0</v>
      </c>
      <c r="AC193" s="3">
        <v>0</v>
      </c>
      <c r="AD193" s="3">
        <v>0</v>
      </c>
      <c r="AE193" s="3">
        <v>0</v>
      </c>
      <c r="AF193" t="s">
        <v>191</v>
      </c>
      <c r="AG193" s="13">
        <v>7</v>
      </c>
      <c r="AQ193"/>
    </row>
    <row r="194" spans="1:43" x14ac:dyDescent="0.2">
      <c r="A194" t="s">
        <v>479</v>
      </c>
      <c r="B194" t="s">
        <v>677</v>
      </c>
      <c r="C194" t="s">
        <v>1088</v>
      </c>
      <c r="D194" t="s">
        <v>1276</v>
      </c>
      <c r="E194" s="3">
        <v>119.61111111111111</v>
      </c>
      <c r="F194" s="3">
        <f>Table3[[#This Row],[Total Hours Nurse Staffing]]/Table3[[#This Row],[MDS Census]]</f>
        <v>3.3393859730608457</v>
      </c>
      <c r="G194" s="3">
        <f>Table3[[#This Row],[Total Direct Care Staff Hours]]/Table3[[#This Row],[MDS Census]]</f>
        <v>3.2203427775197402</v>
      </c>
      <c r="H194" s="3">
        <f>Table3[[#This Row],[Total RN Hours (w/ Admin, DON)]]/Table3[[#This Row],[MDS Census]]</f>
        <v>0.17484161634928008</v>
      </c>
      <c r="I194" s="3">
        <f>Table3[[#This Row],[RN Hours (excl. Admin, DON)]]/Table3[[#This Row],[MDS Census]]</f>
        <v>5.5798420808174633E-2</v>
      </c>
      <c r="J194" s="3">
        <f t="shared" si="3"/>
        <v>399.42766666666671</v>
      </c>
      <c r="K194" s="3">
        <f>SUM(Table3[[#This Row],[RN Hours (excl. Admin, DON)]], Table3[[#This Row],[LPN Hours (excl. Admin)]], Table3[[#This Row],[CNA Hours]], Table3[[#This Row],[NA TR Hours]], Table3[[#This Row],[Med Aide/Tech Hours]])</f>
        <v>385.18877777777783</v>
      </c>
      <c r="L194" s="3">
        <f>SUM(Table3[[#This Row],[RN Hours (excl. Admin, DON)]:[RN DON Hours]])</f>
        <v>20.913</v>
      </c>
      <c r="M194" s="3">
        <v>6.6741111111111104</v>
      </c>
      <c r="N194" s="3">
        <v>9.0833333333333357</v>
      </c>
      <c r="O194" s="3">
        <v>5.1555555555555559</v>
      </c>
      <c r="P194" s="3">
        <f>SUM(Table3[[#This Row],[LPN Hours (excl. Admin)]:[LPN Admin Hours]])</f>
        <v>111.52044444444445</v>
      </c>
      <c r="Q194" s="3">
        <v>111.52044444444445</v>
      </c>
      <c r="R194" s="3">
        <v>0</v>
      </c>
      <c r="S194" s="3">
        <f>SUM(Table3[[#This Row],[CNA Hours]], Table3[[#This Row],[NA TR Hours]], Table3[[#This Row],[Med Aide/Tech Hours]])</f>
        <v>266.99422222222222</v>
      </c>
      <c r="T194" s="3">
        <v>212.91499999999999</v>
      </c>
      <c r="U194" s="3">
        <v>0</v>
      </c>
      <c r="V194" s="3">
        <v>54.079222222222235</v>
      </c>
      <c r="W194" s="3">
        <f>SUM(Table3[[#This Row],[RN Hours Contract]:[Med Aide Hours Contract]])</f>
        <v>0</v>
      </c>
      <c r="X194" s="3">
        <v>0</v>
      </c>
      <c r="Y194" s="3">
        <v>0</v>
      </c>
      <c r="Z194" s="3">
        <v>0</v>
      </c>
      <c r="AA194" s="3">
        <v>0</v>
      </c>
      <c r="AB194" s="3">
        <v>0</v>
      </c>
      <c r="AC194" s="3">
        <v>0</v>
      </c>
      <c r="AD194" s="3">
        <v>0</v>
      </c>
      <c r="AE194" s="3">
        <v>0</v>
      </c>
      <c r="AF194" t="s">
        <v>192</v>
      </c>
      <c r="AG194" s="13">
        <v>7</v>
      </c>
      <c r="AQ194"/>
    </row>
    <row r="195" spans="1:43" x14ac:dyDescent="0.2">
      <c r="A195" t="s">
        <v>479</v>
      </c>
      <c r="B195" t="s">
        <v>678</v>
      </c>
      <c r="C195" t="s">
        <v>1127</v>
      </c>
      <c r="D195" t="s">
        <v>1305</v>
      </c>
      <c r="E195" s="3">
        <v>49.088888888888889</v>
      </c>
      <c r="F195" s="3">
        <f>Table3[[#This Row],[Total Hours Nurse Staffing]]/Table3[[#This Row],[MDS Census]]</f>
        <v>2.9749886826618379</v>
      </c>
      <c r="G195" s="3">
        <f>Table3[[#This Row],[Total Direct Care Staff Hours]]/Table3[[#This Row],[MDS Census]]</f>
        <v>2.7567338162064279</v>
      </c>
      <c r="H195" s="3">
        <f>Table3[[#This Row],[Total RN Hours (w/ Admin, DON)]]/Table3[[#This Row],[MDS Census]]</f>
        <v>0.5372340425531914</v>
      </c>
      <c r="I195" s="3">
        <f>Table3[[#This Row],[RN Hours (excl. Admin, DON)]]/Table3[[#This Row],[MDS Census]]</f>
        <v>0.31897917609778181</v>
      </c>
      <c r="J195" s="3">
        <f t="shared" si="3"/>
        <v>146.03888888888889</v>
      </c>
      <c r="K195" s="3">
        <f>SUM(Table3[[#This Row],[RN Hours (excl. Admin, DON)]], Table3[[#This Row],[LPN Hours (excl. Admin)]], Table3[[#This Row],[CNA Hours]], Table3[[#This Row],[NA TR Hours]], Table3[[#This Row],[Med Aide/Tech Hours]])</f>
        <v>135.32499999999999</v>
      </c>
      <c r="L195" s="3">
        <f>SUM(Table3[[#This Row],[RN Hours (excl. Admin, DON)]:[RN DON Hours]])</f>
        <v>26.37222222222222</v>
      </c>
      <c r="M195" s="3">
        <v>15.658333333333333</v>
      </c>
      <c r="N195" s="3">
        <v>5.4694444444444441</v>
      </c>
      <c r="O195" s="3">
        <v>5.2444444444444445</v>
      </c>
      <c r="P195" s="3">
        <f>SUM(Table3[[#This Row],[LPN Hours (excl. Admin)]:[LPN Admin Hours]])</f>
        <v>28.727777777777778</v>
      </c>
      <c r="Q195" s="3">
        <v>28.727777777777778</v>
      </c>
      <c r="R195" s="3">
        <v>0</v>
      </c>
      <c r="S195" s="3">
        <f>SUM(Table3[[#This Row],[CNA Hours]], Table3[[#This Row],[NA TR Hours]], Table3[[#This Row],[Med Aide/Tech Hours]])</f>
        <v>90.938888888888897</v>
      </c>
      <c r="T195" s="3">
        <v>61.363888888888887</v>
      </c>
      <c r="U195" s="3">
        <v>20.513888888888889</v>
      </c>
      <c r="V195" s="3">
        <v>9.0611111111111118</v>
      </c>
      <c r="W195" s="3">
        <f>SUM(Table3[[#This Row],[RN Hours Contract]:[Med Aide Hours Contract]])</f>
        <v>0</v>
      </c>
      <c r="X195" s="3">
        <v>0</v>
      </c>
      <c r="Y195" s="3">
        <v>0</v>
      </c>
      <c r="Z195" s="3">
        <v>0</v>
      </c>
      <c r="AA195" s="3">
        <v>0</v>
      </c>
      <c r="AB195" s="3">
        <v>0</v>
      </c>
      <c r="AC195" s="3">
        <v>0</v>
      </c>
      <c r="AD195" s="3">
        <v>0</v>
      </c>
      <c r="AE195" s="3">
        <v>0</v>
      </c>
      <c r="AF195" t="s">
        <v>193</v>
      </c>
      <c r="AG195" s="13">
        <v>7</v>
      </c>
      <c r="AQ195"/>
    </row>
    <row r="196" spans="1:43" x14ac:dyDescent="0.2">
      <c r="A196" t="s">
        <v>479</v>
      </c>
      <c r="B196" t="s">
        <v>679</v>
      </c>
      <c r="C196" t="s">
        <v>1034</v>
      </c>
      <c r="D196" t="s">
        <v>1239</v>
      </c>
      <c r="E196" s="3">
        <v>42.088888888888889</v>
      </c>
      <c r="F196" s="3">
        <f>Table3[[#This Row],[Total Hours Nurse Staffing]]/Table3[[#This Row],[MDS Census]]</f>
        <v>2.9095168954593453</v>
      </c>
      <c r="G196" s="3">
        <f>Table3[[#This Row],[Total Direct Care Staff Hours]]/Table3[[#This Row],[MDS Census]]</f>
        <v>2.6923178458289336</v>
      </c>
      <c r="H196" s="3">
        <f>Table3[[#This Row],[Total RN Hours (w/ Admin, DON)]]/Table3[[#This Row],[MDS Census]]</f>
        <v>0.71779303062302013</v>
      </c>
      <c r="I196" s="3">
        <f>Table3[[#This Row],[RN Hours (excl. Admin, DON)]]/Table3[[#This Row],[MDS Census]]</f>
        <v>0.50059398099260821</v>
      </c>
      <c r="J196" s="3">
        <f t="shared" si="3"/>
        <v>122.45833333333334</v>
      </c>
      <c r="K196" s="3">
        <f>SUM(Table3[[#This Row],[RN Hours (excl. Admin, DON)]], Table3[[#This Row],[LPN Hours (excl. Admin)]], Table3[[#This Row],[CNA Hours]], Table3[[#This Row],[NA TR Hours]], Table3[[#This Row],[Med Aide/Tech Hours]])</f>
        <v>113.31666666666668</v>
      </c>
      <c r="L196" s="3">
        <f>SUM(Table3[[#This Row],[RN Hours (excl. Admin, DON)]:[RN DON Hours]])</f>
        <v>30.211111111111112</v>
      </c>
      <c r="M196" s="3">
        <v>21.069444444444443</v>
      </c>
      <c r="N196" s="3">
        <v>4.2527777777777782</v>
      </c>
      <c r="O196" s="3">
        <v>4.8888888888888893</v>
      </c>
      <c r="P196" s="3">
        <f>SUM(Table3[[#This Row],[LPN Hours (excl. Admin)]:[LPN Admin Hours]])</f>
        <v>16.255555555555556</v>
      </c>
      <c r="Q196" s="3">
        <v>16.255555555555556</v>
      </c>
      <c r="R196" s="3">
        <v>0</v>
      </c>
      <c r="S196" s="3">
        <f>SUM(Table3[[#This Row],[CNA Hours]], Table3[[#This Row],[NA TR Hours]], Table3[[#This Row],[Med Aide/Tech Hours]])</f>
        <v>75.991666666666674</v>
      </c>
      <c r="T196" s="3">
        <v>70.669444444444451</v>
      </c>
      <c r="U196" s="3">
        <v>1.1611111111111112</v>
      </c>
      <c r="V196" s="3">
        <v>4.1611111111111114</v>
      </c>
      <c r="W196" s="3">
        <f>SUM(Table3[[#This Row],[RN Hours Contract]:[Med Aide Hours Contract]])</f>
        <v>0</v>
      </c>
      <c r="X196" s="3">
        <v>0</v>
      </c>
      <c r="Y196" s="3">
        <v>0</v>
      </c>
      <c r="Z196" s="3">
        <v>0</v>
      </c>
      <c r="AA196" s="3">
        <v>0</v>
      </c>
      <c r="AB196" s="3">
        <v>0</v>
      </c>
      <c r="AC196" s="3">
        <v>0</v>
      </c>
      <c r="AD196" s="3">
        <v>0</v>
      </c>
      <c r="AE196" s="3">
        <v>0</v>
      </c>
      <c r="AF196" t="s">
        <v>194</v>
      </c>
      <c r="AG196" s="13">
        <v>7</v>
      </c>
      <c r="AQ196"/>
    </row>
    <row r="197" spans="1:43" x14ac:dyDescent="0.2">
      <c r="A197" t="s">
        <v>479</v>
      </c>
      <c r="B197" t="s">
        <v>680</v>
      </c>
      <c r="C197" t="s">
        <v>1128</v>
      </c>
      <c r="D197" t="s">
        <v>1256</v>
      </c>
      <c r="E197" s="3">
        <v>55.9</v>
      </c>
      <c r="F197" s="3">
        <f>Table3[[#This Row],[Total Hours Nurse Staffing]]/Table3[[#This Row],[MDS Census]]</f>
        <v>3.5845756310872594</v>
      </c>
      <c r="G197" s="3">
        <f>Table3[[#This Row],[Total Direct Care Staff Hours]]/Table3[[#This Row],[MDS Census]]</f>
        <v>3.2304710793082885</v>
      </c>
      <c r="H197" s="3">
        <f>Table3[[#This Row],[Total RN Hours (w/ Admin, DON)]]/Table3[[#This Row],[MDS Census]]</f>
        <v>0.53016298946531504</v>
      </c>
      <c r="I197" s="3">
        <f>Table3[[#This Row],[RN Hours (excl. Admin, DON)]]/Table3[[#This Row],[MDS Census]]</f>
        <v>0.34565692705227591</v>
      </c>
      <c r="J197" s="3">
        <f t="shared" si="3"/>
        <v>200.37777777777779</v>
      </c>
      <c r="K197" s="3">
        <f>SUM(Table3[[#This Row],[RN Hours (excl. Admin, DON)]], Table3[[#This Row],[LPN Hours (excl. Admin)]], Table3[[#This Row],[CNA Hours]], Table3[[#This Row],[NA TR Hours]], Table3[[#This Row],[Med Aide/Tech Hours]])</f>
        <v>180.58333333333331</v>
      </c>
      <c r="L197" s="3">
        <f>SUM(Table3[[#This Row],[RN Hours (excl. Admin, DON)]:[RN DON Hours]])</f>
        <v>29.636111111111113</v>
      </c>
      <c r="M197" s="3">
        <v>19.322222222222223</v>
      </c>
      <c r="N197" s="3">
        <v>4.7138888888888886</v>
      </c>
      <c r="O197" s="3">
        <v>5.6</v>
      </c>
      <c r="P197" s="3">
        <f>SUM(Table3[[#This Row],[LPN Hours (excl. Admin)]:[LPN Admin Hours]])</f>
        <v>55.324999999999996</v>
      </c>
      <c r="Q197" s="3">
        <v>45.844444444444441</v>
      </c>
      <c r="R197" s="3">
        <v>9.4805555555555561</v>
      </c>
      <c r="S197" s="3">
        <f>SUM(Table3[[#This Row],[CNA Hours]], Table3[[#This Row],[NA TR Hours]], Table3[[#This Row],[Med Aide/Tech Hours]])</f>
        <v>115.41666666666667</v>
      </c>
      <c r="T197" s="3">
        <v>115.41666666666667</v>
      </c>
      <c r="U197" s="3">
        <v>0</v>
      </c>
      <c r="V197" s="3">
        <v>0</v>
      </c>
      <c r="W197" s="3">
        <f>SUM(Table3[[#This Row],[RN Hours Contract]:[Med Aide Hours Contract]])</f>
        <v>0</v>
      </c>
      <c r="X197" s="3">
        <v>0</v>
      </c>
      <c r="Y197" s="3">
        <v>0</v>
      </c>
      <c r="Z197" s="3">
        <v>0</v>
      </c>
      <c r="AA197" s="3">
        <v>0</v>
      </c>
      <c r="AB197" s="3">
        <v>0</v>
      </c>
      <c r="AC197" s="3">
        <v>0</v>
      </c>
      <c r="AD197" s="3">
        <v>0</v>
      </c>
      <c r="AE197" s="3">
        <v>0</v>
      </c>
      <c r="AF197" t="s">
        <v>195</v>
      </c>
      <c r="AG197" s="13">
        <v>7</v>
      </c>
      <c r="AQ197"/>
    </row>
    <row r="198" spans="1:43" x14ac:dyDescent="0.2">
      <c r="A198" t="s">
        <v>479</v>
      </c>
      <c r="B198" t="s">
        <v>681</v>
      </c>
      <c r="C198" t="s">
        <v>1028</v>
      </c>
      <c r="D198" t="s">
        <v>1273</v>
      </c>
      <c r="E198" s="3">
        <v>45.744444444444447</v>
      </c>
      <c r="F198" s="3">
        <f>Table3[[#This Row],[Total Hours Nurse Staffing]]/Table3[[#This Row],[MDS Census]]</f>
        <v>3.5598858392033037</v>
      </c>
      <c r="G198" s="3">
        <f>Table3[[#This Row],[Total Direct Care Staff Hours]]/Table3[[#This Row],[MDS Census]]</f>
        <v>2.995457857663347</v>
      </c>
      <c r="H198" s="3">
        <f>Table3[[#This Row],[Total RN Hours (w/ Admin, DON)]]/Table3[[#This Row],[MDS Census]]</f>
        <v>0.77488462472674269</v>
      </c>
      <c r="I198" s="3">
        <f>Table3[[#This Row],[RN Hours (excl. Admin, DON)]]/Table3[[#This Row],[MDS Census]]</f>
        <v>0.33896040806412436</v>
      </c>
      <c r="J198" s="3">
        <f t="shared" si="3"/>
        <v>162.84500000000003</v>
      </c>
      <c r="K198" s="3">
        <f>SUM(Table3[[#This Row],[RN Hours (excl. Admin, DON)]], Table3[[#This Row],[LPN Hours (excl. Admin)]], Table3[[#This Row],[CNA Hours]], Table3[[#This Row],[NA TR Hours]], Table3[[#This Row],[Med Aide/Tech Hours]])</f>
        <v>137.02555555555557</v>
      </c>
      <c r="L198" s="3">
        <f>SUM(Table3[[#This Row],[RN Hours (excl. Admin, DON)]:[RN DON Hours]])</f>
        <v>35.446666666666665</v>
      </c>
      <c r="M198" s="3">
        <v>15.505555555555556</v>
      </c>
      <c r="N198" s="3">
        <v>12.886666666666667</v>
      </c>
      <c r="O198" s="3">
        <v>7.0544444444444432</v>
      </c>
      <c r="P198" s="3">
        <f>SUM(Table3[[#This Row],[LPN Hours (excl. Admin)]:[LPN Admin Hours]])</f>
        <v>25.688333333333336</v>
      </c>
      <c r="Q198" s="3">
        <v>19.810000000000002</v>
      </c>
      <c r="R198" s="3">
        <v>5.8783333333333339</v>
      </c>
      <c r="S198" s="3">
        <f>SUM(Table3[[#This Row],[CNA Hours]], Table3[[#This Row],[NA TR Hours]], Table3[[#This Row],[Med Aide/Tech Hours]])</f>
        <v>101.71000000000001</v>
      </c>
      <c r="T198" s="3">
        <v>70.731111111111119</v>
      </c>
      <c r="U198" s="3">
        <v>1.7677777777777777</v>
      </c>
      <c r="V198" s="3">
        <v>29.211111111111112</v>
      </c>
      <c r="W198" s="3">
        <f>SUM(Table3[[#This Row],[RN Hours Contract]:[Med Aide Hours Contract]])</f>
        <v>8.3333333333333332E-3</v>
      </c>
      <c r="X198" s="3">
        <v>0</v>
      </c>
      <c r="Y198" s="3">
        <v>0</v>
      </c>
      <c r="Z198" s="3">
        <v>0</v>
      </c>
      <c r="AA198" s="3">
        <v>0</v>
      </c>
      <c r="AB198" s="3">
        <v>8.3333333333333332E-3</v>
      </c>
      <c r="AC198" s="3">
        <v>0</v>
      </c>
      <c r="AD198" s="3">
        <v>0</v>
      </c>
      <c r="AE198" s="3">
        <v>0</v>
      </c>
      <c r="AF198" t="s">
        <v>196</v>
      </c>
      <c r="AG198" s="13">
        <v>7</v>
      </c>
      <c r="AQ198"/>
    </row>
    <row r="199" spans="1:43" x14ac:dyDescent="0.2">
      <c r="A199" t="s">
        <v>479</v>
      </c>
      <c r="B199" t="s">
        <v>682</v>
      </c>
      <c r="C199" t="s">
        <v>991</v>
      </c>
      <c r="D199" t="s">
        <v>1265</v>
      </c>
      <c r="E199" s="3">
        <v>40.37777777777778</v>
      </c>
      <c r="F199" s="3">
        <f>Table3[[#This Row],[Total Hours Nurse Staffing]]/Table3[[#This Row],[MDS Census]]</f>
        <v>2.9174573472757293</v>
      </c>
      <c r="G199" s="3">
        <f>Table3[[#This Row],[Total Direct Care Staff Hours]]/Table3[[#This Row],[MDS Census]]</f>
        <v>2.6626362135388004</v>
      </c>
      <c r="H199" s="3">
        <f>Table3[[#This Row],[Total RN Hours (w/ Admin, DON)]]/Table3[[#This Row],[MDS Census]]</f>
        <v>0.77728948816730881</v>
      </c>
      <c r="I199" s="3">
        <f>Table3[[#This Row],[RN Hours (excl. Admin, DON)]]/Table3[[#This Row],[MDS Census]]</f>
        <v>0.52246835443037976</v>
      </c>
      <c r="J199" s="3">
        <f t="shared" si="3"/>
        <v>117.80044444444445</v>
      </c>
      <c r="K199" s="3">
        <f>SUM(Table3[[#This Row],[RN Hours (excl. Admin, DON)]], Table3[[#This Row],[LPN Hours (excl. Admin)]], Table3[[#This Row],[CNA Hours]], Table3[[#This Row],[NA TR Hours]], Table3[[#This Row],[Med Aide/Tech Hours]])</f>
        <v>107.51133333333334</v>
      </c>
      <c r="L199" s="3">
        <f>SUM(Table3[[#This Row],[RN Hours (excl. Admin, DON)]:[RN DON Hours]])</f>
        <v>31.385222222222225</v>
      </c>
      <c r="M199" s="3">
        <v>21.096111111111114</v>
      </c>
      <c r="N199" s="3">
        <v>4.9946666666666681</v>
      </c>
      <c r="O199" s="3">
        <v>5.2944444444444443</v>
      </c>
      <c r="P199" s="3">
        <f>SUM(Table3[[#This Row],[LPN Hours (excl. Admin)]:[LPN Admin Hours]])</f>
        <v>3.2074444444444445</v>
      </c>
      <c r="Q199" s="3">
        <v>3.2074444444444445</v>
      </c>
      <c r="R199" s="3">
        <v>0</v>
      </c>
      <c r="S199" s="3">
        <f>SUM(Table3[[#This Row],[CNA Hours]], Table3[[#This Row],[NA TR Hours]], Table3[[#This Row],[Med Aide/Tech Hours]])</f>
        <v>83.207777777777778</v>
      </c>
      <c r="T199" s="3">
        <v>54.567333333333337</v>
      </c>
      <c r="U199" s="3">
        <v>6.9582222222222248</v>
      </c>
      <c r="V199" s="3">
        <v>21.682222222222219</v>
      </c>
      <c r="W199" s="3">
        <f>SUM(Table3[[#This Row],[RN Hours Contract]:[Med Aide Hours Contract]])</f>
        <v>1.1944444444444444</v>
      </c>
      <c r="X199" s="3">
        <v>0</v>
      </c>
      <c r="Y199" s="3">
        <v>1.1944444444444444</v>
      </c>
      <c r="Z199" s="3">
        <v>0</v>
      </c>
      <c r="AA199" s="3">
        <v>0</v>
      </c>
      <c r="AB199" s="3">
        <v>0</v>
      </c>
      <c r="AC199" s="3">
        <v>0</v>
      </c>
      <c r="AD199" s="3">
        <v>0</v>
      </c>
      <c r="AE199" s="3">
        <v>0</v>
      </c>
      <c r="AF199" t="s">
        <v>197</v>
      </c>
      <c r="AG199" s="13">
        <v>7</v>
      </c>
      <c r="AQ199"/>
    </row>
    <row r="200" spans="1:43" x14ac:dyDescent="0.2">
      <c r="A200" t="s">
        <v>479</v>
      </c>
      <c r="B200" t="s">
        <v>683</v>
      </c>
      <c r="C200" t="s">
        <v>1129</v>
      </c>
      <c r="D200" t="s">
        <v>1206</v>
      </c>
      <c r="E200" s="3">
        <v>46.388888888888886</v>
      </c>
      <c r="F200" s="3">
        <f>Table3[[#This Row],[Total Hours Nurse Staffing]]/Table3[[#This Row],[MDS Census]]</f>
        <v>4.2893125748502996</v>
      </c>
      <c r="G200" s="3">
        <f>Table3[[#This Row],[Total Direct Care Staff Hours]]/Table3[[#This Row],[MDS Census]]</f>
        <v>3.9466778443113775</v>
      </c>
      <c r="H200" s="3">
        <f>Table3[[#This Row],[Total RN Hours (w/ Admin, DON)]]/Table3[[#This Row],[MDS Census]]</f>
        <v>0.49372455089820361</v>
      </c>
      <c r="I200" s="3">
        <f>Table3[[#This Row],[RN Hours (excl. Admin, DON)]]/Table3[[#This Row],[MDS Census]]</f>
        <v>0.22462275449101798</v>
      </c>
      <c r="J200" s="3">
        <f t="shared" si="3"/>
        <v>198.97644444444444</v>
      </c>
      <c r="K200" s="3">
        <f>SUM(Table3[[#This Row],[RN Hours (excl. Admin, DON)]], Table3[[#This Row],[LPN Hours (excl. Admin)]], Table3[[#This Row],[CNA Hours]], Table3[[#This Row],[NA TR Hours]], Table3[[#This Row],[Med Aide/Tech Hours]])</f>
        <v>183.08199999999999</v>
      </c>
      <c r="L200" s="3">
        <f>SUM(Table3[[#This Row],[RN Hours (excl. Admin, DON)]:[RN DON Hours]])</f>
        <v>22.903333333333332</v>
      </c>
      <c r="M200" s="3">
        <v>10.42</v>
      </c>
      <c r="N200" s="3">
        <v>7.9833333333333334</v>
      </c>
      <c r="O200" s="3">
        <v>4.5</v>
      </c>
      <c r="P200" s="3">
        <f>SUM(Table3[[#This Row],[LPN Hours (excl. Admin)]:[LPN Admin Hours]])</f>
        <v>53.536666666666669</v>
      </c>
      <c r="Q200" s="3">
        <v>50.125555555555557</v>
      </c>
      <c r="R200" s="3">
        <v>3.411111111111111</v>
      </c>
      <c r="S200" s="3">
        <f>SUM(Table3[[#This Row],[CNA Hours]], Table3[[#This Row],[NA TR Hours]], Table3[[#This Row],[Med Aide/Tech Hours]])</f>
        <v>122.53644444444444</v>
      </c>
      <c r="T200" s="3">
        <v>87.957555555555558</v>
      </c>
      <c r="U200" s="3">
        <v>0</v>
      </c>
      <c r="V200" s="3">
        <v>34.578888888888891</v>
      </c>
      <c r="W200" s="3">
        <f>SUM(Table3[[#This Row],[RN Hours Contract]:[Med Aide Hours Contract]])</f>
        <v>0</v>
      </c>
      <c r="X200" s="3">
        <v>0</v>
      </c>
      <c r="Y200" s="3">
        <v>0</v>
      </c>
      <c r="Z200" s="3">
        <v>0</v>
      </c>
      <c r="AA200" s="3">
        <v>0</v>
      </c>
      <c r="AB200" s="3">
        <v>0</v>
      </c>
      <c r="AC200" s="3">
        <v>0</v>
      </c>
      <c r="AD200" s="3">
        <v>0</v>
      </c>
      <c r="AE200" s="3">
        <v>0</v>
      </c>
      <c r="AF200" t="s">
        <v>198</v>
      </c>
      <c r="AG200" s="13">
        <v>7</v>
      </c>
      <c r="AQ200"/>
    </row>
    <row r="201" spans="1:43" x14ac:dyDescent="0.2">
      <c r="A201" t="s">
        <v>479</v>
      </c>
      <c r="B201" t="s">
        <v>684</v>
      </c>
      <c r="C201" t="s">
        <v>1130</v>
      </c>
      <c r="D201" t="s">
        <v>1296</v>
      </c>
      <c r="E201" s="3">
        <v>34.266666666666666</v>
      </c>
      <c r="F201" s="3">
        <f>Table3[[#This Row],[Total Hours Nurse Staffing]]/Table3[[#This Row],[MDS Census]]</f>
        <v>2.5702010376134892</v>
      </c>
      <c r="G201" s="3">
        <f>Table3[[#This Row],[Total Direct Care Staff Hours]]/Table3[[#This Row],[MDS Census]]</f>
        <v>2.3568417639429313</v>
      </c>
      <c r="H201" s="3">
        <f>Table3[[#This Row],[Total RN Hours (w/ Admin, DON)]]/Table3[[#This Row],[MDS Census]]</f>
        <v>0.30220492866407267</v>
      </c>
      <c r="I201" s="3">
        <f>Table3[[#This Row],[RN Hours (excl. Admin, DON)]]/Table3[[#This Row],[MDS Census]]</f>
        <v>0.15256160830090792</v>
      </c>
      <c r="J201" s="3">
        <f t="shared" si="3"/>
        <v>88.072222222222223</v>
      </c>
      <c r="K201" s="3">
        <f>SUM(Table3[[#This Row],[RN Hours (excl. Admin, DON)]], Table3[[#This Row],[LPN Hours (excl. Admin)]], Table3[[#This Row],[CNA Hours]], Table3[[#This Row],[NA TR Hours]], Table3[[#This Row],[Med Aide/Tech Hours]])</f>
        <v>80.761111111111106</v>
      </c>
      <c r="L201" s="3">
        <f>SUM(Table3[[#This Row],[RN Hours (excl. Admin, DON)]:[RN DON Hours]])</f>
        <v>10.355555555555556</v>
      </c>
      <c r="M201" s="3">
        <v>5.2277777777777779</v>
      </c>
      <c r="N201" s="3">
        <v>0.68333333333333335</v>
      </c>
      <c r="O201" s="3">
        <v>4.4444444444444446</v>
      </c>
      <c r="P201" s="3">
        <f>SUM(Table3[[#This Row],[LPN Hours (excl. Admin)]:[LPN Admin Hours]])</f>
        <v>26.68611111111111</v>
      </c>
      <c r="Q201" s="3">
        <v>24.502777777777776</v>
      </c>
      <c r="R201" s="3">
        <v>2.1833333333333331</v>
      </c>
      <c r="S201" s="3">
        <f>SUM(Table3[[#This Row],[CNA Hours]], Table3[[#This Row],[NA TR Hours]], Table3[[#This Row],[Med Aide/Tech Hours]])</f>
        <v>51.030555555555551</v>
      </c>
      <c r="T201" s="3">
        <v>33.322222222222223</v>
      </c>
      <c r="U201" s="3">
        <v>17.708333333333332</v>
      </c>
      <c r="V201" s="3">
        <v>0</v>
      </c>
      <c r="W201" s="3">
        <f>SUM(Table3[[#This Row],[RN Hours Contract]:[Med Aide Hours Contract]])</f>
        <v>0</v>
      </c>
      <c r="X201" s="3">
        <v>0</v>
      </c>
      <c r="Y201" s="3">
        <v>0</v>
      </c>
      <c r="Z201" s="3">
        <v>0</v>
      </c>
      <c r="AA201" s="3">
        <v>0</v>
      </c>
      <c r="AB201" s="3">
        <v>0</v>
      </c>
      <c r="AC201" s="3">
        <v>0</v>
      </c>
      <c r="AD201" s="3">
        <v>0</v>
      </c>
      <c r="AE201" s="3">
        <v>0</v>
      </c>
      <c r="AF201" t="s">
        <v>199</v>
      </c>
      <c r="AG201" s="13">
        <v>7</v>
      </c>
      <c r="AQ201"/>
    </row>
    <row r="202" spans="1:43" x14ac:dyDescent="0.2">
      <c r="A202" t="s">
        <v>479</v>
      </c>
      <c r="B202" t="s">
        <v>685</v>
      </c>
      <c r="C202" t="s">
        <v>1012</v>
      </c>
      <c r="D202" t="s">
        <v>1229</v>
      </c>
      <c r="E202" s="3">
        <v>104.16666666666667</v>
      </c>
      <c r="F202" s="3">
        <f>Table3[[#This Row],[Total Hours Nurse Staffing]]/Table3[[#This Row],[MDS Census]]</f>
        <v>4.1935093333333331</v>
      </c>
      <c r="G202" s="3">
        <f>Table3[[#This Row],[Total Direct Care Staff Hours]]/Table3[[#This Row],[MDS Census]]</f>
        <v>4.002005333333333</v>
      </c>
      <c r="H202" s="3">
        <f>Table3[[#This Row],[Total RN Hours (w/ Admin, DON)]]/Table3[[#This Row],[MDS Census]]</f>
        <v>0.54562880000000002</v>
      </c>
      <c r="I202" s="3">
        <f>Table3[[#This Row],[RN Hours (excl. Admin, DON)]]/Table3[[#This Row],[MDS Census]]</f>
        <v>0.37377813333333332</v>
      </c>
      <c r="J202" s="3">
        <f t="shared" si="3"/>
        <v>436.82388888888886</v>
      </c>
      <c r="K202" s="3">
        <f>SUM(Table3[[#This Row],[RN Hours (excl. Admin, DON)]], Table3[[#This Row],[LPN Hours (excl. Admin)]], Table3[[#This Row],[CNA Hours]], Table3[[#This Row],[NA TR Hours]], Table3[[#This Row],[Med Aide/Tech Hours]])</f>
        <v>416.87555555555554</v>
      </c>
      <c r="L202" s="3">
        <f>SUM(Table3[[#This Row],[RN Hours (excl. Admin, DON)]:[RN DON Hours]])</f>
        <v>56.836333333333336</v>
      </c>
      <c r="M202" s="3">
        <v>38.935222222222222</v>
      </c>
      <c r="N202" s="3">
        <v>12.552555555555555</v>
      </c>
      <c r="O202" s="3">
        <v>5.3485555555555573</v>
      </c>
      <c r="P202" s="3">
        <f>SUM(Table3[[#This Row],[LPN Hours (excl. Admin)]:[LPN Admin Hours]])</f>
        <v>87.536999999999992</v>
      </c>
      <c r="Q202" s="3">
        <v>85.489777777777775</v>
      </c>
      <c r="R202" s="3">
        <v>2.0472222222222221</v>
      </c>
      <c r="S202" s="3">
        <f>SUM(Table3[[#This Row],[CNA Hours]], Table3[[#This Row],[NA TR Hours]], Table3[[#This Row],[Med Aide/Tech Hours]])</f>
        <v>292.45055555555552</v>
      </c>
      <c r="T202" s="3">
        <v>255.15833333333333</v>
      </c>
      <c r="U202" s="3">
        <v>3.1227777777777783</v>
      </c>
      <c r="V202" s="3">
        <v>34.169444444444444</v>
      </c>
      <c r="W202" s="3">
        <f>SUM(Table3[[#This Row],[RN Hours Contract]:[Med Aide Hours Contract]])</f>
        <v>0</v>
      </c>
      <c r="X202" s="3">
        <v>0</v>
      </c>
      <c r="Y202" s="3">
        <v>0</v>
      </c>
      <c r="Z202" s="3">
        <v>0</v>
      </c>
      <c r="AA202" s="3">
        <v>0</v>
      </c>
      <c r="AB202" s="3">
        <v>0</v>
      </c>
      <c r="AC202" s="3">
        <v>0</v>
      </c>
      <c r="AD202" s="3">
        <v>0</v>
      </c>
      <c r="AE202" s="3">
        <v>0</v>
      </c>
      <c r="AF202" t="s">
        <v>200</v>
      </c>
      <c r="AG202" s="13">
        <v>7</v>
      </c>
      <c r="AQ202"/>
    </row>
    <row r="203" spans="1:43" x14ac:dyDescent="0.2">
      <c r="A203" t="s">
        <v>479</v>
      </c>
      <c r="B203" t="s">
        <v>686</v>
      </c>
      <c r="C203" t="s">
        <v>1131</v>
      </c>
      <c r="D203" t="s">
        <v>1234</v>
      </c>
      <c r="E203" s="3">
        <v>19.844444444444445</v>
      </c>
      <c r="F203" s="3">
        <f>Table3[[#This Row],[Total Hours Nurse Staffing]]/Table3[[#This Row],[MDS Census]]</f>
        <v>4.9277883538633818</v>
      </c>
      <c r="G203" s="3">
        <f>Table3[[#This Row],[Total Direct Care Staff Hours]]/Table3[[#This Row],[MDS Census]]</f>
        <v>4.4766293393057106</v>
      </c>
      <c r="H203" s="3">
        <f>Table3[[#This Row],[Total RN Hours (w/ Admin, DON)]]/Table3[[#This Row],[MDS Census]]</f>
        <v>0.55920492721164616</v>
      </c>
      <c r="I203" s="3">
        <f>Table3[[#This Row],[RN Hours (excl. Admin, DON)]]/Table3[[#This Row],[MDS Census]]</f>
        <v>0.10804591265397535</v>
      </c>
      <c r="J203" s="3">
        <f t="shared" si="3"/>
        <v>97.789222222222222</v>
      </c>
      <c r="K203" s="3">
        <f>SUM(Table3[[#This Row],[RN Hours (excl. Admin, DON)]], Table3[[#This Row],[LPN Hours (excl. Admin)]], Table3[[#This Row],[CNA Hours]], Table3[[#This Row],[NA TR Hours]], Table3[[#This Row],[Med Aide/Tech Hours]])</f>
        <v>88.836222222222219</v>
      </c>
      <c r="L203" s="3">
        <f>SUM(Table3[[#This Row],[RN Hours (excl. Admin, DON)]:[RN DON Hours]])</f>
        <v>11.097111111111111</v>
      </c>
      <c r="M203" s="3">
        <v>2.1441111111111111</v>
      </c>
      <c r="N203" s="3">
        <v>3.6863333333333337</v>
      </c>
      <c r="O203" s="3">
        <v>5.2666666666666666</v>
      </c>
      <c r="P203" s="3">
        <f>SUM(Table3[[#This Row],[LPN Hours (excl. Admin)]:[LPN Admin Hours]])</f>
        <v>27.769000000000002</v>
      </c>
      <c r="Q203" s="3">
        <v>27.769000000000002</v>
      </c>
      <c r="R203" s="3">
        <v>0</v>
      </c>
      <c r="S203" s="3">
        <f>SUM(Table3[[#This Row],[CNA Hours]], Table3[[#This Row],[NA TR Hours]], Table3[[#This Row],[Med Aide/Tech Hours]])</f>
        <v>58.923111111111112</v>
      </c>
      <c r="T203" s="3">
        <v>48.648222222222223</v>
      </c>
      <c r="U203" s="3">
        <v>4.0713333333333335</v>
      </c>
      <c r="V203" s="3">
        <v>6.203555555555555</v>
      </c>
      <c r="W203" s="3">
        <f>SUM(Table3[[#This Row],[RN Hours Contract]:[Med Aide Hours Contract]])</f>
        <v>26.074999999999999</v>
      </c>
      <c r="X203" s="3">
        <v>0</v>
      </c>
      <c r="Y203" s="3">
        <v>0</v>
      </c>
      <c r="Z203" s="3">
        <v>0</v>
      </c>
      <c r="AA203" s="3">
        <v>0</v>
      </c>
      <c r="AB203" s="3">
        <v>0</v>
      </c>
      <c r="AC203" s="3">
        <v>26.074999999999999</v>
      </c>
      <c r="AD203" s="3">
        <v>0</v>
      </c>
      <c r="AE203" s="3">
        <v>0</v>
      </c>
      <c r="AF203" t="s">
        <v>201</v>
      </c>
      <c r="AG203" s="13">
        <v>7</v>
      </c>
      <c r="AQ203"/>
    </row>
    <row r="204" spans="1:43" x14ac:dyDescent="0.2">
      <c r="A204" t="s">
        <v>479</v>
      </c>
      <c r="B204" t="s">
        <v>687</v>
      </c>
      <c r="C204" t="s">
        <v>1065</v>
      </c>
      <c r="D204" t="s">
        <v>1279</v>
      </c>
      <c r="E204" s="3">
        <v>69.488888888888894</v>
      </c>
      <c r="F204" s="3">
        <f>Table3[[#This Row],[Total Hours Nurse Staffing]]/Table3[[#This Row],[MDS Census]]</f>
        <v>2.8419011832427246</v>
      </c>
      <c r="G204" s="3">
        <f>Table3[[#This Row],[Total Direct Care Staff Hours]]/Table3[[#This Row],[MDS Census]]</f>
        <v>2.681403901503038</v>
      </c>
      <c r="H204" s="3">
        <f>Table3[[#This Row],[Total RN Hours (w/ Admin, DON)]]/Table3[[#This Row],[MDS Census]]</f>
        <v>0.42964502718260311</v>
      </c>
      <c r="I204" s="3">
        <f>Table3[[#This Row],[RN Hours (excl. Admin, DON)]]/Table3[[#This Row],[MDS Census]]</f>
        <v>0.26914774544291653</v>
      </c>
      <c r="J204" s="3">
        <f t="shared" si="3"/>
        <v>197.48055555555555</v>
      </c>
      <c r="K204" s="3">
        <f>SUM(Table3[[#This Row],[RN Hours (excl. Admin, DON)]], Table3[[#This Row],[LPN Hours (excl. Admin)]], Table3[[#This Row],[CNA Hours]], Table3[[#This Row],[NA TR Hours]], Table3[[#This Row],[Med Aide/Tech Hours]])</f>
        <v>186.32777777777778</v>
      </c>
      <c r="L204" s="3">
        <f>SUM(Table3[[#This Row],[RN Hours (excl. Admin, DON)]:[RN DON Hours]])</f>
        <v>29.855555555555558</v>
      </c>
      <c r="M204" s="3">
        <v>18.702777777777779</v>
      </c>
      <c r="N204" s="3">
        <v>3.8888888888888888</v>
      </c>
      <c r="O204" s="3">
        <v>7.2638888888888893</v>
      </c>
      <c r="P204" s="3">
        <f>SUM(Table3[[#This Row],[LPN Hours (excl. Admin)]:[LPN Admin Hours]])</f>
        <v>42.594444444444441</v>
      </c>
      <c r="Q204" s="3">
        <v>42.594444444444441</v>
      </c>
      <c r="R204" s="3">
        <v>0</v>
      </c>
      <c r="S204" s="3">
        <f>SUM(Table3[[#This Row],[CNA Hours]], Table3[[#This Row],[NA TR Hours]], Table3[[#This Row],[Med Aide/Tech Hours]])</f>
        <v>125.03055555555555</v>
      </c>
      <c r="T204" s="3">
        <v>72.969444444444449</v>
      </c>
      <c r="U204" s="3">
        <v>33.544444444444444</v>
      </c>
      <c r="V204" s="3">
        <v>18.516666666666666</v>
      </c>
      <c r="W204" s="3">
        <f>SUM(Table3[[#This Row],[RN Hours Contract]:[Med Aide Hours Contract]])</f>
        <v>0</v>
      </c>
      <c r="X204" s="3">
        <v>0</v>
      </c>
      <c r="Y204" s="3">
        <v>0</v>
      </c>
      <c r="Z204" s="3">
        <v>0</v>
      </c>
      <c r="AA204" s="3">
        <v>0</v>
      </c>
      <c r="AB204" s="3">
        <v>0</v>
      </c>
      <c r="AC204" s="3">
        <v>0</v>
      </c>
      <c r="AD204" s="3">
        <v>0</v>
      </c>
      <c r="AE204" s="3">
        <v>0</v>
      </c>
      <c r="AF204" t="s">
        <v>202</v>
      </c>
      <c r="AG204" s="13">
        <v>7</v>
      </c>
      <c r="AQ204"/>
    </row>
    <row r="205" spans="1:43" x14ac:dyDescent="0.2">
      <c r="A205" t="s">
        <v>479</v>
      </c>
      <c r="B205" t="s">
        <v>688</v>
      </c>
      <c r="C205" t="s">
        <v>1132</v>
      </c>
      <c r="D205" t="s">
        <v>1258</v>
      </c>
      <c r="E205" s="3">
        <v>40.93333333333333</v>
      </c>
      <c r="F205" s="3">
        <f>Table3[[#This Row],[Total Hours Nurse Staffing]]/Table3[[#This Row],[MDS Census]]</f>
        <v>3.8435667752442995</v>
      </c>
      <c r="G205" s="3">
        <f>Table3[[#This Row],[Total Direct Care Staff Hours]]/Table3[[#This Row],[MDS Census]]</f>
        <v>3.5649565689467964</v>
      </c>
      <c r="H205" s="3">
        <f>Table3[[#This Row],[Total RN Hours (w/ Admin, DON)]]/Table3[[#This Row],[MDS Census]]</f>
        <v>0.37341476655808908</v>
      </c>
      <c r="I205" s="3">
        <f>Table3[[#This Row],[RN Hours (excl. Admin, DON)]]/Table3[[#This Row],[MDS Census]]</f>
        <v>0.17230184581976116</v>
      </c>
      <c r="J205" s="3">
        <f t="shared" si="3"/>
        <v>157.32999999999998</v>
      </c>
      <c r="K205" s="3">
        <f>SUM(Table3[[#This Row],[RN Hours (excl. Admin, DON)]], Table3[[#This Row],[LPN Hours (excl. Admin)]], Table3[[#This Row],[CNA Hours]], Table3[[#This Row],[NA TR Hours]], Table3[[#This Row],[Med Aide/Tech Hours]])</f>
        <v>145.92555555555552</v>
      </c>
      <c r="L205" s="3">
        <f>SUM(Table3[[#This Row],[RN Hours (excl. Admin, DON)]:[RN DON Hours]])</f>
        <v>15.285111111111112</v>
      </c>
      <c r="M205" s="3">
        <v>7.052888888888889</v>
      </c>
      <c r="N205" s="3">
        <v>1.4750000000000001</v>
      </c>
      <c r="O205" s="3">
        <v>6.7572222222222234</v>
      </c>
      <c r="P205" s="3">
        <f>SUM(Table3[[#This Row],[LPN Hours (excl. Admin)]:[LPN Admin Hours]])</f>
        <v>20.292888888888889</v>
      </c>
      <c r="Q205" s="3">
        <v>17.120666666666665</v>
      </c>
      <c r="R205" s="3">
        <v>3.1722222222222229</v>
      </c>
      <c r="S205" s="3">
        <f>SUM(Table3[[#This Row],[CNA Hours]], Table3[[#This Row],[NA TR Hours]], Table3[[#This Row],[Med Aide/Tech Hours]])</f>
        <v>121.75199999999998</v>
      </c>
      <c r="T205" s="3">
        <v>90.677111111111103</v>
      </c>
      <c r="U205" s="3">
        <v>19.281111111111105</v>
      </c>
      <c r="V205" s="3">
        <v>11.793777777777775</v>
      </c>
      <c r="W205" s="3">
        <f>SUM(Table3[[#This Row],[RN Hours Contract]:[Med Aide Hours Contract]])</f>
        <v>0.98055555555555551</v>
      </c>
      <c r="X205" s="3">
        <v>0</v>
      </c>
      <c r="Y205" s="3">
        <v>0.98055555555555551</v>
      </c>
      <c r="Z205" s="3">
        <v>0</v>
      </c>
      <c r="AA205" s="3">
        <v>0</v>
      </c>
      <c r="AB205" s="3">
        <v>0</v>
      </c>
      <c r="AC205" s="3">
        <v>0</v>
      </c>
      <c r="AD205" s="3">
        <v>0</v>
      </c>
      <c r="AE205" s="3">
        <v>0</v>
      </c>
      <c r="AF205" t="s">
        <v>203</v>
      </c>
      <c r="AG205" s="13">
        <v>7</v>
      </c>
      <c r="AQ205"/>
    </row>
    <row r="206" spans="1:43" x14ac:dyDescent="0.2">
      <c r="A206" t="s">
        <v>479</v>
      </c>
      <c r="B206" t="s">
        <v>689</v>
      </c>
      <c r="C206" t="s">
        <v>1133</v>
      </c>
      <c r="D206" t="s">
        <v>1306</v>
      </c>
      <c r="E206" s="3">
        <v>52.155555555555559</v>
      </c>
      <c r="F206" s="3">
        <f>Table3[[#This Row],[Total Hours Nurse Staffing]]/Table3[[#This Row],[MDS Census]]</f>
        <v>3.078557733276523</v>
      </c>
      <c r="G206" s="3">
        <f>Table3[[#This Row],[Total Direct Care Staff Hours]]/Table3[[#This Row],[MDS Census]]</f>
        <v>2.8614635705155513</v>
      </c>
      <c r="H206" s="3">
        <f>Table3[[#This Row],[Total RN Hours (w/ Admin, DON)]]/Table3[[#This Row],[MDS Census]]</f>
        <v>0.58047081380485721</v>
      </c>
      <c r="I206" s="3">
        <f>Table3[[#This Row],[RN Hours (excl. Admin, DON)]]/Table3[[#This Row],[MDS Census]]</f>
        <v>0.36337665104388578</v>
      </c>
      <c r="J206" s="3">
        <f t="shared" si="3"/>
        <v>160.5638888888889</v>
      </c>
      <c r="K206" s="3">
        <f>SUM(Table3[[#This Row],[RN Hours (excl. Admin, DON)]], Table3[[#This Row],[LPN Hours (excl. Admin)]], Table3[[#This Row],[CNA Hours]], Table3[[#This Row],[NA TR Hours]], Table3[[#This Row],[Med Aide/Tech Hours]])</f>
        <v>149.24122222222221</v>
      </c>
      <c r="L206" s="3">
        <f>SUM(Table3[[#This Row],[RN Hours (excl. Admin, DON)]:[RN DON Hours]])</f>
        <v>30.274777777777778</v>
      </c>
      <c r="M206" s="3">
        <v>18.952111111111112</v>
      </c>
      <c r="N206" s="3">
        <v>5.7226666666666652</v>
      </c>
      <c r="O206" s="3">
        <v>5.6</v>
      </c>
      <c r="P206" s="3">
        <f>SUM(Table3[[#This Row],[LPN Hours (excl. Admin)]:[LPN Admin Hours]])</f>
        <v>23.098555555555553</v>
      </c>
      <c r="Q206" s="3">
        <v>23.098555555555553</v>
      </c>
      <c r="R206" s="3">
        <v>0</v>
      </c>
      <c r="S206" s="3">
        <f>SUM(Table3[[#This Row],[CNA Hours]], Table3[[#This Row],[NA TR Hours]], Table3[[#This Row],[Med Aide/Tech Hours]])</f>
        <v>107.19055555555556</v>
      </c>
      <c r="T206" s="3">
        <v>68.177000000000007</v>
      </c>
      <c r="U206" s="3">
        <v>17.45911111111111</v>
      </c>
      <c r="V206" s="3">
        <v>21.554444444444439</v>
      </c>
      <c r="W206" s="3">
        <f>SUM(Table3[[#This Row],[RN Hours Contract]:[Med Aide Hours Contract]])</f>
        <v>0</v>
      </c>
      <c r="X206" s="3">
        <v>0</v>
      </c>
      <c r="Y206" s="3">
        <v>0</v>
      </c>
      <c r="Z206" s="3">
        <v>0</v>
      </c>
      <c r="AA206" s="3">
        <v>0</v>
      </c>
      <c r="AB206" s="3">
        <v>0</v>
      </c>
      <c r="AC206" s="3">
        <v>0</v>
      </c>
      <c r="AD206" s="3">
        <v>0</v>
      </c>
      <c r="AE206" s="3">
        <v>0</v>
      </c>
      <c r="AF206" t="s">
        <v>204</v>
      </c>
      <c r="AG206" s="13">
        <v>7</v>
      </c>
      <c r="AQ206"/>
    </row>
    <row r="207" spans="1:43" x14ac:dyDescent="0.2">
      <c r="A207" t="s">
        <v>479</v>
      </c>
      <c r="B207" t="s">
        <v>690</v>
      </c>
      <c r="C207" t="s">
        <v>1046</v>
      </c>
      <c r="D207" t="s">
        <v>1204</v>
      </c>
      <c r="E207" s="3">
        <v>69.13333333333334</v>
      </c>
      <c r="F207" s="3">
        <f>Table3[[#This Row],[Total Hours Nurse Staffing]]/Table3[[#This Row],[MDS Census]]</f>
        <v>1.742325618772099</v>
      </c>
      <c r="G207" s="3">
        <f>Table3[[#This Row],[Total Direct Care Staff Hours]]/Table3[[#This Row],[MDS Census]]</f>
        <v>1.742325618772099</v>
      </c>
      <c r="H207" s="3">
        <f>Table3[[#This Row],[Total RN Hours (w/ Admin, DON)]]/Table3[[#This Row],[MDS Census]]</f>
        <v>0.28363066538090642</v>
      </c>
      <c r="I207" s="3">
        <f>Table3[[#This Row],[RN Hours (excl. Admin, DON)]]/Table3[[#This Row],[MDS Census]]</f>
        <v>0.28363066538090642</v>
      </c>
      <c r="J207" s="3">
        <f t="shared" si="3"/>
        <v>120.45277777777778</v>
      </c>
      <c r="K207" s="3">
        <f>SUM(Table3[[#This Row],[RN Hours (excl. Admin, DON)]], Table3[[#This Row],[LPN Hours (excl. Admin)]], Table3[[#This Row],[CNA Hours]], Table3[[#This Row],[NA TR Hours]], Table3[[#This Row],[Med Aide/Tech Hours]])</f>
        <v>120.45277777777778</v>
      </c>
      <c r="L207" s="3">
        <f>SUM(Table3[[#This Row],[RN Hours (excl. Admin, DON)]:[RN DON Hours]])</f>
        <v>19.608333333333334</v>
      </c>
      <c r="M207" s="3">
        <v>19.608333333333334</v>
      </c>
      <c r="N207" s="3">
        <v>0</v>
      </c>
      <c r="O207" s="3">
        <v>0</v>
      </c>
      <c r="P207" s="3">
        <f>SUM(Table3[[#This Row],[LPN Hours (excl. Admin)]:[LPN Admin Hours]])</f>
        <v>21.588888888888889</v>
      </c>
      <c r="Q207" s="3">
        <v>21.588888888888889</v>
      </c>
      <c r="R207" s="3">
        <v>0</v>
      </c>
      <c r="S207" s="3">
        <f>SUM(Table3[[#This Row],[CNA Hours]], Table3[[#This Row],[NA TR Hours]], Table3[[#This Row],[Med Aide/Tech Hours]])</f>
        <v>79.25555555555556</v>
      </c>
      <c r="T207" s="3">
        <v>64.697222222222223</v>
      </c>
      <c r="U207" s="3">
        <v>9.5888888888888886</v>
      </c>
      <c r="V207" s="3">
        <v>4.9694444444444441</v>
      </c>
      <c r="W207" s="3">
        <f>SUM(Table3[[#This Row],[RN Hours Contract]:[Med Aide Hours Contract]])</f>
        <v>0</v>
      </c>
      <c r="X207" s="3">
        <v>0</v>
      </c>
      <c r="Y207" s="3">
        <v>0</v>
      </c>
      <c r="Z207" s="3">
        <v>0</v>
      </c>
      <c r="AA207" s="3">
        <v>0</v>
      </c>
      <c r="AB207" s="3">
        <v>0</v>
      </c>
      <c r="AC207" s="3">
        <v>0</v>
      </c>
      <c r="AD207" s="3">
        <v>0</v>
      </c>
      <c r="AE207" s="3">
        <v>0</v>
      </c>
      <c r="AF207" t="s">
        <v>205</v>
      </c>
      <c r="AG207" s="13">
        <v>7</v>
      </c>
      <c r="AQ207"/>
    </row>
    <row r="208" spans="1:43" x14ac:dyDescent="0.2">
      <c r="A208" t="s">
        <v>479</v>
      </c>
      <c r="B208" t="s">
        <v>691</v>
      </c>
      <c r="C208" t="s">
        <v>1060</v>
      </c>
      <c r="D208" t="s">
        <v>1203</v>
      </c>
      <c r="E208" s="3">
        <v>7.9666666666666668</v>
      </c>
      <c r="F208" s="3">
        <f>Table3[[#This Row],[Total Hours Nurse Staffing]]/Table3[[#This Row],[MDS Census]]</f>
        <v>6.8529149232914923</v>
      </c>
      <c r="G208" s="3">
        <f>Table3[[#This Row],[Total Direct Care Staff Hours]]/Table3[[#This Row],[MDS Census]]</f>
        <v>5.4147977684797759</v>
      </c>
      <c r="H208" s="3">
        <f>Table3[[#This Row],[Total RN Hours (w/ Admin, DON)]]/Table3[[#This Row],[MDS Census]]</f>
        <v>2.5358577405857745</v>
      </c>
      <c r="I208" s="3">
        <f>Table3[[#This Row],[RN Hours (excl. Admin, DON)]]/Table3[[#This Row],[MDS Census]]</f>
        <v>1.7448814504881449</v>
      </c>
      <c r="J208" s="3">
        <f t="shared" si="3"/>
        <v>54.594888888888889</v>
      </c>
      <c r="K208" s="3">
        <f>SUM(Table3[[#This Row],[RN Hours (excl. Admin, DON)]], Table3[[#This Row],[LPN Hours (excl. Admin)]], Table3[[#This Row],[CNA Hours]], Table3[[#This Row],[NA TR Hours]], Table3[[#This Row],[Med Aide/Tech Hours]])</f>
        <v>43.137888888888881</v>
      </c>
      <c r="L208" s="3">
        <f>SUM(Table3[[#This Row],[RN Hours (excl. Admin, DON)]:[RN DON Hours]])</f>
        <v>20.202333333333335</v>
      </c>
      <c r="M208" s="3">
        <v>13.900888888888888</v>
      </c>
      <c r="N208" s="3">
        <v>0.88888888888888884</v>
      </c>
      <c r="O208" s="3">
        <v>5.4125555555555565</v>
      </c>
      <c r="P208" s="3">
        <f>SUM(Table3[[#This Row],[LPN Hours (excl. Admin)]:[LPN Admin Hours]])</f>
        <v>13.08388888888889</v>
      </c>
      <c r="Q208" s="3">
        <v>7.9283333333333328</v>
      </c>
      <c r="R208" s="3">
        <v>5.1555555555555559</v>
      </c>
      <c r="S208" s="3">
        <f>SUM(Table3[[#This Row],[CNA Hours]], Table3[[#This Row],[NA TR Hours]], Table3[[#This Row],[Med Aide/Tech Hours]])</f>
        <v>21.308666666666667</v>
      </c>
      <c r="T208" s="3">
        <v>14.799777777777779</v>
      </c>
      <c r="U208" s="3">
        <v>0</v>
      </c>
      <c r="V208" s="3">
        <v>6.5088888888888867</v>
      </c>
      <c r="W208" s="3">
        <f>SUM(Table3[[#This Row],[RN Hours Contract]:[Med Aide Hours Contract]])</f>
        <v>0</v>
      </c>
      <c r="X208" s="3">
        <v>0</v>
      </c>
      <c r="Y208" s="3">
        <v>0</v>
      </c>
      <c r="Z208" s="3">
        <v>0</v>
      </c>
      <c r="AA208" s="3">
        <v>0</v>
      </c>
      <c r="AB208" s="3">
        <v>0</v>
      </c>
      <c r="AC208" s="3">
        <v>0</v>
      </c>
      <c r="AD208" s="3">
        <v>0</v>
      </c>
      <c r="AE208" s="3">
        <v>0</v>
      </c>
      <c r="AF208" t="s">
        <v>206</v>
      </c>
      <c r="AG208" s="13">
        <v>7</v>
      </c>
      <c r="AQ208"/>
    </row>
    <row r="209" spans="1:43" x14ac:dyDescent="0.2">
      <c r="A209" t="s">
        <v>479</v>
      </c>
      <c r="B209" t="s">
        <v>692</v>
      </c>
      <c r="C209" t="s">
        <v>1134</v>
      </c>
      <c r="D209" t="s">
        <v>1210</v>
      </c>
      <c r="E209" s="3">
        <v>60.911111111111111</v>
      </c>
      <c r="F209" s="3">
        <f>Table3[[#This Row],[Total Hours Nurse Staffing]]/Table3[[#This Row],[MDS Census]]</f>
        <v>3.2156676395476103</v>
      </c>
      <c r="G209" s="3">
        <f>Table3[[#This Row],[Total Direct Care Staff Hours]]/Table3[[#This Row],[MDS Census]]</f>
        <v>3.0238361911711054</v>
      </c>
      <c r="H209" s="3">
        <f>Table3[[#This Row],[Total RN Hours (w/ Admin, DON)]]/Table3[[#This Row],[MDS Census]]</f>
        <v>0.16312842028456767</v>
      </c>
      <c r="I209" s="3">
        <f>Table3[[#This Row],[RN Hours (excl. Admin, DON)]]/Table3[[#This Row],[MDS Census]]</f>
        <v>0.11373951112732579</v>
      </c>
      <c r="J209" s="3">
        <f t="shared" si="3"/>
        <v>195.86988888888888</v>
      </c>
      <c r="K209" s="3">
        <f>SUM(Table3[[#This Row],[RN Hours (excl. Admin, DON)]], Table3[[#This Row],[LPN Hours (excl. Admin)]], Table3[[#This Row],[CNA Hours]], Table3[[#This Row],[NA TR Hours]], Table3[[#This Row],[Med Aide/Tech Hours]])</f>
        <v>184.18522222222222</v>
      </c>
      <c r="L209" s="3">
        <f>SUM(Table3[[#This Row],[RN Hours (excl. Admin, DON)]:[RN DON Hours]])</f>
        <v>9.9363333333333337</v>
      </c>
      <c r="M209" s="3">
        <v>6.9279999999999999</v>
      </c>
      <c r="N209" s="3">
        <v>0.47222222222222221</v>
      </c>
      <c r="O209" s="3">
        <v>2.536111111111111</v>
      </c>
      <c r="P209" s="3">
        <f>SUM(Table3[[#This Row],[LPN Hours (excl. Admin)]:[LPN Admin Hours]])</f>
        <v>31.882777777777779</v>
      </c>
      <c r="Q209" s="3">
        <v>23.206444444444443</v>
      </c>
      <c r="R209" s="3">
        <v>8.6763333333333357</v>
      </c>
      <c r="S209" s="3">
        <f>SUM(Table3[[#This Row],[CNA Hours]], Table3[[#This Row],[NA TR Hours]], Table3[[#This Row],[Med Aide/Tech Hours]])</f>
        <v>154.05077777777777</v>
      </c>
      <c r="T209" s="3">
        <v>88.707666666666668</v>
      </c>
      <c r="U209" s="3">
        <v>33.968666666666671</v>
      </c>
      <c r="V209" s="3">
        <v>31.374444444444443</v>
      </c>
      <c r="W209" s="3">
        <f>SUM(Table3[[#This Row],[RN Hours Contract]:[Med Aide Hours Contract]])</f>
        <v>3.5027777777777778</v>
      </c>
      <c r="X209" s="3">
        <v>0.71111111111111114</v>
      </c>
      <c r="Y209" s="3">
        <v>0.25555555555555554</v>
      </c>
      <c r="Z209" s="3">
        <v>2.536111111111111</v>
      </c>
      <c r="AA209" s="3">
        <v>0</v>
      </c>
      <c r="AB209" s="3">
        <v>0</v>
      </c>
      <c r="AC209" s="3">
        <v>0</v>
      </c>
      <c r="AD209" s="3">
        <v>0</v>
      </c>
      <c r="AE209" s="3">
        <v>0</v>
      </c>
      <c r="AF209" t="s">
        <v>207</v>
      </c>
      <c r="AG209" s="13">
        <v>7</v>
      </c>
      <c r="AQ209"/>
    </row>
    <row r="210" spans="1:43" x14ac:dyDescent="0.2">
      <c r="A210" t="s">
        <v>479</v>
      </c>
      <c r="B210" t="s">
        <v>693</v>
      </c>
      <c r="C210" t="s">
        <v>1135</v>
      </c>
      <c r="D210" t="s">
        <v>1212</v>
      </c>
      <c r="E210" s="3">
        <v>62.633333333333333</v>
      </c>
      <c r="F210" s="3">
        <f>Table3[[#This Row],[Total Hours Nurse Staffing]]/Table3[[#This Row],[MDS Census]]</f>
        <v>3.3975075394713499</v>
      </c>
      <c r="G210" s="3">
        <f>Table3[[#This Row],[Total Direct Care Staff Hours]]/Table3[[#This Row],[MDS Census]]</f>
        <v>3.3340429306368637</v>
      </c>
      <c r="H210" s="3">
        <f>Table3[[#This Row],[Total RN Hours (w/ Admin, DON)]]/Table3[[#This Row],[MDS Census]]</f>
        <v>0.32521731417420618</v>
      </c>
      <c r="I210" s="3">
        <f>Table3[[#This Row],[RN Hours (excl. Admin, DON)]]/Table3[[#This Row],[MDS Census]]</f>
        <v>0.26175270533971973</v>
      </c>
      <c r="J210" s="3">
        <f t="shared" si="3"/>
        <v>212.79722222222222</v>
      </c>
      <c r="K210" s="3">
        <f>SUM(Table3[[#This Row],[RN Hours (excl. Admin, DON)]], Table3[[#This Row],[LPN Hours (excl. Admin)]], Table3[[#This Row],[CNA Hours]], Table3[[#This Row],[NA TR Hours]], Table3[[#This Row],[Med Aide/Tech Hours]])</f>
        <v>208.82222222222222</v>
      </c>
      <c r="L210" s="3">
        <f>SUM(Table3[[#This Row],[RN Hours (excl. Admin, DON)]:[RN DON Hours]])</f>
        <v>20.369444444444447</v>
      </c>
      <c r="M210" s="3">
        <v>16.394444444444446</v>
      </c>
      <c r="N210" s="3">
        <v>0</v>
      </c>
      <c r="O210" s="3">
        <v>3.9750000000000001</v>
      </c>
      <c r="P210" s="3">
        <f>SUM(Table3[[#This Row],[LPN Hours (excl. Admin)]:[LPN Admin Hours]])</f>
        <v>43.174999999999997</v>
      </c>
      <c r="Q210" s="3">
        <v>43.174999999999997</v>
      </c>
      <c r="R210" s="3">
        <v>0</v>
      </c>
      <c r="S210" s="3">
        <f>SUM(Table3[[#This Row],[CNA Hours]], Table3[[#This Row],[NA TR Hours]], Table3[[#This Row],[Med Aide/Tech Hours]])</f>
        <v>149.25277777777777</v>
      </c>
      <c r="T210" s="3">
        <v>106.99166666666666</v>
      </c>
      <c r="U210" s="3">
        <v>0</v>
      </c>
      <c r="V210" s="3">
        <v>42.261111111111113</v>
      </c>
      <c r="W210" s="3">
        <f>SUM(Table3[[#This Row],[RN Hours Contract]:[Med Aide Hours Contract]])</f>
        <v>0</v>
      </c>
      <c r="X210" s="3">
        <v>0</v>
      </c>
      <c r="Y210" s="3">
        <v>0</v>
      </c>
      <c r="Z210" s="3">
        <v>0</v>
      </c>
      <c r="AA210" s="3">
        <v>0</v>
      </c>
      <c r="AB210" s="3">
        <v>0</v>
      </c>
      <c r="AC210" s="3">
        <v>0</v>
      </c>
      <c r="AD210" s="3">
        <v>0</v>
      </c>
      <c r="AE210" s="3">
        <v>0</v>
      </c>
      <c r="AF210" t="s">
        <v>208</v>
      </c>
      <c r="AG210" s="13">
        <v>7</v>
      </c>
      <c r="AQ210"/>
    </row>
    <row r="211" spans="1:43" x14ac:dyDescent="0.2">
      <c r="A211" t="s">
        <v>479</v>
      </c>
      <c r="B211" t="s">
        <v>694</v>
      </c>
      <c r="C211" t="s">
        <v>963</v>
      </c>
      <c r="D211" t="s">
        <v>1228</v>
      </c>
      <c r="E211" s="3">
        <v>29.9</v>
      </c>
      <c r="F211" s="3">
        <f>Table3[[#This Row],[Total Hours Nurse Staffing]]/Table3[[#This Row],[MDS Census]]</f>
        <v>3.2130880713489414</v>
      </c>
      <c r="G211" s="3">
        <f>Table3[[#This Row],[Total Direct Care Staff Hours]]/Table3[[#This Row],[MDS Census]]</f>
        <v>2.8596692679301379</v>
      </c>
      <c r="H211" s="3">
        <f>Table3[[#This Row],[Total RN Hours (w/ Admin, DON)]]/Table3[[#This Row],[MDS Census]]</f>
        <v>0.35483463396506876</v>
      </c>
      <c r="I211" s="3">
        <f>Table3[[#This Row],[RN Hours (excl. Admin, DON)]]/Table3[[#This Row],[MDS Census]]</f>
        <v>0.15438127090301004</v>
      </c>
      <c r="J211" s="3">
        <f t="shared" si="3"/>
        <v>96.071333333333342</v>
      </c>
      <c r="K211" s="3">
        <f>SUM(Table3[[#This Row],[RN Hours (excl. Admin, DON)]], Table3[[#This Row],[LPN Hours (excl. Admin)]], Table3[[#This Row],[CNA Hours]], Table3[[#This Row],[NA TR Hours]], Table3[[#This Row],[Med Aide/Tech Hours]])</f>
        <v>85.504111111111115</v>
      </c>
      <c r="L211" s="3">
        <f>SUM(Table3[[#This Row],[RN Hours (excl. Admin, DON)]:[RN DON Hours]])</f>
        <v>10.609555555555556</v>
      </c>
      <c r="M211" s="3">
        <v>4.6159999999999997</v>
      </c>
      <c r="N211" s="3">
        <v>0.36022222222222222</v>
      </c>
      <c r="O211" s="3">
        <v>5.6333333333333337</v>
      </c>
      <c r="P211" s="3">
        <f>SUM(Table3[[#This Row],[LPN Hours (excl. Admin)]:[LPN Admin Hours]])</f>
        <v>24.353666666666669</v>
      </c>
      <c r="Q211" s="3">
        <v>19.78</v>
      </c>
      <c r="R211" s="3">
        <v>4.573666666666667</v>
      </c>
      <c r="S211" s="3">
        <f>SUM(Table3[[#This Row],[CNA Hours]], Table3[[#This Row],[NA TR Hours]], Table3[[#This Row],[Med Aide/Tech Hours]])</f>
        <v>61.108111111111107</v>
      </c>
      <c r="T211" s="3">
        <v>30.652222222222221</v>
      </c>
      <c r="U211" s="3">
        <v>18.448</v>
      </c>
      <c r="V211" s="3">
        <v>12.007888888888887</v>
      </c>
      <c r="W211" s="3">
        <f>SUM(Table3[[#This Row],[RN Hours Contract]:[Med Aide Hours Contract]])</f>
        <v>0</v>
      </c>
      <c r="X211" s="3">
        <v>0</v>
      </c>
      <c r="Y211" s="3">
        <v>0</v>
      </c>
      <c r="Z211" s="3">
        <v>0</v>
      </c>
      <c r="AA211" s="3">
        <v>0</v>
      </c>
      <c r="AB211" s="3">
        <v>0</v>
      </c>
      <c r="AC211" s="3">
        <v>0</v>
      </c>
      <c r="AD211" s="3">
        <v>0</v>
      </c>
      <c r="AE211" s="3">
        <v>0</v>
      </c>
      <c r="AF211" t="s">
        <v>209</v>
      </c>
      <c r="AG211" s="13">
        <v>7</v>
      </c>
      <c r="AQ211"/>
    </row>
    <row r="212" spans="1:43" x14ac:dyDescent="0.2">
      <c r="A212" t="s">
        <v>479</v>
      </c>
      <c r="B212" t="s">
        <v>695</v>
      </c>
      <c r="C212" t="s">
        <v>1063</v>
      </c>
      <c r="D212" t="s">
        <v>1272</v>
      </c>
      <c r="E212" s="3">
        <v>45.533333333333331</v>
      </c>
      <c r="F212" s="3">
        <f>Table3[[#This Row],[Total Hours Nurse Staffing]]/Table3[[#This Row],[MDS Census]]</f>
        <v>3.2474377745241583</v>
      </c>
      <c r="G212" s="3">
        <f>Table3[[#This Row],[Total Direct Care Staff Hours]]/Table3[[#This Row],[MDS Census]]</f>
        <v>3.1539775500244023</v>
      </c>
      <c r="H212" s="3">
        <f>Table3[[#This Row],[Total RN Hours (w/ Admin, DON)]]/Table3[[#This Row],[MDS Census]]</f>
        <v>0.24816983894582723</v>
      </c>
      <c r="I212" s="3">
        <f>Table3[[#This Row],[RN Hours (excl. Admin, DON)]]/Table3[[#This Row],[MDS Census]]</f>
        <v>0.19180087847730598</v>
      </c>
      <c r="J212" s="3">
        <f t="shared" si="3"/>
        <v>147.86666666666667</v>
      </c>
      <c r="K212" s="3">
        <f>SUM(Table3[[#This Row],[RN Hours (excl. Admin, DON)]], Table3[[#This Row],[LPN Hours (excl. Admin)]], Table3[[#This Row],[CNA Hours]], Table3[[#This Row],[NA TR Hours]], Table3[[#This Row],[Med Aide/Tech Hours]])</f>
        <v>143.61111111111111</v>
      </c>
      <c r="L212" s="3">
        <f>SUM(Table3[[#This Row],[RN Hours (excl. Admin, DON)]:[RN DON Hours]])</f>
        <v>11.299999999999999</v>
      </c>
      <c r="M212" s="3">
        <v>8.7333333333333325</v>
      </c>
      <c r="N212" s="3">
        <v>0</v>
      </c>
      <c r="O212" s="3">
        <v>2.5666666666666669</v>
      </c>
      <c r="P212" s="3">
        <f>SUM(Table3[[#This Row],[LPN Hours (excl. Admin)]:[LPN Admin Hours]])</f>
        <v>38.277777777777779</v>
      </c>
      <c r="Q212" s="3">
        <v>36.588888888888889</v>
      </c>
      <c r="R212" s="3">
        <v>1.6888888888888889</v>
      </c>
      <c r="S212" s="3">
        <f>SUM(Table3[[#This Row],[CNA Hours]], Table3[[#This Row],[NA TR Hours]], Table3[[#This Row],[Med Aide/Tech Hours]])</f>
        <v>98.288888888888891</v>
      </c>
      <c r="T212" s="3">
        <v>70.738888888888894</v>
      </c>
      <c r="U212" s="3">
        <v>0</v>
      </c>
      <c r="V212" s="3">
        <v>27.55</v>
      </c>
      <c r="W212" s="3">
        <f>SUM(Table3[[#This Row],[RN Hours Contract]:[Med Aide Hours Contract]])</f>
        <v>0</v>
      </c>
      <c r="X212" s="3">
        <v>0</v>
      </c>
      <c r="Y212" s="3">
        <v>0</v>
      </c>
      <c r="Z212" s="3">
        <v>0</v>
      </c>
      <c r="AA212" s="3">
        <v>0</v>
      </c>
      <c r="AB212" s="3">
        <v>0</v>
      </c>
      <c r="AC212" s="3">
        <v>0</v>
      </c>
      <c r="AD212" s="3">
        <v>0</v>
      </c>
      <c r="AE212" s="3">
        <v>0</v>
      </c>
      <c r="AF212" t="s">
        <v>210</v>
      </c>
      <c r="AG212" s="13">
        <v>7</v>
      </c>
      <c r="AQ212"/>
    </row>
    <row r="213" spans="1:43" x14ac:dyDescent="0.2">
      <c r="A213" t="s">
        <v>479</v>
      </c>
      <c r="B213" t="s">
        <v>696</v>
      </c>
      <c r="C213" t="s">
        <v>1136</v>
      </c>
      <c r="D213" t="s">
        <v>1238</v>
      </c>
      <c r="E213" s="3">
        <v>70.422222222222217</v>
      </c>
      <c r="F213" s="3">
        <f>Table3[[#This Row],[Total Hours Nurse Staffing]]/Table3[[#This Row],[MDS Census]]</f>
        <v>3.0345140422846324</v>
      </c>
      <c r="G213" s="3">
        <f>Table3[[#This Row],[Total Direct Care Staff Hours]]/Table3[[#This Row],[MDS Census]]</f>
        <v>2.7954007573366995</v>
      </c>
      <c r="H213" s="3">
        <f>Table3[[#This Row],[Total RN Hours (w/ Admin, DON)]]/Table3[[#This Row],[MDS Census]]</f>
        <v>0.46110760492268854</v>
      </c>
      <c r="I213" s="3">
        <f>Table3[[#This Row],[RN Hours (excl. Admin, DON)]]/Table3[[#This Row],[MDS Census]]</f>
        <v>0.22199431997475547</v>
      </c>
      <c r="J213" s="3">
        <f t="shared" si="3"/>
        <v>213.69722222222222</v>
      </c>
      <c r="K213" s="3">
        <f>SUM(Table3[[#This Row],[RN Hours (excl. Admin, DON)]], Table3[[#This Row],[LPN Hours (excl. Admin)]], Table3[[#This Row],[CNA Hours]], Table3[[#This Row],[NA TR Hours]], Table3[[#This Row],[Med Aide/Tech Hours]])</f>
        <v>196.85833333333332</v>
      </c>
      <c r="L213" s="3">
        <f>SUM(Table3[[#This Row],[RN Hours (excl. Admin, DON)]:[RN DON Hours]])</f>
        <v>32.472222222222221</v>
      </c>
      <c r="M213" s="3">
        <v>15.633333333333333</v>
      </c>
      <c r="N213" s="3">
        <v>11.35</v>
      </c>
      <c r="O213" s="3">
        <v>5.4888888888888889</v>
      </c>
      <c r="P213" s="3">
        <f>SUM(Table3[[#This Row],[LPN Hours (excl. Admin)]:[LPN Admin Hours]])</f>
        <v>36.62222222222222</v>
      </c>
      <c r="Q213" s="3">
        <v>36.62222222222222</v>
      </c>
      <c r="R213" s="3">
        <v>0</v>
      </c>
      <c r="S213" s="3">
        <f>SUM(Table3[[#This Row],[CNA Hours]], Table3[[#This Row],[NA TR Hours]], Table3[[#This Row],[Med Aide/Tech Hours]])</f>
        <v>144.60277777777779</v>
      </c>
      <c r="T213" s="3">
        <v>115.94722222222222</v>
      </c>
      <c r="U213" s="3">
        <v>1.8583333333333334</v>
      </c>
      <c r="V213" s="3">
        <v>26.797222222222221</v>
      </c>
      <c r="W213" s="3">
        <f>SUM(Table3[[#This Row],[RN Hours Contract]:[Med Aide Hours Contract]])</f>
        <v>0</v>
      </c>
      <c r="X213" s="3">
        <v>0</v>
      </c>
      <c r="Y213" s="3">
        <v>0</v>
      </c>
      <c r="Z213" s="3">
        <v>0</v>
      </c>
      <c r="AA213" s="3">
        <v>0</v>
      </c>
      <c r="AB213" s="3">
        <v>0</v>
      </c>
      <c r="AC213" s="3">
        <v>0</v>
      </c>
      <c r="AD213" s="3">
        <v>0</v>
      </c>
      <c r="AE213" s="3">
        <v>0</v>
      </c>
      <c r="AF213" t="s">
        <v>211</v>
      </c>
      <c r="AG213" s="13">
        <v>7</v>
      </c>
      <c r="AQ213"/>
    </row>
    <row r="214" spans="1:43" x14ac:dyDescent="0.2">
      <c r="A214" t="s">
        <v>479</v>
      </c>
      <c r="B214" t="s">
        <v>697</v>
      </c>
      <c r="C214" t="s">
        <v>1137</v>
      </c>
      <c r="D214" t="s">
        <v>1261</v>
      </c>
      <c r="E214" s="3">
        <v>50.755555555555553</v>
      </c>
      <c r="F214" s="3">
        <f>Table3[[#This Row],[Total Hours Nurse Staffing]]/Table3[[#This Row],[MDS Census]]</f>
        <v>3.1817710157618215</v>
      </c>
      <c r="G214" s="3">
        <f>Table3[[#This Row],[Total Direct Care Staff Hours]]/Table3[[#This Row],[MDS Census]]</f>
        <v>2.9646081436077063</v>
      </c>
      <c r="H214" s="3">
        <f>Table3[[#This Row],[Total RN Hours (w/ Admin, DON)]]/Table3[[#This Row],[MDS Census]]</f>
        <v>0.35852670753064803</v>
      </c>
      <c r="I214" s="3">
        <f>Table3[[#This Row],[RN Hours (excl. Admin, DON)]]/Table3[[#This Row],[MDS Census]]</f>
        <v>0.25169658493870406</v>
      </c>
      <c r="J214" s="3">
        <f t="shared" si="3"/>
        <v>161.49255555555555</v>
      </c>
      <c r="K214" s="3">
        <f>SUM(Table3[[#This Row],[RN Hours (excl. Admin, DON)]], Table3[[#This Row],[LPN Hours (excl. Admin)]], Table3[[#This Row],[CNA Hours]], Table3[[#This Row],[NA TR Hours]], Table3[[#This Row],[Med Aide/Tech Hours]])</f>
        <v>150.47033333333334</v>
      </c>
      <c r="L214" s="3">
        <f>SUM(Table3[[#This Row],[RN Hours (excl. Admin, DON)]:[RN DON Hours]])</f>
        <v>18.197222222222223</v>
      </c>
      <c r="M214" s="3">
        <v>12.775</v>
      </c>
      <c r="N214" s="3">
        <v>0</v>
      </c>
      <c r="O214" s="3">
        <v>5.4222222222222225</v>
      </c>
      <c r="P214" s="3">
        <f>SUM(Table3[[#This Row],[LPN Hours (excl. Admin)]:[LPN Admin Hours]])</f>
        <v>31.670333333333332</v>
      </c>
      <c r="Q214" s="3">
        <v>26.070333333333334</v>
      </c>
      <c r="R214" s="3">
        <v>5.6</v>
      </c>
      <c r="S214" s="3">
        <f>SUM(Table3[[#This Row],[CNA Hours]], Table3[[#This Row],[NA TR Hours]], Table3[[#This Row],[Med Aide/Tech Hours]])</f>
        <v>111.625</v>
      </c>
      <c r="T214" s="3">
        <v>94.452777777777783</v>
      </c>
      <c r="U214" s="3">
        <v>0</v>
      </c>
      <c r="V214" s="3">
        <v>17.172222222222221</v>
      </c>
      <c r="W214" s="3">
        <f>SUM(Table3[[#This Row],[RN Hours Contract]:[Med Aide Hours Contract]])</f>
        <v>0</v>
      </c>
      <c r="X214" s="3">
        <v>0</v>
      </c>
      <c r="Y214" s="3">
        <v>0</v>
      </c>
      <c r="Z214" s="3">
        <v>0</v>
      </c>
      <c r="AA214" s="3">
        <v>0</v>
      </c>
      <c r="AB214" s="3">
        <v>0</v>
      </c>
      <c r="AC214" s="3">
        <v>0</v>
      </c>
      <c r="AD214" s="3">
        <v>0</v>
      </c>
      <c r="AE214" s="3">
        <v>0</v>
      </c>
      <c r="AF214" t="s">
        <v>212</v>
      </c>
      <c r="AG214" s="13">
        <v>7</v>
      </c>
      <c r="AQ214"/>
    </row>
    <row r="215" spans="1:43" x14ac:dyDescent="0.2">
      <c r="A215" t="s">
        <v>479</v>
      </c>
      <c r="B215" t="s">
        <v>698</v>
      </c>
      <c r="C215" t="s">
        <v>973</v>
      </c>
      <c r="D215" t="s">
        <v>1307</v>
      </c>
      <c r="E215" s="3">
        <v>38.06666666666667</v>
      </c>
      <c r="F215" s="3">
        <f>Table3[[#This Row],[Total Hours Nurse Staffing]]/Table3[[#This Row],[MDS Census]]</f>
        <v>3.7293490951546993</v>
      </c>
      <c r="G215" s="3">
        <f>Table3[[#This Row],[Total Direct Care Staff Hours]]/Table3[[#This Row],[MDS Census]]</f>
        <v>3.4313339171044945</v>
      </c>
      <c r="H215" s="3">
        <f>Table3[[#This Row],[Total RN Hours (w/ Admin, DON)]]/Table3[[#This Row],[MDS Census]]</f>
        <v>0.77860478692352597</v>
      </c>
      <c r="I215" s="3">
        <f>Table3[[#This Row],[RN Hours (excl. Admin, DON)]]/Table3[[#This Row],[MDS Census]]</f>
        <v>0.48992994746059537</v>
      </c>
      <c r="J215" s="3">
        <f t="shared" si="3"/>
        <v>141.9638888888889</v>
      </c>
      <c r="K215" s="3">
        <f>SUM(Table3[[#This Row],[RN Hours (excl. Admin, DON)]], Table3[[#This Row],[LPN Hours (excl. Admin)]], Table3[[#This Row],[CNA Hours]], Table3[[#This Row],[NA TR Hours]], Table3[[#This Row],[Med Aide/Tech Hours]])</f>
        <v>130.61944444444444</v>
      </c>
      <c r="L215" s="3">
        <f>SUM(Table3[[#This Row],[RN Hours (excl. Admin, DON)]:[RN DON Hours]])</f>
        <v>29.638888888888889</v>
      </c>
      <c r="M215" s="3">
        <v>18.649999999999999</v>
      </c>
      <c r="N215" s="3">
        <v>5.6888888888888891</v>
      </c>
      <c r="O215" s="3">
        <v>5.3</v>
      </c>
      <c r="P215" s="3">
        <f>SUM(Table3[[#This Row],[LPN Hours (excl. Admin)]:[LPN Admin Hours]])</f>
        <v>26.541666666666664</v>
      </c>
      <c r="Q215" s="3">
        <v>26.18611111111111</v>
      </c>
      <c r="R215" s="3">
        <v>0.35555555555555557</v>
      </c>
      <c r="S215" s="3">
        <f>SUM(Table3[[#This Row],[CNA Hours]], Table3[[#This Row],[NA TR Hours]], Table3[[#This Row],[Med Aide/Tech Hours]])</f>
        <v>85.783333333333331</v>
      </c>
      <c r="T215" s="3">
        <v>55.119444444444447</v>
      </c>
      <c r="U215" s="3">
        <v>22.677777777777777</v>
      </c>
      <c r="V215" s="3">
        <v>7.9861111111111107</v>
      </c>
      <c r="W215" s="3">
        <f>SUM(Table3[[#This Row],[RN Hours Contract]:[Med Aide Hours Contract]])</f>
        <v>0</v>
      </c>
      <c r="X215" s="3">
        <v>0</v>
      </c>
      <c r="Y215" s="3">
        <v>0</v>
      </c>
      <c r="Z215" s="3">
        <v>0</v>
      </c>
      <c r="AA215" s="3">
        <v>0</v>
      </c>
      <c r="AB215" s="3">
        <v>0</v>
      </c>
      <c r="AC215" s="3">
        <v>0</v>
      </c>
      <c r="AD215" s="3">
        <v>0</v>
      </c>
      <c r="AE215" s="3">
        <v>0</v>
      </c>
      <c r="AF215" t="s">
        <v>213</v>
      </c>
      <c r="AG215" s="13">
        <v>7</v>
      </c>
      <c r="AQ215"/>
    </row>
    <row r="216" spans="1:43" x14ac:dyDescent="0.2">
      <c r="A216" t="s">
        <v>479</v>
      </c>
      <c r="B216" t="s">
        <v>699</v>
      </c>
      <c r="C216" t="s">
        <v>1023</v>
      </c>
      <c r="D216" t="s">
        <v>1295</v>
      </c>
      <c r="E216" s="3">
        <v>47.87777777777778</v>
      </c>
      <c r="F216" s="3">
        <f>Table3[[#This Row],[Total Hours Nurse Staffing]]/Table3[[#This Row],[MDS Census]]</f>
        <v>2.966871663959155</v>
      </c>
      <c r="G216" s="3">
        <f>Table3[[#This Row],[Total Direct Care Staff Hours]]/Table3[[#This Row],[MDS Census]]</f>
        <v>2.7906706892550477</v>
      </c>
      <c r="H216" s="3">
        <f>Table3[[#This Row],[Total RN Hours (w/ Admin, DON)]]/Table3[[#This Row],[MDS Census]]</f>
        <v>0.30233232768623808</v>
      </c>
      <c r="I216" s="3">
        <f>Table3[[#This Row],[RN Hours (excl. Admin, DON)]]/Table3[[#This Row],[MDS Census]]</f>
        <v>0.2418194476676723</v>
      </c>
      <c r="J216" s="3">
        <f t="shared" si="3"/>
        <v>142.04722222222222</v>
      </c>
      <c r="K216" s="3">
        <f>SUM(Table3[[#This Row],[RN Hours (excl. Admin, DON)]], Table3[[#This Row],[LPN Hours (excl. Admin)]], Table3[[#This Row],[CNA Hours]], Table3[[#This Row],[NA TR Hours]], Table3[[#This Row],[Med Aide/Tech Hours]])</f>
        <v>133.61111111111111</v>
      </c>
      <c r="L216" s="3">
        <f>SUM(Table3[[#This Row],[RN Hours (excl. Admin, DON)]:[RN DON Hours]])</f>
        <v>14.475</v>
      </c>
      <c r="M216" s="3">
        <v>11.577777777777778</v>
      </c>
      <c r="N216" s="3">
        <v>0.40833333333333333</v>
      </c>
      <c r="O216" s="3">
        <v>2.4888888888888889</v>
      </c>
      <c r="P216" s="3">
        <f>SUM(Table3[[#This Row],[LPN Hours (excl. Admin)]:[LPN Admin Hours]])</f>
        <v>16.822222222222223</v>
      </c>
      <c r="Q216" s="3">
        <v>11.283333333333333</v>
      </c>
      <c r="R216" s="3">
        <v>5.5388888888888888</v>
      </c>
      <c r="S216" s="3">
        <f>SUM(Table3[[#This Row],[CNA Hours]], Table3[[#This Row],[NA TR Hours]], Table3[[#This Row],[Med Aide/Tech Hours]])</f>
        <v>110.75</v>
      </c>
      <c r="T216" s="3">
        <v>53.261111111111113</v>
      </c>
      <c r="U216" s="3">
        <v>30.475000000000001</v>
      </c>
      <c r="V216" s="3">
        <v>27.013888888888889</v>
      </c>
      <c r="W216" s="3">
        <f>SUM(Table3[[#This Row],[RN Hours Contract]:[Med Aide Hours Contract]])</f>
        <v>0</v>
      </c>
      <c r="X216" s="3">
        <v>0</v>
      </c>
      <c r="Y216" s="3">
        <v>0</v>
      </c>
      <c r="Z216" s="3">
        <v>0</v>
      </c>
      <c r="AA216" s="3">
        <v>0</v>
      </c>
      <c r="AB216" s="3">
        <v>0</v>
      </c>
      <c r="AC216" s="3">
        <v>0</v>
      </c>
      <c r="AD216" s="3">
        <v>0</v>
      </c>
      <c r="AE216" s="3">
        <v>0</v>
      </c>
      <c r="AF216" t="s">
        <v>214</v>
      </c>
      <c r="AG216" s="13">
        <v>7</v>
      </c>
      <c r="AQ216"/>
    </row>
    <row r="217" spans="1:43" x14ac:dyDescent="0.2">
      <c r="A217" t="s">
        <v>479</v>
      </c>
      <c r="B217" t="s">
        <v>700</v>
      </c>
      <c r="C217" t="s">
        <v>1088</v>
      </c>
      <c r="D217" t="s">
        <v>1276</v>
      </c>
      <c r="E217" s="3">
        <v>78.722222222222229</v>
      </c>
      <c r="F217" s="3">
        <f>Table3[[#This Row],[Total Hours Nurse Staffing]]/Table3[[#This Row],[MDS Census]]</f>
        <v>3.2700776287932252</v>
      </c>
      <c r="G217" s="3">
        <f>Table3[[#This Row],[Total Direct Care Staff Hours]]/Table3[[#This Row],[MDS Census]]</f>
        <v>3.1217713479181364</v>
      </c>
      <c r="H217" s="3">
        <f>Table3[[#This Row],[Total RN Hours (w/ Admin, DON)]]/Table3[[#This Row],[MDS Census]]</f>
        <v>0.25083697953422718</v>
      </c>
      <c r="I217" s="3">
        <f>Table3[[#This Row],[RN Hours (excl. Admin, DON)]]/Table3[[#This Row],[MDS Census]]</f>
        <v>0.10253069865913901</v>
      </c>
      <c r="J217" s="3">
        <f t="shared" si="3"/>
        <v>257.42777777777781</v>
      </c>
      <c r="K217" s="3">
        <f>SUM(Table3[[#This Row],[RN Hours (excl. Admin, DON)]], Table3[[#This Row],[LPN Hours (excl. Admin)]], Table3[[#This Row],[CNA Hours]], Table3[[#This Row],[NA TR Hours]], Table3[[#This Row],[Med Aide/Tech Hours]])</f>
        <v>245.75277777777777</v>
      </c>
      <c r="L217" s="3">
        <f>SUM(Table3[[#This Row],[RN Hours (excl. Admin, DON)]:[RN DON Hours]])</f>
        <v>19.746444444444442</v>
      </c>
      <c r="M217" s="3">
        <v>8.0714444444444435</v>
      </c>
      <c r="N217" s="3">
        <v>2.2638888888888888</v>
      </c>
      <c r="O217" s="3">
        <v>9.4111111111111114</v>
      </c>
      <c r="P217" s="3">
        <f>SUM(Table3[[#This Row],[LPN Hours (excl. Admin)]:[LPN Admin Hours]])</f>
        <v>76.553777777777782</v>
      </c>
      <c r="Q217" s="3">
        <v>76.553777777777782</v>
      </c>
      <c r="R217" s="3">
        <v>0</v>
      </c>
      <c r="S217" s="3">
        <f>SUM(Table3[[#This Row],[CNA Hours]], Table3[[#This Row],[NA TR Hours]], Table3[[#This Row],[Med Aide/Tech Hours]])</f>
        <v>161.12755555555555</v>
      </c>
      <c r="T217" s="3">
        <v>141.96644444444445</v>
      </c>
      <c r="U217" s="3">
        <v>8.7972222222222225</v>
      </c>
      <c r="V217" s="3">
        <v>10.363888888888889</v>
      </c>
      <c r="W217" s="3">
        <f>SUM(Table3[[#This Row],[RN Hours Contract]:[Med Aide Hours Contract]])</f>
        <v>0</v>
      </c>
      <c r="X217" s="3">
        <v>0</v>
      </c>
      <c r="Y217" s="3">
        <v>0</v>
      </c>
      <c r="Z217" s="3">
        <v>0</v>
      </c>
      <c r="AA217" s="3">
        <v>0</v>
      </c>
      <c r="AB217" s="3">
        <v>0</v>
      </c>
      <c r="AC217" s="3">
        <v>0</v>
      </c>
      <c r="AD217" s="3">
        <v>0</v>
      </c>
      <c r="AE217" s="3">
        <v>0</v>
      </c>
      <c r="AF217" t="s">
        <v>215</v>
      </c>
      <c r="AG217" s="13">
        <v>7</v>
      </c>
      <c r="AQ217"/>
    </row>
    <row r="218" spans="1:43" x14ac:dyDescent="0.2">
      <c r="A218" t="s">
        <v>479</v>
      </c>
      <c r="B218" t="s">
        <v>701</v>
      </c>
      <c r="C218" t="s">
        <v>1050</v>
      </c>
      <c r="D218" t="s">
        <v>1293</v>
      </c>
      <c r="E218" s="3">
        <v>197.42222222222222</v>
      </c>
      <c r="F218" s="3">
        <f>Table3[[#This Row],[Total Hours Nurse Staffing]]/Table3[[#This Row],[MDS Census]]</f>
        <v>2.0425906123367854</v>
      </c>
      <c r="G218" s="3">
        <f>Table3[[#This Row],[Total Direct Care Staff Hours]]/Table3[[#This Row],[MDS Census]]</f>
        <v>1.880234128770824</v>
      </c>
      <c r="H218" s="3">
        <f>Table3[[#This Row],[Total RN Hours (w/ Admin, DON)]]/Table3[[#This Row],[MDS Census]]</f>
        <v>0.21917210715893742</v>
      </c>
      <c r="I218" s="3">
        <f>Table3[[#This Row],[RN Hours (excl. Admin, DON)]]/Table3[[#This Row],[MDS Census]]</f>
        <v>5.6815623592976136E-2</v>
      </c>
      <c r="J218" s="3">
        <f t="shared" si="3"/>
        <v>403.25277777777779</v>
      </c>
      <c r="K218" s="3">
        <f>SUM(Table3[[#This Row],[RN Hours (excl. Admin, DON)]], Table3[[#This Row],[LPN Hours (excl. Admin)]], Table3[[#This Row],[CNA Hours]], Table3[[#This Row],[NA TR Hours]], Table3[[#This Row],[Med Aide/Tech Hours]])</f>
        <v>371.2</v>
      </c>
      <c r="L218" s="3">
        <f>SUM(Table3[[#This Row],[RN Hours (excl. Admin, DON)]:[RN DON Hours]])</f>
        <v>43.269444444444446</v>
      </c>
      <c r="M218" s="3">
        <v>11.216666666666667</v>
      </c>
      <c r="N218" s="3">
        <v>26.452777777777779</v>
      </c>
      <c r="O218" s="3">
        <v>5.6</v>
      </c>
      <c r="P218" s="3">
        <f>SUM(Table3[[#This Row],[LPN Hours (excl. Admin)]:[LPN Admin Hours]])</f>
        <v>121.89444444444445</v>
      </c>
      <c r="Q218" s="3">
        <v>121.89444444444445</v>
      </c>
      <c r="R218" s="3">
        <v>0</v>
      </c>
      <c r="S218" s="3">
        <f>SUM(Table3[[#This Row],[CNA Hours]], Table3[[#This Row],[NA TR Hours]], Table3[[#This Row],[Med Aide/Tech Hours]])</f>
        <v>238.0888888888889</v>
      </c>
      <c r="T218" s="3">
        <v>175.25</v>
      </c>
      <c r="U218" s="3">
        <v>0</v>
      </c>
      <c r="V218" s="3">
        <v>62.838888888888889</v>
      </c>
      <c r="W218" s="3">
        <f>SUM(Table3[[#This Row],[RN Hours Contract]:[Med Aide Hours Contract]])</f>
        <v>0</v>
      </c>
      <c r="X218" s="3">
        <v>0</v>
      </c>
      <c r="Y218" s="3">
        <v>0</v>
      </c>
      <c r="Z218" s="3">
        <v>0</v>
      </c>
      <c r="AA218" s="3">
        <v>0</v>
      </c>
      <c r="AB218" s="3">
        <v>0</v>
      </c>
      <c r="AC218" s="3">
        <v>0</v>
      </c>
      <c r="AD218" s="3">
        <v>0</v>
      </c>
      <c r="AE218" s="3">
        <v>0</v>
      </c>
      <c r="AF218" t="s">
        <v>216</v>
      </c>
      <c r="AG218" s="13">
        <v>7</v>
      </c>
      <c r="AQ218"/>
    </row>
    <row r="219" spans="1:43" x14ac:dyDescent="0.2">
      <c r="A219" t="s">
        <v>479</v>
      </c>
      <c r="B219" t="s">
        <v>702</v>
      </c>
      <c r="C219" t="s">
        <v>1026</v>
      </c>
      <c r="D219" t="s">
        <v>1207</v>
      </c>
      <c r="E219" s="3">
        <v>72.62222222222222</v>
      </c>
      <c r="F219" s="3">
        <f>Table3[[#This Row],[Total Hours Nurse Staffing]]/Table3[[#This Row],[MDS Census]]</f>
        <v>3.4138111995104037</v>
      </c>
      <c r="G219" s="3">
        <f>Table3[[#This Row],[Total Direct Care Staff Hours]]/Table3[[#This Row],[MDS Census]]</f>
        <v>3.2749265605875153</v>
      </c>
      <c r="H219" s="3">
        <f>Table3[[#This Row],[Total RN Hours (w/ Admin, DON)]]/Table3[[#This Row],[MDS Census]]</f>
        <v>0.24510403916768667</v>
      </c>
      <c r="I219" s="3">
        <f>Table3[[#This Row],[RN Hours (excl. Admin, DON)]]/Table3[[#This Row],[MDS Census]]</f>
        <v>0.1765605875152999</v>
      </c>
      <c r="J219" s="3">
        <f t="shared" si="3"/>
        <v>247.91855555555554</v>
      </c>
      <c r="K219" s="3">
        <f>SUM(Table3[[#This Row],[RN Hours (excl. Admin, DON)]], Table3[[#This Row],[LPN Hours (excl. Admin)]], Table3[[#This Row],[CNA Hours]], Table3[[#This Row],[NA TR Hours]], Table3[[#This Row],[Med Aide/Tech Hours]])</f>
        <v>237.83244444444443</v>
      </c>
      <c r="L219" s="3">
        <f>SUM(Table3[[#This Row],[RN Hours (excl. Admin, DON)]:[RN DON Hours]])</f>
        <v>17.8</v>
      </c>
      <c r="M219" s="3">
        <v>12.822222222222223</v>
      </c>
      <c r="N219" s="3">
        <v>0</v>
      </c>
      <c r="O219" s="3">
        <v>4.9777777777777779</v>
      </c>
      <c r="P219" s="3">
        <f>SUM(Table3[[#This Row],[LPN Hours (excl. Admin)]:[LPN Admin Hours]])</f>
        <v>52.74355555555556</v>
      </c>
      <c r="Q219" s="3">
        <v>47.635222222222225</v>
      </c>
      <c r="R219" s="3">
        <v>5.1083333333333334</v>
      </c>
      <c r="S219" s="3">
        <f>SUM(Table3[[#This Row],[CNA Hours]], Table3[[#This Row],[NA TR Hours]], Table3[[#This Row],[Med Aide/Tech Hours]])</f>
        <v>177.375</v>
      </c>
      <c r="T219" s="3">
        <v>126.02222222222223</v>
      </c>
      <c r="U219" s="3">
        <v>5.7194444444444441</v>
      </c>
      <c r="V219" s="3">
        <v>45.633333333333333</v>
      </c>
      <c r="W219" s="3">
        <f>SUM(Table3[[#This Row],[RN Hours Contract]:[Med Aide Hours Contract]])</f>
        <v>0</v>
      </c>
      <c r="X219" s="3">
        <v>0</v>
      </c>
      <c r="Y219" s="3">
        <v>0</v>
      </c>
      <c r="Z219" s="3">
        <v>0</v>
      </c>
      <c r="AA219" s="3">
        <v>0</v>
      </c>
      <c r="AB219" s="3">
        <v>0</v>
      </c>
      <c r="AC219" s="3">
        <v>0</v>
      </c>
      <c r="AD219" s="3">
        <v>0</v>
      </c>
      <c r="AE219" s="3">
        <v>0</v>
      </c>
      <c r="AF219" t="s">
        <v>217</v>
      </c>
      <c r="AG219" s="13">
        <v>7</v>
      </c>
      <c r="AQ219"/>
    </row>
    <row r="220" spans="1:43" x14ac:dyDescent="0.2">
      <c r="A220" t="s">
        <v>479</v>
      </c>
      <c r="B220" t="s">
        <v>703</v>
      </c>
      <c r="C220" t="s">
        <v>1075</v>
      </c>
      <c r="D220" t="s">
        <v>1284</v>
      </c>
      <c r="E220" s="3">
        <v>84.86666666666666</v>
      </c>
      <c r="F220" s="3">
        <f>Table3[[#This Row],[Total Hours Nurse Staffing]]/Table3[[#This Row],[MDS Census]]</f>
        <v>2.4443951296150828</v>
      </c>
      <c r="G220" s="3">
        <f>Table3[[#This Row],[Total Direct Care Staff Hours]]/Table3[[#This Row],[MDS Census]]</f>
        <v>2.2159675307672164</v>
      </c>
      <c r="H220" s="3">
        <f>Table3[[#This Row],[Total RN Hours (w/ Admin, DON)]]/Table3[[#This Row],[MDS Census]]</f>
        <v>0.35257135375752813</v>
      </c>
      <c r="I220" s="3">
        <f>Table3[[#This Row],[RN Hours (excl. Admin, DON)]]/Table3[[#This Row],[MDS Census]]</f>
        <v>0.12414375490966223</v>
      </c>
      <c r="J220" s="3">
        <f t="shared" si="3"/>
        <v>207.44766666666666</v>
      </c>
      <c r="K220" s="3">
        <f>SUM(Table3[[#This Row],[RN Hours (excl. Admin, DON)]], Table3[[#This Row],[LPN Hours (excl. Admin)]], Table3[[#This Row],[CNA Hours]], Table3[[#This Row],[NA TR Hours]], Table3[[#This Row],[Med Aide/Tech Hours]])</f>
        <v>188.06177777777776</v>
      </c>
      <c r="L220" s="3">
        <f>SUM(Table3[[#This Row],[RN Hours (excl. Admin, DON)]:[RN DON Hours]])</f>
        <v>29.921555555555553</v>
      </c>
      <c r="M220" s="3">
        <v>10.535666666666668</v>
      </c>
      <c r="N220" s="3">
        <v>14.052555555555555</v>
      </c>
      <c r="O220" s="3">
        <v>5.333333333333333</v>
      </c>
      <c r="P220" s="3">
        <f>SUM(Table3[[#This Row],[LPN Hours (excl. Admin)]:[LPN Admin Hours]])</f>
        <v>63.603888888888896</v>
      </c>
      <c r="Q220" s="3">
        <v>63.603888888888896</v>
      </c>
      <c r="R220" s="3">
        <v>0</v>
      </c>
      <c r="S220" s="3">
        <f>SUM(Table3[[#This Row],[CNA Hours]], Table3[[#This Row],[NA TR Hours]], Table3[[#This Row],[Med Aide/Tech Hours]])</f>
        <v>113.92222222222222</v>
      </c>
      <c r="T220" s="3">
        <v>113.92222222222222</v>
      </c>
      <c r="U220" s="3">
        <v>0</v>
      </c>
      <c r="V220" s="3">
        <v>0</v>
      </c>
      <c r="W220" s="3">
        <f>SUM(Table3[[#This Row],[RN Hours Contract]:[Med Aide Hours Contract]])</f>
        <v>0.44444444444444442</v>
      </c>
      <c r="X220" s="3">
        <v>0</v>
      </c>
      <c r="Y220" s="3">
        <v>0.44444444444444442</v>
      </c>
      <c r="Z220" s="3">
        <v>0</v>
      </c>
      <c r="AA220" s="3">
        <v>0</v>
      </c>
      <c r="AB220" s="3">
        <v>0</v>
      </c>
      <c r="AC220" s="3">
        <v>0</v>
      </c>
      <c r="AD220" s="3">
        <v>0</v>
      </c>
      <c r="AE220" s="3">
        <v>0</v>
      </c>
      <c r="AF220" t="s">
        <v>218</v>
      </c>
      <c r="AG220" s="13">
        <v>7</v>
      </c>
      <c r="AQ220"/>
    </row>
    <row r="221" spans="1:43" x14ac:dyDescent="0.2">
      <c r="A221" t="s">
        <v>479</v>
      </c>
      <c r="B221" t="s">
        <v>704</v>
      </c>
      <c r="C221" t="s">
        <v>1068</v>
      </c>
      <c r="D221" t="s">
        <v>1282</v>
      </c>
      <c r="E221" s="3">
        <v>33.055555555555557</v>
      </c>
      <c r="F221" s="3">
        <f>Table3[[#This Row],[Total Hours Nurse Staffing]]/Table3[[#This Row],[MDS Census]]</f>
        <v>3.7254117647058824</v>
      </c>
      <c r="G221" s="3">
        <f>Table3[[#This Row],[Total Direct Care Staff Hours]]/Table3[[#This Row],[MDS Census]]</f>
        <v>3.4995294117647062</v>
      </c>
      <c r="H221" s="3">
        <f>Table3[[#This Row],[Total RN Hours (w/ Admin, DON)]]/Table3[[#This Row],[MDS Census]]</f>
        <v>0.66884033613445359</v>
      </c>
      <c r="I221" s="3">
        <f>Table3[[#This Row],[RN Hours (excl. Admin, DON)]]/Table3[[#This Row],[MDS Census]]</f>
        <v>0.44295798319327728</v>
      </c>
      <c r="J221" s="3">
        <f t="shared" si="3"/>
        <v>123.14555555555556</v>
      </c>
      <c r="K221" s="3">
        <f>SUM(Table3[[#This Row],[RN Hours (excl. Admin, DON)]], Table3[[#This Row],[LPN Hours (excl. Admin)]], Table3[[#This Row],[CNA Hours]], Table3[[#This Row],[NA TR Hours]], Table3[[#This Row],[Med Aide/Tech Hours]])</f>
        <v>115.67888888888891</v>
      </c>
      <c r="L221" s="3">
        <f>SUM(Table3[[#This Row],[RN Hours (excl. Admin, DON)]:[RN DON Hours]])</f>
        <v>22.108888888888885</v>
      </c>
      <c r="M221" s="3">
        <v>14.642222222222221</v>
      </c>
      <c r="N221" s="3">
        <v>4.9777777777777779</v>
      </c>
      <c r="O221" s="3">
        <v>2.4888888888888889</v>
      </c>
      <c r="P221" s="3">
        <f>SUM(Table3[[#This Row],[LPN Hours (excl. Admin)]:[LPN Admin Hours]])</f>
        <v>34.135555555555555</v>
      </c>
      <c r="Q221" s="3">
        <v>34.135555555555555</v>
      </c>
      <c r="R221" s="3">
        <v>0</v>
      </c>
      <c r="S221" s="3">
        <f>SUM(Table3[[#This Row],[CNA Hours]], Table3[[#This Row],[NA TR Hours]], Table3[[#This Row],[Med Aide/Tech Hours]])</f>
        <v>66.901111111111121</v>
      </c>
      <c r="T221" s="3">
        <v>66.901111111111121</v>
      </c>
      <c r="U221" s="3">
        <v>0</v>
      </c>
      <c r="V221" s="3">
        <v>0</v>
      </c>
      <c r="W221" s="3">
        <f>SUM(Table3[[#This Row],[RN Hours Contract]:[Med Aide Hours Contract]])</f>
        <v>0</v>
      </c>
      <c r="X221" s="3">
        <v>0</v>
      </c>
      <c r="Y221" s="3">
        <v>0</v>
      </c>
      <c r="Z221" s="3">
        <v>0</v>
      </c>
      <c r="AA221" s="3">
        <v>0</v>
      </c>
      <c r="AB221" s="3">
        <v>0</v>
      </c>
      <c r="AC221" s="3">
        <v>0</v>
      </c>
      <c r="AD221" s="3">
        <v>0</v>
      </c>
      <c r="AE221" s="3">
        <v>0</v>
      </c>
      <c r="AF221" t="s">
        <v>219</v>
      </c>
      <c r="AG221" s="13">
        <v>7</v>
      </c>
      <c r="AQ221"/>
    </row>
    <row r="222" spans="1:43" x14ac:dyDescent="0.2">
      <c r="A222" t="s">
        <v>479</v>
      </c>
      <c r="B222" t="s">
        <v>705</v>
      </c>
      <c r="C222" t="s">
        <v>1040</v>
      </c>
      <c r="D222" t="s">
        <v>1228</v>
      </c>
      <c r="E222" s="3">
        <v>30.622222222222224</v>
      </c>
      <c r="F222" s="3">
        <f>Table3[[#This Row],[Total Hours Nurse Staffing]]/Table3[[#This Row],[MDS Census]]</f>
        <v>3.0676886792452831</v>
      </c>
      <c r="G222" s="3">
        <f>Table3[[#This Row],[Total Direct Care Staff Hours]]/Table3[[#This Row],[MDS Census]]</f>
        <v>2.7247714078374452</v>
      </c>
      <c r="H222" s="3">
        <f>Table3[[#This Row],[Total RN Hours (w/ Admin, DON)]]/Table3[[#This Row],[MDS Census]]</f>
        <v>0.65461901306240933</v>
      </c>
      <c r="I222" s="3">
        <f>Table3[[#This Row],[RN Hours (excl. Admin, DON)]]/Table3[[#This Row],[MDS Census]]</f>
        <v>0.31170174165457182</v>
      </c>
      <c r="J222" s="3">
        <f t="shared" si="3"/>
        <v>93.939444444444447</v>
      </c>
      <c r="K222" s="3">
        <f>SUM(Table3[[#This Row],[RN Hours (excl. Admin, DON)]], Table3[[#This Row],[LPN Hours (excl. Admin)]], Table3[[#This Row],[CNA Hours]], Table3[[#This Row],[NA TR Hours]], Table3[[#This Row],[Med Aide/Tech Hours]])</f>
        <v>83.438555555555553</v>
      </c>
      <c r="L222" s="3">
        <f>SUM(Table3[[#This Row],[RN Hours (excl. Admin, DON)]:[RN DON Hours]])</f>
        <v>20.045888888888889</v>
      </c>
      <c r="M222" s="3">
        <v>9.5449999999999999</v>
      </c>
      <c r="N222" s="3">
        <v>5.4870000000000001</v>
      </c>
      <c r="O222" s="3">
        <v>5.0138888888888893</v>
      </c>
      <c r="P222" s="3">
        <f>SUM(Table3[[#This Row],[LPN Hours (excl. Admin)]:[LPN Admin Hours]])</f>
        <v>13.182777777777778</v>
      </c>
      <c r="Q222" s="3">
        <v>13.182777777777778</v>
      </c>
      <c r="R222" s="3">
        <v>0</v>
      </c>
      <c r="S222" s="3">
        <f>SUM(Table3[[#This Row],[CNA Hours]], Table3[[#This Row],[NA TR Hours]], Table3[[#This Row],[Med Aide/Tech Hours]])</f>
        <v>60.710777777777778</v>
      </c>
      <c r="T222" s="3">
        <v>43.254000000000005</v>
      </c>
      <c r="U222" s="3">
        <v>4.6554444444444449</v>
      </c>
      <c r="V222" s="3">
        <v>12.801333333333334</v>
      </c>
      <c r="W222" s="3">
        <f>SUM(Table3[[#This Row],[RN Hours Contract]:[Med Aide Hours Contract]])</f>
        <v>0</v>
      </c>
      <c r="X222" s="3">
        <v>0</v>
      </c>
      <c r="Y222" s="3">
        <v>0</v>
      </c>
      <c r="Z222" s="3">
        <v>0</v>
      </c>
      <c r="AA222" s="3">
        <v>0</v>
      </c>
      <c r="AB222" s="3">
        <v>0</v>
      </c>
      <c r="AC222" s="3">
        <v>0</v>
      </c>
      <c r="AD222" s="3">
        <v>0</v>
      </c>
      <c r="AE222" s="3">
        <v>0</v>
      </c>
      <c r="AF222" t="s">
        <v>220</v>
      </c>
      <c r="AG222" s="13">
        <v>7</v>
      </c>
      <c r="AQ222"/>
    </row>
    <row r="223" spans="1:43" x14ac:dyDescent="0.2">
      <c r="A223" t="s">
        <v>479</v>
      </c>
      <c r="B223" t="s">
        <v>706</v>
      </c>
      <c r="C223" t="s">
        <v>1113</v>
      </c>
      <c r="D223" t="s">
        <v>1214</v>
      </c>
      <c r="E223" s="3">
        <v>54.844444444444441</v>
      </c>
      <c r="F223" s="3">
        <f>Table3[[#This Row],[Total Hours Nurse Staffing]]/Table3[[#This Row],[MDS Census]]</f>
        <v>3.2884663695299841</v>
      </c>
      <c r="G223" s="3">
        <f>Table3[[#This Row],[Total Direct Care Staff Hours]]/Table3[[#This Row],[MDS Census]]</f>
        <v>3.086910453808752</v>
      </c>
      <c r="H223" s="3">
        <f>Table3[[#This Row],[Total RN Hours (w/ Admin, DON)]]/Table3[[#This Row],[MDS Census]]</f>
        <v>0.52433144246353325</v>
      </c>
      <c r="I223" s="3">
        <f>Table3[[#This Row],[RN Hours (excl. Admin, DON)]]/Table3[[#This Row],[MDS Census]]</f>
        <v>0.39730551053484603</v>
      </c>
      <c r="J223" s="3">
        <f t="shared" si="3"/>
        <v>180.35411111111111</v>
      </c>
      <c r="K223" s="3">
        <f>SUM(Table3[[#This Row],[RN Hours (excl. Admin, DON)]], Table3[[#This Row],[LPN Hours (excl. Admin)]], Table3[[#This Row],[CNA Hours]], Table3[[#This Row],[NA TR Hours]], Table3[[#This Row],[Med Aide/Tech Hours]])</f>
        <v>169.29988888888889</v>
      </c>
      <c r="L223" s="3">
        <f>SUM(Table3[[#This Row],[RN Hours (excl. Admin, DON)]:[RN DON Hours]])</f>
        <v>28.756666666666668</v>
      </c>
      <c r="M223" s="3">
        <v>21.79</v>
      </c>
      <c r="N223" s="3">
        <v>1.3666666666666667</v>
      </c>
      <c r="O223" s="3">
        <v>5.6</v>
      </c>
      <c r="P223" s="3">
        <f>SUM(Table3[[#This Row],[LPN Hours (excl. Admin)]:[LPN Admin Hours]])</f>
        <v>27.860444444444447</v>
      </c>
      <c r="Q223" s="3">
        <v>23.77288888888889</v>
      </c>
      <c r="R223" s="3">
        <v>4.0875555555555572</v>
      </c>
      <c r="S223" s="3">
        <f>SUM(Table3[[#This Row],[CNA Hours]], Table3[[#This Row],[NA TR Hours]], Table3[[#This Row],[Med Aide/Tech Hours]])</f>
        <v>123.73699999999999</v>
      </c>
      <c r="T223" s="3">
        <v>77.485777777777784</v>
      </c>
      <c r="U223" s="3">
        <v>2.7791111111111109</v>
      </c>
      <c r="V223" s="3">
        <v>43.472111111111111</v>
      </c>
      <c r="W223" s="3">
        <f>SUM(Table3[[#This Row],[RN Hours Contract]:[Med Aide Hours Contract]])</f>
        <v>0</v>
      </c>
      <c r="X223" s="3">
        <v>0</v>
      </c>
      <c r="Y223" s="3">
        <v>0</v>
      </c>
      <c r="Z223" s="3">
        <v>0</v>
      </c>
      <c r="AA223" s="3">
        <v>0</v>
      </c>
      <c r="AB223" s="3">
        <v>0</v>
      </c>
      <c r="AC223" s="3">
        <v>0</v>
      </c>
      <c r="AD223" s="3">
        <v>0</v>
      </c>
      <c r="AE223" s="3">
        <v>0</v>
      </c>
      <c r="AF223" t="s">
        <v>221</v>
      </c>
      <c r="AG223" s="13">
        <v>7</v>
      </c>
      <c r="AQ223"/>
    </row>
    <row r="224" spans="1:43" x14ac:dyDescent="0.2">
      <c r="A224" t="s">
        <v>479</v>
      </c>
      <c r="B224" t="s">
        <v>707</v>
      </c>
      <c r="C224" t="s">
        <v>1138</v>
      </c>
      <c r="D224" t="s">
        <v>1266</v>
      </c>
      <c r="E224" s="3">
        <v>25.866666666666667</v>
      </c>
      <c r="F224" s="3">
        <f>Table3[[#This Row],[Total Hours Nurse Staffing]]/Table3[[#This Row],[MDS Census]]</f>
        <v>3.4308719931271474</v>
      </c>
      <c r="G224" s="3">
        <f>Table3[[#This Row],[Total Direct Care Staff Hours]]/Table3[[#This Row],[MDS Census]]</f>
        <v>3.0174914089347085</v>
      </c>
      <c r="H224" s="3">
        <f>Table3[[#This Row],[Total RN Hours (w/ Admin, DON)]]/Table3[[#This Row],[MDS Census]]</f>
        <v>0.35160223367697568</v>
      </c>
      <c r="I224" s="3">
        <f>Table3[[#This Row],[RN Hours (excl. Admin, DON)]]/Table3[[#This Row],[MDS Census]]</f>
        <v>0.13069158075601375</v>
      </c>
      <c r="J224" s="3">
        <f t="shared" si="3"/>
        <v>88.74522222222221</v>
      </c>
      <c r="K224" s="3">
        <f>SUM(Table3[[#This Row],[RN Hours (excl. Admin, DON)]], Table3[[#This Row],[LPN Hours (excl. Admin)]], Table3[[#This Row],[CNA Hours]], Table3[[#This Row],[NA TR Hours]], Table3[[#This Row],[Med Aide/Tech Hours]])</f>
        <v>78.052444444444461</v>
      </c>
      <c r="L224" s="3">
        <f>SUM(Table3[[#This Row],[RN Hours (excl. Admin, DON)]:[RN DON Hours]])</f>
        <v>9.0947777777777716</v>
      </c>
      <c r="M224" s="3">
        <v>3.3805555555555555</v>
      </c>
      <c r="N224" s="3">
        <v>0</v>
      </c>
      <c r="O224" s="3">
        <v>5.714222222222217</v>
      </c>
      <c r="P224" s="3">
        <f>SUM(Table3[[#This Row],[LPN Hours (excl. Admin)]:[LPN Admin Hours]])</f>
        <v>22.795222222222222</v>
      </c>
      <c r="Q224" s="3">
        <v>17.816666666666666</v>
      </c>
      <c r="R224" s="3">
        <v>4.9785555555555563</v>
      </c>
      <c r="S224" s="3">
        <f>SUM(Table3[[#This Row],[CNA Hours]], Table3[[#This Row],[NA TR Hours]], Table3[[#This Row],[Med Aide/Tech Hours]])</f>
        <v>56.855222222222217</v>
      </c>
      <c r="T224" s="3">
        <v>25.910666666666668</v>
      </c>
      <c r="U224" s="3">
        <v>29.613888888888887</v>
      </c>
      <c r="V224" s="3">
        <v>1.3306666666666667</v>
      </c>
      <c r="W224" s="3">
        <f>SUM(Table3[[#This Row],[RN Hours Contract]:[Med Aide Hours Contract]])</f>
        <v>2</v>
      </c>
      <c r="X224" s="3">
        <v>2</v>
      </c>
      <c r="Y224" s="3">
        <v>0</v>
      </c>
      <c r="Z224" s="3">
        <v>0</v>
      </c>
      <c r="AA224" s="3">
        <v>0</v>
      </c>
      <c r="AB224" s="3">
        <v>0</v>
      </c>
      <c r="AC224" s="3">
        <v>0</v>
      </c>
      <c r="AD224" s="3">
        <v>0</v>
      </c>
      <c r="AE224" s="3">
        <v>0</v>
      </c>
      <c r="AF224" t="s">
        <v>222</v>
      </c>
      <c r="AG224" s="13">
        <v>7</v>
      </c>
      <c r="AQ224"/>
    </row>
    <row r="225" spans="1:43" x14ac:dyDescent="0.2">
      <c r="A225" t="s">
        <v>479</v>
      </c>
      <c r="B225" t="s">
        <v>708</v>
      </c>
      <c r="C225" t="s">
        <v>1121</v>
      </c>
      <c r="D225" t="s">
        <v>1274</v>
      </c>
      <c r="E225" s="3">
        <v>56.522222222222226</v>
      </c>
      <c r="F225" s="3">
        <f>Table3[[#This Row],[Total Hours Nurse Staffing]]/Table3[[#This Row],[MDS Census]]</f>
        <v>3.7875466876351487</v>
      </c>
      <c r="G225" s="3">
        <f>Table3[[#This Row],[Total Direct Care Staff Hours]]/Table3[[#This Row],[MDS Census]]</f>
        <v>3.6630627088657355</v>
      </c>
      <c r="H225" s="3">
        <f>Table3[[#This Row],[Total RN Hours (w/ Admin, DON)]]/Table3[[#This Row],[MDS Census]]</f>
        <v>0.64281501867505397</v>
      </c>
      <c r="I225" s="3">
        <f>Table3[[#This Row],[RN Hours (excl. Admin, DON)]]/Table3[[#This Row],[MDS Census]]</f>
        <v>0.59249066247297022</v>
      </c>
      <c r="J225" s="3">
        <f t="shared" si="3"/>
        <v>214.08055555555558</v>
      </c>
      <c r="K225" s="3">
        <f>SUM(Table3[[#This Row],[RN Hours (excl. Admin, DON)]], Table3[[#This Row],[LPN Hours (excl. Admin)]], Table3[[#This Row],[CNA Hours]], Table3[[#This Row],[NA TR Hours]], Table3[[#This Row],[Med Aide/Tech Hours]])</f>
        <v>207.04444444444442</v>
      </c>
      <c r="L225" s="3">
        <f>SUM(Table3[[#This Row],[RN Hours (excl. Admin, DON)]:[RN DON Hours]])</f>
        <v>36.333333333333329</v>
      </c>
      <c r="M225" s="3">
        <v>33.488888888888887</v>
      </c>
      <c r="N225" s="3">
        <v>0</v>
      </c>
      <c r="O225" s="3">
        <v>2.8444444444444446</v>
      </c>
      <c r="P225" s="3">
        <f>SUM(Table3[[#This Row],[LPN Hours (excl. Admin)]:[LPN Admin Hours]])</f>
        <v>29.716666666666665</v>
      </c>
      <c r="Q225" s="3">
        <v>25.524999999999999</v>
      </c>
      <c r="R225" s="3">
        <v>4.1916666666666664</v>
      </c>
      <c r="S225" s="3">
        <f>SUM(Table3[[#This Row],[CNA Hours]], Table3[[#This Row],[NA TR Hours]], Table3[[#This Row],[Med Aide/Tech Hours]])</f>
        <v>148.03055555555557</v>
      </c>
      <c r="T225" s="3">
        <v>117.98333333333333</v>
      </c>
      <c r="U225" s="3">
        <v>3.3777777777777778</v>
      </c>
      <c r="V225" s="3">
        <v>26.669444444444444</v>
      </c>
      <c r="W225" s="3">
        <f>SUM(Table3[[#This Row],[RN Hours Contract]:[Med Aide Hours Contract]])</f>
        <v>6.1333333333333329</v>
      </c>
      <c r="X225" s="3">
        <v>1.05</v>
      </c>
      <c r="Y225" s="3">
        <v>0</v>
      </c>
      <c r="Z225" s="3">
        <v>0</v>
      </c>
      <c r="AA225" s="3">
        <v>0</v>
      </c>
      <c r="AB225" s="3">
        <v>0</v>
      </c>
      <c r="AC225" s="3">
        <v>5.083333333333333</v>
      </c>
      <c r="AD225" s="3">
        <v>0</v>
      </c>
      <c r="AE225" s="3">
        <v>0</v>
      </c>
      <c r="AF225" t="s">
        <v>223</v>
      </c>
      <c r="AG225" s="13">
        <v>7</v>
      </c>
      <c r="AQ225"/>
    </row>
    <row r="226" spans="1:43" x14ac:dyDescent="0.2">
      <c r="A226" t="s">
        <v>479</v>
      </c>
      <c r="B226" t="s">
        <v>709</v>
      </c>
      <c r="C226" t="s">
        <v>995</v>
      </c>
      <c r="D226" t="s">
        <v>1276</v>
      </c>
      <c r="E226" s="3">
        <v>42.766666666666666</v>
      </c>
      <c r="F226" s="3">
        <f>Table3[[#This Row],[Total Hours Nurse Staffing]]/Table3[[#This Row],[MDS Census]]</f>
        <v>3.8454299818134579</v>
      </c>
      <c r="G226" s="3">
        <f>Table3[[#This Row],[Total Direct Care Staff Hours]]/Table3[[#This Row],[MDS Census]]</f>
        <v>3.4643076123668486</v>
      </c>
      <c r="H226" s="3">
        <f>Table3[[#This Row],[Total RN Hours (w/ Admin, DON)]]/Table3[[#This Row],[MDS Census]]</f>
        <v>0.74749285528708764</v>
      </c>
      <c r="I226" s="3">
        <f>Table3[[#This Row],[RN Hours (excl. Admin, DON)]]/Table3[[#This Row],[MDS Census]]</f>
        <v>0.38676539360872952</v>
      </c>
      <c r="J226" s="3">
        <f t="shared" si="3"/>
        <v>164.45622222222221</v>
      </c>
      <c r="K226" s="3">
        <f>SUM(Table3[[#This Row],[RN Hours (excl. Admin, DON)]], Table3[[#This Row],[LPN Hours (excl. Admin)]], Table3[[#This Row],[CNA Hours]], Table3[[#This Row],[NA TR Hours]], Table3[[#This Row],[Med Aide/Tech Hours]])</f>
        <v>148.15688888888889</v>
      </c>
      <c r="L226" s="3">
        <f>SUM(Table3[[#This Row],[RN Hours (excl. Admin, DON)]:[RN DON Hours]])</f>
        <v>31.96777777777778</v>
      </c>
      <c r="M226" s="3">
        <v>16.540666666666667</v>
      </c>
      <c r="N226" s="3">
        <v>10.715999999999999</v>
      </c>
      <c r="O226" s="3">
        <v>4.7111111111111112</v>
      </c>
      <c r="P226" s="3">
        <f>SUM(Table3[[#This Row],[LPN Hours (excl. Admin)]:[LPN Admin Hours]])</f>
        <v>35.008555555555553</v>
      </c>
      <c r="Q226" s="3">
        <v>34.136333333333333</v>
      </c>
      <c r="R226" s="3">
        <v>0.87222222222222223</v>
      </c>
      <c r="S226" s="3">
        <f>SUM(Table3[[#This Row],[CNA Hours]], Table3[[#This Row],[NA TR Hours]], Table3[[#This Row],[Med Aide/Tech Hours]])</f>
        <v>97.479888888888894</v>
      </c>
      <c r="T226" s="3">
        <v>79.311111111111117</v>
      </c>
      <c r="U226" s="3">
        <v>0</v>
      </c>
      <c r="V226" s="3">
        <v>18.168777777777777</v>
      </c>
      <c r="W226" s="3">
        <f>SUM(Table3[[#This Row],[RN Hours Contract]:[Med Aide Hours Contract]])</f>
        <v>0.13333333333333333</v>
      </c>
      <c r="X226" s="3">
        <v>0</v>
      </c>
      <c r="Y226" s="3">
        <v>4.4444444444444446E-2</v>
      </c>
      <c r="Z226" s="3">
        <v>0</v>
      </c>
      <c r="AA226" s="3">
        <v>8.8888888888888892E-2</v>
      </c>
      <c r="AB226" s="3">
        <v>0</v>
      </c>
      <c r="AC226" s="3">
        <v>0</v>
      </c>
      <c r="AD226" s="3">
        <v>0</v>
      </c>
      <c r="AE226" s="3">
        <v>0</v>
      </c>
      <c r="AF226" t="s">
        <v>224</v>
      </c>
      <c r="AG226" s="13">
        <v>7</v>
      </c>
      <c r="AQ226"/>
    </row>
    <row r="227" spans="1:43" x14ac:dyDescent="0.2">
      <c r="A227" t="s">
        <v>479</v>
      </c>
      <c r="B227" t="s">
        <v>710</v>
      </c>
      <c r="C227" t="s">
        <v>1136</v>
      </c>
      <c r="D227" t="s">
        <v>1238</v>
      </c>
      <c r="E227" s="3">
        <v>85.788888888888891</v>
      </c>
      <c r="F227" s="3">
        <f>Table3[[#This Row],[Total Hours Nurse Staffing]]/Table3[[#This Row],[MDS Census]]</f>
        <v>3.537116953762466</v>
      </c>
      <c r="G227" s="3">
        <f>Table3[[#This Row],[Total Direct Care Staff Hours]]/Table3[[#This Row],[MDS Census]]</f>
        <v>3.2735176790571172</v>
      </c>
      <c r="H227" s="3">
        <f>Table3[[#This Row],[Total RN Hours (w/ Admin, DON)]]/Table3[[#This Row],[MDS Census]]</f>
        <v>0.3724258515736304</v>
      </c>
      <c r="I227" s="3">
        <f>Table3[[#This Row],[RN Hours (excl. Admin, DON)]]/Table3[[#This Row],[MDS Census]]</f>
        <v>0.20201398782541122</v>
      </c>
      <c r="J227" s="3">
        <f t="shared" si="3"/>
        <v>303.44533333333334</v>
      </c>
      <c r="K227" s="3">
        <f>SUM(Table3[[#This Row],[RN Hours (excl. Admin, DON)]], Table3[[#This Row],[LPN Hours (excl. Admin)]], Table3[[#This Row],[CNA Hours]], Table3[[#This Row],[NA TR Hours]], Table3[[#This Row],[Med Aide/Tech Hours]])</f>
        <v>280.83144444444446</v>
      </c>
      <c r="L227" s="3">
        <f>SUM(Table3[[#This Row],[RN Hours (excl. Admin, DON)]:[RN DON Hours]])</f>
        <v>31.950000000000003</v>
      </c>
      <c r="M227" s="3">
        <v>17.330555555555556</v>
      </c>
      <c r="N227" s="3">
        <v>9.3861111111111111</v>
      </c>
      <c r="O227" s="3">
        <v>5.2333333333333334</v>
      </c>
      <c r="P227" s="3">
        <f>SUM(Table3[[#This Row],[LPN Hours (excl. Admin)]:[LPN Admin Hours]])</f>
        <v>46.245333333333335</v>
      </c>
      <c r="Q227" s="3">
        <v>38.250888888888888</v>
      </c>
      <c r="R227" s="3">
        <v>7.9944444444444445</v>
      </c>
      <c r="S227" s="3">
        <f>SUM(Table3[[#This Row],[CNA Hours]], Table3[[#This Row],[NA TR Hours]], Table3[[#This Row],[Med Aide/Tech Hours]])</f>
        <v>225.25</v>
      </c>
      <c r="T227" s="3">
        <v>172.5</v>
      </c>
      <c r="U227" s="3">
        <v>9.65</v>
      </c>
      <c r="V227" s="3">
        <v>43.1</v>
      </c>
      <c r="W227" s="3">
        <f>SUM(Table3[[#This Row],[RN Hours Contract]:[Med Aide Hours Contract]])</f>
        <v>33.375</v>
      </c>
      <c r="X227" s="3">
        <v>5.7361111111111107</v>
      </c>
      <c r="Y227" s="3">
        <v>0</v>
      </c>
      <c r="Z227" s="3">
        <v>0</v>
      </c>
      <c r="AA227" s="3">
        <v>15.661999999999999</v>
      </c>
      <c r="AB227" s="3">
        <v>0</v>
      </c>
      <c r="AC227" s="3">
        <v>11.97688888888889</v>
      </c>
      <c r="AD227" s="3">
        <v>0</v>
      </c>
      <c r="AE227" s="3">
        <v>0</v>
      </c>
      <c r="AF227" t="s">
        <v>225</v>
      </c>
      <c r="AG227" s="13">
        <v>7</v>
      </c>
      <c r="AQ227"/>
    </row>
    <row r="228" spans="1:43" x14ac:dyDescent="0.2">
      <c r="A228" t="s">
        <v>479</v>
      </c>
      <c r="B228" t="s">
        <v>711</v>
      </c>
      <c r="C228" t="s">
        <v>1021</v>
      </c>
      <c r="D228" t="s">
        <v>1308</v>
      </c>
      <c r="E228" s="3">
        <v>50.81111111111111</v>
      </c>
      <c r="F228" s="3">
        <f>Table3[[#This Row],[Total Hours Nurse Staffing]]/Table3[[#This Row],[MDS Census]]</f>
        <v>3.7610977476492455</v>
      </c>
      <c r="G228" s="3">
        <f>Table3[[#This Row],[Total Direct Care Staff Hours]]/Table3[[#This Row],[MDS Census]]</f>
        <v>3.550185873605948</v>
      </c>
      <c r="H228" s="3">
        <f>Table3[[#This Row],[Total RN Hours (w/ Admin, DON)]]/Table3[[#This Row],[MDS Census]]</f>
        <v>0.33380712879947522</v>
      </c>
      <c r="I228" s="3">
        <f>Table3[[#This Row],[RN Hours (excl. Admin, DON)]]/Table3[[#This Row],[MDS Census]]</f>
        <v>0.23059260879072818</v>
      </c>
      <c r="J228" s="3">
        <f t="shared" si="3"/>
        <v>191.10555555555555</v>
      </c>
      <c r="K228" s="3">
        <f>SUM(Table3[[#This Row],[RN Hours (excl. Admin, DON)]], Table3[[#This Row],[LPN Hours (excl. Admin)]], Table3[[#This Row],[CNA Hours]], Table3[[#This Row],[NA TR Hours]], Table3[[#This Row],[Med Aide/Tech Hours]])</f>
        <v>180.38888888888889</v>
      </c>
      <c r="L228" s="3">
        <f>SUM(Table3[[#This Row],[RN Hours (excl. Admin, DON)]:[RN DON Hours]])</f>
        <v>16.961111111111112</v>
      </c>
      <c r="M228" s="3">
        <v>11.716666666666667</v>
      </c>
      <c r="N228" s="3">
        <v>0</v>
      </c>
      <c r="O228" s="3">
        <v>5.2444444444444445</v>
      </c>
      <c r="P228" s="3">
        <f>SUM(Table3[[#This Row],[LPN Hours (excl. Admin)]:[LPN Admin Hours]])</f>
        <v>22.733333333333334</v>
      </c>
      <c r="Q228" s="3">
        <v>17.261111111111113</v>
      </c>
      <c r="R228" s="3">
        <v>5.4722222222222223</v>
      </c>
      <c r="S228" s="3">
        <f>SUM(Table3[[#This Row],[CNA Hours]], Table3[[#This Row],[NA TR Hours]], Table3[[#This Row],[Med Aide/Tech Hours]])</f>
        <v>151.4111111111111</v>
      </c>
      <c r="T228" s="3">
        <v>121.45833333333333</v>
      </c>
      <c r="U228" s="3">
        <v>0</v>
      </c>
      <c r="V228" s="3">
        <v>29.952777777777779</v>
      </c>
      <c r="W228" s="3">
        <f>SUM(Table3[[#This Row],[RN Hours Contract]:[Med Aide Hours Contract]])</f>
        <v>0</v>
      </c>
      <c r="X228" s="3">
        <v>0</v>
      </c>
      <c r="Y228" s="3">
        <v>0</v>
      </c>
      <c r="Z228" s="3">
        <v>0</v>
      </c>
      <c r="AA228" s="3">
        <v>0</v>
      </c>
      <c r="AB228" s="3">
        <v>0</v>
      </c>
      <c r="AC228" s="3">
        <v>0</v>
      </c>
      <c r="AD228" s="3">
        <v>0</v>
      </c>
      <c r="AE228" s="3">
        <v>0</v>
      </c>
      <c r="AF228" t="s">
        <v>226</v>
      </c>
      <c r="AG228" s="13">
        <v>7</v>
      </c>
      <c r="AQ228"/>
    </row>
    <row r="229" spans="1:43" x14ac:dyDescent="0.2">
      <c r="A229" t="s">
        <v>479</v>
      </c>
      <c r="B229" t="s">
        <v>712</v>
      </c>
      <c r="C229" t="s">
        <v>1109</v>
      </c>
      <c r="D229" t="s">
        <v>1256</v>
      </c>
      <c r="E229" s="3">
        <v>22.588888888888889</v>
      </c>
      <c r="F229" s="3">
        <f>Table3[[#This Row],[Total Hours Nurse Staffing]]/Table3[[#This Row],[MDS Census]]</f>
        <v>4.1420118052139694</v>
      </c>
      <c r="G229" s="3">
        <f>Table3[[#This Row],[Total Direct Care Staff Hours]]/Table3[[#This Row],[MDS Census]]</f>
        <v>3.8734431874077719</v>
      </c>
      <c r="H229" s="3">
        <f>Table3[[#This Row],[Total RN Hours (w/ Admin, DON)]]/Table3[[#This Row],[MDS Census]]</f>
        <v>0.62631087063453028</v>
      </c>
      <c r="I229" s="3">
        <f>Table3[[#This Row],[RN Hours (excl. Admin, DON)]]/Table3[[#This Row],[MDS Census]]</f>
        <v>0.3577422528283325</v>
      </c>
      <c r="J229" s="3">
        <f t="shared" si="3"/>
        <v>93.563444444444443</v>
      </c>
      <c r="K229" s="3">
        <f>SUM(Table3[[#This Row],[RN Hours (excl. Admin, DON)]], Table3[[#This Row],[LPN Hours (excl. Admin)]], Table3[[#This Row],[CNA Hours]], Table3[[#This Row],[NA TR Hours]], Table3[[#This Row],[Med Aide/Tech Hours]])</f>
        <v>87.49677777777778</v>
      </c>
      <c r="L229" s="3">
        <f>SUM(Table3[[#This Row],[RN Hours (excl. Admin, DON)]:[RN DON Hours]])</f>
        <v>14.147666666666666</v>
      </c>
      <c r="M229" s="3">
        <v>8.0809999999999995</v>
      </c>
      <c r="N229" s="3">
        <v>0.52222222222222225</v>
      </c>
      <c r="O229" s="3">
        <v>5.5444444444444443</v>
      </c>
      <c r="P229" s="3">
        <f>SUM(Table3[[#This Row],[LPN Hours (excl. Admin)]:[LPN Admin Hours]])</f>
        <v>18.147666666666666</v>
      </c>
      <c r="Q229" s="3">
        <v>18.147666666666666</v>
      </c>
      <c r="R229" s="3">
        <v>0</v>
      </c>
      <c r="S229" s="3">
        <f>SUM(Table3[[#This Row],[CNA Hours]], Table3[[#This Row],[NA TR Hours]], Table3[[#This Row],[Med Aide/Tech Hours]])</f>
        <v>61.268111111111111</v>
      </c>
      <c r="T229" s="3">
        <v>48.730555555555554</v>
      </c>
      <c r="U229" s="3">
        <v>0.16277777777777777</v>
      </c>
      <c r="V229" s="3">
        <v>12.374777777777776</v>
      </c>
      <c r="W229" s="3">
        <f>SUM(Table3[[#This Row],[RN Hours Contract]:[Med Aide Hours Contract]])</f>
        <v>1.1444444444444444</v>
      </c>
      <c r="X229" s="3">
        <v>0.62222222222222223</v>
      </c>
      <c r="Y229" s="3">
        <v>0.52222222222222225</v>
      </c>
      <c r="Z229" s="3">
        <v>0</v>
      </c>
      <c r="AA229" s="3">
        <v>0</v>
      </c>
      <c r="AB229" s="3">
        <v>0</v>
      </c>
      <c r="AC229" s="3">
        <v>0</v>
      </c>
      <c r="AD229" s="3">
        <v>0</v>
      </c>
      <c r="AE229" s="3">
        <v>0</v>
      </c>
      <c r="AF229" t="s">
        <v>227</v>
      </c>
      <c r="AG229" s="13">
        <v>7</v>
      </c>
      <c r="AQ229"/>
    </row>
    <row r="230" spans="1:43" x14ac:dyDescent="0.2">
      <c r="A230" t="s">
        <v>479</v>
      </c>
      <c r="B230" t="s">
        <v>713</v>
      </c>
      <c r="C230" t="s">
        <v>1139</v>
      </c>
      <c r="D230" t="s">
        <v>1296</v>
      </c>
      <c r="E230" s="3">
        <v>17.899999999999999</v>
      </c>
      <c r="F230" s="3">
        <f>Table3[[#This Row],[Total Hours Nurse Staffing]]/Table3[[#This Row],[MDS Census]]</f>
        <v>4.2681564245810053</v>
      </c>
      <c r="G230" s="3">
        <f>Table3[[#This Row],[Total Direct Care Staff Hours]]/Table3[[#This Row],[MDS Census]]</f>
        <v>4.1936685288640598</v>
      </c>
      <c r="H230" s="3">
        <f>Table3[[#This Row],[Total RN Hours (w/ Admin, DON)]]/Table3[[#This Row],[MDS Census]]</f>
        <v>1.0208379888268158</v>
      </c>
      <c r="I230" s="3">
        <f>Table3[[#This Row],[RN Hours (excl. Admin, DON)]]/Table3[[#This Row],[MDS Census]]</f>
        <v>0.94635009310986973</v>
      </c>
      <c r="J230" s="3">
        <f t="shared" si="3"/>
        <v>76.399999999999991</v>
      </c>
      <c r="K230" s="3">
        <f>SUM(Table3[[#This Row],[RN Hours (excl. Admin, DON)]], Table3[[#This Row],[LPN Hours (excl. Admin)]], Table3[[#This Row],[CNA Hours]], Table3[[#This Row],[NA TR Hours]], Table3[[#This Row],[Med Aide/Tech Hours]])</f>
        <v>75.066666666666663</v>
      </c>
      <c r="L230" s="3">
        <f>SUM(Table3[[#This Row],[RN Hours (excl. Admin, DON)]:[RN DON Hours]])</f>
        <v>18.273</v>
      </c>
      <c r="M230" s="3">
        <v>16.939666666666668</v>
      </c>
      <c r="N230" s="3">
        <v>0</v>
      </c>
      <c r="O230" s="3">
        <v>1.3333333333333333</v>
      </c>
      <c r="P230" s="3">
        <f>SUM(Table3[[#This Row],[LPN Hours (excl. Admin)]:[LPN Admin Hours]])</f>
        <v>13.332777777777778</v>
      </c>
      <c r="Q230" s="3">
        <v>13.332777777777778</v>
      </c>
      <c r="R230" s="3">
        <v>0</v>
      </c>
      <c r="S230" s="3">
        <f>SUM(Table3[[#This Row],[CNA Hours]], Table3[[#This Row],[NA TR Hours]], Table3[[#This Row],[Med Aide/Tech Hours]])</f>
        <v>44.794222222222217</v>
      </c>
      <c r="T230" s="3">
        <v>34.700666666666663</v>
      </c>
      <c r="U230" s="3">
        <v>10.093555555555557</v>
      </c>
      <c r="V230" s="3">
        <v>0</v>
      </c>
      <c r="W230" s="3">
        <f>SUM(Table3[[#This Row],[RN Hours Contract]:[Med Aide Hours Contract]])</f>
        <v>0.26666666666666666</v>
      </c>
      <c r="X230" s="3">
        <v>0.26666666666666666</v>
      </c>
      <c r="Y230" s="3">
        <v>0</v>
      </c>
      <c r="Z230" s="3">
        <v>0</v>
      </c>
      <c r="AA230" s="3">
        <v>0</v>
      </c>
      <c r="AB230" s="3">
        <v>0</v>
      </c>
      <c r="AC230" s="3">
        <v>0</v>
      </c>
      <c r="AD230" s="3">
        <v>0</v>
      </c>
      <c r="AE230" s="3">
        <v>0</v>
      </c>
      <c r="AF230" t="s">
        <v>228</v>
      </c>
      <c r="AG230" s="13">
        <v>7</v>
      </c>
      <c r="AQ230"/>
    </row>
    <row r="231" spans="1:43" x14ac:dyDescent="0.2">
      <c r="A231" t="s">
        <v>479</v>
      </c>
      <c r="B231" t="s">
        <v>714</v>
      </c>
      <c r="C231" t="s">
        <v>1140</v>
      </c>
      <c r="D231" t="s">
        <v>1237</v>
      </c>
      <c r="E231" s="3">
        <v>9.5555555555555554</v>
      </c>
      <c r="F231" s="3">
        <f>Table3[[#This Row],[Total Hours Nurse Staffing]]/Table3[[#This Row],[MDS Census]]</f>
        <v>6.5651395348837207</v>
      </c>
      <c r="G231" s="3">
        <f>Table3[[#This Row],[Total Direct Care Staff Hours]]/Table3[[#This Row],[MDS Census]]</f>
        <v>6.5445000000000002</v>
      </c>
      <c r="H231" s="3">
        <f>Table3[[#This Row],[Total RN Hours (w/ Admin, DON)]]/Table3[[#This Row],[MDS Census]]</f>
        <v>0.91893023255813955</v>
      </c>
      <c r="I231" s="3">
        <f>Table3[[#This Row],[RN Hours (excl. Admin, DON)]]/Table3[[#This Row],[MDS Census]]</f>
        <v>0.89829069767441849</v>
      </c>
      <c r="J231" s="3">
        <f t="shared" si="3"/>
        <v>62.733555555555554</v>
      </c>
      <c r="K231" s="3">
        <f>SUM(Table3[[#This Row],[RN Hours (excl. Admin, DON)]], Table3[[#This Row],[LPN Hours (excl. Admin)]], Table3[[#This Row],[CNA Hours]], Table3[[#This Row],[NA TR Hours]], Table3[[#This Row],[Med Aide/Tech Hours]])</f>
        <v>62.536333333333332</v>
      </c>
      <c r="L231" s="3">
        <f>SUM(Table3[[#This Row],[RN Hours (excl. Admin, DON)]:[RN DON Hours]])</f>
        <v>8.7808888888888887</v>
      </c>
      <c r="M231" s="3">
        <v>8.5836666666666659</v>
      </c>
      <c r="N231" s="3">
        <v>0.19722222222222222</v>
      </c>
      <c r="O231" s="3">
        <v>0</v>
      </c>
      <c r="P231" s="3">
        <f>SUM(Table3[[#This Row],[LPN Hours (excl. Admin)]:[LPN Admin Hours]])</f>
        <v>21.398777777777777</v>
      </c>
      <c r="Q231" s="3">
        <v>21.398777777777777</v>
      </c>
      <c r="R231" s="3">
        <v>0</v>
      </c>
      <c r="S231" s="3">
        <f>SUM(Table3[[#This Row],[CNA Hours]], Table3[[#This Row],[NA TR Hours]], Table3[[#This Row],[Med Aide/Tech Hours]])</f>
        <v>32.553888888888885</v>
      </c>
      <c r="T231" s="3">
        <v>4.6374444444444443</v>
      </c>
      <c r="U231" s="3">
        <v>22.252333333333329</v>
      </c>
      <c r="V231" s="3">
        <v>5.6641111111111115</v>
      </c>
      <c r="W231" s="3">
        <f>SUM(Table3[[#This Row],[RN Hours Contract]:[Med Aide Hours Contract]])</f>
        <v>1.2722222222222221</v>
      </c>
      <c r="X231" s="3">
        <v>1.075</v>
      </c>
      <c r="Y231" s="3">
        <v>0.19722222222222222</v>
      </c>
      <c r="Z231" s="3">
        <v>0</v>
      </c>
      <c r="AA231" s="3">
        <v>0</v>
      </c>
      <c r="AB231" s="3">
        <v>0</v>
      </c>
      <c r="AC231" s="3">
        <v>0</v>
      </c>
      <c r="AD231" s="3">
        <v>0</v>
      </c>
      <c r="AE231" s="3">
        <v>0</v>
      </c>
      <c r="AF231" t="s">
        <v>229</v>
      </c>
      <c r="AG231" s="13">
        <v>7</v>
      </c>
      <c r="AQ231"/>
    </row>
    <row r="232" spans="1:43" x14ac:dyDescent="0.2">
      <c r="A232" t="s">
        <v>479</v>
      </c>
      <c r="B232" t="s">
        <v>715</v>
      </c>
      <c r="C232" t="s">
        <v>1044</v>
      </c>
      <c r="D232" t="s">
        <v>1296</v>
      </c>
      <c r="E232" s="3">
        <v>42.733333333333334</v>
      </c>
      <c r="F232" s="3">
        <f>Table3[[#This Row],[Total Hours Nurse Staffing]]/Table3[[#This Row],[MDS Census]]</f>
        <v>2.8197971918876754</v>
      </c>
      <c r="G232" s="3">
        <f>Table3[[#This Row],[Total Direct Care Staff Hours]]/Table3[[#This Row],[MDS Census]]</f>
        <v>2.5766692667706703</v>
      </c>
      <c r="H232" s="3">
        <f>Table3[[#This Row],[Total RN Hours (w/ Admin, DON)]]/Table3[[#This Row],[MDS Census]]</f>
        <v>0.39628445137805512</v>
      </c>
      <c r="I232" s="3">
        <f>Table3[[#This Row],[RN Hours (excl. Admin, DON)]]/Table3[[#This Row],[MDS Census]]</f>
        <v>0.15315652626105042</v>
      </c>
      <c r="J232" s="3">
        <f t="shared" si="3"/>
        <v>120.49933333333334</v>
      </c>
      <c r="K232" s="3">
        <f>SUM(Table3[[#This Row],[RN Hours (excl. Admin, DON)]], Table3[[#This Row],[LPN Hours (excl. Admin)]], Table3[[#This Row],[CNA Hours]], Table3[[#This Row],[NA TR Hours]], Table3[[#This Row],[Med Aide/Tech Hours]])</f>
        <v>110.10966666666666</v>
      </c>
      <c r="L232" s="3">
        <f>SUM(Table3[[#This Row],[RN Hours (excl. Admin, DON)]:[RN DON Hours]])</f>
        <v>16.934555555555555</v>
      </c>
      <c r="M232" s="3">
        <v>6.5448888888888881</v>
      </c>
      <c r="N232" s="3">
        <v>4.9785555555555554</v>
      </c>
      <c r="O232" s="3">
        <v>5.4111111111111114</v>
      </c>
      <c r="P232" s="3">
        <f>SUM(Table3[[#This Row],[LPN Hours (excl. Admin)]:[LPN Admin Hours]])</f>
        <v>20.214777777777776</v>
      </c>
      <c r="Q232" s="3">
        <v>20.214777777777776</v>
      </c>
      <c r="R232" s="3">
        <v>0</v>
      </c>
      <c r="S232" s="3">
        <f>SUM(Table3[[#This Row],[CNA Hours]], Table3[[#This Row],[NA TR Hours]], Table3[[#This Row],[Med Aide/Tech Hours]])</f>
        <v>83.350000000000009</v>
      </c>
      <c r="T232" s="3">
        <v>50.123555555555555</v>
      </c>
      <c r="U232" s="3">
        <v>18.907666666666664</v>
      </c>
      <c r="V232" s="3">
        <v>14.318777777777779</v>
      </c>
      <c r="W232" s="3">
        <f>SUM(Table3[[#This Row],[RN Hours Contract]:[Med Aide Hours Contract]])</f>
        <v>0</v>
      </c>
      <c r="X232" s="3">
        <v>0</v>
      </c>
      <c r="Y232" s="3">
        <v>0</v>
      </c>
      <c r="Z232" s="3">
        <v>0</v>
      </c>
      <c r="AA232" s="3">
        <v>0</v>
      </c>
      <c r="AB232" s="3">
        <v>0</v>
      </c>
      <c r="AC232" s="3">
        <v>0</v>
      </c>
      <c r="AD232" s="3">
        <v>0</v>
      </c>
      <c r="AE232" s="3">
        <v>0</v>
      </c>
      <c r="AF232" t="s">
        <v>230</v>
      </c>
      <c r="AG232" s="13">
        <v>7</v>
      </c>
      <c r="AQ232"/>
    </row>
    <row r="233" spans="1:43" x14ac:dyDescent="0.2">
      <c r="A233" t="s">
        <v>479</v>
      </c>
      <c r="B233" t="s">
        <v>716</v>
      </c>
      <c r="C233" t="s">
        <v>1141</v>
      </c>
      <c r="D233" t="s">
        <v>1309</v>
      </c>
      <c r="E233" s="3">
        <v>72.188888888888883</v>
      </c>
      <c r="F233" s="3">
        <f>Table3[[#This Row],[Total Hours Nurse Staffing]]/Table3[[#This Row],[MDS Census]]</f>
        <v>3.4833122979836855</v>
      </c>
      <c r="G233" s="3">
        <f>Table3[[#This Row],[Total Direct Care Staff Hours]]/Table3[[#This Row],[MDS Census]]</f>
        <v>3.3003801754655999</v>
      </c>
      <c r="H233" s="3">
        <f>Table3[[#This Row],[Total RN Hours (w/ Admin, DON)]]/Table3[[#This Row],[MDS Census]]</f>
        <v>0.58839156533784831</v>
      </c>
      <c r="I233" s="3">
        <f>Table3[[#This Row],[RN Hours (excl. Admin, DON)]]/Table3[[#This Row],[MDS Census]]</f>
        <v>0.4356318300754195</v>
      </c>
      <c r="J233" s="3">
        <f t="shared" si="3"/>
        <v>251.45644444444446</v>
      </c>
      <c r="K233" s="3">
        <f>SUM(Table3[[#This Row],[RN Hours (excl. Admin, DON)]], Table3[[#This Row],[LPN Hours (excl. Admin)]], Table3[[#This Row],[CNA Hours]], Table3[[#This Row],[NA TR Hours]], Table3[[#This Row],[Med Aide/Tech Hours]])</f>
        <v>238.25077777777778</v>
      </c>
      <c r="L233" s="3">
        <f>SUM(Table3[[#This Row],[RN Hours (excl. Admin, DON)]:[RN DON Hours]])</f>
        <v>42.475333333333332</v>
      </c>
      <c r="M233" s="3">
        <v>31.44777777777778</v>
      </c>
      <c r="N233" s="3">
        <v>5.4469999999999992</v>
      </c>
      <c r="O233" s="3">
        <v>5.5805555555555539</v>
      </c>
      <c r="P233" s="3">
        <f>SUM(Table3[[#This Row],[LPN Hours (excl. Admin)]:[LPN Admin Hours]])</f>
        <v>24.319777777777777</v>
      </c>
      <c r="Q233" s="3">
        <v>22.141666666666666</v>
      </c>
      <c r="R233" s="3">
        <v>2.1781111111111109</v>
      </c>
      <c r="S233" s="3">
        <f>SUM(Table3[[#This Row],[CNA Hours]], Table3[[#This Row],[NA TR Hours]], Table3[[#This Row],[Med Aide/Tech Hours]])</f>
        <v>184.66133333333335</v>
      </c>
      <c r="T233" s="3">
        <v>98.553222222222232</v>
      </c>
      <c r="U233" s="3">
        <v>55.582111111111097</v>
      </c>
      <c r="V233" s="3">
        <v>30.526000000000003</v>
      </c>
      <c r="W233" s="3">
        <f>SUM(Table3[[#This Row],[RN Hours Contract]:[Med Aide Hours Contract]])</f>
        <v>0</v>
      </c>
      <c r="X233" s="3">
        <v>0</v>
      </c>
      <c r="Y233" s="3">
        <v>0</v>
      </c>
      <c r="Z233" s="3">
        <v>0</v>
      </c>
      <c r="AA233" s="3">
        <v>0</v>
      </c>
      <c r="AB233" s="3">
        <v>0</v>
      </c>
      <c r="AC233" s="3">
        <v>0</v>
      </c>
      <c r="AD233" s="3">
        <v>0</v>
      </c>
      <c r="AE233" s="3">
        <v>0</v>
      </c>
      <c r="AF233" t="s">
        <v>231</v>
      </c>
      <c r="AG233" s="13">
        <v>7</v>
      </c>
      <c r="AQ233"/>
    </row>
    <row r="234" spans="1:43" x14ac:dyDescent="0.2">
      <c r="A234" t="s">
        <v>479</v>
      </c>
      <c r="B234" t="s">
        <v>717</v>
      </c>
      <c r="C234" t="s">
        <v>1004</v>
      </c>
      <c r="D234" t="s">
        <v>1225</v>
      </c>
      <c r="E234" s="3">
        <v>39.222222222222221</v>
      </c>
      <c r="F234" s="3">
        <f>Table3[[#This Row],[Total Hours Nurse Staffing]]/Table3[[#This Row],[MDS Census]]</f>
        <v>3.3306657223796039</v>
      </c>
      <c r="G234" s="3">
        <f>Table3[[#This Row],[Total Direct Care Staff Hours]]/Table3[[#This Row],[MDS Census]]</f>
        <v>3.0630311614730883</v>
      </c>
      <c r="H234" s="3">
        <f>Table3[[#This Row],[Total RN Hours (w/ Admin, DON)]]/Table3[[#This Row],[MDS Census]]</f>
        <v>0.39681303116147315</v>
      </c>
      <c r="I234" s="3">
        <f>Table3[[#This Row],[RN Hours (excl. Admin, DON)]]/Table3[[#This Row],[MDS Census]]</f>
        <v>0.28576487252124649</v>
      </c>
      <c r="J234" s="3">
        <f t="shared" si="3"/>
        <v>130.63611111111112</v>
      </c>
      <c r="K234" s="3">
        <f>SUM(Table3[[#This Row],[RN Hours (excl. Admin, DON)]], Table3[[#This Row],[LPN Hours (excl. Admin)]], Table3[[#This Row],[CNA Hours]], Table3[[#This Row],[NA TR Hours]], Table3[[#This Row],[Med Aide/Tech Hours]])</f>
        <v>120.1388888888889</v>
      </c>
      <c r="L234" s="3">
        <f>SUM(Table3[[#This Row],[RN Hours (excl. Admin, DON)]:[RN DON Hours]])</f>
        <v>15.56388888888889</v>
      </c>
      <c r="M234" s="3">
        <v>11.208333333333334</v>
      </c>
      <c r="N234" s="3">
        <v>0</v>
      </c>
      <c r="O234" s="3">
        <v>4.3555555555555552</v>
      </c>
      <c r="P234" s="3">
        <f>SUM(Table3[[#This Row],[LPN Hours (excl. Admin)]:[LPN Admin Hours]])</f>
        <v>33.008333333333333</v>
      </c>
      <c r="Q234" s="3">
        <v>26.866666666666667</v>
      </c>
      <c r="R234" s="3">
        <v>6.1416666666666666</v>
      </c>
      <c r="S234" s="3">
        <f>SUM(Table3[[#This Row],[CNA Hours]], Table3[[#This Row],[NA TR Hours]], Table3[[#This Row],[Med Aide/Tech Hours]])</f>
        <v>82.063888888888897</v>
      </c>
      <c r="T234" s="3">
        <v>60.205555555555556</v>
      </c>
      <c r="U234" s="3">
        <v>9.5666666666666664</v>
      </c>
      <c r="V234" s="3">
        <v>12.291666666666666</v>
      </c>
      <c r="W234" s="3">
        <f>SUM(Table3[[#This Row],[RN Hours Contract]:[Med Aide Hours Contract]])</f>
        <v>0</v>
      </c>
      <c r="X234" s="3">
        <v>0</v>
      </c>
      <c r="Y234" s="3">
        <v>0</v>
      </c>
      <c r="Z234" s="3">
        <v>0</v>
      </c>
      <c r="AA234" s="3">
        <v>0</v>
      </c>
      <c r="AB234" s="3">
        <v>0</v>
      </c>
      <c r="AC234" s="3">
        <v>0</v>
      </c>
      <c r="AD234" s="3">
        <v>0</v>
      </c>
      <c r="AE234" s="3">
        <v>0</v>
      </c>
      <c r="AF234" t="s">
        <v>232</v>
      </c>
      <c r="AG234" s="13">
        <v>7</v>
      </c>
      <c r="AQ234"/>
    </row>
    <row r="235" spans="1:43" x14ac:dyDescent="0.2">
      <c r="A235" t="s">
        <v>479</v>
      </c>
      <c r="B235" t="s">
        <v>718</v>
      </c>
      <c r="C235" t="s">
        <v>1142</v>
      </c>
      <c r="D235" t="s">
        <v>1230</v>
      </c>
      <c r="E235" s="3">
        <v>59.733333333333334</v>
      </c>
      <c r="F235" s="3">
        <f>Table3[[#This Row],[Total Hours Nurse Staffing]]/Table3[[#This Row],[MDS Census]]</f>
        <v>2.6992113095238097</v>
      </c>
      <c r="G235" s="3">
        <f>Table3[[#This Row],[Total Direct Care Staff Hours]]/Table3[[#This Row],[MDS Census]]</f>
        <v>2.5105189732142859</v>
      </c>
      <c r="H235" s="3">
        <f>Table3[[#This Row],[Total RN Hours (w/ Admin, DON)]]/Table3[[#This Row],[MDS Census]]</f>
        <v>0.53257440476190476</v>
      </c>
      <c r="I235" s="3">
        <f>Table3[[#This Row],[RN Hours (excl. Admin, DON)]]/Table3[[#This Row],[MDS Census]]</f>
        <v>0.43882440476190476</v>
      </c>
      <c r="J235" s="3">
        <f t="shared" si="3"/>
        <v>161.23288888888891</v>
      </c>
      <c r="K235" s="3">
        <f>SUM(Table3[[#This Row],[RN Hours (excl. Admin, DON)]], Table3[[#This Row],[LPN Hours (excl. Admin)]], Table3[[#This Row],[CNA Hours]], Table3[[#This Row],[NA TR Hours]], Table3[[#This Row],[Med Aide/Tech Hours]])</f>
        <v>149.96166666666667</v>
      </c>
      <c r="L235" s="3">
        <f>SUM(Table3[[#This Row],[RN Hours (excl. Admin, DON)]:[RN DON Hours]])</f>
        <v>31.812444444444445</v>
      </c>
      <c r="M235" s="3">
        <v>26.212444444444444</v>
      </c>
      <c r="N235" s="3">
        <v>0</v>
      </c>
      <c r="O235" s="3">
        <v>5.6</v>
      </c>
      <c r="P235" s="3">
        <f>SUM(Table3[[#This Row],[LPN Hours (excl. Admin)]:[LPN Admin Hours]])</f>
        <v>21.891888888888889</v>
      </c>
      <c r="Q235" s="3">
        <v>16.220666666666666</v>
      </c>
      <c r="R235" s="3">
        <v>5.6712222222222222</v>
      </c>
      <c r="S235" s="3">
        <f>SUM(Table3[[#This Row],[CNA Hours]], Table3[[#This Row],[NA TR Hours]], Table3[[#This Row],[Med Aide/Tech Hours]])</f>
        <v>107.52855555555557</v>
      </c>
      <c r="T235" s="3">
        <v>23.601666666666667</v>
      </c>
      <c r="U235" s="3">
        <v>56.427777777777791</v>
      </c>
      <c r="V235" s="3">
        <v>27.499111111111105</v>
      </c>
      <c r="W235" s="3">
        <f>SUM(Table3[[#This Row],[RN Hours Contract]:[Med Aide Hours Contract]])</f>
        <v>0</v>
      </c>
      <c r="X235" s="3">
        <v>0</v>
      </c>
      <c r="Y235" s="3">
        <v>0</v>
      </c>
      <c r="Z235" s="3">
        <v>0</v>
      </c>
      <c r="AA235" s="3">
        <v>0</v>
      </c>
      <c r="AB235" s="3">
        <v>0</v>
      </c>
      <c r="AC235" s="3">
        <v>0</v>
      </c>
      <c r="AD235" s="3">
        <v>0</v>
      </c>
      <c r="AE235" s="3">
        <v>0</v>
      </c>
      <c r="AF235" t="s">
        <v>233</v>
      </c>
      <c r="AG235" s="13">
        <v>7</v>
      </c>
      <c r="AQ235"/>
    </row>
    <row r="236" spans="1:43" x14ac:dyDescent="0.2">
      <c r="A236" t="s">
        <v>479</v>
      </c>
      <c r="B236" t="s">
        <v>719</v>
      </c>
      <c r="C236" t="s">
        <v>1073</v>
      </c>
      <c r="D236" t="s">
        <v>1219</v>
      </c>
      <c r="E236" s="3">
        <v>58.955555555555556</v>
      </c>
      <c r="F236" s="3">
        <f>Table3[[#This Row],[Total Hours Nurse Staffing]]/Table3[[#This Row],[MDS Census]]</f>
        <v>3.4383867320015087</v>
      </c>
      <c r="G236" s="3">
        <f>Table3[[#This Row],[Total Direct Care Staff Hours]]/Table3[[#This Row],[MDS Census]]</f>
        <v>3.3418921975122511</v>
      </c>
      <c r="H236" s="3">
        <f>Table3[[#This Row],[Total RN Hours (w/ Admin, DON)]]/Table3[[#This Row],[MDS Census]]</f>
        <v>0.3385676592536751</v>
      </c>
      <c r="I236" s="3">
        <f>Table3[[#This Row],[RN Hours (excl. Admin, DON)]]/Table3[[#This Row],[MDS Census]]</f>
        <v>0.24207312476441764</v>
      </c>
      <c r="J236" s="3">
        <f t="shared" si="3"/>
        <v>202.71200000000005</v>
      </c>
      <c r="K236" s="3">
        <f>SUM(Table3[[#This Row],[RN Hours (excl. Admin, DON)]], Table3[[#This Row],[LPN Hours (excl. Admin)]], Table3[[#This Row],[CNA Hours]], Table3[[#This Row],[NA TR Hours]], Table3[[#This Row],[Med Aide/Tech Hours]])</f>
        <v>197.02311111111115</v>
      </c>
      <c r="L236" s="3">
        <f>SUM(Table3[[#This Row],[RN Hours (excl. Admin, DON)]:[RN DON Hours]])</f>
        <v>19.960444444444445</v>
      </c>
      <c r="M236" s="3">
        <v>14.271555555555556</v>
      </c>
      <c r="N236" s="3">
        <v>0</v>
      </c>
      <c r="O236" s="3">
        <v>5.6888888888888891</v>
      </c>
      <c r="P236" s="3">
        <f>SUM(Table3[[#This Row],[LPN Hours (excl. Admin)]:[LPN Admin Hours]])</f>
        <v>28.104444444444447</v>
      </c>
      <c r="Q236" s="3">
        <v>28.104444444444447</v>
      </c>
      <c r="R236" s="3">
        <v>0</v>
      </c>
      <c r="S236" s="3">
        <f>SUM(Table3[[#This Row],[CNA Hours]], Table3[[#This Row],[NA TR Hours]], Table3[[#This Row],[Med Aide/Tech Hours]])</f>
        <v>154.64711111111114</v>
      </c>
      <c r="T236" s="3">
        <v>104.68655555555557</v>
      </c>
      <c r="U236" s="3">
        <v>37.969555555555566</v>
      </c>
      <c r="V236" s="3">
        <v>11.991000000000001</v>
      </c>
      <c r="W236" s="3">
        <f>SUM(Table3[[#This Row],[RN Hours Contract]:[Med Aide Hours Contract]])</f>
        <v>0</v>
      </c>
      <c r="X236" s="3">
        <v>0</v>
      </c>
      <c r="Y236" s="3">
        <v>0</v>
      </c>
      <c r="Z236" s="3">
        <v>0</v>
      </c>
      <c r="AA236" s="3">
        <v>0</v>
      </c>
      <c r="AB236" s="3">
        <v>0</v>
      </c>
      <c r="AC236" s="3">
        <v>0</v>
      </c>
      <c r="AD236" s="3">
        <v>0</v>
      </c>
      <c r="AE236" s="3">
        <v>0</v>
      </c>
      <c r="AF236" t="s">
        <v>234</v>
      </c>
      <c r="AG236" s="13">
        <v>7</v>
      </c>
      <c r="AQ236"/>
    </row>
    <row r="237" spans="1:43" x14ac:dyDescent="0.2">
      <c r="A237" t="s">
        <v>479</v>
      </c>
      <c r="B237" t="s">
        <v>720</v>
      </c>
      <c r="C237" t="s">
        <v>1109</v>
      </c>
      <c r="D237" t="s">
        <v>1285</v>
      </c>
      <c r="E237" s="3">
        <v>59.18888888888889</v>
      </c>
      <c r="F237" s="3">
        <f>Table3[[#This Row],[Total Hours Nurse Staffing]]/Table3[[#This Row],[MDS Census]]</f>
        <v>2.6427632813966584</v>
      </c>
      <c r="G237" s="3">
        <f>Table3[[#This Row],[Total Direct Care Staff Hours]]/Table3[[#This Row],[MDS Census]]</f>
        <v>2.6427632813966584</v>
      </c>
      <c r="H237" s="3">
        <f>Table3[[#This Row],[Total RN Hours (w/ Admin, DON)]]/Table3[[#This Row],[MDS Census]]</f>
        <v>0.24901445466491459</v>
      </c>
      <c r="I237" s="3">
        <f>Table3[[#This Row],[RN Hours (excl. Admin, DON)]]/Table3[[#This Row],[MDS Census]]</f>
        <v>0.24901445466491459</v>
      </c>
      <c r="J237" s="3">
        <f t="shared" si="3"/>
        <v>156.42222222222222</v>
      </c>
      <c r="K237" s="3">
        <f>SUM(Table3[[#This Row],[RN Hours (excl. Admin, DON)]], Table3[[#This Row],[LPN Hours (excl. Admin)]], Table3[[#This Row],[CNA Hours]], Table3[[#This Row],[NA TR Hours]], Table3[[#This Row],[Med Aide/Tech Hours]])</f>
        <v>156.42222222222222</v>
      </c>
      <c r="L237" s="3">
        <f>SUM(Table3[[#This Row],[RN Hours (excl. Admin, DON)]:[RN DON Hours]])</f>
        <v>14.738888888888889</v>
      </c>
      <c r="M237" s="3">
        <v>14.738888888888889</v>
      </c>
      <c r="N237" s="3">
        <v>0</v>
      </c>
      <c r="O237" s="3">
        <v>0</v>
      </c>
      <c r="P237" s="3">
        <f>SUM(Table3[[#This Row],[LPN Hours (excl. Admin)]:[LPN Admin Hours]])</f>
        <v>35.422222222222224</v>
      </c>
      <c r="Q237" s="3">
        <v>35.422222222222224</v>
      </c>
      <c r="R237" s="3">
        <v>0</v>
      </c>
      <c r="S237" s="3">
        <f>SUM(Table3[[#This Row],[CNA Hours]], Table3[[#This Row],[NA TR Hours]], Table3[[#This Row],[Med Aide/Tech Hours]])</f>
        <v>106.26111111111112</v>
      </c>
      <c r="T237" s="3">
        <v>60.194444444444443</v>
      </c>
      <c r="U237" s="3">
        <v>46.06666666666667</v>
      </c>
      <c r="V237" s="3">
        <v>0</v>
      </c>
      <c r="W237" s="3">
        <f>SUM(Table3[[#This Row],[RN Hours Contract]:[Med Aide Hours Contract]])</f>
        <v>0</v>
      </c>
      <c r="X237" s="3">
        <v>0</v>
      </c>
      <c r="Y237" s="3">
        <v>0</v>
      </c>
      <c r="Z237" s="3">
        <v>0</v>
      </c>
      <c r="AA237" s="3">
        <v>0</v>
      </c>
      <c r="AB237" s="3">
        <v>0</v>
      </c>
      <c r="AC237" s="3">
        <v>0</v>
      </c>
      <c r="AD237" s="3">
        <v>0</v>
      </c>
      <c r="AE237" s="3">
        <v>0</v>
      </c>
      <c r="AF237" t="s">
        <v>235</v>
      </c>
      <c r="AG237" s="13">
        <v>7</v>
      </c>
      <c r="AQ237"/>
    </row>
    <row r="238" spans="1:43" x14ac:dyDescent="0.2">
      <c r="A238" t="s">
        <v>479</v>
      </c>
      <c r="B238" t="s">
        <v>721</v>
      </c>
      <c r="C238" t="s">
        <v>985</v>
      </c>
      <c r="D238" t="s">
        <v>1227</v>
      </c>
      <c r="E238" s="3">
        <v>79.955555555555549</v>
      </c>
      <c r="F238" s="3">
        <f>Table3[[#This Row],[Total Hours Nurse Staffing]]/Table3[[#This Row],[MDS Census]]</f>
        <v>3.4462020566981661</v>
      </c>
      <c r="G238" s="3">
        <f>Table3[[#This Row],[Total Direct Care Staff Hours]]/Table3[[#This Row],[MDS Census]]</f>
        <v>3.2558268482490269</v>
      </c>
      <c r="H238" s="3">
        <f>Table3[[#This Row],[Total RN Hours (w/ Admin, DON)]]/Table3[[#This Row],[MDS Census]]</f>
        <v>0.56118260144524745</v>
      </c>
      <c r="I238" s="3">
        <f>Table3[[#This Row],[RN Hours (excl. Admin, DON)]]/Table3[[#This Row],[MDS Census]]</f>
        <v>0.37080739299610899</v>
      </c>
      <c r="J238" s="3">
        <f t="shared" si="3"/>
        <v>275.54300000000001</v>
      </c>
      <c r="K238" s="3">
        <f>SUM(Table3[[#This Row],[RN Hours (excl. Admin, DON)]], Table3[[#This Row],[LPN Hours (excl. Admin)]], Table3[[#This Row],[CNA Hours]], Table3[[#This Row],[NA TR Hours]], Table3[[#This Row],[Med Aide/Tech Hours]])</f>
        <v>260.32144444444441</v>
      </c>
      <c r="L238" s="3">
        <f>SUM(Table3[[#This Row],[RN Hours (excl. Admin, DON)]:[RN DON Hours]])</f>
        <v>44.869666666666667</v>
      </c>
      <c r="M238" s="3">
        <v>29.64811111111111</v>
      </c>
      <c r="N238" s="3">
        <v>9.5326666666666693</v>
      </c>
      <c r="O238" s="3">
        <v>5.6888888888888891</v>
      </c>
      <c r="P238" s="3">
        <f>SUM(Table3[[#This Row],[LPN Hours (excl. Admin)]:[LPN Admin Hours]])</f>
        <v>46.995333333333335</v>
      </c>
      <c r="Q238" s="3">
        <v>46.995333333333335</v>
      </c>
      <c r="R238" s="3">
        <v>0</v>
      </c>
      <c r="S238" s="3">
        <f>SUM(Table3[[#This Row],[CNA Hours]], Table3[[#This Row],[NA TR Hours]], Table3[[#This Row],[Med Aide/Tech Hours]])</f>
        <v>183.678</v>
      </c>
      <c r="T238" s="3">
        <v>139.93811111111111</v>
      </c>
      <c r="U238" s="3">
        <v>0</v>
      </c>
      <c r="V238" s="3">
        <v>43.739888888888878</v>
      </c>
      <c r="W238" s="3">
        <f>SUM(Table3[[#This Row],[RN Hours Contract]:[Med Aide Hours Contract]])</f>
        <v>1.4642222222222219</v>
      </c>
      <c r="X238" s="3">
        <v>0</v>
      </c>
      <c r="Y238" s="3">
        <v>1.4642222222222219</v>
      </c>
      <c r="Z238" s="3">
        <v>0</v>
      </c>
      <c r="AA238" s="3">
        <v>0</v>
      </c>
      <c r="AB238" s="3">
        <v>0</v>
      </c>
      <c r="AC238" s="3">
        <v>0</v>
      </c>
      <c r="AD238" s="3">
        <v>0</v>
      </c>
      <c r="AE238" s="3">
        <v>0</v>
      </c>
      <c r="AF238" t="s">
        <v>236</v>
      </c>
      <c r="AG238" s="13">
        <v>7</v>
      </c>
      <c r="AQ238"/>
    </row>
    <row r="239" spans="1:43" x14ac:dyDescent="0.2">
      <c r="A239" t="s">
        <v>479</v>
      </c>
      <c r="B239" t="s">
        <v>722</v>
      </c>
      <c r="C239" t="s">
        <v>1134</v>
      </c>
      <c r="D239" t="s">
        <v>1210</v>
      </c>
      <c r="E239" s="3">
        <v>53.37777777777778</v>
      </c>
      <c r="F239" s="3">
        <f>Table3[[#This Row],[Total Hours Nurse Staffing]]/Table3[[#This Row],[MDS Census]]</f>
        <v>4.4292839300582836</v>
      </c>
      <c r="G239" s="3">
        <f>Table3[[#This Row],[Total Direct Care Staff Hours]]/Table3[[#This Row],[MDS Census]]</f>
        <v>4.1383263946711066</v>
      </c>
      <c r="H239" s="3">
        <f>Table3[[#This Row],[Total RN Hours (w/ Admin, DON)]]/Table3[[#This Row],[MDS Census]]</f>
        <v>0.87077851790174854</v>
      </c>
      <c r="I239" s="3">
        <f>Table3[[#This Row],[RN Hours (excl. Admin, DON)]]/Table3[[#This Row],[MDS Census]]</f>
        <v>0.57982098251457115</v>
      </c>
      <c r="J239" s="3">
        <f t="shared" si="3"/>
        <v>236.4253333333333</v>
      </c>
      <c r="K239" s="3">
        <f>SUM(Table3[[#This Row],[RN Hours (excl. Admin, DON)]], Table3[[#This Row],[LPN Hours (excl. Admin)]], Table3[[#This Row],[CNA Hours]], Table3[[#This Row],[NA TR Hours]], Table3[[#This Row],[Med Aide/Tech Hours]])</f>
        <v>220.89466666666664</v>
      </c>
      <c r="L239" s="3">
        <f>SUM(Table3[[#This Row],[RN Hours (excl. Admin, DON)]:[RN DON Hours]])</f>
        <v>46.480222222222224</v>
      </c>
      <c r="M239" s="3">
        <v>30.949555555555555</v>
      </c>
      <c r="N239" s="3">
        <v>10.327333333333334</v>
      </c>
      <c r="O239" s="3">
        <v>5.2033333333333323</v>
      </c>
      <c r="P239" s="3">
        <f>SUM(Table3[[#This Row],[LPN Hours (excl. Admin)]:[LPN Admin Hours]])</f>
        <v>35.075000000000003</v>
      </c>
      <c r="Q239" s="3">
        <v>35.075000000000003</v>
      </c>
      <c r="R239" s="3">
        <v>0</v>
      </c>
      <c r="S239" s="3">
        <f>SUM(Table3[[#This Row],[CNA Hours]], Table3[[#This Row],[NA TR Hours]], Table3[[#This Row],[Med Aide/Tech Hours]])</f>
        <v>154.87011111111107</v>
      </c>
      <c r="T239" s="3">
        <v>136.57644444444443</v>
      </c>
      <c r="U239" s="3">
        <v>5.3988888888888882</v>
      </c>
      <c r="V239" s="3">
        <v>12.894777777777772</v>
      </c>
      <c r="W239" s="3">
        <f>SUM(Table3[[#This Row],[RN Hours Contract]:[Med Aide Hours Contract]])</f>
        <v>0</v>
      </c>
      <c r="X239" s="3">
        <v>0</v>
      </c>
      <c r="Y239" s="3">
        <v>0</v>
      </c>
      <c r="Z239" s="3">
        <v>0</v>
      </c>
      <c r="AA239" s="3">
        <v>0</v>
      </c>
      <c r="AB239" s="3">
        <v>0</v>
      </c>
      <c r="AC239" s="3">
        <v>0</v>
      </c>
      <c r="AD239" s="3">
        <v>0</v>
      </c>
      <c r="AE239" s="3">
        <v>0</v>
      </c>
      <c r="AF239" t="s">
        <v>237</v>
      </c>
      <c r="AG239" s="13">
        <v>7</v>
      </c>
      <c r="AQ239"/>
    </row>
    <row r="240" spans="1:43" x14ac:dyDescent="0.2">
      <c r="A240" t="s">
        <v>479</v>
      </c>
      <c r="B240" t="s">
        <v>723</v>
      </c>
      <c r="C240" t="s">
        <v>964</v>
      </c>
      <c r="D240" t="s">
        <v>1291</v>
      </c>
      <c r="E240" s="3">
        <v>70.811111111111117</v>
      </c>
      <c r="F240" s="3">
        <f>Table3[[#This Row],[Total Hours Nurse Staffing]]/Table3[[#This Row],[MDS Census]]</f>
        <v>3.5760866154087547</v>
      </c>
      <c r="G240" s="3">
        <f>Table3[[#This Row],[Total Direct Care Staff Hours]]/Table3[[#This Row],[MDS Census]]</f>
        <v>3.293958889063235</v>
      </c>
      <c r="H240" s="3">
        <f>Table3[[#This Row],[Total RN Hours (w/ Admin, DON)]]/Table3[[#This Row],[MDS Census]]</f>
        <v>0.44266436529107167</v>
      </c>
      <c r="I240" s="3">
        <f>Table3[[#This Row],[RN Hours (excl. Admin, DON)]]/Table3[[#This Row],[MDS Census]]</f>
        <v>0.29910560175741407</v>
      </c>
      <c r="J240" s="3">
        <f t="shared" si="3"/>
        <v>253.22666666666663</v>
      </c>
      <c r="K240" s="3">
        <f>SUM(Table3[[#This Row],[RN Hours (excl. Admin, DON)]], Table3[[#This Row],[LPN Hours (excl. Admin)]], Table3[[#This Row],[CNA Hours]], Table3[[#This Row],[NA TR Hours]], Table3[[#This Row],[Med Aide/Tech Hours]])</f>
        <v>233.24888888888887</v>
      </c>
      <c r="L240" s="3">
        <f>SUM(Table3[[#This Row],[RN Hours (excl. Admin, DON)]:[RN DON Hours]])</f>
        <v>31.345555555555556</v>
      </c>
      <c r="M240" s="3">
        <v>21.18</v>
      </c>
      <c r="N240" s="3">
        <v>3.8333333333333326</v>
      </c>
      <c r="O240" s="3">
        <v>6.3322222222222235</v>
      </c>
      <c r="P240" s="3">
        <f>SUM(Table3[[#This Row],[LPN Hours (excl. Admin)]:[LPN Admin Hours]])</f>
        <v>59.825555555555546</v>
      </c>
      <c r="Q240" s="3">
        <v>50.013333333333328</v>
      </c>
      <c r="R240" s="3">
        <v>9.8122222222222195</v>
      </c>
      <c r="S240" s="3">
        <f>SUM(Table3[[#This Row],[CNA Hours]], Table3[[#This Row],[NA TR Hours]], Table3[[#This Row],[Med Aide/Tech Hours]])</f>
        <v>162.05555555555554</v>
      </c>
      <c r="T240" s="3">
        <v>134.80888888888887</v>
      </c>
      <c r="U240" s="3">
        <v>14.063333333333331</v>
      </c>
      <c r="V240" s="3">
        <v>13.183333333333334</v>
      </c>
      <c r="W240" s="3">
        <f>SUM(Table3[[#This Row],[RN Hours Contract]:[Med Aide Hours Contract]])</f>
        <v>0</v>
      </c>
      <c r="X240" s="3">
        <v>0</v>
      </c>
      <c r="Y240" s="3">
        <v>0</v>
      </c>
      <c r="Z240" s="3">
        <v>0</v>
      </c>
      <c r="AA240" s="3">
        <v>0</v>
      </c>
      <c r="AB240" s="3">
        <v>0</v>
      </c>
      <c r="AC240" s="3">
        <v>0</v>
      </c>
      <c r="AD240" s="3">
        <v>0</v>
      </c>
      <c r="AE240" s="3">
        <v>0</v>
      </c>
      <c r="AF240" t="s">
        <v>238</v>
      </c>
      <c r="AG240" s="13">
        <v>7</v>
      </c>
      <c r="AQ240"/>
    </row>
    <row r="241" spans="1:43" x14ac:dyDescent="0.2">
      <c r="A241" t="s">
        <v>479</v>
      </c>
      <c r="B241" t="s">
        <v>724</v>
      </c>
      <c r="C241" t="s">
        <v>979</v>
      </c>
      <c r="D241" t="s">
        <v>1255</v>
      </c>
      <c r="E241" s="3">
        <v>61.988888888888887</v>
      </c>
      <c r="F241" s="3">
        <f>Table3[[#This Row],[Total Hours Nurse Staffing]]/Table3[[#This Row],[MDS Census]]</f>
        <v>3.5593242516580035</v>
      </c>
      <c r="G241" s="3">
        <f>Table3[[#This Row],[Total Direct Care Staff Hours]]/Table3[[#This Row],[MDS Census]]</f>
        <v>3.1290428392184979</v>
      </c>
      <c r="H241" s="3">
        <f>Table3[[#This Row],[Total RN Hours (w/ Admin, DON)]]/Table3[[#This Row],[MDS Census]]</f>
        <v>0.51543825058254167</v>
      </c>
      <c r="I241" s="3">
        <f>Table3[[#This Row],[RN Hours (excl. Admin, DON)]]/Table3[[#This Row],[MDS Census]]</f>
        <v>0.27310091414231941</v>
      </c>
      <c r="J241" s="3">
        <f t="shared" ref="J241:J304" si="4">SUM(L241,P241,S241)</f>
        <v>220.63855555555557</v>
      </c>
      <c r="K241" s="3">
        <f>SUM(Table3[[#This Row],[RN Hours (excl. Admin, DON)]], Table3[[#This Row],[LPN Hours (excl. Admin)]], Table3[[#This Row],[CNA Hours]], Table3[[#This Row],[NA TR Hours]], Table3[[#This Row],[Med Aide/Tech Hours]])</f>
        <v>193.96588888888888</v>
      </c>
      <c r="L241" s="3">
        <f>SUM(Table3[[#This Row],[RN Hours (excl. Admin, DON)]:[RN DON Hours]])</f>
        <v>31.951444444444441</v>
      </c>
      <c r="M241" s="3">
        <v>16.929222222222222</v>
      </c>
      <c r="N241" s="3">
        <v>8.4444444444444446</v>
      </c>
      <c r="O241" s="3">
        <v>6.5777777777777775</v>
      </c>
      <c r="P241" s="3">
        <f>SUM(Table3[[#This Row],[LPN Hours (excl. Admin)]:[LPN Admin Hours]])</f>
        <v>50.760444444444445</v>
      </c>
      <c r="Q241" s="3">
        <v>39.11</v>
      </c>
      <c r="R241" s="3">
        <v>11.650444444444446</v>
      </c>
      <c r="S241" s="3">
        <f>SUM(Table3[[#This Row],[CNA Hours]], Table3[[#This Row],[NA TR Hours]], Table3[[#This Row],[Med Aide/Tech Hours]])</f>
        <v>137.92666666666668</v>
      </c>
      <c r="T241" s="3">
        <v>91.76466666666667</v>
      </c>
      <c r="U241" s="3">
        <v>33.604111111111116</v>
      </c>
      <c r="V241" s="3">
        <v>12.55788888888889</v>
      </c>
      <c r="W241" s="3">
        <f>SUM(Table3[[#This Row],[RN Hours Contract]:[Med Aide Hours Contract]])</f>
        <v>0.17777777777777778</v>
      </c>
      <c r="X241" s="3">
        <v>0</v>
      </c>
      <c r="Y241" s="3">
        <v>0.17777777777777778</v>
      </c>
      <c r="Z241" s="3">
        <v>0</v>
      </c>
      <c r="AA241" s="3">
        <v>0</v>
      </c>
      <c r="AB241" s="3">
        <v>0</v>
      </c>
      <c r="AC241" s="3">
        <v>0</v>
      </c>
      <c r="AD241" s="3">
        <v>0</v>
      </c>
      <c r="AE241" s="3">
        <v>0</v>
      </c>
      <c r="AF241" t="s">
        <v>239</v>
      </c>
      <c r="AG241" s="13">
        <v>7</v>
      </c>
      <c r="AQ241"/>
    </row>
    <row r="242" spans="1:43" x14ac:dyDescent="0.2">
      <c r="A242" t="s">
        <v>479</v>
      </c>
      <c r="B242" t="s">
        <v>725</v>
      </c>
      <c r="C242" t="s">
        <v>1018</v>
      </c>
      <c r="D242" t="s">
        <v>1224</v>
      </c>
      <c r="E242" s="3">
        <v>70.588888888888889</v>
      </c>
      <c r="F242" s="3">
        <f>Table3[[#This Row],[Total Hours Nurse Staffing]]/Table3[[#This Row],[MDS Census]]</f>
        <v>2.9619423894223202</v>
      </c>
      <c r="G242" s="3">
        <f>Table3[[#This Row],[Total Direct Care Staff Hours]]/Table3[[#This Row],[MDS Census]]</f>
        <v>2.62222886825122</v>
      </c>
      <c r="H242" s="3">
        <f>Table3[[#This Row],[Total RN Hours (w/ Admin, DON)]]/Table3[[#This Row],[MDS Census]]</f>
        <v>0.40905556430033058</v>
      </c>
      <c r="I242" s="3">
        <f>Table3[[#This Row],[RN Hours (excl. Admin, DON)]]/Table3[[#This Row],[MDS Census]]</f>
        <v>0.1294191720447033</v>
      </c>
      <c r="J242" s="3">
        <f t="shared" si="4"/>
        <v>209.08022222222223</v>
      </c>
      <c r="K242" s="3">
        <f>SUM(Table3[[#This Row],[RN Hours (excl. Admin, DON)]], Table3[[#This Row],[LPN Hours (excl. Admin)]], Table3[[#This Row],[CNA Hours]], Table3[[#This Row],[NA TR Hours]], Table3[[#This Row],[Med Aide/Tech Hours]])</f>
        <v>185.10022222222224</v>
      </c>
      <c r="L242" s="3">
        <f>SUM(Table3[[#This Row],[RN Hours (excl. Admin, DON)]:[RN DON Hours]])</f>
        <v>28.87477777777778</v>
      </c>
      <c r="M242" s="3">
        <v>9.1355555555555554</v>
      </c>
      <c r="N242" s="3">
        <v>14.139222222222225</v>
      </c>
      <c r="O242" s="3">
        <v>5.6</v>
      </c>
      <c r="P242" s="3">
        <f>SUM(Table3[[#This Row],[LPN Hours (excl. Admin)]:[LPN Admin Hours]])</f>
        <v>53.683000000000007</v>
      </c>
      <c r="Q242" s="3">
        <v>49.442222222222227</v>
      </c>
      <c r="R242" s="3">
        <v>4.2407777777777769</v>
      </c>
      <c r="S242" s="3">
        <f>SUM(Table3[[#This Row],[CNA Hours]], Table3[[#This Row],[NA TR Hours]], Table3[[#This Row],[Med Aide/Tech Hours]])</f>
        <v>126.52244444444443</v>
      </c>
      <c r="T242" s="3">
        <v>100.79244444444444</v>
      </c>
      <c r="U242" s="3">
        <v>9.8589999999999982</v>
      </c>
      <c r="V242" s="3">
        <v>15.870999999999997</v>
      </c>
      <c r="W242" s="3">
        <f>SUM(Table3[[#This Row],[RN Hours Contract]:[Med Aide Hours Contract]])</f>
        <v>1.6</v>
      </c>
      <c r="X242" s="3">
        <v>1.6</v>
      </c>
      <c r="Y242" s="3">
        <v>0</v>
      </c>
      <c r="Z242" s="3">
        <v>0</v>
      </c>
      <c r="AA242" s="3">
        <v>0</v>
      </c>
      <c r="AB242" s="3">
        <v>0</v>
      </c>
      <c r="AC242" s="3">
        <v>0</v>
      </c>
      <c r="AD242" s="3">
        <v>0</v>
      </c>
      <c r="AE242" s="3">
        <v>0</v>
      </c>
      <c r="AF242" t="s">
        <v>240</v>
      </c>
      <c r="AG242" s="13">
        <v>7</v>
      </c>
      <c r="AQ242"/>
    </row>
    <row r="243" spans="1:43" x14ac:dyDescent="0.2">
      <c r="A243" t="s">
        <v>479</v>
      </c>
      <c r="B243" t="s">
        <v>726</v>
      </c>
      <c r="C243" t="s">
        <v>1143</v>
      </c>
      <c r="D243" t="s">
        <v>1227</v>
      </c>
      <c r="E243" s="3">
        <v>62.677777777777777</v>
      </c>
      <c r="F243" s="3">
        <f>Table3[[#This Row],[Total Hours Nurse Staffing]]/Table3[[#This Row],[MDS Census]]</f>
        <v>3.5877060804821839</v>
      </c>
      <c r="G243" s="3">
        <f>Table3[[#This Row],[Total Direct Care Staff Hours]]/Table3[[#This Row],[MDS Census]]</f>
        <v>3.2772558057082075</v>
      </c>
      <c r="H243" s="3">
        <f>Table3[[#This Row],[Total RN Hours (w/ Admin, DON)]]/Table3[[#This Row],[MDS Census]]</f>
        <v>0.46193050877503988</v>
      </c>
      <c r="I243" s="3">
        <f>Table3[[#This Row],[RN Hours (excl. Admin, DON)]]/Table3[[#This Row],[MDS Census]]</f>
        <v>0.15923595107250488</v>
      </c>
      <c r="J243" s="3">
        <f t="shared" si="4"/>
        <v>224.86944444444444</v>
      </c>
      <c r="K243" s="3">
        <f>SUM(Table3[[#This Row],[RN Hours (excl. Admin, DON)]], Table3[[#This Row],[LPN Hours (excl. Admin)]], Table3[[#This Row],[CNA Hours]], Table3[[#This Row],[NA TR Hours]], Table3[[#This Row],[Med Aide/Tech Hours]])</f>
        <v>205.4111111111111</v>
      </c>
      <c r="L243" s="3">
        <f>SUM(Table3[[#This Row],[RN Hours (excl. Admin, DON)]:[RN DON Hours]])</f>
        <v>28.952777777777776</v>
      </c>
      <c r="M243" s="3">
        <v>9.9805555555555561</v>
      </c>
      <c r="N243" s="3">
        <v>13.536111111111111</v>
      </c>
      <c r="O243" s="3">
        <v>5.4361111111111109</v>
      </c>
      <c r="P243" s="3">
        <f>SUM(Table3[[#This Row],[LPN Hours (excl. Admin)]:[LPN Admin Hours]])</f>
        <v>47.916666666666671</v>
      </c>
      <c r="Q243" s="3">
        <v>47.430555555555557</v>
      </c>
      <c r="R243" s="3">
        <v>0.4861111111111111</v>
      </c>
      <c r="S243" s="3">
        <f>SUM(Table3[[#This Row],[CNA Hours]], Table3[[#This Row],[NA TR Hours]], Table3[[#This Row],[Med Aide/Tech Hours]])</f>
        <v>148</v>
      </c>
      <c r="T243" s="3">
        <v>114.74722222222222</v>
      </c>
      <c r="U243" s="3">
        <v>10.375</v>
      </c>
      <c r="V243" s="3">
        <v>22.877777777777776</v>
      </c>
      <c r="W243" s="3">
        <f>SUM(Table3[[#This Row],[RN Hours Contract]:[Med Aide Hours Contract]])</f>
        <v>52.525000000000006</v>
      </c>
      <c r="X243" s="3">
        <v>1.5944444444444446</v>
      </c>
      <c r="Y243" s="3">
        <v>0</v>
      </c>
      <c r="Z243" s="3">
        <v>0</v>
      </c>
      <c r="AA243" s="3">
        <v>17.044444444444444</v>
      </c>
      <c r="AB243" s="3">
        <v>0</v>
      </c>
      <c r="AC243" s="3">
        <v>33.886111111111113</v>
      </c>
      <c r="AD243" s="3">
        <v>0</v>
      </c>
      <c r="AE243" s="3">
        <v>0</v>
      </c>
      <c r="AF243" t="s">
        <v>241</v>
      </c>
      <c r="AG243" s="13">
        <v>7</v>
      </c>
      <c r="AQ243"/>
    </row>
    <row r="244" spans="1:43" x14ac:dyDescent="0.2">
      <c r="A244" t="s">
        <v>479</v>
      </c>
      <c r="B244" t="s">
        <v>727</v>
      </c>
      <c r="C244" t="s">
        <v>1020</v>
      </c>
      <c r="D244" t="s">
        <v>1244</v>
      </c>
      <c r="E244" s="3">
        <v>48.133333333333333</v>
      </c>
      <c r="F244" s="3">
        <f>Table3[[#This Row],[Total Hours Nurse Staffing]]/Table3[[#This Row],[MDS Census]]</f>
        <v>2.1024607571560483</v>
      </c>
      <c r="G244" s="3">
        <f>Table3[[#This Row],[Total Direct Care Staff Hours]]/Table3[[#This Row],[MDS Census]]</f>
        <v>1.9768836565096954</v>
      </c>
      <c r="H244" s="3">
        <f>Table3[[#This Row],[Total RN Hours (w/ Admin, DON)]]/Table3[[#This Row],[MDS Census]]</f>
        <v>0.14804016620498614</v>
      </c>
      <c r="I244" s="3">
        <f>Table3[[#This Row],[RN Hours (excl. Admin, DON)]]/Table3[[#This Row],[MDS Census]]</f>
        <v>2.2463065558633429E-2</v>
      </c>
      <c r="J244" s="3">
        <f t="shared" si="4"/>
        <v>101.19844444444445</v>
      </c>
      <c r="K244" s="3">
        <f>SUM(Table3[[#This Row],[RN Hours (excl. Admin, DON)]], Table3[[#This Row],[LPN Hours (excl. Admin)]], Table3[[#This Row],[CNA Hours]], Table3[[#This Row],[NA TR Hours]], Table3[[#This Row],[Med Aide/Tech Hours]])</f>
        <v>95.154000000000011</v>
      </c>
      <c r="L244" s="3">
        <f>SUM(Table3[[#This Row],[RN Hours (excl. Admin, DON)]:[RN DON Hours]])</f>
        <v>7.1256666666666666</v>
      </c>
      <c r="M244" s="3">
        <v>1.0812222222222223</v>
      </c>
      <c r="N244" s="3">
        <v>0</v>
      </c>
      <c r="O244" s="3">
        <v>6.0444444444444443</v>
      </c>
      <c r="P244" s="3">
        <f>SUM(Table3[[#This Row],[LPN Hours (excl. Admin)]:[LPN Admin Hours]])</f>
        <v>15.408111111111111</v>
      </c>
      <c r="Q244" s="3">
        <v>15.408111111111111</v>
      </c>
      <c r="R244" s="3">
        <v>0</v>
      </c>
      <c r="S244" s="3">
        <f>SUM(Table3[[#This Row],[CNA Hours]], Table3[[#This Row],[NA TR Hours]], Table3[[#This Row],[Med Aide/Tech Hours]])</f>
        <v>78.664666666666676</v>
      </c>
      <c r="T244" s="3">
        <v>47.05833333333333</v>
      </c>
      <c r="U244" s="3">
        <v>0</v>
      </c>
      <c r="V244" s="3">
        <v>31.606333333333346</v>
      </c>
      <c r="W244" s="3">
        <f>SUM(Table3[[#This Row],[RN Hours Contract]:[Med Aide Hours Contract]])</f>
        <v>0</v>
      </c>
      <c r="X244" s="3">
        <v>0</v>
      </c>
      <c r="Y244" s="3">
        <v>0</v>
      </c>
      <c r="Z244" s="3">
        <v>0</v>
      </c>
      <c r="AA244" s="3">
        <v>0</v>
      </c>
      <c r="AB244" s="3">
        <v>0</v>
      </c>
      <c r="AC244" s="3">
        <v>0</v>
      </c>
      <c r="AD244" s="3">
        <v>0</v>
      </c>
      <c r="AE244" s="3">
        <v>0</v>
      </c>
      <c r="AF244" t="s">
        <v>242</v>
      </c>
      <c r="AG244" s="13">
        <v>7</v>
      </c>
      <c r="AQ244"/>
    </row>
    <row r="245" spans="1:43" x14ac:dyDescent="0.2">
      <c r="A245" t="s">
        <v>479</v>
      </c>
      <c r="B245" t="s">
        <v>728</v>
      </c>
      <c r="C245" t="s">
        <v>1108</v>
      </c>
      <c r="D245" t="s">
        <v>1238</v>
      </c>
      <c r="E245" s="3">
        <v>41.766666666666666</v>
      </c>
      <c r="F245" s="3">
        <f>Table3[[#This Row],[Total Hours Nurse Staffing]]/Table3[[#This Row],[MDS Census]]</f>
        <v>2.7270337855812712</v>
      </c>
      <c r="G245" s="3">
        <f>Table3[[#This Row],[Total Direct Care Staff Hours]]/Table3[[#This Row],[MDS Census]]</f>
        <v>2.6540090449587659</v>
      </c>
      <c r="H245" s="3">
        <f>Table3[[#This Row],[Total RN Hours (w/ Admin, DON)]]/Table3[[#This Row],[MDS Census]]</f>
        <v>0.24474594306996542</v>
      </c>
      <c r="I245" s="3">
        <f>Table3[[#This Row],[RN Hours (excl. Admin, DON)]]/Table3[[#This Row],[MDS Census]]</f>
        <v>0.17172120244745945</v>
      </c>
      <c r="J245" s="3">
        <f t="shared" si="4"/>
        <v>113.8991111111111</v>
      </c>
      <c r="K245" s="3">
        <f>SUM(Table3[[#This Row],[RN Hours (excl. Admin, DON)]], Table3[[#This Row],[LPN Hours (excl. Admin)]], Table3[[#This Row],[CNA Hours]], Table3[[#This Row],[NA TR Hours]], Table3[[#This Row],[Med Aide/Tech Hours]])</f>
        <v>110.84911111111111</v>
      </c>
      <c r="L245" s="3">
        <f>SUM(Table3[[#This Row],[RN Hours (excl. Admin, DON)]:[RN DON Hours]])</f>
        <v>10.222222222222221</v>
      </c>
      <c r="M245" s="3">
        <v>7.1722222222222225</v>
      </c>
      <c r="N245" s="3">
        <v>0</v>
      </c>
      <c r="O245" s="3">
        <v>3.05</v>
      </c>
      <c r="P245" s="3">
        <f>SUM(Table3[[#This Row],[LPN Hours (excl. Admin)]:[LPN Admin Hours]])</f>
        <v>24.662888888888887</v>
      </c>
      <c r="Q245" s="3">
        <v>24.662888888888887</v>
      </c>
      <c r="R245" s="3">
        <v>0</v>
      </c>
      <c r="S245" s="3">
        <f>SUM(Table3[[#This Row],[CNA Hours]], Table3[[#This Row],[NA TR Hours]], Table3[[#This Row],[Med Aide/Tech Hours]])</f>
        <v>79.013999999999996</v>
      </c>
      <c r="T245" s="3">
        <v>66.019555555555556</v>
      </c>
      <c r="U245" s="3">
        <v>0</v>
      </c>
      <c r="V245" s="3">
        <v>12.994444444444444</v>
      </c>
      <c r="W245" s="3">
        <f>SUM(Table3[[#This Row],[RN Hours Contract]:[Med Aide Hours Contract]])</f>
        <v>8.9518888888888881</v>
      </c>
      <c r="X245" s="3">
        <v>0.61111111111111116</v>
      </c>
      <c r="Y245" s="3">
        <v>0</v>
      </c>
      <c r="Z245" s="3">
        <v>0</v>
      </c>
      <c r="AA245" s="3">
        <v>4.9656666666666673</v>
      </c>
      <c r="AB245" s="3">
        <v>0</v>
      </c>
      <c r="AC245" s="3">
        <v>3.375111111111111</v>
      </c>
      <c r="AD245" s="3">
        <v>0</v>
      </c>
      <c r="AE245" s="3">
        <v>0</v>
      </c>
      <c r="AF245" t="s">
        <v>243</v>
      </c>
      <c r="AG245" s="13">
        <v>7</v>
      </c>
      <c r="AQ245"/>
    </row>
    <row r="246" spans="1:43" x14ac:dyDescent="0.2">
      <c r="A246" t="s">
        <v>479</v>
      </c>
      <c r="B246" t="s">
        <v>729</v>
      </c>
      <c r="C246" t="s">
        <v>1144</v>
      </c>
      <c r="D246" t="s">
        <v>1217</v>
      </c>
      <c r="E246" s="3">
        <v>44.822222222222223</v>
      </c>
      <c r="F246" s="3">
        <f>Table3[[#This Row],[Total Hours Nurse Staffing]]/Table3[[#This Row],[MDS Census]]</f>
        <v>3.9441100644521563</v>
      </c>
      <c r="G246" s="3">
        <f>Table3[[#This Row],[Total Direct Care Staff Hours]]/Table3[[#This Row],[MDS Census]]</f>
        <v>3.466259295984135</v>
      </c>
      <c r="H246" s="3">
        <f>Table3[[#This Row],[Total RN Hours (w/ Admin, DON)]]/Table3[[#This Row],[MDS Census]]</f>
        <v>0.57956866633614279</v>
      </c>
      <c r="I246" s="3">
        <f>Table3[[#This Row],[RN Hours (excl. Admin, DON)]]/Table3[[#This Row],[MDS Census]]</f>
        <v>0.34564204263758053</v>
      </c>
      <c r="J246" s="3">
        <f t="shared" si="4"/>
        <v>176.78377777777777</v>
      </c>
      <c r="K246" s="3">
        <f>SUM(Table3[[#This Row],[RN Hours (excl. Admin, DON)]], Table3[[#This Row],[LPN Hours (excl. Admin)]], Table3[[#This Row],[CNA Hours]], Table3[[#This Row],[NA TR Hours]], Table3[[#This Row],[Med Aide/Tech Hours]])</f>
        <v>155.36544444444445</v>
      </c>
      <c r="L246" s="3">
        <f>SUM(Table3[[#This Row],[RN Hours (excl. Admin, DON)]:[RN DON Hours]])</f>
        <v>25.977555555555554</v>
      </c>
      <c r="M246" s="3">
        <v>15.492444444444443</v>
      </c>
      <c r="N246" s="3">
        <v>4.0257777777777779</v>
      </c>
      <c r="O246" s="3">
        <v>6.4593333333333334</v>
      </c>
      <c r="P246" s="3">
        <f>SUM(Table3[[#This Row],[LPN Hours (excl. Admin)]:[LPN Admin Hours]])</f>
        <v>39.68911111111111</v>
      </c>
      <c r="Q246" s="3">
        <v>28.75588888888889</v>
      </c>
      <c r="R246" s="3">
        <v>10.933222222222222</v>
      </c>
      <c r="S246" s="3">
        <f>SUM(Table3[[#This Row],[CNA Hours]], Table3[[#This Row],[NA TR Hours]], Table3[[#This Row],[Med Aide/Tech Hours]])</f>
        <v>111.11711111111111</v>
      </c>
      <c r="T246" s="3">
        <v>109.509</v>
      </c>
      <c r="U246" s="3">
        <v>0</v>
      </c>
      <c r="V246" s="3">
        <v>1.6081111111111117</v>
      </c>
      <c r="W246" s="3">
        <f>SUM(Table3[[#This Row],[RN Hours Contract]:[Med Aide Hours Contract]])</f>
        <v>0</v>
      </c>
      <c r="X246" s="3">
        <v>0</v>
      </c>
      <c r="Y246" s="3">
        <v>0</v>
      </c>
      <c r="Z246" s="3">
        <v>0</v>
      </c>
      <c r="AA246" s="3">
        <v>0</v>
      </c>
      <c r="AB246" s="3">
        <v>0</v>
      </c>
      <c r="AC246" s="3">
        <v>0</v>
      </c>
      <c r="AD246" s="3">
        <v>0</v>
      </c>
      <c r="AE246" s="3">
        <v>0</v>
      </c>
      <c r="AF246" t="s">
        <v>244</v>
      </c>
      <c r="AG246" s="13">
        <v>7</v>
      </c>
      <c r="AQ246"/>
    </row>
    <row r="247" spans="1:43" x14ac:dyDescent="0.2">
      <c r="A247" t="s">
        <v>479</v>
      </c>
      <c r="B247" t="s">
        <v>730</v>
      </c>
      <c r="C247" t="s">
        <v>1137</v>
      </c>
      <c r="D247" t="s">
        <v>1261</v>
      </c>
      <c r="E247" s="3">
        <v>47.166666666666664</v>
      </c>
      <c r="F247" s="3">
        <f>Table3[[#This Row],[Total Hours Nurse Staffing]]/Table3[[#This Row],[MDS Census]]</f>
        <v>3.3578987043580684</v>
      </c>
      <c r="G247" s="3">
        <f>Table3[[#This Row],[Total Direct Care Staff Hours]]/Table3[[#This Row],[MDS Census]]</f>
        <v>3.3313969375736163</v>
      </c>
      <c r="H247" s="3">
        <f>Table3[[#This Row],[Total RN Hours (w/ Admin, DON)]]/Table3[[#This Row],[MDS Census]]</f>
        <v>0.35936395759717316</v>
      </c>
      <c r="I247" s="3">
        <f>Table3[[#This Row],[RN Hours (excl. Admin, DON)]]/Table3[[#This Row],[MDS Census]]</f>
        <v>0.33286219081272084</v>
      </c>
      <c r="J247" s="3">
        <f t="shared" si="4"/>
        <v>158.38088888888888</v>
      </c>
      <c r="K247" s="3">
        <f>SUM(Table3[[#This Row],[RN Hours (excl. Admin, DON)]], Table3[[#This Row],[LPN Hours (excl. Admin)]], Table3[[#This Row],[CNA Hours]], Table3[[#This Row],[NA TR Hours]], Table3[[#This Row],[Med Aide/Tech Hours]])</f>
        <v>157.1308888888889</v>
      </c>
      <c r="L247" s="3">
        <f>SUM(Table3[[#This Row],[RN Hours (excl. Admin, DON)]:[RN DON Hours]])</f>
        <v>16.95</v>
      </c>
      <c r="M247" s="3">
        <v>15.7</v>
      </c>
      <c r="N247" s="3">
        <v>0</v>
      </c>
      <c r="O247" s="3">
        <v>1.25</v>
      </c>
      <c r="P247" s="3">
        <f>SUM(Table3[[#This Row],[LPN Hours (excl. Admin)]:[LPN Admin Hours]])</f>
        <v>35.763888888888886</v>
      </c>
      <c r="Q247" s="3">
        <v>35.763888888888886</v>
      </c>
      <c r="R247" s="3">
        <v>0</v>
      </c>
      <c r="S247" s="3">
        <f>SUM(Table3[[#This Row],[CNA Hours]], Table3[[#This Row],[NA TR Hours]], Table3[[#This Row],[Med Aide/Tech Hours]])</f>
        <v>105.667</v>
      </c>
      <c r="T247" s="3">
        <v>91.75866666666667</v>
      </c>
      <c r="U247" s="3">
        <v>0</v>
      </c>
      <c r="V247" s="3">
        <v>13.908333333333333</v>
      </c>
      <c r="W247" s="3">
        <f>SUM(Table3[[#This Row],[RN Hours Contract]:[Med Aide Hours Contract]])</f>
        <v>0</v>
      </c>
      <c r="X247" s="3">
        <v>0</v>
      </c>
      <c r="Y247" s="3">
        <v>0</v>
      </c>
      <c r="Z247" s="3">
        <v>0</v>
      </c>
      <c r="AA247" s="3">
        <v>0</v>
      </c>
      <c r="AB247" s="3">
        <v>0</v>
      </c>
      <c r="AC247" s="3">
        <v>0</v>
      </c>
      <c r="AD247" s="3">
        <v>0</v>
      </c>
      <c r="AE247" s="3">
        <v>0</v>
      </c>
      <c r="AF247" t="s">
        <v>245</v>
      </c>
      <c r="AG247" s="13">
        <v>7</v>
      </c>
      <c r="AQ247"/>
    </row>
    <row r="248" spans="1:43" x14ac:dyDescent="0.2">
      <c r="A248" t="s">
        <v>479</v>
      </c>
      <c r="B248" t="s">
        <v>731</v>
      </c>
      <c r="C248" t="s">
        <v>1050</v>
      </c>
      <c r="D248" t="s">
        <v>1276</v>
      </c>
      <c r="E248" s="3">
        <v>29.755555555555556</v>
      </c>
      <c r="F248" s="3">
        <f>Table3[[#This Row],[Total Hours Nurse Staffing]]/Table3[[#This Row],[MDS Census]]</f>
        <v>5.3120948469006715</v>
      </c>
      <c r="G248" s="3">
        <f>Table3[[#This Row],[Total Direct Care Staff Hours]]/Table3[[#This Row],[MDS Census]]</f>
        <v>5.1507804331590732</v>
      </c>
      <c r="H248" s="3">
        <f>Table3[[#This Row],[Total RN Hours (w/ Admin, DON)]]/Table3[[#This Row],[MDS Census]]</f>
        <v>0.57009335324869304</v>
      </c>
      <c r="I248" s="3">
        <f>Table3[[#This Row],[RN Hours (excl. Admin, DON)]]/Table3[[#This Row],[MDS Census]]</f>
        <v>0.40877893950709482</v>
      </c>
      <c r="J248" s="3">
        <f t="shared" si="4"/>
        <v>158.06433333333331</v>
      </c>
      <c r="K248" s="3">
        <f>SUM(Table3[[#This Row],[RN Hours (excl. Admin, DON)]], Table3[[#This Row],[LPN Hours (excl. Admin)]], Table3[[#This Row],[CNA Hours]], Table3[[#This Row],[NA TR Hours]], Table3[[#This Row],[Med Aide/Tech Hours]])</f>
        <v>153.26433333333333</v>
      </c>
      <c r="L248" s="3">
        <f>SUM(Table3[[#This Row],[RN Hours (excl. Admin, DON)]:[RN DON Hours]])</f>
        <v>16.963444444444445</v>
      </c>
      <c r="M248" s="3">
        <v>12.163444444444444</v>
      </c>
      <c r="N248" s="3">
        <v>0</v>
      </c>
      <c r="O248" s="3">
        <v>4.8</v>
      </c>
      <c r="P248" s="3">
        <f>SUM(Table3[[#This Row],[LPN Hours (excl. Admin)]:[LPN Admin Hours]])</f>
        <v>30.649888888888885</v>
      </c>
      <c r="Q248" s="3">
        <v>30.649888888888885</v>
      </c>
      <c r="R248" s="3">
        <v>0</v>
      </c>
      <c r="S248" s="3">
        <f>SUM(Table3[[#This Row],[CNA Hours]], Table3[[#This Row],[NA TR Hours]], Table3[[#This Row],[Med Aide/Tech Hours]])</f>
        <v>110.45099999999999</v>
      </c>
      <c r="T248" s="3">
        <v>70.356111111111119</v>
      </c>
      <c r="U248" s="3">
        <v>4.0013333333333332</v>
      </c>
      <c r="V248" s="3">
        <v>36.09355555555554</v>
      </c>
      <c r="W248" s="3">
        <f>SUM(Table3[[#This Row],[RN Hours Contract]:[Med Aide Hours Contract]])</f>
        <v>0</v>
      </c>
      <c r="X248" s="3">
        <v>0</v>
      </c>
      <c r="Y248" s="3">
        <v>0</v>
      </c>
      <c r="Z248" s="3">
        <v>0</v>
      </c>
      <c r="AA248" s="3">
        <v>0</v>
      </c>
      <c r="AB248" s="3">
        <v>0</v>
      </c>
      <c r="AC248" s="3">
        <v>0</v>
      </c>
      <c r="AD248" s="3">
        <v>0</v>
      </c>
      <c r="AE248" s="3">
        <v>0</v>
      </c>
      <c r="AF248" t="s">
        <v>246</v>
      </c>
      <c r="AG248" s="13">
        <v>7</v>
      </c>
      <c r="AQ248"/>
    </row>
    <row r="249" spans="1:43" x14ac:dyDescent="0.2">
      <c r="A249" t="s">
        <v>479</v>
      </c>
      <c r="B249" t="s">
        <v>732</v>
      </c>
      <c r="C249" t="s">
        <v>1027</v>
      </c>
      <c r="D249" t="s">
        <v>1203</v>
      </c>
      <c r="E249" s="3">
        <v>81.577777777777783</v>
      </c>
      <c r="F249" s="3">
        <f>Table3[[#This Row],[Total Hours Nurse Staffing]]/Table3[[#This Row],[MDS Census]]</f>
        <v>3.7329406156360658</v>
      </c>
      <c r="G249" s="3">
        <f>Table3[[#This Row],[Total Direct Care Staff Hours]]/Table3[[#This Row],[MDS Census]]</f>
        <v>3.5969763007354949</v>
      </c>
      <c r="H249" s="3">
        <f>Table3[[#This Row],[Total RN Hours (w/ Admin, DON)]]/Table3[[#This Row],[MDS Census]]</f>
        <v>0.55853309724870603</v>
      </c>
      <c r="I249" s="3">
        <f>Table3[[#This Row],[RN Hours (excl. Admin, DON)]]/Table3[[#This Row],[MDS Census]]</f>
        <v>0.422568782348134</v>
      </c>
      <c r="J249" s="3">
        <f t="shared" si="4"/>
        <v>304.52499999999998</v>
      </c>
      <c r="K249" s="3">
        <f>SUM(Table3[[#This Row],[RN Hours (excl. Admin, DON)]], Table3[[#This Row],[LPN Hours (excl. Admin)]], Table3[[#This Row],[CNA Hours]], Table3[[#This Row],[NA TR Hours]], Table3[[#This Row],[Med Aide/Tech Hours]])</f>
        <v>293.43333333333339</v>
      </c>
      <c r="L249" s="3">
        <f>SUM(Table3[[#This Row],[RN Hours (excl. Admin, DON)]:[RN DON Hours]])</f>
        <v>45.56388888888889</v>
      </c>
      <c r="M249" s="3">
        <v>34.472222222222221</v>
      </c>
      <c r="N249" s="3">
        <v>5.5805555555555557</v>
      </c>
      <c r="O249" s="3">
        <v>5.5111111111111111</v>
      </c>
      <c r="P249" s="3">
        <f>SUM(Table3[[#This Row],[LPN Hours (excl. Admin)]:[LPN Admin Hours]])</f>
        <v>94.097222222222229</v>
      </c>
      <c r="Q249" s="3">
        <v>94.097222222222229</v>
      </c>
      <c r="R249" s="3">
        <v>0</v>
      </c>
      <c r="S249" s="3">
        <f>SUM(Table3[[#This Row],[CNA Hours]], Table3[[#This Row],[NA TR Hours]], Table3[[#This Row],[Med Aide/Tech Hours]])</f>
        <v>164.86388888888888</v>
      </c>
      <c r="T249" s="3">
        <v>149.63055555555556</v>
      </c>
      <c r="U249" s="3">
        <v>0</v>
      </c>
      <c r="V249" s="3">
        <v>15.233333333333333</v>
      </c>
      <c r="W249" s="3">
        <f>SUM(Table3[[#This Row],[RN Hours Contract]:[Med Aide Hours Contract]])</f>
        <v>0</v>
      </c>
      <c r="X249" s="3">
        <v>0</v>
      </c>
      <c r="Y249" s="3">
        <v>0</v>
      </c>
      <c r="Z249" s="3">
        <v>0</v>
      </c>
      <c r="AA249" s="3">
        <v>0</v>
      </c>
      <c r="AB249" s="3">
        <v>0</v>
      </c>
      <c r="AC249" s="3">
        <v>0</v>
      </c>
      <c r="AD249" s="3">
        <v>0</v>
      </c>
      <c r="AE249" s="3">
        <v>0</v>
      </c>
      <c r="AF249" t="s">
        <v>247</v>
      </c>
      <c r="AG249" s="13">
        <v>7</v>
      </c>
      <c r="AQ249"/>
    </row>
    <row r="250" spans="1:43" x14ac:dyDescent="0.2">
      <c r="A250" t="s">
        <v>479</v>
      </c>
      <c r="B250" t="s">
        <v>733</v>
      </c>
      <c r="C250" t="s">
        <v>1086</v>
      </c>
      <c r="D250" t="s">
        <v>1287</v>
      </c>
      <c r="E250" s="3">
        <v>24.488888888888887</v>
      </c>
      <c r="F250" s="3">
        <f>Table3[[#This Row],[Total Hours Nurse Staffing]]/Table3[[#This Row],[MDS Census]]</f>
        <v>4.4685072595281312</v>
      </c>
      <c r="G250" s="3">
        <f>Table3[[#This Row],[Total Direct Care Staff Hours]]/Table3[[#This Row],[MDS Census]]</f>
        <v>4.020231397459165</v>
      </c>
      <c r="H250" s="3">
        <f>Table3[[#This Row],[Total RN Hours (w/ Admin, DON)]]/Table3[[#This Row],[MDS Census]]</f>
        <v>0.93649274047186937</v>
      </c>
      <c r="I250" s="3">
        <f>Table3[[#This Row],[RN Hours (excl. Admin, DON)]]/Table3[[#This Row],[MDS Census]]</f>
        <v>0.48821687840290384</v>
      </c>
      <c r="J250" s="3">
        <f t="shared" si="4"/>
        <v>109.42877777777778</v>
      </c>
      <c r="K250" s="3">
        <f>SUM(Table3[[#This Row],[RN Hours (excl. Admin, DON)]], Table3[[#This Row],[LPN Hours (excl. Admin)]], Table3[[#This Row],[CNA Hours]], Table3[[#This Row],[NA TR Hours]], Table3[[#This Row],[Med Aide/Tech Hours]])</f>
        <v>98.450999999999993</v>
      </c>
      <c r="L250" s="3">
        <f>SUM(Table3[[#This Row],[RN Hours (excl. Admin, DON)]:[RN DON Hours]])</f>
        <v>22.933666666666667</v>
      </c>
      <c r="M250" s="3">
        <v>11.955888888888889</v>
      </c>
      <c r="N250" s="3">
        <v>5.6</v>
      </c>
      <c r="O250" s="3">
        <v>5.3777777777777782</v>
      </c>
      <c r="P250" s="3">
        <f>SUM(Table3[[#This Row],[LPN Hours (excl. Admin)]:[LPN Admin Hours]])</f>
        <v>14.99011111111111</v>
      </c>
      <c r="Q250" s="3">
        <v>14.99011111111111</v>
      </c>
      <c r="R250" s="3">
        <v>0</v>
      </c>
      <c r="S250" s="3">
        <f>SUM(Table3[[#This Row],[CNA Hours]], Table3[[#This Row],[NA TR Hours]], Table3[[#This Row],[Med Aide/Tech Hours]])</f>
        <v>71.50500000000001</v>
      </c>
      <c r="T250" s="3">
        <v>51.673111111111112</v>
      </c>
      <c r="U250" s="3">
        <v>0.95555555555555538</v>
      </c>
      <c r="V250" s="3">
        <v>18.876333333333339</v>
      </c>
      <c r="W250" s="3">
        <f>SUM(Table3[[#This Row],[RN Hours Contract]:[Med Aide Hours Contract]])</f>
        <v>6.9545555555555554</v>
      </c>
      <c r="X250" s="3">
        <v>3.2608888888888883</v>
      </c>
      <c r="Y250" s="3">
        <v>0</v>
      </c>
      <c r="Z250" s="3">
        <v>0</v>
      </c>
      <c r="AA250" s="3">
        <v>3.0082222222222228</v>
      </c>
      <c r="AB250" s="3">
        <v>0</v>
      </c>
      <c r="AC250" s="3">
        <v>0.68544444444444452</v>
      </c>
      <c r="AD250" s="3">
        <v>0</v>
      </c>
      <c r="AE250" s="3">
        <v>0</v>
      </c>
      <c r="AF250" t="s">
        <v>248</v>
      </c>
      <c r="AG250" s="13">
        <v>7</v>
      </c>
      <c r="AQ250"/>
    </row>
    <row r="251" spans="1:43" x14ac:dyDescent="0.2">
      <c r="A251" t="s">
        <v>479</v>
      </c>
      <c r="B251" t="s">
        <v>734</v>
      </c>
      <c r="C251" t="s">
        <v>1037</v>
      </c>
      <c r="D251" t="s">
        <v>1301</v>
      </c>
      <c r="E251" s="3">
        <v>22.322222222222223</v>
      </c>
      <c r="F251" s="3">
        <f>Table3[[#This Row],[Total Hours Nurse Staffing]]/Table3[[#This Row],[MDS Census]]</f>
        <v>4.5274614235938282</v>
      </c>
      <c r="G251" s="3">
        <f>Table3[[#This Row],[Total Direct Care Staff Hours]]/Table3[[#This Row],[MDS Census]]</f>
        <v>4.1158785465405678</v>
      </c>
      <c r="H251" s="3">
        <f>Table3[[#This Row],[Total RN Hours (w/ Admin, DON)]]/Table3[[#This Row],[MDS Census]]</f>
        <v>1.254484818317571</v>
      </c>
      <c r="I251" s="3">
        <f>Table3[[#This Row],[RN Hours (excl. Admin, DON)]]/Table3[[#This Row],[MDS Census]]</f>
        <v>0.84290194126431062</v>
      </c>
      <c r="J251" s="3">
        <f t="shared" si="4"/>
        <v>101.06300000000002</v>
      </c>
      <c r="K251" s="3">
        <f>SUM(Table3[[#This Row],[RN Hours (excl. Admin, DON)]], Table3[[#This Row],[LPN Hours (excl. Admin)]], Table3[[#This Row],[CNA Hours]], Table3[[#This Row],[NA TR Hours]], Table3[[#This Row],[Med Aide/Tech Hours]])</f>
        <v>91.875555555555565</v>
      </c>
      <c r="L251" s="3">
        <f>SUM(Table3[[#This Row],[RN Hours (excl. Admin, DON)]:[RN DON Hours]])</f>
        <v>28.00288888888889</v>
      </c>
      <c r="M251" s="3">
        <v>18.815444444444445</v>
      </c>
      <c r="N251" s="3">
        <v>4.5652222222222214</v>
      </c>
      <c r="O251" s="3">
        <v>4.6222222222222218</v>
      </c>
      <c r="P251" s="3">
        <f>SUM(Table3[[#This Row],[LPN Hours (excl. Admin)]:[LPN Admin Hours]])</f>
        <v>9.9026666666666667</v>
      </c>
      <c r="Q251" s="3">
        <v>9.9026666666666667</v>
      </c>
      <c r="R251" s="3">
        <v>0</v>
      </c>
      <c r="S251" s="3">
        <f>SUM(Table3[[#This Row],[CNA Hours]], Table3[[#This Row],[NA TR Hours]], Table3[[#This Row],[Med Aide/Tech Hours]])</f>
        <v>63.157444444444451</v>
      </c>
      <c r="T251" s="3">
        <v>40.538222222222224</v>
      </c>
      <c r="U251" s="3">
        <v>3.738666666666667</v>
      </c>
      <c r="V251" s="3">
        <v>18.880555555555556</v>
      </c>
      <c r="W251" s="3">
        <f>SUM(Table3[[#This Row],[RN Hours Contract]:[Med Aide Hours Contract]])</f>
        <v>32.978666666666655</v>
      </c>
      <c r="X251" s="3">
        <v>1.9661111111111109</v>
      </c>
      <c r="Y251" s="3">
        <v>0</v>
      </c>
      <c r="Z251" s="3">
        <v>0</v>
      </c>
      <c r="AA251" s="3">
        <v>2.4809999999999999</v>
      </c>
      <c r="AB251" s="3">
        <v>0</v>
      </c>
      <c r="AC251" s="3">
        <v>24.25588888888888</v>
      </c>
      <c r="AD251" s="3">
        <v>0</v>
      </c>
      <c r="AE251" s="3">
        <v>4.2756666666666661</v>
      </c>
      <c r="AF251" t="s">
        <v>249</v>
      </c>
      <c r="AG251" s="13">
        <v>7</v>
      </c>
      <c r="AQ251"/>
    </row>
    <row r="252" spans="1:43" x14ac:dyDescent="0.2">
      <c r="A252" t="s">
        <v>479</v>
      </c>
      <c r="B252" t="s">
        <v>735</v>
      </c>
      <c r="C252" t="s">
        <v>987</v>
      </c>
      <c r="D252" t="s">
        <v>1281</v>
      </c>
      <c r="E252" s="3">
        <v>70.12222222222222</v>
      </c>
      <c r="F252" s="3">
        <f>Table3[[#This Row],[Total Hours Nurse Staffing]]/Table3[[#This Row],[MDS Census]]</f>
        <v>3.9127887814926319</v>
      </c>
      <c r="G252" s="3">
        <f>Table3[[#This Row],[Total Direct Care Staff Hours]]/Table3[[#This Row],[MDS Census]]</f>
        <v>3.4198859134843924</v>
      </c>
      <c r="H252" s="3">
        <f>Table3[[#This Row],[Total RN Hours (w/ Admin, DON)]]/Table3[[#This Row],[MDS Census]]</f>
        <v>1.0248043099350341</v>
      </c>
      <c r="I252" s="3">
        <f>Table3[[#This Row],[RN Hours (excl. Admin, DON)]]/Table3[[#This Row],[MDS Census]]</f>
        <v>0.53190144192679456</v>
      </c>
      <c r="J252" s="3">
        <f t="shared" si="4"/>
        <v>274.37344444444443</v>
      </c>
      <c r="K252" s="3">
        <f>SUM(Table3[[#This Row],[RN Hours (excl. Admin, DON)]], Table3[[#This Row],[LPN Hours (excl. Admin)]], Table3[[#This Row],[CNA Hours]], Table3[[#This Row],[NA TR Hours]], Table3[[#This Row],[Med Aide/Tech Hours]])</f>
        <v>239.81</v>
      </c>
      <c r="L252" s="3">
        <f>SUM(Table3[[#This Row],[RN Hours (excl. Admin, DON)]:[RN DON Hours]])</f>
        <v>71.861555555555555</v>
      </c>
      <c r="M252" s="3">
        <v>37.298111111111112</v>
      </c>
      <c r="N252" s="3">
        <v>29.23011111111111</v>
      </c>
      <c r="O252" s="3">
        <v>5.333333333333333</v>
      </c>
      <c r="P252" s="3">
        <f>SUM(Table3[[#This Row],[LPN Hours (excl. Admin)]:[LPN Admin Hours]])</f>
        <v>42.514111111111113</v>
      </c>
      <c r="Q252" s="3">
        <v>42.514111111111113</v>
      </c>
      <c r="R252" s="3">
        <v>0</v>
      </c>
      <c r="S252" s="3">
        <f>SUM(Table3[[#This Row],[CNA Hours]], Table3[[#This Row],[NA TR Hours]], Table3[[#This Row],[Med Aide/Tech Hours]])</f>
        <v>159.99777777777777</v>
      </c>
      <c r="T252" s="3">
        <v>141.04300000000001</v>
      </c>
      <c r="U252" s="3">
        <v>0</v>
      </c>
      <c r="V252" s="3">
        <v>18.954777777777775</v>
      </c>
      <c r="W252" s="3">
        <f>SUM(Table3[[#This Row],[RN Hours Contract]:[Med Aide Hours Contract]])</f>
        <v>10.639444444444447</v>
      </c>
      <c r="X252" s="3">
        <v>0.26666666666666666</v>
      </c>
      <c r="Y252" s="3">
        <v>0</v>
      </c>
      <c r="Z252" s="3">
        <v>0</v>
      </c>
      <c r="AA252" s="3">
        <v>0.94311111111111101</v>
      </c>
      <c r="AB252" s="3">
        <v>0</v>
      </c>
      <c r="AC252" s="3">
        <v>9.4296666666666695</v>
      </c>
      <c r="AD252" s="3">
        <v>0</v>
      </c>
      <c r="AE252" s="3">
        <v>0</v>
      </c>
      <c r="AF252" t="s">
        <v>250</v>
      </c>
      <c r="AG252" s="13">
        <v>7</v>
      </c>
      <c r="AQ252"/>
    </row>
    <row r="253" spans="1:43" x14ac:dyDescent="0.2">
      <c r="A253" t="s">
        <v>479</v>
      </c>
      <c r="B253" t="s">
        <v>736</v>
      </c>
      <c r="C253" t="s">
        <v>1050</v>
      </c>
      <c r="D253" t="s">
        <v>1293</v>
      </c>
      <c r="E253" s="3">
        <v>119.07777777777778</v>
      </c>
      <c r="F253" s="3">
        <f>Table3[[#This Row],[Total Hours Nurse Staffing]]/Table3[[#This Row],[MDS Census]]</f>
        <v>2.5358029299244191</v>
      </c>
      <c r="G253" s="3">
        <f>Table3[[#This Row],[Total Direct Care Staff Hours]]/Table3[[#This Row],[MDS Census]]</f>
        <v>2.1936596062330875</v>
      </c>
      <c r="H253" s="3">
        <f>Table3[[#This Row],[Total RN Hours (w/ Admin, DON)]]/Table3[[#This Row],[MDS Census]]</f>
        <v>0.15408323224783055</v>
      </c>
      <c r="I253" s="3">
        <f>Table3[[#This Row],[RN Hours (excl. Admin, DON)]]/Table3[[#This Row],[MDS Census]]</f>
        <v>5.2562284221330587E-2</v>
      </c>
      <c r="J253" s="3">
        <f t="shared" si="4"/>
        <v>301.95777777777778</v>
      </c>
      <c r="K253" s="3">
        <f>SUM(Table3[[#This Row],[RN Hours (excl. Admin, DON)]], Table3[[#This Row],[LPN Hours (excl. Admin)]], Table3[[#This Row],[CNA Hours]], Table3[[#This Row],[NA TR Hours]], Table3[[#This Row],[Med Aide/Tech Hours]])</f>
        <v>261.2161111111111</v>
      </c>
      <c r="L253" s="3">
        <f>SUM(Table3[[#This Row],[RN Hours (excl. Admin, DON)]:[RN DON Hours]])</f>
        <v>18.347888888888889</v>
      </c>
      <c r="M253" s="3">
        <v>6.2589999999999995</v>
      </c>
      <c r="N253" s="3">
        <v>6.5777777777777775</v>
      </c>
      <c r="O253" s="3">
        <v>5.5111111111111111</v>
      </c>
      <c r="P253" s="3">
        <f>SUM(Table3[[#This Row],[LPN Hours (excl. Admin)]:[LPN Admin Hours]])</f>
        <v>102.76344444444445</v>
      </c>
      <c r="Q253" s="3">
        <v>74.110666666666674</v>
      </c>
      <c r="R253" s="3">
        <v>28.652777777777779</v>
      </c>
      <c r="S253" s="3">
        <f>SUM(Table3[[#This Row],[CNA Hours]], Table3[[#This Row],[NA TR Hours]], Table3[[#This Row],[Med Aide/Tech Hours]])</f>
        <v>180.84644444444444</v>
      </c>
      <c r="T253" s="3">
        <v>150.54633333333334</v>
      </c>
      <c r="U253" s="3">
        <v>0</v>
      </c>
      <c r="V253" s="3">
        <v>30.300111111111114</v>
      </c>
      <c r="W253" s="3">
        <f>SUM(Table3[[#This Row],[RN Hours Contract]:[Med Aide Hours Contract]])</f>
        <v>13.223111111111114</v>
      </c>
      <c r="X253" s="3">
        <v>0</v>
      </c>
      <c r="Y253" s="3">
        <v>0</v>
      </c>
      <c r="Z253" s="3">
        <v>0</v>
      </c>
      <c r="AA253" s="3">
        <v>8.493222222222224</v>
      </c>
      <c r="AB253" s="3">
        <v>0</v>
      </c>
      <c r="AC253" s="3">
        <v>1.0547777777777778</v>
      </c>
      <c r="AD253" s="3">
        <v>0</v>
      </c>
      <c r="AE253" s="3">
        <v>3.6751111111111121</v>
      </c>
      <c r="AF253" t="s">
        <v>251</v>
      </c>
      <c r="AG253" s="13">
        <v>7</v>
      </c>
      <c r="AQ253"/>
    </row>
    <row r="254" spans="1:43" x14ac:dyDescent="0.2">
      <c r="A254" t="s">
        <v>479</v>
      </c>
      <c r="B254" t="s">
        <v>737</v>
      </c>
      <c r="C254" t="s">
        <v>1050</v>
      </c>
      <c r="D254" t="s">
        <v>1276</v>
      </c>
      <c r="E254" s="3">
        <v>47.888888888888886</v>
      </c>
      <c r="F254" s="3">
        <f>Table3[[#This Row],[Total Hours Nurse Staffing]]/Table3[[#This Row],[MDS Census]]</f>
        <v>2.8566751740139211</v>
      </c>
      <c r="G254" s="3">
        <f>Table3[[#This Row],[Total Direct Care Staff Hours]]/Table3[[#This Row],[MDS Census]]</f>
        <v>2.4867331786542928</v>
      </c>
      <c r="H254" s="3">
        <f>Table3[[#This Row],[Total RN Hours (w/ Admin, DON)]]/Table3[[#This Row],[MDS Census]]</f>
        <v>0.26704640371229699</v>
      </c>
      <c r="I254" s="3">
        <f>Table3[[#This Row],[RN Hours (excl. Admin, DON)]]/Table3[[#This Row],[MDS Census]]</f>
        <v>7.0758700696055693E-2</v>
      </c>
      <c r="J254" s="3">
        <f t="shared" si="4"/>
        <v>136.803</v>
      </c>
      <c r="K254" s="3">
        <f>SUM(Table3[[#This Row],[RN Hours (excl. Admin, DON)]], Table3[[#This Row],[LPN Hours (excl. Admin)]], Table3[[#This Row],[CNA Hours]], Table3[[#This Row],[NA TR Hours]], Table3[[#This Row],[Med Aide/Tech Hours]])</f>
        <v>119.08688888888889</v>
      </c>
      <c r="L254" s="3">
        <f>SUM(Table3[[#This Row],[RN Hours (excl. Admin, DON)]:[RN DON Hours]])</f>
        <v>12.788555555555556</v>
      </c>
      <c r="M254" s="3">
        <v>3.388555555555556</v>
      </c>
      <c r="N254" s="3">
        <v>3.4444444444444446</v>
      </c>
      <c r="O254" s="3">
        <v>5.9555555555555557</v>
      </c>
      <c r="P254" s="3">
        <f>SUM(Table3[[#This Row],[LPN Hours (excl. Admin)]:[LPN Admin Hours]])</f>
        <v>43.584888888888891</v>
      </c>
      <c r="Q254" s="3">
        <v>35.268777777777778</v>
      </c>
      <c r="R254" s="3">
        <v>8.3161111111111126</v>
      </c>
      <c r="S254" s="3">
        <f>SUM(Table3[[#This Row],[CNA Hours]], Table3[[#This Row],[NA TR Hours]], Table3[[#This Row],[Med Aide/Tech Hours]])</f>
        <v>80.429555555555552</v>
      </c>
      <c r="T254" s="3">
        <v>55.362444444444442</v>
      </c>
      <c r="U254" s="3">
        <v>0</v>
      </c>
      <c r="V254" s="3">
        <v>25.06711111111111</v>
      </c>
      <c r="W254" s="3">
        <f>SUM(Table3[[#This Row],[RN Hours Contract]:[Med Aide Hours Contract]])</f>
        <v>1.0425555555555555</v>
      </c>
      <c r="X254" s="3">
        <v>0</v>
      </c>
      <c r="Y254" s="3">
        <v>0.48888888888888887</v>
      </c>
      <c r="Z254" s="3">
        <v>0</v>
      </c>
      <c r="AA254" s="3">
        <v>0.55366666666666664</v>
      </c>
      <c r="AB254" s="3">
        <v>0</v>
      </c>
      <c r="AC254" s="3">
        <v>0</v>
      </c>
      <c r="AD254" s="3">
        <v>0</v>
      </c>
      <c r="AE254" s="3">
        <v>0</v>
      </c>
      <c r="AF254" t="s">
        <v>252</v>
      </c>
      <c r="AG254" s="13">
        <v>7</v>
      </c>
      <c r="AQ254"/>
    </row>
    <row r="255" spans="1:43" x14ac:dyDescent="0.2">
      <c r="A255" t="s">
        <v>479</v>
      </c>
      <c r="B255" t="s">
        <v>738</v>
      </c>
      <c r="C255" t="s">
        <v>1145</v>
      </c>
      <c r="D255" t="s">
        <v>1272</v>
      </c>
      <c r="E255" s="3">
        <v>63.788888888888891</v>
      </c>
      <c r="F255" s="3">
        <f>Table3[[#This Row],[Total Hours Nurse Staffing]]/Table3[[#This Row],[MDS Census]]</f>
        <v>2.9360755965859604</v>
      </c>
      <c r="G255" s="3">
        <f>Table3[[#This Row],[Total Direct Care Staff Hours]]/Table3[[#This Row],[MDS Census]]</f>
        <v>2.7314858038669216</v>
      </c>
      <c r="H255" s="3">
        <f>Table3[[#This Row],[Total RN Hours (w/ Admin, DON)]]/Table3[[#This Row],[MDS Census]]</f>
        <v>0.31293154502699877</v>
      </c>
      <c r="I255" s="3">
        <f>Table3[[#This Row],[RN Hours (excl. Admin, DON)]]/Table3[[#This Row],[MDS Census]]</f>
        <v>0.20743598676188818</v>
      </c>
      <c r="J255" s="3">
        <f t="shared" si="4"/>
        <v>187.28899999999999</v>
      </c>
      <c r="K255" s="3">
        <f>SUM(Table3[[#This Row],[RN Hours (excl. Admin, DON)]], Table3[[#This Row],[LPN Hours (excl. Admin)]], Table3[[#This Row],[CNA Hours]], Table3[[#This Row],[NA TR Hours]], Table3[[#This Row],[Med Aide/Tech Hours]])</f>
        <v>174.23844444444441</v>
      </c>
      <c r="L255" s="3">
        <f>SUM(Table3[[#This Row],[RN Hours (excl. Admin, DON)]:[RN DON Hours]])</f>
        <v>19.961555555555556</v>
      </c>
      <c r="M255" s="3">
        <v>13.232111111111113</v>
      </c>
      <c r="N255" s="3">
        <v>1.7516666666666667</v>
      </c>
      <c r="O255" s="3">
        <v>4.9777777777777779</v>
      </c>
      <c r="P255" s="3">
        <f>SUM(Table3[[#This Row],[LPN Hours (excl. Admin)]:[LPN Admin Hours]])</f>
        <v>48.608777777777775</v>
      </c>
      <c r="Q255" s="3">
        <v>42.287666666666667</v>
      </c>
      <c r="R255" s="3">
        <v>6.3211111111111107</v>
      </c>
      <c r="S255" s="3">
        <f>SUM(Table3[[#This Row],[CNA Hours]], Table3[[#This Row],[NA TR Hours]], Table3[[#This Row],[Med Aide/Tech Hours]])</f>
        <v>118.71866666666666</v>
      </c>
      <c r="T255" s="3">
        <v>60.748666666666665</v>
      </c>
      <c r="U255" s="3">
        <v>29.811999999999994</v>
      </c>
      <c r="V255" s="3">
        <v>28.157999999999998</v>
      </c>
      <c r="W255" s="3">
        <f>SUM(Table3[[#This Row],[RN Hours Contract]:[Med Aide Hours Contract]])</f>
        <v>48.720999999999997</v>
      </c>
      <c r="X255" s="3">
        <v>1.3472222222222223</v>
      </c>
      <c r="Y255" s="3">
        <v>0</v>
      </c>
      <c r="Z255" s="3">
        <v>0</v>
      </c>
      <c r="AA255" s="3">
        <v>15.29477777777778</v>
      </c>
      <c r="AB255" s="3">
        <v>0</v>
      </c>
      <c r="AC255" s="3">
        <v>22.685222222222219</v>
      </c>
      <c r="AD255" s="3">
        <v>0</v>
      </c>
      <c r="AE255" s="3">
        <v>9.3937777777777764</v>
      </c>
      <c r="AF255" t="s">
        <v>253</v>
      </c>
      <c r="AG255" s="13">
        <v>7</v>
      </c>
      <c r="AQ255"/>
    </row>
    <row r="256" spans="1:43" x14ac:dyDescent="0.2">
      <c r="A256" t="s">
        <v>479</v>
      </c>
      <c r="B256" t="s">
        <v>739</v>
      </c>
      <c r="C256" t="s">
        <v>974</v>
      </c>
      <c r="D256" t="s">
        <v>1222</v>
      </c>
      <c r="E256" s="3">
        <v>65.922222222222217</v>
      </c>
      <c r="F256" s="3">
        <f>Table3[[#This Row],[Total Hours Nurse Staffing]]/Table3[[#This Row],[MDS Census]]</f>
        <v>3.3557643687847634</v>
      </c>
      <c r="G256" s="3">
        <f>Table3[[#This Row],[Total Direct Care Staff Hours]]/Table3[[#This Row],[MDS Census]]</f>
        <v>2.9722315860441597</v>
      </c>
      <c r="H256" s="3">
        <f>Table3[[#This Row],[Total RN Hours (w/ Admin, DON)]]/Table3[[#This Row],[MDS Census]]</f>
        <v>0.18363391201752907</v>
      </c>
      <c r="I256" s="3">
        <f>Table3[[#This Row],[RN Hours (excl. Admin, DON)]]/Table3[[#This Row],[MDS Census]]</f>
        <v>8.6929040957357151E-2</v>
      </c>
      <c r="J256" s="3">
        <f t="shared" si="4"/>
        <v>221.21944444444443</v>
      </c>
      <c r="K256" s="3">
        <f>SUM(Table3[[#This Row],[RN Hours (excl. Admin, DON)]], Table3[[#This Row],[LPN Hours (excl. Admin)]], Table3[[#This Row],[CNA Hours]], Table3[[#This Row],[NA TR Hours]], Table3[[#This Row],[Med Aide/Tech Hours]])</f>
        <v>195.9361111111111</v>
      </c>
      <c r="L256" s="3">
        <f>SUM(Table3[[#This Row],[RN Hours (excl. Admin, DON)]:[RN DON Hours]])</f>
        <v>12.105555555555554</v>
      </c>
      <c r="M256" s="3">
        <v>5.7305555555555552</v>
      </c>
      <c r="N256" s="3">
        <v>0</v>
      </c>
      <c r="O256" s="3">
        <v>6.375</v>
      </c>
      <c r="P256" s="3">
        <f>SUM(Table3[[#This Row],[LPN Hours (excl. Admin)]:[LPN Admin Hours]])</f>
        <v>67.902777777777786</v>
      </c>
      <c r="Q256" s="3">
        <v>48.994444444444447</v>
      </c>
      <c r="R256" s="3">
        <v>18.908333333333335</v>
      </c>
      <c r="S256" s="3">
        <f>SUM(Table3[[#This Row],[CNA Hours]], Table3[[#This Row],[NA TR Hours]], Table3[[#This Row],[Med Aide/Tech Hours]])</f>
        <v>141.21111111111111</v>
      </c>
      <c r="T256" s="3">
        <v>86.586111111111109</v>
      </c>
      <c r="U256" s="3">
        <v>0</v>
      </c>
      <c r="V256" s="3">
        <v>54.625</v>
      </c>
      <c r="W256" s="3">
        <f>SUM(Table3[[#This Row],[RN Hours Contract]:[Med Aide Hours Contract]])</f>
        <v>17.013888888888889</v>
      </c>
      <c r="X256" s="3">
        <v>2.1333333333333333</v>
      </c>
      <c r="Y256" s="3">
        <v>0</v>
      </c>
      <c r="Z256" s="3">
        <v>0</v>
      </c>
      <c r="AA256" s="3">
        <v>8.4916666666666671</v>
      </c>
      <c r="AB256" s="3">
        <v>0</v>
      </c>
      <c r="AC256" s="3">
        <v>2.75</v>
      </c>
      <c r="AD256" s="3">
        <v>0</v>
      </c>
      <c r="AE256" s="3">
        <v>3.6388888888888888</v>
      </c>
      <c r="AF256" t="s">
        <v>254</v>
      </c>
      <c r="AG256" s="13">
        <v>7</v>
      </c>
      <c r="AQ256"/>
    </row>
    <row r="257" spans="1:43" x14ac:dyDescent="0.2">
      <c r="A257" t="s">
        <v>479</v>
      </c>
      <c r="B257" t="s">
        <v>740</v>
      </c>
      <c r="C257" t="s">
        <v>959</v>
      </c>
      <c r="D257" t="s">
        <v>1294</v>
      </c>
      <c r="E257" s="3">
        <v>32.155555555555559</v>
      </c>
      <c r="F257" s="3">
        <f>Table3[[#This Row],[Total Hours Nurse Staffing]]/Table3[[#This Row],[MDS Census]]</f>
        <v>3.2114720110573596</v>
      </c>
      <c r="G257" s="3">
        <f>Table3[[#This Row],[Total Direct Care Staff Hours]]/Table3[[#This Row],[MDS Census]]</f>
        <v>2.9038009675190044</v>
      </c>
      <c r="H257" s="3">
        <f>Table3[[#This Row],[Total RN Hours (w/ Admin, DON)]]/Table3[[#This Row],[MDS Census]]</f>
        <v>0.33978230822391153</v>
      </c>
      <c r="I257" s="3">
        <f>Table3[[#This Row],[RN Hours (excl. Admin, DON)]]/Table3[[#This Row],[MDS Census]]</f>
        <v>3.2111264685556327E-2</v>
      </c>
      <c r="J257" s="3">
        <f t="shared" si="4"/>
        <v>103.26666666666667</v>
      </c>
      <c r="K257" s="3">
        <f>SUM(Table3[[#This Row],[RN Hours (excl. Admin, DON)]], Table3[[#This Row],[LPN Hours (excl. Admin)]], Table3[[#This Row],[CNA Hours]], Table3[[#This Row],[NA TR Hours]], Table3[[#This Row],[Med Aide/Tech Hours]])</f>
        <v>93.373333333333335</v>
      </c>
      <c r="L257" s="3">
        <f>SUM(Table3[[#This Row],[RN Hours (excl. Admin, DON)]:[RN DON Hours]])</f>
        <v>10.92588888888889</v>
      </c>
      <c r="M257" s="3">
        <v>1.0325555555555557</v>
      </c>
      <c r="N257" s="3">
        <v>6.2488888888888896</v>
      </c>
      <c r="O257" s="3">
        <v>3.6444444444444444</v>
      </c>
      <c r="P257" s="3">
        <f>SUM(Table3[[#This Row],[LPN Hours (excl. Admin)]:[LPN Admin Hours]])</f>
        <v>25.173555555555556</v>
      </c>
      <c r="Q257" s="3">
        <v>25.173555555555556</v>
      </c>
      <c r="R257" s="3">
        <v>0</v>
      </c>
      <c r="S257" s="3">
        <f>SUM(Table3[[#This Row],[CNA Hours]], Table3[[#This Row],[NA TR Hours]], Table3[[#This Row],[Med Aide/Tech Hours]])</f>
        <v>67.167222222222222</v>
      </c>
      <c r="T257" s="3">
        <v>38.042888888888889</v>
      </c>
      <c r="U257" s="3">
        <v>14.403777777777785</v>
      </c>
      <c r="V257" s="3">
        <v>14.720555555555556</v>
      </c>
      <c r="W257" s="3">
        <f>SUM(Table3[[#This Row],[RN Hours Contract]:[Med Aide Hours Contract]])</f>
        <v>3.4561111111111109</v>
      </c>
      <c r="X257" s="3">
        <v>0.13111111111111112</v>
      </c>
      <c r="Y257" s="3">
        <v>0.26666666666666666</v>
      </c>
      <c r="Z257" s="3">
        <v>0</v>
      </c>
      <c r="AA257" s="3">
        <v>0.26111111111111113</v>
      </c>
      <c r="AB257" s="3">
        <v>0</v>
      </c>
      <c r="AC257" s="3">
        <v>2.7972222222222221</v>
      </c>
      <c r="AD257" s="3">
        <v>0</v>
      </c>
      <c r="AE257" s="3">
        <v>0</v>
      </c>
      <c r="AF257" t="s">
        <v>255</v>
      </c>
      <c r="AG257" s="13">
        <v>7</v>
      </c>
      <c r="AQ257"/>
    </row>
    <row r="258" spans="1:43" x14ac:dyDescent="0.2">
      <c r="A258" t="s">
        <v>479</v>
      </c>
      <c r="B258" t="s">
        <v>741</v>
      </c>
      <c r="C258" t="s">
        <v>1146</v>
      </c>
      <c r="D258" t="s">
        <v>1265</v>
      </c>
      <c r="E258" s="3">
        <v>24.68888888888889</v>
      </c>
      <c r="F258" s="3">
        <f>Table3[[#This Row],[Total Hours Nurse Staffing]]/Table3[[#This Row],[MDS Census]]</f>
        <v>4.8072727272727276</v>
      </c>
      <c r="G258" s="3">
        <f>Table3[[#This Row],[Total Direct Care Staff Hours]]/Table3[[#This Row],[MDS Census]]</f>
        <v>4.3867776777677765</v>
      </c>
      <c r="H258" s="3">
        <f>Table3[[#This Row],[Total RN Hours (w/ Admin, DON)]]/Table3[[#This Row],[MDS Census]]</f>
        <v>1.1124977497749775</v>
      </c>
      <c r="I258" s="3">
        <f>Table3[[#This Row],[RN Hours (excl. Admin, DON)]]/Table3[[#This Row],[MDS Census]]</f>
        <v>0.69200270027002708</v>
      </c>
      <c r="J258" s="3">
        <f t="shared" si="4"/>
        <v>118.68622222222223</v>
      </c>
      <c r="K258" s="3">
        <f>SUM(Table3[[#This Row],[RN Hours (excl. Admin, DON)]], Table3[[#This Row],[LPN Hours (excl. Admin)]], Table3[[#This Row],[CNA Hours]], Table3[[#This Row],[NA TR Hours]], Table3[[#This Row],[Med Aide/Tech Hours]])</f>
        <v>108.30466666666666</v>
      </c>
      <c r="L258" s="3">
        <f>SUM(Table3[[#This Row],[RN Hours (excl. Admin, DON)]:[RN DON Hours]])</f>
        <v>27.466333333333335</v>
      </c>
      <c r="M258" s="3">
        <v>17.084777777777781</v>
      </c>
      <c r="N258" s="3">
        <v>6.0482222222222228</v>
      </c>
      <c r="O258" s="3">
        <v>4.333333333333333</v>
      </c>
      <c r="P258" s="3">
        <f>SUM(Table3[[#This Row],[LPN Hours (excl. Admin)]:[LPN Admin Hours]])</f>
        <v>9.0618888888888893</v>
      </c>
      <c r="Q258" s="3">
        <v>9.0618888888888893</v>
      </c>
      <c r="R258" s="3">
        <v>0</v>
      </c>
      <c r="S258" s="3">
        <f>SUM(Table3[[#This Row],[CNA Hours]], Table3[[#This Row],[NA TR Hours]], Table3[[#This Row],[Med Aide/Tech Hours]])</f>
        <v>82.158000000000001</v>
      </c>
      <c r="T258" s="3">
        <v>53.762666666666668</v>
      </c>
      <c r="U258" s="3">
        <v>10.670111111111114</v>
      </c>
      <c r="V258" s="3">
        <v>17.725222222222218</v>
      </c>
      <c r="W258" s="3">
        <f>SUM(Table3[[#This Row],[RN Hours Contract]:[Med Aide Hours Contract]])</f>
        <v>0</v>
      </c>
      <c r="X258" s="3">
        <v>0</v>
      </c>
      <c r="Y258" s="3">
        <v>0</v>
      </c>
      <c r="Z258" s="3">
        <v>0</v>
      </c>
      <c r="AA258" s="3">
        <v>0</v>
      </c>
      <c r="AB258" s="3">
        <v>0</v>
      </c>
      <c r="AC258" s="3">
        <v>0</v>
      </c>
      <c r="AD258" s="3">
        <v>0</v>
      </c>
      <c r="AE258" s="3">
        <v>0</v>
      </c>
      <c r="AF258" t="s">
        <v>256</v>
      </c>
      <c r="AG258" s="13">
        <v>7</v>
      </c>
      <c r="AQ258"/>
    </row>
    <row r="259" spans="1:43" x14ac:dyDescent="0.2">
      <c r="A259" t="s">
        <v>479</v>
      </c>
      <c r="B259" t="s">
        <v>742</v>
      </c>
      <c r="C259" t="s">
        <v>1147</v>
      </c>
      <c r="D259" t="s">
        <v>1215</v>
      </c>
      <c r="E259" s="3">
        <v>47.62222222222222</v>
      </c>
      <c r="F259" s="3">
        <f>Table3[[#This Row],[Total Hours Nurse Staffing]]/Table3[[#This Row],[MDS Census]]</f>
        <v>4.1018175454969672</v>
      </c>
      <c r="G259" s="3">
        <f>Table3[[#This Row],[Total Direct Care Staff Hours]]/Table3[[#This Row],[MDS Census]]</f>
        <v>3.8876318245450299</v>
      </c>
      <c r="H259" s="3">
        <f>Table3[[#This Row],[Total RN Hours (w/ Admin, DON)]]/Table3[[#This Row],[MDS Census]]</f>
        <v>0.23722585160989265</v>
      </c>
      <c r="I259" s="3">
        <f>Table3[[#This Row],[RN Hours (excl. Admin, DON)]]/Table3[[#This Row],[MDS Census]]</f>
        <v>0.12581661222585161</v>
      </c>
      <c r="J259" s="3">
        <f t="shared" si="4"/>
        <v>195.33766666666668</v>
      </c>
      <c r="K259" s="3">
        <f>SUM(Table3[[#This Row],[RN Hours (excl. Admin, DON)]], Table3[[#This Row],[LPN Hours (excl. Admin)]], Table3[[#This Row],[CNA Hours]], Table3[[#This Row],[NA TR Hours]], Table3[[#This Row],[Med Aide/Tech Hours]])</f>
        <v>185.13766666666663</v>
      </c>
      <c r="L259" s="3">
        <f>SUM(Table3[[#This Row],[RN Hours (excl. Admin, DON)]:[RN DON Hours]])</f>
        <v>11.297222222222221</v>
      </c>
      <c r="M259" s="3">
        <v>5.9916666666666663</v>
      </c>
      <c r="N259" s="3">
        <v>0</v>
      </c>
      <c r="O259" s="3">
        <v>5.3055555555555554</v>
      </c>
      <c r="P259" s="3">
        <f>SUM(Table3[[#This Row],[LPN Hours (excl. Admin)]:[LPN Admin Hours]])</f>
        <v>38.356444444444442</v>
      </c>
      <c r="Q259" s="3">
        <v>33.461999999999996</v>
      </c>
      <c r="R259" s="3">
        <v>4.8944444444444448</v>
      </c>
      <c r="S259" s="3">
        <f>SUM(Table3[[#This Row],[CNA Hours]], Table3[[#This Row],[NA TR Hours]], Table3[[#This Row],[Med Aide/Tech Hours]])</f>
        <v>145.684</v>
      </c>
      <c r="T259" s="3">
        <v>113.00344444444444</v>
      </c>
      <c r="U259" s="3">
        <v>0</v>
      </c>
      <c r="V259" s="3">
        <v>32.680555555555557</v>
      </c>
      <c r="W259" s="3">
        <f>SUM(Table3[[#This Row],[RN Hours Contract]:[Med Aide Hours Contract]])</f>
        <v>10.972222222222221</v>
      </c>
      <c r="X259" s="3">
        <v>0</v>
      </c>
      <c r="Y259" s="3">
        <v>0</v>
      </c>
      <c r="Z259" s="3">
        <v>0</v>
      </c>
      <c r="AA259" s="3">
        <v>2.5499999999999998</v>
      </c>
      <c r="AB259" s="3">
        <v>0</v>
      </c>
      <c r="AC259" s="3">
        <v>4.8250000000000002</v>
      </c>
      <c r="AD259" s="3">
        <v>0</v>
      </c>
      <c r="AE259" s="3">
        <v>3.5972222222222223</v>
      </c>
      <c r="AF259" t="s">
        <v>257</v>
      </c>
      <c r="AG259" s="13">
        <v>7</v>
      </c>
      <c r="AQ259"/>
    </row>
    <row r="260" spans="1:43" x14ac:dyDescent="0.2">
      <c r="A260" t="s">
        <v>479</v>
      </c>
      <c r="B260" t="s">
        <v>743</v>
      </c>
      <c r="C260" t="s">
        <v>1148</v>
      </c>
      <c r="D260" t="s">
        <v>1203</v>
      </c>
      <c r="E260" s="3">
        <v>57.844444444444441</v>
      </c>
      <c r="F260" s="3">
        <f>Table3[[#This Row],[Total Hours Nurse Staffing]]/Table3[[#This Row],[MDS Census]]</f>
        <v>3.7497944679216291</v>
      </c>
      <c r="G260" s="3">
        <f>Table3[[#This Row],[Total Direct Care Staff Hours]]/Table3[[#This Row],[MDS Census]]</f>
        <v>3.5552669996158284</v>
      </c>
      <c r="H260" s="3">
        <f>Table3[[#This Row],[Total RN Hours (w/ Admin, DON)]]/Table3[[#This Row],[MDS Census]]</f>
        <v>0.31321359969266238</v>
      </c>
      <c r="I260" s="3">
        <f>Table3[[#This Row],[RN Hours (excl. Admin, DON)]]/Table3[[#This Row],[MDS Census]]</f>
        <v>0.13539761813292356</v>
      </c>
      <c r="J260" s="3">
        <f t="shared" si="4"/>
        <v>216.90477777777778</v>
      </c>
      <c r="K260" s="3">
        <f>SUM(Table3[[#This Row],[RN Hours (excl. Admin, DON)]], Table3[[#This Row],[LPN Hours (excl. Admin)]], Table3[[#This Row],[CNA Hours]], Table3[[#This Row],[NA TR Hours]], Table3[[#This Row],[Med Aide/Tech Hours]])</f>
        <v>205.65244444444446</v>
      </c>
      <c r="L260" s="3">
        <f>SUM(Table3[[#This Row],[RN Hours (excl. Admin, DON)]:[RN DON Hours]])</f>
        <v>18.117666666666668</v>
      </c>
      <c r="M260" s="3">
        <v>7.8319999999999999</v>
      </c>
      <c r="N260" s="3">
        <v>6.2857777777777795</v>
      </c>
      <c r="O260" s="3">
        <v>3.999888888888889</v>
      </c>
      <c r="P260" s="3">
        <f>SUM(Table3[[#This Row],[LPN Hours (excl. Admin)]:[LPN Admin Hours]])</f>
        <v>53.808444444444447</v>
      </c>
      <c r="Q260" s="3">
        <v>52.841777777777779</v>
      </c>
      <c r="R260" s="3">
        <v>0.96666666666666667</v>
      </c>
      <c r="S260" s="3">
        <f>SUM(Table3[[#This Row],[CNA Hours]], Table3[[#This Row],[NA TR Hours]], Table3[[#This Row],[Med Aide/Tech Hours]])</f>
        <v>144.97866666666667</v>
      </c>
      <c r="T260" s="3">
        <v>130.84133333333332</v>
      </c>
      <c r="U260" s="3">
        <v>0</v>
      </c>
      <c r="V260" s="3">
        <v>14.137333333333332</v>
      </c>
      <c r="W260" s="3">
        <f>SUM(Table3[[#This Row],[RN Hours Contract]:[Med Aide Hours Contract]])</f>
        <v>64.688111111111141</v>
      </c>
      <c r="X260" s="3">
        <v>0</v>
      </c>
      <c r="Y260" s="3">
        <v>0</v>
      </c>
      <c r="Z260" s="3">
        <v>0</v>
      </c>
      <c r="AA260" s="3">
        <v>2.6982222222222219</v>
      </c>
      <c r="AB260" s="3">
        <v>0</v>
      </c>
      <c r="AC260" s="3">
        <v>61.98988888888892</v>
      </c>
      <c r="AD260" s="3">
        <v>0</v>
      </c>
      <c r="AE260" s="3">
        <v>0</v>
      </c>
      <c r="AF260" t="s">
        <v>258</v>
      </c>
      <c r="AG260" s="13">
        <v>7</v>
      </c>
      <c r="AQ260"/>
    </row>
    <row r="261" spans="1:43" x14ac:dyDescent="0.2">
      <c r="A261" t="s">
        <v>479</v>
      </c>
      <c r="B261" t="s">
        <v>744</v>
      </c>
      <c r="C261" t="s">
        <v>1031</v>
      </c>
      <c r="D261" t="s">
        <v>1203</v>
      </c>
      <c r="E261" s="3">
        <v>110.18888888888888</v>
      </c>
      <c r="F261" s="3">
        <f>Table3[[#This Row],[Total Hours Nurse Staffing]]/Table3[[#This Row],[MDS Census]]</f>
        <v>3.1026661288696178</v>
      </c>
      <c r="G261" s="3">
        <f>Table3[[#This Row],[Total Direct Care Staff Hours]]/Table3[[#This Row],[MDS Census]]</f>
        <v>2.9498800040334778</v>
      </c>
      <c r="H261" s="3">
        <f>Table3[[#This Row],[Total RN Hours (w/ Admin, DON)]]/Table3[[#This Row],[MDS Census]]</f>
        <v>0.2582656045174952</v>
      </c>
      <c r="I261" s="3">
        <f>Table3[[#This Row],[RN Hours (excl. Admin, DON)]]/Table3[[#This Row],[MDS Census]]</f>
        <v>0.143057376222648</v>
      </c>
      <c r="J261" s="3">
        <f t="shared" si="4"/>
        <v>341.87933333333331</v>
      </c>
      <c r="K261" s="3">
        <f>SUM(Table3[[#This Row],[RN Hours (excl. Admin, DON)]], Table3[[#This Row],[LPN Hours (excl. Admin)]], Table3[[#This Row],[CNA Hours]], Table3[[#This Row],[NA TR Hours]], Table3[[#This Row],[Med Aide/Tech Hours]])</f>
        <v>325.04399999999998</v>
      </c>
      <c r="L261" s="3">
        <f>SUM(Table3[[#This Row],[RN Hours (excl. Admin, DON)]:[RN DON Hours]])</f>
        <v>28.457999999999998</v>
      </c>
      <c r="M261" s="3">
        <v>15.763333333333334</v>
      </c>
      <c r="N261" s="3">
        <v>8.1132222222222197</v>
      </c>
      <c r="O261" s="3">
        <v>4.5814444444444442</v>
      </c>
      <c r="P261" s="3">
        <f>SUM(Table3[[#This Row],[LPN Hours (excl. Admin)]:[LPN Admin Hours]])</f>
        <v>87.985111111111109</v>
      </c>
      <c r="Q261" s="3">
        <v>83.844444444444449</v>
      </c>
      <c r="R261" s="3">
        <v>4.140666666666668</v>
      </c>
      <c r="S261" s="3">
        <f>SUM(Table3[[#This Row],[CNA Hours]], Table3[[#This Row],[NA TR Hours]], Table3[[#This Row],[Med Aide/Tech Hours]])</f>
        <v>225.43622222222223</v>
      </c>
      <c r="T261" s="3">
        <v>175.59877777777777</v>
      </c>
      <c r="U261" s="3">
        <v>0</v>
      </c>
      <c r="V261" s="3">
        <v>49.837444444444444</v>
      </c>
      <c r="W261" s="3">
        <f>SUM(Table3[[#This Row],[RN Hours Contract]:[Med Aide Hours Contract]])</f>
        <v>2.3644444444444446</v>
      </c>
      <c r="X261" s="3">
        <v>0</v>
      </c>
      <c r="Y261" s="3">
        <v>2.3644444444444446</v>
      </c>
      <c r="Z261" s="3">
        <v>0</v>
      </c>
      <c r="AA261" s="3">
        <v>0</v>
      </c>
      <c r="AB261" s="3">
        <v>0</v>
      </c>
      <c r="AC261" s="3">
        <v>0</v>
      </c>
      <c r="AD261" s="3">
        <v>0</v>
      </c>
      <c r="AE261" s="3">
        <v>0</v>
      </c>
      <c r="AF261" t="s">
        <v>259</v>
      </c>
      <c r="AG261" s="13">
        <v>7</v>
      </c>
      <c r="AQ261"/>
    </row>
    <row r="262" spans="1:43" x14ac:dyDescent="0.2">
      <c r="A262" t="s">
        <v>479</v>
      </c>
      <c r="B262" t="s">
        <v>745</v>
      </c>
      <c r="C262" t="s">
        <v>1002</v>
      </c>
      <c r="D262" t="s">
        <v>1283</v>
      </c>
      <c r="E262" s="3">
        <v>37.43333333333333</v>
      </c>
      <c r="F262" s="3">
        <f>Table3[[#This Row],[Total Hours Nurse Staffing]]/Table3[[#This Row],[MDS Census]]</f>
        <v>2.9856782428020185</v>
      </c>
      <c r="G262" s="3">
        <f>Table3[[#This Row],[Total Direct Care Staff Hours]]/Table3[[#This Row],[MDS Census]]</f>
        <v>2.6451469278717719</v>
      </c>
      <c r="H262" s="3">
        <f>Table3[[#This Row],[Total RN Hours (w/ Admin, DON)]]/Table3[[#This Row],[MDS Census]]</f>
        <v>0.46059661620658954</v>
      </c>
      <c r="I262" s="3">
        <f>Table3[[#This Row],[RN Hours (excl. Admin, DON)]]/Table3[[#This Row],[MDS Census]]</f>
        <v>0.23723656871475218</v>
      </c>
      <c r="J262" s="3">
        <f t="shared" si="4"/>
        <v>111.76388888888889</v>
      </c>
      <c r="K262" s="3">
        <f>SUM(Table3[[#This Row],[RN Hours (excl. Admin, DON)]], Table3[[#This Row],[LPN Hours (excl. Admin)]], Table3[[#This Row],[CNA Hours]], Table3[[#This Row],[NA TR Hours]], Table3[[#This Row],[Med Aide/Tech Hours]])</f>
        <v>99.016666666666652</v>
      </c>
      <c r="L262" s="3">
        <f>SUM(Table3[[#This Row],[RN Hours (excl. Admin, DON)]:[RN DON Hours]])</f>
        <v>17.241666666666667</v>
      </c>
      <c r="M262" s="3">
        <v>8.8805555555555564</v>
      </c>
      <c r="N262" s="3">
        <v>4.3305555555555557</v>
      </c>
      <c r="O262" s="3">
        <v>4.0305555555555559</v>
      </c>
      <c r="P262" s="3">
        <f>SUM(Table3[[#This Row],[LPN Hours (excl. Admin)]:[LPN Admin Hours]])</f>
        <v>20.552777777777777</v>
      </c>
      <c r="Q262" s="3">
        <v>16.166666666666668</v>
      </c>
      <c r="R262" s="3">
        <v>4.3861111111111111</v>
      </c>
      <c r="S262" s="3">
        <f>SUM(Table3[[#This Row],[CNA Hours]], Table3[[#This Row],[NA TR Hours]], Table3[[#This Row],[Med Aide/Tech Hours]])</f>
        <v>73.969444444444434</v>
      </c>
      <c r="T262" s="3">
        <v>41.855555555555554</v>
      </c>
      <c r="U262" s="3">
        <v>18.194444444444443</v>
      </c>
      <c r="V262" s="3">
        <v>13.919444444444444</v>
      </c>
      <c r="W262" s="3">
        <f>SUM(Table3[[#This Row],[RN Hours Contract]:[Med Aide Hours Contract]])</f>
        <v>0</v>
      </c>
      <c r="X262" s="3">
        <v>0</v>
      </c>
      <c r="Y262" s="3">
        <v>0</v>
      </c>
      <c r="Z262" s="3">
        <v>0</v>
      </c>
      <c r="AA262" s="3">
        <v>0</v>
      </c>
      <c r="AB262" s="3">
        <v>0</v>
      </c>
      <c r="AC262" s="3">
        <v>0</v>
      </c>
      <c r="AD262" s="3">
        <v>0</v>
      </c>
      <c r="AE262" s="3">
        <v>0</v>
      </c>
      <c r="AF262" t="s">
        <v>260</v>
      </c>
      <c r="AG262" s="13">
        <v>7</v>
      </c>
      <c r="AQ262"/>
    </row>
    <row r="263" spans="1:43" x14ac:dyDescent="0.2">
      <c r="A263" t="s">
        <v>479</v>
      </c>
      <c r="B263" t="s">
        <v>746</v>
      </c>
      <c r="C263" t="s">
        <v>1030</v>
      </c>
      <c r="D263" t="s">
        <v>1216</v>
      </c>
      <c r="E263" s="3">
        <v>34.1</v>
      </c>
      <c r="F263" s="3">
        <f>Table3[[#This Row],[Total Hours Nurse Staffing]]/Table3[[#This Row],[MDS Census]]</f>
        <v>3.2870641902899966</v>
      </c>
      <c r="G263" s="3">
        <f>Table3[[#This Row],[Total Direct Care Staff Hours]]/Table3[[#This Row],[MDS Census]]</f>
        <v>3.197051156728576</v>
      </c>
      <c r="H263" s="3">
        <f>Table3[[#This Row],[Total RN Hours (w/ Admin, DON)]]/Table3[[#This Row],[MDS Census]]</f>
        <v>0.52785923753665687</v>
      </c>
      <c r="I263" s="3">
        <f>Table3[[#This Row],[RN Hours (excl. Admin, DON)]]/Table3[[#This Row],[MDS Census]]</f>
        <v>0.43784620397523621</v>
      </c>
      <c r="J263" s="3">
        <f t="shared" si="4"/>
        <v>112.08888888888889</v>
      </c>
      <c r="K263" s="3">
        <f>SUM(Table3[[#This Row],[RN Hours (excl. Admin, DON)]], Table3[[#This Row],[LPN Hours (excl. Admin)]], Table3[[#This Row],[CNA Hours]], Table3[[#This Row],[NA TR Hours]], Table3[[#This Row],[Med Aide/Tech Hours]])</f>
        <v>109.01944444444445</v>
      </c>
      <c r="L263" s="3">
        <f>SUM(Table3[[#This Row],[RN Hours (excl. Admin, DON)]:[RN DON Hours]])</f>
        <v>18</v>
      </c>
      <c r="M263" s="3">
        <v>14.930555555555555</v>
      </c>
      <c r="N263" s="3">
        <v>0</v>
      </c>
      <c r="O263" s="3">
        <v>3.0694444444444446</v>
      </c>
      <c r="P263" s="3">
        <f>SUM(Table3[[#This Row],[LPN Hours (excl. Admin)]:[LPN Admin Hours]])</f>
        <v>11.494444444444444</v>
      </c>
      <c r="Q263" s="3">
        <v>11.494444444444444</v>
      </c>
      <c r="R263" s="3">
        <v>0</v>
      </c>
      <c r="S263" s="3">
        <f>SUM(Table3[[#This Row],[CNA Hours]], Table3[[#This Row],[NA TR Hours]], Table3[[#This Row],[Med Aide/Tech Hours]])</f>
        <v>82.594444444444449</v>
      </c>
      <c r="T263" s="3">
        <v>64.165666666666667</v>
      </c>
      <c r="U263" s="3">
        <v>2.8277777777777779</v>
      </c>
      <c r="V263" s="3">
        <v>15.600999999999999</v>
      </c>
      <c r="W263" s="3">
        <f>SUM(Table3[[#This Row],[RN Hours Contract]:[Med Aide Hours Contract]])</f>
        <v>1.8444444444444448</v>
      </c>
      <c r="X263" s="3">
        <v>0</v>
      </c>
      <c r="Y263" s="3">
        <v>0</v>
      </c>
      <c r="Z263" s="3">
        <v>0</v>
      </c>
      <c r="AA263" s="3">
        <v>0</v>
      </c>
      <c r="AB263" s="3">
        <v>0</v>
      </c>
      <c r="AC263" s="3">
        <v>1.8444444444444448</v>
      </c>
      <c r="AD263" s="3">
        <v>0</v>
      </c>
      <c r="AE263" s="3">
        <v>0</v>
      </c>
      <c r="AF263" t="s">
        <v>261</v>
      </c>
      <c r="AG263" s="13">
        <v>7</v>
      </c>
      <c r="AQ263"/>
    </row>
    <row r="264" spans="1:43" x14ac:dyDescent="0.2">
      <c r="A264" t="s">
        <v>479</v>
      </c>
      <c r="B264" t="s">
        <v>747</v>
      </c>
      <c r="C264" t="s">
        <v>1149</v>
      </c>
      <c r="D264" t="s">
        <v>1276</v>
      </c>
      <c r="E264" s="3">
        <v>93.4</v>
      </c>
      <c r="F264" s="3">
        <f>Table3[[#This Row],[Total Hours Nurse Staffing]]/Table3[[#This Row],[MDS Census]]</f>
        <v>4.8619081608374968</v>
      </c>
      <c r="G264" s="3">
        <f>Table3[[#This Row],[Total Direct Care Staff Hours]]/Table3[[#This Row],[MDS Census]]</f>
        <v>4.1356269331429925</v>
      </c>
      <c r="H264" s="3">
        <f>Table3[[#This Row],[Total RN Hours (w/ Admin, DON)]]/Table3[[#This Row],[MDS Census]]</f>
        <v>1.0696669045919582</v>
      </c>
      <c r="I264" s="3">
        <f>Table3[[#This Row],[RN Hours (excl. Admin, DON)]]/Table3[[#This Row],[MDS Census]]</f>
        <v>0.42066381156316912</v>
      </c>
      <c r="J264" s="3">
        <f t="shared" si="4"/>
        <v>454.10222222222222</v>
      </c>
      <c r="K264" s="3">
        <f>SUM(Table3[[#This Row],[RN Hours (excl. Admin, DON)]], Table3[[#This Row],[LPN Hours (excl. Admin)]], Table3[[#This Row],[CNA Hours]], Table3[[#This Row],[NA TR Hours]], Table3[[#This Row],[Med Aide/Tech Hours]])</f>
        <v>386.26755555555553</v>
      </c>
      <c r="L264" s="3">
        <f>SUM(Table3[[#This Row],[RN Hours (excl. Admin, DON)]:[RN DON Hours]])</f>
        <v>99.906888888888901</v>
      </c>
      <c r="M264" s="3">
        <v>39.29</v>
      </c>
      <c r="N264" s="3">
        <v>55.105777777777796</v>
      </c>
      <c r="O264" s="3">
        <v>5.5111111111111111</v>
      </c>
      <c r="P264" s="3">
        <f>SUM(Table3[[#This Row],[LPN Hours (excl. Admin)]:[LPN Admin Hours]])</f>
        <v>91.38144444444444</v>
      </c>
      <c r="Q264" s="3">
        <v>84.163666666666657</v>
      </c>
      <c r="R264" s="3">
        <v>7.2177777777777843</v>
      </c>
      <c r="S264" s="3">
        <f>SUM(Table3[[#This Row],[CNA Hours]], Table3[[#This Row],[NA TR Hours]], Table3[[#This Row],[Med Aide/Tech Hours]])</f>
        <v>262.81388888888887</v>
      </c>
      <c r="T264" s="3">
        <v>200.60544444444446</v>
      </c>
      <c r="U264" s="3">
        <v>0</v>
      </c>
      <c r="V264" s="3">
        <v>62.208444444444439</v>
      </c>
      <c r="W264" s="3">
        <f>SUM(Table3[[#This Row],[RN Hours Contract]:[Med Aide Hours Contract]])</f>
        <v>6.9808888888888925</v>
      </c>
      <c r="X264" s="3">
        <v>6.9808888888888925</v>
      </c>
      <c r="Y264" s="3">
        <v>0</v>
      </c>
      <c r="Z264" s="3">
        <v>0</v>
      </c>
      <c r="AA264" s="3">
        <v>0</v>
      </c>
      <c r="AB264" s="3">
        <v>0</v>
      </c>
      <c r="AC264" s="3">
        <v>0</v>
      </c>
      <c r="AD264" s="3">
        <v>0</v>
      </c>
      <c r="AE264" s="3">
        <v>0</v>
      </c>
      <c r="AF264" t="s">
        <v>262</v>
      </c>
      <c r="AG264" s="13">
        <v>7</v>
      </c>
      <c r="AQ264"/>
    </row>
    <row r="265" spans="1:43" x14ac:dyDescent="0.2">
      <c r="A265" t="s">
        <v>479</v>
      </c>
      <c r="B265" t="s">
        <v>748</v>
      </c>
      <c r="C265" t="s">
        <v>999</v>
      </c>
      <c r="D265" t="s">
        <v>1299</v>
      </c>
      <c r="E265" s="3">
        <v>70.922222222222217</v>
      </c>
      <c r="F265" s="3">
        <f>Table3[[#This Row],[Total Hours Nurse Staffing]]/Table3[[#This Row],[MDS Census]]</f>
        <v>3.1357104809650633</v>
      </c>
      <c r="G265" s="3">
        <f>Table3[[#This Row],[Total Direct Care Staff Hours]]/Table3[[#This Row],[MDS Census]]</f>
        <v>2.9439432868557107</v>
      </c>
      <c r="H265" s="3">
        <f>Table3[[#This Row],[Total RN Hours (w/ Admin, DON)]]/Table3[[#This Row],[MDS Census]]</f>
        <v>0.42445245182516061</v>
      </c>
      <c r="I265" s="3">
        <f>Table3[[#This Row],[RN Hours (excl. Admin, DON)]]/Table3[[#This Row],[MDS Census]]</f>
        <v>0.23268525771580764</v>
      </c>
      <c r="J265" s="3">
        <f t="shared" si="4"/>
        <v>222.39155555555553</v>
      </c>
      <c r="K265" s="3">
        <f>SUM(Table3[[#This Row],[RN Hours (excl. Admin, DON)]], Table3[[#This Row],[LPN Hours (excl. Admin)]], Table3[[#This Row],[CNA Hours]], Table3[[#This Row],[NA TR Hours]], Table3[[#This Row],[Med Aide/Tech Hours]])</f>
        <v>208.791</v>
      </c>
      <c r="L265" s="3">
        <f>SUM(Table3[[#This Row],[RN Hours (excl. Admin, DON)]:[RN DON Hours]])</f>
        <v>30.103111111111112</v>
      </c>
      <c r="M265" s="3">
        <v>16.502555555555556</v>
      </c>
      <c r="N265" s="3">
        <v>8.0005555555555574</v>
      </c>
      <c r="O265" s="3">
        <v>5.6</v>
      </c>
      <c r="P265" s="3">
        <f>SUM(Table3[[#This Row],[LPN Hours (excl. Admin)]:[LPN Admin Hours]])</f>
        <v>43.25</v>
      </c>
      <c r="Q265" s="3">
        <v>43.25</v>
      </c>
      <c r="R265" s="3">
        <v>0</v>
      </c>
      <c r="S265" s="3">
        <f>SUM(Table3[[#This Row],[CNA Hours]], Table3[[#This Row],[NA TR Hours]], Table3[[#This Row],[Med Aide/Tech Hours]])</f>
        <v>149.03844444444442</v>
      </c>
      <c r="T265" s="3">
        <v>111.36622222222221</v>
      </c>
      <c r="U265" s="3">
        <v>13.427555555555559</v>
      </c>
      <c r="V265" s="3">
        <v>24.244666666666657</v>
      </c>
      <c r="W265" s="3">
        <f>SUM(Table3[[#This Row],[RN Hours Contract]:[Med Aide Hours Contract]])</f>
        <v>0</v>
      </c>
      <c r="X265" s="3">
        <v>0</v>
      </c>
      <c r="Y265" s="3">
        <v>0</v>
      </c>
      <c r="Z265" s="3">
        <v>0</v>
      </c>
      <c r="AA265" s="3">
        <v>0</v>
      </c>
      <c r="AB265" s="3">
        <v>0</v>
      </c>
      <c r="AC265" s="3">
        <v>0</v>
      </c>
      <c r="AD265" s="3">
        <v>0</v>
      </c>
      <c r="AE265" s="3">
        <v>0</v>
      </c>
      <c r="AF265" t="s">
        <v>263</v>
      </c>
      <c r="AG265" s="13">
        <v>7</v>
      </c>
      <c r="AQ265"/>
    </row>
    <row r="266" spans="1:43" x14ac:dyDescent="0.2">
      <c r="A266" t="s">
        <v>479</v>
      </c>
      <c r="B266" t="s">
        <v>749</v>
      </c>
      <c r="C266" t="s">
        <v>1150</v>
      </c>
      <c r="D266" t="s">
        <v>1231</v>
      </c>
      <c r="E266" s="3">
        <v>58.466666666666669</v>
      </c>
      <c r="F266" s="3">
        <f>Table3[[#This Row],[Total Hours Nurse Staffing]]/Table3[[#This Row],[MDS Census]]</f>
        <v>2.7769346256176357</v>
      </c>
      <c r="G266" s="3">
        <f>Table3[[#This Row],[Total Direct Care Staff Hours]]/Table3[[#This Row],[MDS Census]]</f>
        <v>2.4964443177499049</v>
      </c>
      <c r="H266" s="3">
        <f>Table3[[#This Row],[Total RN Hours (w/ Admin, DON)]]/Table3[[#This Row],[MDS Census]]</f>
        <v>0.11949828962371721</v>
      </c>
      <c r="I266" s="3">
        <f>Table3[[#This Row],[RN Hours (excl. Admin, DON)]]/Table3[[#This Row],[MDS Census]]</f>
        <v>3.5632839224629419E-2</v>
      </c>
      <c r="J266" s="3">
        <f t="shared" si="4"/>
        <v>162.3581111111111</v>
      </c>
      <c r="K266" s="3">
        <f>SUM(Table3[[#This Row],[RN Hours (excl. Admin, DON)]], Table3[[#This Row],[LPN Hours (excl. Admin)]], Table3[[#This Row],[CNA Hours]], Table3[[#This Row],[NA TR Hours]], Table3[[#This Row],[Med Aide/Tech Hours]])</f>
        <v>145.95877777777778</v>
      </c>
      <c r="L266" s="3">
        <f>SUM(Table3[[#This Row],[RN Hours (excl. Admin, DON)]:[RN DON Hours]])</f>
        <v>6.9866666666666664</v>
      </c>
      <c r="M266" s="3">
        <v>2.0833333333333335</v>
      </c>
      <c r="N266" s="3">
        <v>0</v>
      </c>
      <c r="O266" s="3">
        <v>4.9033333333333333</v>
      </c>
      <c r="P266" s="3">
        <f>SUM(Table3[[#This Row],[LPN Hours (excl. Admin)]:[LPN Admin Hours]])</f>
        <v>41.376888888888885</v>
      </c>
      <c r="Q266" s="3">
        <v>29.88088888888889</v>
      </c>
      <c r="R266" s="3">
        <v>11.495999999999999</v>
      </c>
      <c r="S266" s="3">
        <f>SUM(Table3[[#This Row],[CNA Hours]], Table3[[#This Row],[NA TR Hours]], Table3[[#This Row],[Med Aide/Tech Hours]])</f>
        <v>113.99455555555555</v>
      </c>
      <c r="T266" s="3">
        <v>55.639444444444443</v>
      </c>
      <c r="U266" s="3">
        <v>19.087666666666664</v>
      </c>
      <c r="V266" s="3">
        <v>39.26744444444445</v>
      </c>
      <c r="W266" s="3">
        <f>SUM(Table3[[#This Row],[RN Hours Contract]:[Med Aide Hours Contract]])</f>
        <v>0</v>
      </c>
      <c r="X266" s="3">
        <v>0</v>
      </c>
      <c r="Y266" s="3">
        <v>0</v>
      </c>
      <c r="Z266" s="3">
        <v>0</v>
      </c>
      <c r="AA266" s="3">
        <v>0</v>
      </c>
      <c r="AB266" s="3">
        <v>0</v>
      </c>
      <c r="AC266" s="3">
        <v>0</v>
      </c>
      <c r="AD266" s="3">
        <v>0</v>
      </c>
      <c r="AE266" s="3">
        <v>0</v>
      </c>
      <c r="AF266" t="s">
        <v>264</v>
      </c>
      <c r="AG266" s="13">
        <v>7</v>
      </c>
      <c r="AQ266"/>
    </row>
    <row r="267" spans="1:43" x14ac:dyDescent="0.2">
      <c r="A267" t="s">
        <v>479</v>
      </c>
      <c r="B267" t="s">
        <v>750</v>
      </c>
      <c r="C267" t="s">
        <v>1062</v>
      </c>
      <c r="D267" t="s">
        <v>1276</v>
      </c>
      <c r="E267" s="3">
        <v>113.98888888888889</v>
      </c>
      <c r="F267" s="3">
        <f>Table3[[#This Row],[Total Hours Nurse Staffing]]/Table3[[#This Row],[MDS Census]]</f>
        <v>2.7300955258797153</v>
      </c>
      <c r="G267" s="3">
        <f>Table3[[#This Row],[Total Direct Care Staff Hours]]/Table3[[#This Row],[MDS Census]]</f>
        <v>2.4820538064138806</v>
      </c>
      <c r="H267" s="3">
        <f>Table3[[#This Row],[Total RN Hours (w/ Admin, DON)]]/Table3[[#This Row],[MDS Census]]</f>
        <v>0.33453747928648014</v>
      </c>
      <c r="I267" s="3">
        <f>Table3[[#This Row],[RN Hours (excl. Admin, DON)]]/Table3[[#This Row],[MDS Census]]</f>
        <v>0.23472268252266301</v>
      </c>
      <c r="J267" s="3">
        <f t="shared" si="4"/>
        <v>311.20055555555558</v>
      </c>
      <c r="K267" s="3">
        <f>SUM(Table3[[#This Row],[RN Hours (excl. Admin, DON)]], Table3[[#This Row],[LPN Hours (excl. Admin)]], Table3[[#This Row],[CNA Hours]], Table3[[#This Row],[NA TR Hours]], Table3[[#This Row],[Med Aide/Tech Hours]])</f>
        <v>282.92655555555558</v>
      </c>
      <c r="L267" s="3">
        <f>SUM(Table3[[#This Row],[RN Hours (excl. Admin, DON)]:[RN DON Hours]])</f>
        <v>38.133555555555553</v>
      </c>
      <c r="M267" s="3">
        <v>26.755777777777777</v>
      </c>
      <c r="N267" s="3">
        <v>5.6888888888888891</v>
      </c>
      <c r="O267" s="3">
        <v>5.6888888888888891</v>
      </c>
      <c r="P267" s="3">
        <f>SUM(Table3[[#This Row],[LPN Hours (excl. Admin)]:[LPN Admin Hours]])</f>
        <v>90.714888888888893</v>
      </c>
      <c r="Q267" s="3">
        <v>73.818666666666672</v>
      </c>
      <c r="R267" s="3">
        <v>16.896222222222221</v>
      </c>
      <c r="S267" s="3">
        <f>SUM(Table3[[#This Row],[CNA Hours]], Table3[[#This Row],[NA TR Hours]], Table3[[#This Row],[Med Aide/Tech Hours]])</f>
        <v>182.35211111111113</v>
      </c>
      <c r="T267" s="3">
        <v>150.94011111111112</v>
      </c>
      <c r="U267" s="3">
        <v>0</v>
      </c>
      <c r="V267" s="3">
        <v>31.411999999999999</v>
      </c>
      <c r="W267" s="3">
        <f>SUM(Table3[[#This Row],[RN Hours Contract]:[Med Aide Hours Contract]])</f>
        <v>38.408777777777779</v>
      </c>
      <c r="X267" s="3">
        <v>0</v>
      </c>
      <c r="Y267" s="3">
        <v>0</v>
      </c>
      <c r="Z267" s="3">
        <v>0</v>
      </c>
      <c r="AA267" s="3">
        <v>34.19166666666667</v>
      </c>
      <c r="AB267" s="3">
        <v>0</v>
      </c>
      <c r="AC267" s="3">
        <v>4.2171111111111106</v>
      </c>
      <c r="AD267" s="3">
        <v>0</v>
      </c>
      <c r="AE267" s="3">
        <v>0</v>
      </c>
      <c r="AF267" t="s">
        <v>265</v>
      </c>
      <c r="AG267" s="13">
        <v>7</v>
      </c>
      <c r="AQ267"/>
    </row>
    <row r="268" spans="1:43" x14ac:dyDescent="0.2">
      <c r="A268" t="s">
        <v>479</v>
      </c>
      <c r="B268" t="s">
        <v>480</v>
      </c>
      <c r="C268" t="s">
        <v>990</v>
      </c>
      <c r="D268" t="s">
        <v>1261</v>
      </c>
      <c r="E268" s="3">
        <v>37.43333333333333</v>
      </c>
      <c r="F268" s="3">
        <f>Table3[[#This Row],[Total Hours Nurse Staffing]]/Table3[[#This Row],[MDS Census]]</f>
        <v>3.8599376669634902</v>
      </c>
      <c r="G268" s="3">
        <f>Table3[[#This Row],[Total Direct Care Staff Hours]]/Table3[[#This Row],[MDS Census]]</f>
        <v>3.5202879192638767</v>
      </c>
      <c r="H268" s="3">
        <f>Table3[[#This Row],[Total RN Hours (w/ Admin, DON)]]/Table3[[#This Row],[MDS Census]]</f>
        <v>0.53552092609082813</v>
      </c>
      <c r="I268" s="3">
        <f>Table3[[#This Row],[RN Hours (excl. Admin, DON)]]/Table3[[#This Row],[MDS Census]]</f>
        <v>0.33132680320569907</v>
      </c>
      <c r="J268" s="3">
        <f t="shared" si="4"/>
        <v>144.4903333333333</v>
      </c>
      <c r="K268" s="3">
        <f>SUM(Table3[[#This Row],[RN Hours (excl. Admin, DON)]], Table3[[#This Row],[LPN Hours (excl. Admin)]], Table3[[#This Row],[CNA Hours]], Table3[[#This Row],[NA TR Hours]], Table3[[#This Row],[Med Aide/Tech Hours]])</f>
        <v>131.77611111111111</v>
      </c>
      <c r="L268" s="3">
        <f>SUM(Table3[[#This Row],[RN Hours (excl. Admin, DON)]:[RN DON Hours]])</f>
        <v>20.046333333333333</v>
      </c>
      <c r="M268" s="3">
        <v>12.402666666666667</v>
      </c>
      <c r="N268" s="3">
        <v>2.0436666666666667</v>
      </c>
      <c r="O268" s="3">
        <v>5.6</v>
      </c>
      <c r="P268" s="3">
        <f>SUM(Table3[[#This Row],[LPN Hours (excl. Admin)]:[LPN Admin Hours]])</f>
        <v>19.56088888888889</v>
      </c>
      <c r="Q268" s="3">
        <v>14.490333333333334</v>
      </c>
      <c r="R268" s="3">
        <v>5.070555555555555</v>
      </c>
      <c r="S268" s="3">
        <f>SUM(Table3[[#This Row],[CNA Hours]], Table3[[#This Row],[NA TR Hours]], Table3[[#This Row],[Med Aide/Tech Hours]])</f>
        <v>104.88311111111109</v>
      </c>
      <c r="T268" s="3">
        <v>63.609555555555552</v>
      </c>
      <c r="U268" s="3">
        <v>13.448333333333332</v>
      </c>
      <c r="V268" s="3">
        <v>27.825222222222212</v>
      </c>
      <c r="W268" s="3">
        <f>SUM(Table3[[#This Row],[RN Hours Contract]:[Med Aide Hours Contract]])</f>
        <v>1.7777777777777777</v>
      </c>
      <c r="X268" s="3">
        <v>0</v>
      </c>
      <c r="Y268" s="3">
        <v>1.7777777777777777</v>
      </c>
      <c r="Z268" s="3">
        <v>0</v>
      </c>
      <c r="AA268" s="3">
        <v>0</v>
      </c>
      <c r="AB268" s="3">
        <v>0</v>
      </c>
      <c r="AC268" s="3">
        <v>0</v>
      </c>
      <c r="AD268" s="3">
        <v>0</v>
      </c>
      <c r="AE268" s="3">
        <v>0</v>
      </c>
      <c r="AF268" t="s">
        <v>266</v>
      </c>
      <c r="AG268" s="13">
        <v>7</v>
      </c>
      <c r="AQ268"/>
    </row>
    <row r="269" spans="1:43" x14ac:dyDescent="0.2">
      <c r="A269" t="s">
        <v>479</v>
      </c>
      <c r="B269" t="s">
        <v>751</v>
      </c>
      <c r="C269" t="s">
        <v>1048</v>
      </c>
      <c r="D269" t="s">
        <v>1282</v>
      </c>
      <c r="E269" s="3">
        <v>23.477777777777778</v>
      </c>
      <c r="F269" s="3">
        <f>Table3[[#This Row],[Total Hours Nurse Staffing]]/Table3[[#This Row],[MDS Census]]</f>
        <v>4.3077330809275907</v>
      </c>
      <c r="G269" s="3">
        <f>Table3[[#This Row],[Total Direct Care Staff Hours]]/Table3[[#This Row],[MDS Census]]</f>
        <v>4.1214623757690481</v>
      </c>
      <c r="H269" s="3">
        <f>Table3[[#This Row],[Total RN Hours (w/ Admin, DON)]]/Table3[[#This Row],[MDS Census]]</f>
        <v>0.58105063890203512</v>
      </c>
      <c r="I269" s="3">
        <f>Table3[[#This Row],[RN Hours (excl. Admin, DON)]]/Table3[[#This Row],[MDS Census]]</f>
        <v>0.53262659725508754</v>
      </c>
      <c r="J269" s="3">
        <f t="shared" si="4"/>
        <v>101.136</v>
      </c>
      <c r="K269" s="3">
        <f>SUM(Table3[[#This Row],[RN Hours (excl. Admin, DON)]], Table3[[#This Row],[LPN Hours (excl. Admin)]], Table3[[#This Row],[CNA Hours]], Table3[[#This Row],[NA TR Hours]], Table3[[#This Row],[Med Aide/Tech Hours]])</f>
        <v>96.762777777777757</v>
      </c>
      <c r="L269" s="3">
        <f>SUM(Table3[[#This Row],[RN Hours (excl. Admin, DON)]:[RN DON Hours]])</f>
        <v>13.641777777777779</v>
      </c>
      <c r="M269" s="3">
        <v>12.504888888888889</v>
      </c>
      <c r="N269" s="3">
        <v>0.56111111111111112</v>
      </c>
      <c r="O269" s="3">
        <v>0.57577777777777783</v>
      </c>
      <c r="P269" s="3">
        <f>SUM(Table3[[#This Row],[LPN Hours (excl. Admin)]:[LPN Admin Hours]])</f>
        <v>20.212555555555557</v>
      </c>
      <c r="Q269" s="3">
        <v>16.976222222222223</v>
      </c>
      <c r="R269" s="3">
        <v>3.2363333333333331</v>
      </c>
      <c r="S269" s="3">
        <f>SUM(Table3[[#This Row],[CNA Hours]], Table3[[#This Row],[NA TR Hours]], Table3[[#This Row],[Med Aide/Tech Hours]])</f>
        <v>67.281666666666666</v>
      </c>
      <c r="T269" s="3">
        <v>53.288222222222217</v>
      </c>
      <c r="U269" s="3">
        <v>3.1027777777777779</v>
      </c>
      <c r="V269" s="3">
        <v>10.890666666666668</v>
      </c>
      <c r="W269" s="3">
        <f>SUM(Table3[[#This Row],[RN Hours Contract]:[Med Aide Hours Contract]])</f>
        <v>3.9888888888888889</v>
      </c>
      <c r="X269" s="3">
        <v>3.4277777777777776</v>
      </c>
      <c r="Y269" s="3">
        <v>0.56111111111111112</v>
      </c>
      <c r="Z269" s="3">
        <v>0</v>
      </c>
      <c r="AA269" s="3">
        <v>0</v>
      </c>
      <c r="AB269" s="3">
        <v>0</v>
      </c>
      <c r="AC269" s="3">
        <v>0</v>
      </c>
      <c r="AD269" s="3">
        <v>0</v>
      </c>
      <c r="AE269" s="3">
        <v>0</v>
      </c>
      <c r="AF269" t="s">
        <v>267</v>
      </c>
      <c r="AG269" s="13">
        <v>7</v>
      </c>
      <c r="AQ269"/>
    </row>
    <row r="270" spans="1:43" x14ac:dyDescent="0.2">
      <c r="A270" t="s">
        <v>479</v>
      </c>
      <c r="B270" t="s">
        <v>752</v>
      </c>
      <c r="C270" t="s">
        <v>1050</v>
      </c>
      <c r="D270" t="s">
        <v>1293</v>
      </c>
      <c r="E270" s="3">
        <v>77.811111111111117</v>
      </c>
      <c r="F270" s="3">
        <f>Table3[[#This Row],[Total Hours Nurse Staffing]]/Table3[[#This Row],[MDS Census]]</f>
        <v>4.6264972154790804</v>
      </c>
      <c r="G270" s="3">
        <f>Table3[[#This Row],[Total Direct Care Staff Hours]]/Table3[[#This Row],[MDS Census]]</f>
        <v>4.4036570041410821</v>
      </c>
      <c r="H270" s="3">
        <f>Table3[[#This Row],[Total RN Hours (w/ Admin, DON)]]/Table3[[#This Row],[MDS Census]]</f>
        <v>0.39653434242467517</v>
      </c>
      <c r="I270" s="3">
        <f>Table3[[#This Row],[RN Hours (excl. Admin, DON)]]/Table3[[#This Row],[MDS Census]]</f>
        <v>0.25799371697843781</v>
      </c>
      <c r="J270" s="3">
        <f t="shared" si="4"/>
        <v>359.9928888888889</v>
      </c>
      <c r="K270" s="3">
        <f>SUM(Table3[[#This Row],[RN Hours (excl. Admin, DON)]], Table3[[#This Row],[LPN Hours (excl. Admin)]], Table3[[#This Row],[CNA Hours]], Table3[[#This Row],[NA TR Hours]], Table3[[#This Row],[Med Aide/Tech Hours]])</f>
        <v>342.65344444444446</v>
      </c>
      <c r="L270" s="3">
        <f>SUM(Table3[[#This Row],[RN Hours (excl. Admin, DON)]:[RN DON Hours]])</f>
        <v>30.85477777777778</v>
      </c>
      <c r="M270" s="3">
        <v>20.074777777777779</v>
      </c>
      <c r="N270" s="3">
        <v>5.0022222222222217</v>
      </c>
      <c r="O270" s="3">
        <v>5.7777777777777777</v>
      </c>
      <c r="P270" s="3">
        <f>SUM(Table3[[#This Row],[LPN Hours (excl. Admin)]:[LPN Admin Hours]])</f>
        <v>95.215000000000003</v>
      </c>
      <c r="Q270" s="3">
        <v>88.655555555555551</v>
      </c>
      <c r="R270" s="3">
        <v>6.5594444444444449</v>
      </c>
      <c r="S270" s="3">
        <f>SUM(Table3[[#This Row],[CNA Hours]], Table3[[#This Row],[NA TR Hours]], Table3[[#This Row],[Med Aide/Tech Hours]])</f>
        <v>233.9231111111111</v>
      </c>
      <c r="T270" s="3">
        <v>170.05177777777777</v>
      </c>
      <c r="U270" s="3">
        <v>0</v>
      </c>
      <c r="V270" s="3">
        <v>63.871333333333325</v>
      </c>
      <c r="W270" s="3">
        <f>SUM(Table3[[#This Row],[RN Hours Contract]:[Med Aide Hours Contract]])</f>
        <v>190.08433333333332</v>
      </c>
      <c r="X270" s="3">
        <v>0</v>
      </c>
      <c r="Y270" s="3">
        <v>0</v>
      </c>
      <c r="Z270" s="3">
        <v>0</v>
      </c>
      <c r="AA270" s="3">
        <v>71.226888888888865</v>
      </c>
      <c r="AB270" s="3">
        <v>0</v>
      </c>
      <c r="AC270" s="3">
        <v>90.364222222222224</v>
      </c>
      <c r="AD270" s="3">
        <v>0</v>
      </c>
      <c r="AE270" s="3">
        <v>28.493222222222222</v>
      </c>
      <c r="AF270" t="s">
        <v>268</v>
      </c>
      <c r="AG270" s="13">
        <v>7</v>
      </c>
      <c r="AQ270"/>
    </row>
    <row r="271" spans="1:43" x14ac:dyDescent="0.2">
      <c r="A271" t="s">
        <v>479</v>
      </c>
      <c r="B271" t="s">
        <v>753</v>
      </c>
      <c r="C271" t="s">
        <v>1151</v>
      </c>
      <c r="D271" t="s">
        <v>1236</v>
      </c>
      <c r="E271" s="3">
        <v>54.222222222222221</v>
      </c>
      <c r="F271" s="3">
        <f>Table3[[#This Row],[Total Hours Nurse Staffing]]/Table3[[#This Row],[MDS Census]]</f>
        <v>1.886516393442623</v>
      </c>
      <c r="G271" s="3">
        <f>Table3[[#This Row],[Total Direct Care Staff Hours]]/Table3[[#This Row],[MDS Census]]</f>
        <v>1.7080819672131144</v>
      </c>
      <c r="H271" s="3">
        <f>Table3[[#This Row],[Total RN Hours (w/ Admin, DON)]]/Table3[[#This Row],[MDS Census]]</f>
        <v>0.3609610655737705</v>
      </c>
      <c r="I271" s="3">
        <f>Table3[[#This Row],[RN Hours (excl. Admin, DON)]]/Table3[[#This Row],[MDS Census]]</f>
        <v>0.26311270491803279</v>
      </c>
      <c r="J271" s="3">
        <f t="shared" si="4"/>
        <v>102.29111111111111</v>
      </c>
      <c r="K271" s="3">
        <f>SUM(Table3[[#This Row],[RN Hours (excl. Admin, DON)]], Table3[[#This Row],[LPN Hours (excl. Admin)]], Table3[[#This Row],[CNA Hours]], Table3[[#This Row],[NA TR Hours]], Table3[[#This Row],[Med Aide/Tech Hours]])</f>
        <v>92.615999999999985</v>
      </c>
      <c r="L271" s="3">
        <f>SUM(Table3[[#This Row],[RN Hours (excl. Admin, DON)]:[RN DON Hours]])</f>
        <v>19.572111111111113</v>
      </c>
      <c r="M271" s="3">
        <v>14.266555555555556</v>
      </c>
      <c r="N271" s="3">
        <v>0</v>
      </c>
      <c r="O271" s="3">
        <v>5.3055555555555554</v>
      </c>
      <c r="P271" s="3">
        <f>SUM(Table3[[#This Row],[LPN Hours (excl. Admin)]:[LPN Admin Hours]])</f>
        <v>25.544555555555558</v>
      </c>
      <c r="Q271" s="3">
        <v>21.175000000000001</v>
      </c>
      <c r="R271" s="3">
        <v>4.3695555555555563</v>
      </c>
      <c r="S271" s="3">
        <f>SUM(Table3[[#This Row],[CNA Hours]], Table3[[#This Row],[NA TR Hours]], Table3[[#This Row],[Med Aide/Tech Hours]])</f>
        <v>57.174444444444433</v>
      </c>
      <c r="T271" s="3">
        <v>19.011333333333333</v>
      </c>
      <c r="U271" s="3">
        <v>26.748999999999992</v>
      </c>
      <c r="V271" s="3">
        <v>11.414111111111112</v>
      </c>
      <c r="W271" s="3">
        <f>SUM(Table3[[#This Row],[RN Hours Contract]:[Med Aide Hours Contract]])</f>
        <v>6.6666666666666666E-2</v>
      </c>
      <c r="X271" s="3">
        <v>6.6666666666666666E-2</v>
      </c>
      <c r="Y271" s="3">
        <v>0</v>
      </c>
      <c r="Z271" s="3">
        <v>0</v>
      </c>
      <c r="AA271" s="3">
        <v>0</v>
      </c>
      <c r="AB271" s="3">
        <v>0</v>
      </c>
      <c r="AC271" s="3">
        <v>0</v>
      </c>
      <c r="AD271" s="3">
        <v>0</v>
      </c>
      <c r="AE271" s="3">
        <v>0</v>
      </c>
      <c r="AF271" t="s">
        <v>269</v>
      </c>
      <c r="AG271" s="13">
        <v>7</v>
      </c>
      <c r="AQ271"/>
    </row>
    <row r="272" spans="1:43" x14ac:dyDescent="0.2">
      <c r="A272" t="s">
        <v>479</v>
      </c>
      <c r="B272" t="s">
        <v>754</v>
      </c>
      <c r="C272" t="s">
        <v>1109</v>
      </c>
      <c r="D272" t="s">
        <v>1256</v>
      </c>
      <c r="E272" s="3">
        <v>27.18888888888889</v>
      </c>
      <c r="F272" s="3">
        <f>Table3[[#This Row],[Total Hours Nurse Staffing]]/Table3[[#This Row],[MDS Census]]</f>
        <v>3.2331916632611359</v>
      </c>
      <c r="G272" s="3">
        <f>Table3[[#This Row],[Total Direct Care Staff Hours]]/Table3[[#This Row],[MDS Census]]</f>
        <v>3.0042582754393132</v>
      </c>
      <c r="H272" s="3">
        <f>Table3[[#This Row],[Total RN Hours (w/ Admin, DON)]]/Table3[[#This Row],[MDS Census]]</f>
        <v>0.6908009807928075</v>
      </c>
      <c r="I272" s="3">
        <f>Table3[[#This Row],[RN Hours (excl. Admin, DON)]]/Table3[[#This Row],[MDS Census]]</f>
        <v>0.49269309358398033</v>
      </c>
      <c r="J272" s="3">
        <f t="shared" si="4"/>
        <v>87.906888888888886</v>
      </c>
      <c r="K272" s="3">
        <f>SUM(Table3[[#This Row],[RN Hours (excl. Admin, DON)]], Table3[[#This Row],[LPN Hours (excl. Admin)]], Table3[[#This Row],[CNA Hours]], Table3[[#This Row],[NA TR Hours]], Table3[[#This Row],[Med Aide/Tech Hours]])</f>
        <v>81.682444444444442</v>
      </c>
      <c r="L272" s="3">
        <f>SUM(Table3[[#This Row],[RN Hours (excl. Admin, DON)]:[RN DON Hours]])</f>
        <v>18.78211111111111</v>
      </c>
      <c r="M272" s="3">
        <v>13.395777777777777</v>
      </c>
      <c r="N272" s="3">
        <v>0.90277777777777779</v>
      </c>
      <c r="O272" s="3">
        <v>4.4835555555555553</v>
      </c>
      <c r="P272" s="3">
        <f>SUM(Table3[[#This Row],[LPN Hours (excl. Admin)]:[LPN Admin Hours]])</f>
        <v>12.383888888888887</v>
      </c>
      <c r="Q272" s="3">
        <v>11.545777777777776</v>
      </c>
      <c r="R272" s="3">
        <v>0.83811111111111103</v>
      </c>
      <c r="S272" s="3">
        <f>SUM(Table3[[#This Row],[CNA Hours]], Table3[[#This Row],[NA TR Hours]], Table3[[#This Row],[Med Aide/Tech Hours]])</f>
        <v>56.740888888888882</v>
      </c>
      <c r="T272" s="3">
        <v>47.428666666666665</v>
      </c>
      <c r="U272" s="3">
        <v>3.3188888888888881</v>
      </c>
      <c r="V272" s="3">
        <v>5.9933333333333314</v>
      </c>
      <c r="W272" s="3">
        <f>SUM(Table3[[#This Row],[RN Hours Contract]:[Med Aide Hours Contract]])</f>
        <v>4.3583333333333334</v>
      </c>
      <c r="X272" s="3">
        <v>3.4555555555555557</v>
      </c>
      <c r="Y272" s="3">
        <v>0.90277777777777779</v>
      </c>
      <c r="Z272" s="3">
        <v>0</v>
      </c>
      <c r="AA272" s="3">
        <v>0</v>
      </c>
      <c r="AB272" s="3">
        <v>0</v>
      </c>
      <c r="AC272" s="3">
        <v>0</v>
      </c>
      <c r="AD272" s="3">
        <v>0</v>
      </c>
      <c r="AE272" s="3">
        <v>0</v>
      </c>
      <c r="AF272" t="s">
        <v>270</v>
      </c>
      <c r="AG272" s="13">
        <v>7</v>
      </c>
      <c r="AQ272"/>
    </row>
    <row r="273" spans="1:43" x14ac:dyDescent="0.2">
      <c r="A273" t="s">
        <v>479</v>
      </c>
      <c r="B273" t="s">
        <v>755</v>
      </c>
      <c r="C273" t="s">
        <v>1071</v>
      </c>
      <c r="D273" t="s">
        <v>1246</v>
      </c>
      <c r="E273" s="3">
        <v>66.855555555555554</v>
      </c>
      <c r="F273" s="3">
        <f>Table3[[#This Row],[Total Hours Nurse Staffing]]/Table3[[#This Row],[MDS Census]]</f>
        <v>4.2095894964267915</v>
      </c>
      <c r="G273" s="3">
        <f>Table3[[#This Row],[Total Direct Care Staff Hours]]/Table3[[#This Row],[MDS Census]]</f>
        <v>3.5885823500083096</v>
      </c>
      <c r="H273" s="3">
        <f>Table3[[#This Row],[Total RN Hours (w/ Admin, DON)]]/Table3[[#This Row],[MDS Census]]</f>
        <v>0.68244141598803387</v>
      </c>
      <c r="I273" s="3">
        <f>Table3[[#This Row],[RN Hours (excl. Admin, DON)]]/Table3[[#This Row],[MDS Census]]</f>
        <v>0.33829150739571218</v>
      </c>
      <c r="J273" s="3">
        <f t="shared" si="4"/>
        <v>281.43444444444447</v>
      </c>
      <c r="K273" s="3">
        <f>SUM(Table3[[#This Row],[RN Hours (excl. Admin, DON)]], Table3[[#This Row],[LPN Hours (excl. Admin)]], Table3[[#This Row],[CNA Hours]], Table3[[#This Row],[NA TR Hours]], Table3[[#This Row],[Med Aide/Tech Hours]])</f>
        <v>239.91666666666666</v>
      </c>
      <c r="L273" s="3">
        <f>SUM(Table3[[#This Row],[RN Hours (excl. Admin, DON)]:[RN DON Hours]])</f>
        <v>45.625</v>
      </c>
      <c r="M273" s="3">
        <v>22.616666666666667</v>
      </c>
      <c r="N273" s="3">
        <v>17.152777777777779</v>
      </c>
      <c r="O273" s="3">
        <v>5.8555555555555552</v>
      </c>
      <c r="P273" s="3">
        <f>SUM(Table3[[#This Row],[LPN Hours (excl. Admin)]:[LPN Admin Hours]])</f>
        <v>111.74833333333333</v>
      </c>
      <c r="Q273" s="3">
        <v>93.238888888888894</v>
      </c>
      <c r="R273" s="3">
        <v>18.509444444444448</v>
      </c>
      <c r="S273" s="3">
        <f>SUM(Table3[[#This Row],[CNA Hours]], Table3[[#This Row],[NA TR Hours]], Table3[[#This Row],[Med Aide/Tech Hours]])</f>
        <v>124.06111111111112</v>
      </c>
      <c r="T273" s="3">
        <v>116.53611111111111</v>
      </c>
      <c r="U273" s="3">
        <v>0</v>
      </c>
      <c r="V273" s="3">
        <v>7.5250000000000004</v>
      </c>
      <c r="W273" s="3">
        <f>SUM(Table3[[#This Row],[RN Hours Contract]:[Med Aide Hours Contract]])</f>
        <v>0</v>
      </c>
      <c r="X273" s="3">
        <v>0</v>
      </c>
      <c r="Y273" s="3">
        <v>0</v>
      </c>
      <c r="Z273" s="3">
        <v>0</v>
      </c>
      <c r="AA273" s="3">
        <v>0</v>
      </c>
      <c r="AB273" s="3">
        <v>0</v>
      </c>
      <c r="AC273" s="3">
        <v>0</v>
      </c>
      <c r="AD273" s="3">
        <v>0</v>
      </c>
      <c r="AE273" s="3">
        <v>0</v>
      </c>
      <c r="AF273" t="s">
        <v>271</v>
      </c>
      <c r="AG273" s="13">
        <v>7</v>
      </c>
      <c r="AQ273"/>
    </row>
    <row r="274" spans="1:43" x14ac:dyDescent="0.2">
      <c r="A274" t="s">
        <v>479</v>
      </c>
      <c r="B274" t="s">
        <v>756</v>
      </c>
      <c r="C274" t="s">
        <v>1012</v>
      </c>
      <c r="D274" t="s">
        <v>1229</v>
      </c>
      <c r="E274" s="3">
        <v>56.022222222222226</v>
      </c>
      <c r="F274" s="3">
        <f>Table3[[#This Row],[Total Hours Nurse Staffing]]/Table3[[#This Row],[MDS Census]]</f>
        <v>3.8231039270130909</v>
      </c>
      <c r="G274" s="3">
        <f>Table3[[#This Row],[Total Direct Care Staff Hours]]/Table3[[#This Row],[MDS Census]]</f>
        <v>3.5452181673938914</v>
      </c>
      <c r="H274" s="3">
        <f>Table3[[#This Row],[Total RN Hours (w/ Admin, DON)]]/Table3[[#This Row],[MDS Census]]</f>
        <v>0.25141015470051564</v>
      </c>
      <c r="I274" s="3">
        <f>Table3[[#This Row],[RN Hours (excl. Admin, DON)]]/Table3[[#This Row],[MDS Census]]</f>
        <v>6.0874652915509718E-2</v>
      </c>
      <c r="J274" s="3">
        <f t="shared" si="4"/>
        <v>214.17877777777784</v>
      </c>
      <c r="K274" s="3">
        <f>SUM(Table3[[#This Row],[RN Hours (excl. Admin, DON)]], Table3[[#This Row],[LPN Hours (excl. Admin)]], Table3[[#This Row],[CNA Hours]], Table3[[#This Row],[NA TR Hours]], Table3[[#This Row],[Med Aide/Tech Hours]])</f>
        <v>198.61100000000002</v>
      </c>
      <c r="L274" s="3">
        <f>SUM(Table3[[#This Row],[RN Hours (excl. Admin, DON)]:[RN DON Hours]])</f>
        <v>14.084555555555555</v>
      </c>
      <c r="M274" s="3">
        <v>3.4103333333333334</v>
      </c>
      <c r="N274" s="3">
        <v>5.0742222222222226</v>
      </c>
      <c r="O274" s="3">
        <v>5.6</v>
      </c>
      <c r="P274" s="3">
        <f>SUM(Table3[[#This Row],[LPN Hours (excl. Admin)]:[LPN Admin Hours]])</f>
        <v>43.427777777777777</v>
      </c>
      <c r="Q274" s="3">
        <v>38.534222222222219</v>
      </c>
      <c r="R274" s="3">
        <v>4.8935555555555572</v>
      </c>
      <c r="S274" s="3">
        <f>SUM(Table3[[#This Row],[CNA Hours]], Table3[[#This Row],[NA TR Hours]], Table3[[#This Row],[Med Aide/Tech Hours]])</f>
        <v>156.66644444444449</v>
      </c>
      <c r="T274" s="3">
        <v>55.99077777777778</v>
      </c>
      <c r="U274" s="3">
        <v>50.832444444444462</v>
      </c>
      <c r="V274" s="3">
        <v>49.843222222222238</v>
      </c>
      <c r="W274" s="3">
        <f>SUM(Table3[[#This Row],[RN Hours Contract]:[Med Aide Hours Contract]])</f>
        <v>0</v>
      </c>
      <c r="X274" s="3">
        <v>0</v>
      </c>
      <c r="Y274" s="3">
        <v>0</v>
      </c>
      <c r="Z274" s="3">
        <v>0</v>
      </c>
      <c r="AA274" s="3">
        <v>0</v>
      </c>
      <c r="AB274" s="3">
        <v>0</v>
      </c>
      <c r="AC274" s="3">
        <v>0</v>
      </c>
      <c r="AD274" s="3">
        <v>0</v>
      </c>
      <c r="AE274" s="3">
        <v>0</v>
      </c>
      <c r="AF274" t="s">
        <v>272</v>
      </c>
      <c r="AG274" s="13">
        <v>7</v>
      </c>
      <c r="AQ274"/>
    </row>
    <row r="275" spans="1:43" x14ac:dyDescent="0.2">
      <c r="A275" t="s">
        <v>479</v>
      </c>
      <c r="B275" t="s">
        <v>757</v>
      </c>
      <c r="C275" t="s">
        <v>1035</v>
      </c>
      <c r="D275" t="s">
        <v>1204</v>
      </c>
      <c r="E275" s="3">
        <v>74.766666666666666</v>
      </c>
      <c r="F275" s="3">
        <f>Table3[[#This Row],[Total Hours Nurse Staffing]]/Table3[[#This Row],[MDS Census]]</f>
        <v>2.9520151582701741</v>
      </c>
      <c r="G275" s="3">
        <f>Table3[[#This Row],[Total Direct Care Staff Hours]]/Table3[[#This Row],[MDS Census]]</f>
        <v>2.8165566949026601</v>
      </c>
      <c r="H275" s="3">
        <f>Table3[[#This Row],[Total RN Hours (w/ Admin, DON)]]/Table3[[#This Row],[MDS Census]]</f>
        <v>0.46327388913657302</v>
      </c>
      <c r="I275" s="3">
        <f>Table3[[#This Row],[RN Hours (excl. Admin, DON)]]/Table3[[#This Row],[MDS Census]]</f>
        <v>0.32781542576905925</v>
      </c>
      <c r="J275" s="3">
        <f t="shared" si="4"/>
        <v>220.71233333333333</v>
      </c>
      <c r="K275" s="3">
        <f>SUM(Table3[[#This Row],[RN Hours (excl. Admin, DON)]], Table3[[#This Row],[LPN Hours (excl. Admin)]], Table3[[#This Row],[CNA Hours]], Table3[[#This Row],[NA TR Hours]], Table3[[#This Row],[Med Aide/Tech Hours]])</f>
        <v>210.58455555555554</v>
      </c>
      <c r="L275" s="3">
        <f>SUM(Table3[[#This Row],[RN Hours (excl. Admin, DON)]:[RN DON Hours]])</f>
        <v>34.637444444444441</v>
      </c>
      <c r="M275" s="3">
        <v>24.509666666666664</v>
      </c>
      <c r="N275" s="3">
        <v>4.677777777777778</v>
      </c>
      <c r="O275" s="3">
        <v>5.45</v>
      </c>
      <c r="P275" s="3">
        <f>SUM(Table3[[#This Row],[LPN Hours (excl. Admin)]:[LPN Admin Hours]])</f>
        <v>30.851777777777777</v>
      </c>
      <c r="Q275" s="3">
        <v>30.851777777777777</v>
      </c>
      <c r="R275" s="3">
        <v>0</v>
      </c>
      <c r="S275" s="3">
        <f>SUM(Table3[[#This Row],[CNA Hours]], Table3[[#This Row],[NA TR Hours]], Table3[[#This Row],[Med Aide/Tech Hours]])</f>
        <v>155.22311111111111</v>
      </c>
      <c r="T275" s="3">
        <v>124.76155555555556</v>
      </c>
      <c r="U275" s="3">
        <v>0</v>
      </c>
      <c r="V275" s="3">
        <v>30.461555555555556</v>
      </c>
      <c r="W275" s="3">
        <f>SUM(Table3[[#This Row],[RN Hours Contract]:[Med Aide Hours Contract]])</f>
        <v>0</v>
      </c>
      <c r="X275" s="3">
        <v>0</v>
      </c>
      <c r="Y275" s="3">
        <v>0</v>
      </c>
      <c r="Z275" s="3">
        <v>0</v>
      </c>
      <c r="AA275" s="3">
        <v>0</v>
      </c>
      <c r="AB275" s="3">
        <v>0</v>
      </c>
      <c r="AC275" s="3">
        <v>0</v>
      </c>
      <c r="AD275" s="3">
        <v>0</v>
      </c>
      <c r="AE275" s="3">
        <v>0</v>
      </c>
      <c r="AF275" t="s">
        <v>273</v>
      </c>
      <c r="AG275" s="13">
        <v>7</v>
      </c>
      <c r="AQ275"/>
    </row>
    <row r="276" spans="1:43" x14ac:dyDescent="0.2">
      <c r="A276" t="s">
        <v>479</v>
      </c>
      <c r="B276" t="s">
        <v>758</v>
      </c>
      <c r="C276" t="s">
        <v>1003</v>
      </c>
      <c r="D276" t="s">
        <v>1251</v>
      </c>
      <c r="E276" s="3">
        <v>30.888888888888889</v>
      </c>
      <c r="F276" s="3">
        <f>Table3[[#This Row],[Total Hours Nurse Staffing]]/Table3[[#This Row],[MDS Census]]</f>
        <v>4.9883992805755391</v>
      </c>
      <c r="G276" s="3">
        <f>Table3[[#This Row],[Total Direct Care Staff Hours]]/Table3[[#This Row],[MDS Census]]</f>
        <v>4.6353093525179849</v>
      </c>
      <c r="H276" s="3">
        <f>Table3[[#This Row],[Total RN Hours (w/ Admin, DON)]]/Table3[[#This Row],[MDS Census]]</f>
        <v>0.3570935251798561</v>
      </c>
      <c r="I276" s="3">
        <f>Table3[[#This Row],[RN Hours (excl. Admin, DON)]]/Table3[[#This Row],[MDS Census]]</f>
        <v>0.19219424460431653</v>
      </c>
      <c r="J276" s="3">
        <f t="shared" si="4"/>
        <v>154.08611111111111</v>
      </c>
      <c r="K276" s="3">
        <f>SUM(Table3[[#This Row],[RN Hours (excl. Admin, DON)]], Table3[[#This Row],[LPN Hours (excl. Admin)]], Table3[[#This Row],[CNA Hours]], Table3[[#This Row],[NA TR Hours]], Table3[[#This Row],[Med Aide/Tech Hours]])</f>
        <v>143.17955555555554</v>
      </c>
      <c r="L276" s="3">
        <f>SUM(Table3[[#This Row],[RN Hours (excl. Admin, DON)]:[RN DON Hours]])</f>
        <v>11.030222222222221</v>
      </c>
      <c r="M276" s="3">
        <v>5.9366666666666665</v>
      </c>
      <c r="N276" s="3">
        <v>0</v>
      </c>
      <c r="O276" s="3">
        <v>5.0935555555555556</v>
      </c>
      <c r="P276" s="3">
        <f>SUM(Table3[[#This Row],[LPN Hours (excl. Admin)]:[LPN Admin Hours]])</f>
        <v>35.06411111111111</v>
      </c>
      <c r="Q276" s="3">
        <v>29.251111111111111</v>
      </c>
      <c r="R276" s="3">
        <v>5.8130000000000006</v>
      </c>
      <c r="S276" s="3">
        <f>SUM(Table3[[#This Row],[CNA Hours]], Table3[[#This Row],[NA TR Hours]], Table3[[#This Row],[Med Aide/Tech Hours]])</f>
        <v>107.99177777777778</v>
      </c>
      <c r="T276" s="3">
        <v>82.00022222222222</v>
      </c>
      <c r="U276" s="3">
        <v>10.395888888888887</v>
      </c>
      <c r="V276" s="3">
        <v>15.595666666666668</v>
      </c>
      <c r="W276" s="3">
        <f>SUM(Table3[[#This Row],[RN Hours Contract]:[Med Aide Hours Contract]])</f>
        <v>0</v>
      </c>
      <c r="X276" s="3">
        <v>0</v>
      </c>
      <c r="Y276" s="3">
        <v>0</v>
      </c>
      <c r="Z276" s="3">
        <v>0</v>
      </c>
      <c r="AA276" s="3">
        <v>0</v>
      </c>
      <c r="AB276" s="3">
        <v>0</v>
      </c>
      <c r="AC276" s="3">
        <v>0</v>
      </c>
      <c r="AD276" s="3">
        <v>0</v>
      </c>
      <c r="AE276" s="3">
        <v>0</v>
      </c>
      <c r="AF276" t="s">
        <v>274</v>
      </c>
      <c r="AG276" s="13">
        <v>7</v>
      </c>
      <c r="AQ276"/>
    </row>
    <row r="277" spans="1:43" x14ac:dyDescent="0.2">
      <c r="A277" t="s">
        <v>479</v>
      </c>
      <c r="B277" t="s">
        <v>759</v>
      </c>
      <c r="C277" t="s">
        <v>1152</v>
      </c>
      <c r="D277" t="s">
        <v>1205</v>
      </c>
      <c r="E277" s="3">
        <v>43</v>
      </c>
      <c r="F277" s="3">
        <f>Table3[[#This Row],[Total Hours Nurse Staffing]]/Table3[[#This Row],[MDS Census]]</f>
        <v>3.0036821705426355</v>
      </c>
      <c r="G277" s="3">
        <f>Table3[[#This Row],[Total Direct Care Staff Hours]]/Table3[[#This Row],[MDS Census]]</f>
        <v>2.625</v>
      </c>
      <c r="H277" s="3">
        <f>Table3[[#This Row],[Total RN Hours (w/ Admin, DON)]]/Table3[[#This Row],[MDS Census]]</f>
        <v>0.25981912144702846</v>
      </c>
      <c r="I277" s="3">
        <f>Table3[[#This Row],[RN Hours (excl. Admin, DON)]]/Table3[[#This Row],[MDS Census]]</f>
        <v>0.15167958656330749</v>
      </c>
      <c r="J277" s="3">
        <f t="shared" si="4"/>
        <v>129.15833333333333</v>
      </c>
      <c r="K277" s="3">
        <f>SUM(Table3[[#This Row],[RN Hours (excl. Admin, DON)]], Table3[[#This Row],[LPN Hours (excl. Admin)]], Table3[[#This Row],[CNA Hours]], Table3[[#This Row],[NA TR Hours]], Table3[[#This Row],[Med Aide/Tech Hours]])</f>
        <v>112.875</v>
      </c>
      <c r="L277" s="3">
        <f>SUM(Table3[[#This Row],[RN Hours (excl. Admin, DON)]:[RN DON Hours]])</f>
        <v>11.172222222222222</v>
      </c>
      <c r="M277" s="3">
        <v>6.5222222222222221</v>
      </c>
      <c r="N277" s="3">
        <v>0</v>
      </c>
      <c r="O277" s="3">
        <v>4.6500000000000004</v>
      </c>
      <c r="P277" s="3">
        <f>SUM(Table3[[#This Row],[LPN Hours (excl. Admin)]:[LPN Admin Hours]])</f>
        <v>35.174999999999997</v>
      </c>
      <c r="Q277" s="3">
        <v>23.541666666666668</v>
      </c>
      <c r="R277" s="3">
        <v>11.633333333333333</v>
      </c>
      <c r="S277" s="3">
        <f>SUM(Table3[[#This Row],[CNA Hours]], Table3[[#This Row],[NA TR Hours]], Table3[[#This Row],[Med Aide/Tech Hours]])</f>
        <v>82.811111111111117</v>
      </c>
      <c r="T277" s="3">
        <v>82.811111111111117</v>
      </c>
      <c r="U277" s="3">
        <v>0</v>
      </c>
      <c r="V277" s="3">
        <v>0</v>
      </c>
      <c r="W277" s="3">
        <f>SUM(Table3[[#This Row],[RN Hours Contract]:[Med Aide Hours Contract]])</f>
        <v>0</v>
      </c>
      <c r="X277" s="3">
        <v>0</v>
      </c>
      <c r="Y277" s="3">
        <v>0</v>
      </c>
      <c r="Z277" s="3">
        <v>0</v>
      </c>
      <c r="AA277" s="3">
        <v>0</v>
      </c>
      <c r="AB277" s="3">
        <v>0</v>
      </c>
      <c r="AC277" s="3">
        <v>0</v>
      </c>
      <c r="AD277" s="3">
        <v>0</v>
      </c>
      <c r="AE277" s="3">
        <v>0</v>
      </c>
      <c r="AF277" t="s">
        <v>275</v>
      </c>
      <c r="AG277" s="13">
        <v>7</v>
      </c>
      <c r="AQ277"/>
    </row>
    <row r="278" spans="1:43" x14ac:dyDescent="0.2">
      <c r="A278" t="s">
        <v>479</v>
      </c>
      <c r="B278" t="s">
        <v>760</v>
      </c>
      <c r="C278" t="s">
        <v>1025</v>
      </c>
      <c r="D278" t="s">
        <v>1276</v>
      </c>
      <c r="E278" s="3">
        <v>18.866666666666667</v>
      </c>
      <c r="F278" s="3">
        <f>Table3[[#This Row],[Total Hours Nurse Staffing]]/Table3[[#This Row],[MDS Census]]</f>
        <v>3.1763780918727913</v>
      </c>
      <c r="G278" s="3">
        <f>Table3[[#This Row],[Total Direct Care Staff Hours]]/Table3[[#This Row],[MDS Census]]</f>
        <v>3.0528091872791516</v>
      </c>
      <c r="H278" s="3">
        <f>Table3[[#This Row],[Total RN Hours (w/ Admin, DON)]]/Table3[[#This Row],[MDS Census]]</f>
        <v>0.39064782096584222</v>
      </c>
      <c r="I278" s="3">
        <f>Table3[[#This Row],[RN Hours (excl. Admin, DON)]]/Table3[[#This Row],[MDS Census]]</f>
        <v>0.29566548881036514</v>
      </c>
      <c r="J278" s="3">
        <f t="shared" si="4"/>
        <v>59.927666666666667</v>
      </c>
      <c r="K278" s="3">
        <f>SUM(Table3[[#This Row],[RN Hours (excl. Admin, DON)]], Table3[[#This Row],[LPN Hours (excl. Admin)]], Table3[[#This Row],[CNA Hours]], Table3[[#This Row],[NA TR Hours]], Table3[[#This Row],[Med Aide/Tech Hours]])</f>
        <v>57.596333333333327</v>
      </c>
      <c r="L278" s="3">
        <f>SUM(Table3[[#This Row],[RN Hours (excl. Admin, DON)]:[RN DON Hours]])</f>
        <v>7.3702222222222238</v>
      </c>
      <c r="M278" s="3">
        <v>5.5782222222222222</v>
      </c>
      <c r="N278" s="3">
        <v>0</v>
      </c>
      <c r="O278" s="3">
        <v>1.7920000000000014</v>
      </c>
      <c r="P278" s="3">
        <f>SUM(Table3[[#This Row],[LPN Hours (excl. Admin)]:[LPN Admin Hours]])</f>
        <v>11.252333333333333</v>
      </c>
      <c r="Q278" s="3">
        <v>10.712999999999999</v>
      </c>
      <c r="R278" s="3">
        <v>0.53933333333333344</v>
      </c>
      <c r="S278" s="3">
        <f>SUM(Table3[[#This Row],[CNA Hours]], Table3[[#This Row],[NA TR Hours]], Table3[[#This Row],[Med Aide/Tech Hours]])</f>
        <v>41.30511111111111</v>
      </c>
      <c r="T278" s="3">
        <v>34.563333333333333</v>
      </c>
      <c r="U278" s="3">
        <v>0</v>
      </c>
      <c r="V278" s="3">
        <v>6.741777777777779</v>
      </c>
      <c r="W278" s="3">
        <f>SUM(Table3[[#This Row],[RN Hours Contract]:[Med Aide Hours Contract]])</f>
        <v>0</v>
      </c>
      <c r="X278" s="3">
        <v>0</v>
      </c>
      <c r="Y278" s="3">
        <v>0</v>
      </c>
      <c r="Z278" s="3">
        <v>0</v>
      </c>
      <c r="AA278" s="3">
        <v>0</v>
      </c>
      <c r="AB278" s="3">
        <v>0</v>
      </c>
      <c r="AC278" s="3">
        <v>0</v>
      </c>
      <c r="AD278" s="3">
        <v>0</v>
      </c>
      <c r="AE278" s="3">
        <v>0</v>
      </c>
      <c r="AF278" t="s">
        <v>276</v>
      </c>
      <c r="AG278" s="13">
        <v>7</v>
      </c>
      <c r="AQ278"/>
    </row>
    <row r="279" spans="1:43" x14ac:dyDescent="0.2">
      <c r="A279" t="s">
        <v>479</v>
      </c>
      <c r="B279" t="s">
        <v>761</v>
      </c>
      <c r="C279" t="s">
        <v>1007</v>
      </c>
      <c r="D279" t="s">
        <v>1310</v>
      </c>
      <c r="E279" s="3">
        <v>36.477777777777774</v>
      </c>
      <c r="F279" s="3">
        <f>Table3[[#This Row],[Total Hours Nurse Staffing]]/Table3[[#This Row],[MDS Census]]</f>
        <v>3.6333262260127932</v>
      </c>
      <c r="G279" s="3">
        <f>Table3[[#This Row],[Total Direct Care Staff Hours]]/Table3[[#This Row],[MDS Census]]</f>
        <v>3.2233323180018281</v>
      </c>
      <c r="H279" s="3">
        <f>Table3[[#This Row],[Total RN Hours (w/ Admin, DON)]]/Table3[[#This Row],[MDS Census]]</f>
        <v>0.4418915625951873</v>
      </c>
      <c r="I279" s="3">
        <f>Table3[[#This Row],[RN Hours (excl. Admin, DON)]]/Table3[[#This Row],[MDS Census]]</f>
        <v>0.18623515077672861</v>
      </c>
      <c r="J279" s="3">
        <f t="shared" si="4"/>
        <v>132.53566666666666</v>
      </c>
      <c r="K279" s="3">
        <f>SUM(Table3[[#This Row],[RN Hours (excl. Admin, DON)]], Table3[[#This Row],[LPN Hours (excl. Admin)]], Table3[[#This Row],[CNA Hours]], Table3[[#This Row],[NA TR Hours]], Table3[[#This Row],[Med Aide/Tech Hours]])</f>
        <v>117.58000000000001</v>
      </c>
      <c r="L279" s="3">
        <f>SUM(Table3[[#This Row],[RN Hours (excl. Admin, DON)]:[RN DON Hours]])</f>
        <v>16.11922222222222</v>
      </c>
      <c r="M279" s="3">
        <v>6.793444444444444</v>
      </c>
      <c r="N279" s="3">
        <v>3.2275555555555551</v>
      </c>
      <c r="O279" s="3">
        <v>6.0982222222222209</v>
      </c>
      <c r="P279" s="3">
        <f>SUM(Table3[[#This Row],[LPN Hours (excl. Admin)]:[LPN Admin Hours]])</f>
        <v>29.054444444444446</v>
      </c>
      <c r="Q279" s="3">
        <v>23.424555555555557</v>
      </c>
      <c r="R279" s="3">
        <v>5.6298888888888898</v>
      </c>
      <c r="S279" s="3">
        <f>SUM(Table3[[#This Row],[CNA Hours]], Table3[[#This Row],[NA TR Hours]], Table3[[#This Row],[Med Aide/Tech Hours]])</f>
        <v>87.361999999999995</v>
      </c>
      <c r="T279" s="3">
        <v>56.106666666666669</v>
      </c>
      <c r="U279" s="3">
        <v>10.073444444444441</v>
      </c>
      <c r="V279" s="3">
        <v>21.181888888888896</v>
      </c>
      <c r="W279" s="3">
        <f>SUM(Table3[[#This Row],[RN Hours Contract]:[Med Aide Hours Contract]])</f>
        <v>0</v>
      </c>
      <c r="X279" s="3">
        <v>0</v>
      </c>
      <c r="Y279" s="3">
        <v>0</v>
      </c>
      <c r="Z279" s="3">
        <v>0</v>
      </c>
      <c r="AA279" s="3">
        <v>0</v>
      </c>
      <c r="AB279" s="3">
        <v>0</v>
      </c>
      <c r="AC279" s="3">
        <v>0</v>
      </c>
      <c r="AD279" s="3">
        <v>0</v>
      </c>
      <c r="AE279" s="3">
        <v>0</v>
      </c>
      <c r="AF279" t="s">
        <v>277</v>
      </c>
      <c r="AG279" s="13">
        <v>7</v>
      </c>
      <c r="AQ279"/>
    </row>
    <row r="280" spans="1:43" x14ac:dyDescent="0.2">
      <c r="A280" t="s">
        <v>479</v>
      </c>
      <c r="B280" t="s">
        <v>762</v>
      </c>
      <c r="C280" t="s">
        <v>1153</v>
      </c>
      <c r="D280" t="s">
        <v>1277</v>
      </c>
      <c r="E280" s="3">
        <v>23.733333333333334</v>
      </c>
      <c r="F280" s="3">
        <f>Table3[[#This Row],[Total Hours Nurse Staffing]]/Table3[[#This Row],[MDS Census]]</f>
        <v>4.27247191011236</v>
      </c>
      <c r="G280" s="3">
        <f>Table3[[#This Row],[Total Direct Care Staff Hours]]/Table3[[#This Row],[MDS Census]]</f>
        <v>3.8023174157303372</v>
      </c>
      <c r="H280" s="3">
        <f>Table3[[#This Row],[Total RN Hours (w/ Admin, DON)]]/Table3[[#This Row],[MDS Census]]</f>
        <v>0.66491104868913853</v>
      </c>
      <c r="I280" s="3">
        <f>Table3[[#This Row],[RN Hours (excl. Admin, DON)]]/Table3[[#This Row],[MDS Census]]</f>
        <v>0.42521067415730335</v>
      </c>
      <c r="J280" s="3">
        <f t="shared" si="4"/>
        <v>101.4</v>
      </c>
      <c r="K280" s="3">
        <f>SUM(Table3[[#This Row],[RN Hours (excl. Admin, DON)]], Table3[[#This Row],[LPN Hours (excl. Admin)]], Table3[[#This Row],[CNA Hours]], Table3[[#This Row],[NA TR Hours]], Table3[[#This Row],[Med Aide/Tech Hours]])</f>
        <v>90.241666666666674</v>
      </c>
      <c r="L280" s="3">
        <f>SUM(Table3[[#This Row],[RN Hours (excl. Admin, DON)]:[RN DON Hours]])</f>
        <v>15.780555555555555</v>
      </c>
      <c r="M280" s="3">
        <v>10.091666666666667</v>
      </c>
      <c r="N280" s="3">
        <v>0</v>
      </c>
      <c r="O280" s="3">
        <v>5.6888888888888891</v>
      </c>
      <c r="P280" s="3">
        <f>SUM(Table3[[#This Row],[LPN Hours (excl. Admin)]:[LPN Admin Hours]])</f>
        <v>22.897222222222222</v>
      </c>
      <c r="Q280" s="3">
        <v>17.427777777777777</v>
      </c>
      <c r="R280" s="3">
        <v>5.4694444444444441</v>
      </c>
      <c r="S280" s="3">
        <f>SUM(Table3[[#This Row],[CNA Hours]], Table3[[#This Row],[NA TR Hours]], Table3[[#This Row],[Med Aide/Tech Hours]])</f>
        <v>62.722222222222221</v>
      </c>
      <c r="T280" s="3">
        <v>25.088888888888889</v>
      </c>
      <c r="U280" s="3">
        <v>23.625</v>
      </c>
      <c r="V280" s="3">
        <v>14.008333333333333</v>
      </c>
      <c r="W280" s="3">
        <f>SUM(Table3[[#This Row],[RN Hours Contract]:[Med Aide Hours Contract]])</f>
        <v>0</v>
      </c>
      <c r="X280" s="3">
        <v>0</v>
      </c>
      <c r="Y280" s="3">
        <v>0</v>
      </c>
      <c r="Z280" s="3">
        <v>0</v>
      </c>
      <c r="AA280" s="3">
        <v>0</v>
      </c>
      <c r="AB280" s="3">
        <v>0</v>
      </c>
      <c r="AC280" s="3">
        <v>0</v>
      </c>
      <c r="AD280" s="3">
        <v>0</v>
      </c>
      <c r="AE280" s="3">
        <v>0</v>
      </c>
      <c r="AF280" t="s">
        <v>278</v>
      </c>
      <c r="AG280" s="13">
        <v>7</v>
      </c>
      <c r="AQ280"/>
    </row>
    <row r="281" spans="1:43" x14ac:dyDescent="0.2">
      <c r="A281" t="s">
        <v>479</v>
      </c>
      <c r="B281" t="s">
        <v>763</v>
      </c>
      <c r="C281" t="s">
        <v>1102</v>
      </c>
      <c r="D281" t="s">
        <v>1250</v>
      </c>
      <c r="E281" s="3">
        <v>58.111111111111114</v>
      </c>
      <c r="F281" s="3">
        <f>Table3[[#This Row],[Total Hours Nurse Staffing]]/Table3[[#This Row],[MDS Census]]</f>
        <v>3.311516252390057</v>
      </c>
      <c r="G281" s="3">
        <f>Table3[[#This Row],[Total Direct Care Staff Hours]]/Table3[[#This Row],[MDS Census]]</f>
        <v>2.9995219885277242</v>
      </c>
      <c r="H281" s="3">
        <f>Table3[[#This Row],[Total RN Hours (w/ Admin, DON)]]/Table3[[#This Row],[MDS Census]]</f>
        <v>0.56386806883365204</v>
      </c>
      <c r="I281" s="3">
        <f>Table3[[#This Row],[RN Hours (excl. Admin, DON)]]/Table3[[#This Row],[MDS Census]]</f>
        <v>0.35434608030592735</v>
      </c>
      <c r="J281" s="3">
        <f t="shared" si="4"/>
        <v>192.43588888888888</v>
      </c>
      <c r="K281" s="3">
        <f>SUM(Table3[[#This Row],[RN Hours (excl. Admin, DON)]], Table3[[#This Row],[LPN Hours (excl. Admin)]], Table3[[#This Row],[CNA Hours]], Table3[[#This Row],[NA TR Hours]], Table3[[#This Row],[Med Aide/Tech Hours]])</f>
        <v>174.30555555555554</v>
      </c>
      <c r="L281" s="3">
        <f>SUM(Table3[[#This Row],[RN Hours (excl. Admin, DON)]:[RN DON Hours]])</f>
        <v>32.767000000000003</v>
      </c>
      <c r="M281" s="3">
        <v>20.591444444444445</v>
      </c>
      <c r="N281" s="3">
        <v>7.0082222222222219</v>
      </c>
      <c r="O281" s="3">
        <v>5.1673333333333336</v>
      </c>
      <c r="P281" s="3">
        <f>SUM(Table3[[#This Row],[LPN Hours (excl. Admin)]:[LPN Admin Hours]])</f>
        <v>42.866444444444447</v>
      </c>
      <c r="Q281" s="3">
        <v>36.911666666666669</v>
      </c>
      <c r="R281" s="3">
        <v>5.9547777777777782</v>
      </c>
      <c r="S281" s="3">
        <f>SUM(Table3[[#This Row],[CNA Hours]], Table3[[#This Row],[NA TR Hours]], Table3[[#This Row],[Med Aide/Tech Hours]])</f>
        <v>116.80244444444443</v>
      </c>
      <c r="T281" s="3">
        <v>97.468444444444444</v>
      </c>
      <c r="U281" s="3">
        <v>0</v>
      </c>
      <c r="V281" s="3">
        <v>19.333999999999996</v>
      </c>
      <c r="W281" s="3">
        <f>SUM(Table3[[#This Row],[RN Hours Contract]:[Med Aide Hours Contract]])</f>
        <v>1.8</v>
      </c>
      <c r="X281" s="3">
        <v>0</v>
      </c>
      <c r="Y281" s="3">
        <v>1.8</v>
      </c>
      <c r="Z281" s="3">
        <v>0</v>
      </c>
      <c r="AA281" s="3">
        <v>0</v>
      </c>
      <c r="AB281" s="3">
        <v>0</v>
      </c>
      <c r="AC281" s="3">
        <v>0</v>
      </c>
      <c r="AD281" s="3">
        <v>0</v>
      </c>
      <c r="AE281" s="3">
        <v>0</v>
      </c>
      <c r="AF281" t="s">
        <v>279</v>
      </c>
      <c r="AG281" s="13">
        <v>7</v>
      </c>
      <c r="AQ281"/>
    </row>
    <row r="282" spans="1:43" x14ac:dyDescent="0.2">
      <c r="A282" t="s">
        <v>479</v>
      </c>
      <c r="B282" t="s">
        <v>764</v>
      </c>
      <c r="C282" t="s">
        <v>1115</v>
      </c>
      <c r="D282" t="s">
        <v>1274</v>
      </c>
      <c r="E282" s="3">
        <v>37.1</v>
      </c>
      <c r="F282" s="3">
        <f>Table3[[#This Row],[Total Hours Nurse Staffing]]/Table3[[#This Row],[MDS Census]]</f>
        <v>4.8371758011380654</v>
      </c>
      <c r="G282" s="3">
        <f>Table3[[#This Row],[Total Direct Care Staff Hours]]/Table3[[#This Row],[MDS Census]]</f>
        <v>4.7175861036238391</v>
      </c>
      <c r="H282" s="3">
        <f>Table3[[#This Row],[Total RN Hours (w/ Admin, DON)]]/Table3[[#This Row],[MDS Census]]</f>
        <v>0.88786463012878103</v>
      </c>
      <c r="I282" s="3">
        <f>Table3[[#This Row],[RN Hours (excl. Admin, DON)]]/Table3[[#This Row],[MDS Census]]</f>
        <v>0.76827493261455526</v>
      </c>
      <c r="J282" s="3">
        <f t="shared" si="4"/>
        <v>179.45922222222222</v>
      </c>
      <c r="K282" s="3">
        <f>SUM(Table3[[#This Row],[RN Hours (excl. Admin, DON)]], Table3[[#This Row],[LPN Hours (excl. Admin)]], Table3[[#This Row],[CNA Hours]], Table3[[#This Row],[NA TR Hours]], Table3[[#This Row],[Med Aide/Tech Hours]])</f>
        <v>175.02244444444443</v>
      </c>
      <c r="L282" s="3">
        <f>SUM(Table3[[#This Row],[RN Hours (excl. Admin, DON)]:[RN DON Hours]])</f>
        <v>32.939777777777778</v>
      </c>
      <c r="M282" s="3">
        <v>28.503</v>
      </c>
      <c r="N282" s="3">
        <v>1.7777777777777777</v>
      </c>
      <c r="O282" s="3">
        <v>2.6589999999999998</v>
      </c>
      <c r="P282" s="3">
        <f>SUM(Table3[[#This Row],[LPN Hours (excl. Admin)]:[LPN Admin Hours]])</f>
        <v>22.655999999999999</v>
      </c>
      <c r="Q282" s="3">
        <v>22.655999999999999</v>
      </c>
      <c r="R282" s="3">
        <v>0</v>
      </c>
      <c r="S282" s="3">
        <f>SUM(Table3[[#This Row],[CNA Hours]], Table3[[#This Row],[NA TR Hours]], Table3[[#This Row],[Med Aide/Tech Hours]])</f>
        <v>123.86344444444444</v>
      </c>
      <c r="T282" s="3">
        <v>97.929000000000002</v>
      </c>
      <c r="U282" s="3">
        <v>5.4096666666666673</v>
      </c>
      <c r="V282" s="3">
        <v>20.524777777777771</v>
      </c>
      <c r="W282" s="3">
        <f>SUM(Table3[[#This Row],[RN Hours Contract]:[Med Aide Hours Contract]])</f>
        <v>0</v>
      </c>
      <c r="X282" s="3">
        <v>0</v>
      </c>
      <c r="Y282" s="3">
        <v>0</v>
      </c>
      <c r="Z282" s="3">
        <v>0</v>
      </c>
      <c r="AA282" s="3">
        <v>0</v>
      </c>
      <c r="AB282" s="3">
        <v>0</v>
      </c>
      <c r="AC282" s="3">
        <v>0</v>
      </c>
      <c r="AD282" s="3">
        <v>0</v>
      </c>
      <c r="AE282" s="3">
        <v>0</v>
      </c>
      <c r="AF282" t="s">
        <v>280</v>
      </c>
      <c r="AG282" s="13">
        <v>7</v>
      </c>
      <c r="AQ282"/>
    </row>
    <row r="283" spans="1:43" x14ac:dyDescent="0.2">
      <c r="A283" t="s">
        <v>479</v>
      </c>
      <c r="B283" t="s">
        <v>765</v>
      </c>
      <c r="C283" t="s">
        <v>1050</v>
      </c>
      <c r="D283" t="s">
        <v>1276</v>
      </c>
      <c r="E283" s="3">
        <v>96.12222222222222</v>
      </c>
      <c r="F283" s="3">
        <f>Table3[[#This Row],[Total Hours Nurse Staffing]]/Table3[[#This Row],[MDS Census]]</f>
        <v>3.8405479135360077</v>
      </c>
      <c r="G283" s="3">
        <f>Table3[[#This Row],[Total Direct Care Staff Hours]]/Table3[[#This Row],[MDS Census]]</f>
        <v>3.6666951797480061</v>
      </c>
      <c r="H283" s="3">
        <f>Table3[[#This Row],[Total RN Hours (w/ Admin, DON)]]/Table3[[#This Row],[MDS Census]]</f>
        <v>0.54577505490694722</v>
      </c>
      <c r="I283" s="3">
        <f>Table3[[#This Row],[RN Hours (excl. Admin, DON)]]/Table3[[#This Row],[MDS Census]]</f>
        <v>0.3719223211189458</v>
      </c>
      <c r="J283" s="3">
        <f t="shared" si="4"/>
        <v>369.16200000000003</v>
      </c>
      <c r="K283" s="3">
        <f>SUM(Table3[[#This Row],[RN Hours (excl. Admin, DON)]], Table3[[#This Row],[LPN Hours (excl. Admin)]], Table3[[#This Row],[CNA Hours]], Table3[[#This Row],[NA TR Hours]], Table3[[#This Row],[Med Aide/Tech Hours]])</f>
        <v>352.45088888888887</v>
      </c>
      <c r="L283" s="3">
        <f>SUM(Table3[[#This Row],[RN Hours (excl. Admin, DON)]:[RN DON Hours]])</f>
        <v>52.461111111111116</v>
      </c>
      <c r="M283" s="3">
        <v>35.75</v>
      </c>
      <c r="N283" s="3">
        <v>11.022222222222222</v>
      </c>
      <c r="O283" s="3">
        <v>5.6888888888888891</v>
      </c>
      <c r="P283" s="3">
        <f>SUM(Table3[[#This Row],[LPN Hours (excl. Admin)]:[LPN Admin Hours]])</f>
        <v>83.830555555555549</v>
      </c>
      <c r="Q283" s="3">
        <v>83.830555555555549</v>
      </c>
      <c r="R283" s="3">
        <v>0</v>
      </c>
      <c r="S283" s="3">
        <f>SUM(Table3[[#This Row],[CNA Hours]], Table3[[#This Row],[NA TR Hours]], Table3[[#This Row],[Med Aide/Tech Hours]])</f>
        <v>232.87033333333335</v>
      </c>
      <c r="T283" s="3">
        <v>197.86477777777779</v>
      </c>
      <c r="U283" s="3">
        <v>0</v>
      </c>
      <c r="V283" s="3">
        <v>35.005555555555553</v>
      </c>
      <c r="W283" s="3">
        <f>SUM(Table3[[#This Row],[RN Hours Contract]:[Med Aide Hours Contract]])</f>
        <v>131.53333333333333</v>
      </c>
      <c r="X283" s="3">
        <v>0.18333333333333332</v>
      </c>
      <c r="Y283" s="3">
        <v>0</v>
      </c>
      <c r="Z283" s="3">
        <v>0</v>
      </c>
      <c r="AA283" s="3">
        <v>33.844444444444441</v>
      </c>
      <c r="AB283" s="3">
        <v>0</v>
      </c>
      <c r="AC283" s="3">
        <v>88.769444444444446</v>
      </c>
      <c r="AD283" s="3">
        <v>0</v>
      </c>
      <c r="AE283" s="3">
        <v>8.7361111111111107</v>
      </c>
      <c r="AF283" t="s">
        <v>281</v>
      </c>
      <c r="AG283" s="13">
        <v>7</v>
      </c>
      <c r="AQ283"/>
    </row>
    <row r="284" spans="1:43" x14ac:dyDescent="0.2">
      <c r="A284" t="s">
        <v>479</v>
      </c>
      <c r="B284" t="s">
        <v>766</v>
      </c>
      <c r="C284" t="s">
        <v>1015</v>
      </c>
      <c r="D284" t="s">
        <v>1304</v>
      </c>
      <c r="E284" s="3">
        <v>61.722222222222221</v>
      </c>
      <c r="F284" s="3">
        <f>Table3[[#This Row],[Total Hours Nurse Staffing]]/Table3[[#This Row],[MDS Census]]</f>
        <v>4.2568172817281722</v>
      </c>
      <c r="G284" s="3">
        <f>Table3[[#This Row],[Total Direct Care Staff Hours]]/Table3[[#This Row],[MDS Census]]</f>
        <v>4.1784644464446439</v>
      </c>
      <c r="H284" s="3">
        <f>Table3[[#This Row],[Total RN Hours (w/ Admin, DON)]]/Table3[[#This Row],[MDS Census]]</f>
        <v>0.19153915391539156</v>
      </c>
      <c r="I284" s="3">
        <f>Table3[[#This Row],[RN Hours (excl. Admin, DON)]]/Table3[[#This Row],[MDS Census]]</f>
        <v>0.11318631863186318</v>
      </c>
      <c r="J284" s="3">
        <f t="shared" si="4"/>
        <v>262.7402222222222</v>
      </c>
      <c r="K284" s="3">
        <f>SUM(Table3[[#This Row],[RN Hours (excl. Admin, DON)]], Table3[[#This Row],[LPN Hours (excl. Admin)]], Table3[[#This Row],[CNA Hours]], Table3[[#This Row],[NA TR Hours]], Table3[[#This Row],[Med Aide/Tech Hours]])</f>
        <v>257.90411111111109</v>
      </c>
      <c r="L284" s="3">
        <f>SUM(Table3[[#This Row],[RN Hours (excl. Admin, DON)]:[RN DON Hours]])</f>
        <v>11.822222222222223</v>
      </c>
      <c r="M284" s="3">
        <v>6.9861111111111107</v>
      </c>
      <c r="N284" s="3">
        <v>0</v>
      </c>
      <c r="O284" s="3">
        <v>4.8361111111111112</v>
      </c>
      <c r="P284" s="3">
        <f>SUM(Table3[[#This Row],[LPN Hours (excl. Admin)]:[LPN Admin Hours]])</f>
        <v>70.768888888888881</v>
      </c>
      <c r="Q284" s="3">
        <v>70.768888888888881</v>
      </c>
      <c r="R284" s="3">
        <v>0</v>
      </c>
      <c r="S284" s="3">
        <f>SUM(Table3[[#This Row],[CNA Hours]], Table3[[#This Row],[NA TR Hours]], Table3[[#This Row],[Med Aide/Tech Hours]])</f>
        <v>180.1491111111111</v>
      </c>
      <c r="T284" s="3">
        <v>103.31022222222222</v>
      </c>
      <c r="U284" s="3">
        <v>58.797222222222224</v>
      </c>
      <c r="V284" s="3">
        <v>18.041666666666668</v>
      </c>
      <c r="W284" s="3">
        <f>SUM(Table3[[#This Row],[RN Hours Contract]:[Med Aide Hours Contract]])</f>
        <v>0</v>
      </c>
      <c r="X284" s="3">
        <v>0</v>
      </c>
      <c r="Y284" s="3">
        <v>0</v>
      </c>
      <c r="Z284" s="3">
        <v>0</v>
      </c>
      <c r="AA284" s="3">
        <v>0</v>
      </c>
      <c r="AB284" s="3">
        <v>0</v>
      </c>
      <c r="AC284" s="3">
        <v>0</v>
      </c>
      <c r="AD284" s="3">
        <v>0</v>
      </c>
      <c r="AE284" s="3">
        <v>0</v>
      </c>
      <c r="AF284" t="s">
        <v>282</v>
      </c>
      <c r="AG284" s="13">
        <v>7</v>
      </c>
      <c r="AQ284"/>
    </row>
    <row r="285" spans="1:43" x14ac:dyDescent="0.2">
      <c r="A285" t="s">
        <v>479</v>
      </c>
      <c r="B285" t="s">
        <v>767</v>
      </c>
      <c r="C285" t="s">
        <v>1012</v>
      </c>
      <c r="D285" t="s">
        <v>1229</v>
      </c>
      <c r="E285" s="3">
        <v>23.788888888888888</v>
      </c>
      <c r="F285" s="3">
        <f>Table3[[#This Row],[Total Hours Nurse Staffing]]/Table3[[#This Row],[MDS Census]]</f>
        <v>7.6688836992059786</v>
      </c>
      <c r="G285" s="3">
        <f>Table3[[#This Row],[Total Direct Care Staff Hours]]/Table3[[#This Row],[MDS Census]]</f>
        <v>6.4413872022419421</v>
      </c>
      <c r="H285" s="3">
        <f>Table3[[#This Row],[Total RN Hours (w/ Admin, DON)]]/Table3[[#This Row],[MDS Census]]</f>
        <v>1.7509294722092481</v>
      </c>
      <c r="I285" s="3">
        <f>Table3[[#This Row],[RN Hours (excl. Admin, DON)]]/Table3[[#This Row],[MDS Census]]</f>
        <v>0.6372442783745913</v>
      </c>
      <c r="J285" s="3">
        <f t="shared" si="4"/>
        <v>182.43422222222222</v>
      </c>
      <c r="K285" s="3">
        <f>SUM(Table3[[#This Row],[RN Hours (excl. Admin, DON)]], Table3[[#This Row],[LPN Hours (excl. Admin)]], Table3[[#This Row],[CNA Hours]], Table3[[#This Row],[NA TR Hours]], Table3[[#This Row],[Med Aide/Tech Hours]])</f>
        <v>153.23344444444442</v>
      </c>
      <c r="L285" s="3">
        <f>SUM(Table3[[#This Row],[RN Hours (excl. Admin, DON)]:[RN DON Hours]])</f>
        <v>41.652666666666669</v>
      </c>
      <c r="M285" s="3">
        <v>15.159333333333333</v>
      </c>
      <c r="N285" s="3">
        <v>22.751999999999999</v>
      </c>
      <c r="O285" s="3">
        <v>3.7413333333333374</v>
      </c>
      <c r="P285" s="3">
        <f>SUM(Table3[[#This Row],[LPN Hours (excl. Admin)]:[LPN Admin Hours]])</f>
        <v>48.629555555555555</v>
      </c>
      <c r="Q285" s="3">
        <v>45.922111111111107</v>
      </c>
      <c r="R285" s="3">
        <v>2.7074444444444454</v>
      </c>
      <c r="S285" s="3">
        <f>SUM(Table3[[#This Row],[CNA Hours]], Table3[[#This Row],[NA TR Hours]], Table3[[#This Row],[Med Aide/Tech Hours]])</f>
        <v>92.151999999999987</v>
      </c>
      <c r="T285" s="3">
        <v>73.214666666666659</v>
      </c>
      <c r="U285" s="3">
        <v>0</v>
      </c>
      <c r="V285" s="3">
        <v>18.937333333333331</v>
      </c>
      <c r="W285" s="3">
        <f>SUM(Table3[[#This Row],[RN Hours Contract]:[Med Aide Hours Contract]])</f>
        <v>0</v>
      </c>
      <c r="X285" s="3">
        <v>0</v>
      </c>
      <c r="Y285" s="3">
        <v>0</v>
      </c>
      <c r="Z285" s="3">
        <v>0</v>
      </c>
      <c r="AA285" s="3">
        <v>0</v>
      </c>
      <c r="AB285" s="3">
        <v>0</v>
      </c>
      <c r="AC285" s="3">
        <v>0</v>
      </c>
      <c r="AD285" s="3">
        <v>0</v>
      </c>
      <c r="AE285" s="3">
        <v>0</v>
      </c>
      <c r="AF285" t="s">
        <v>283</v>
      </c>
      <c r="AG285" s="13">
        <v>7</v>
      </c>
      <c r="AQ285"/>
    </row>
    <row r="286" spans="1:43" x14ac:dyDescent="0.2">
      <c r="A286" t="s">
        <v>479</v>
      </c>
      <c r="B286" t="s">
        <v>768</v>
      </c>
      <c r="C286" t="s">
        <v>959</v>
      </c>
      <c r="D286" t="s">
        <v>1294</v>
      </c>
      <c r="E286" s="3">
        <v>29.7</v>
      </c>
      <c r="F286" s="3">
        <f>Table3[[#This Row],[Total Hours Nurse Staffing]]/Table3[[#This Row],[MDS Census]]</f>
        <v>3.5089337822671154</v>
      </c>
      <c r="G286" s="3">
        <f>Table3[[#This Row],[Total Direct Care Staff Hours]]/Table3[[#This Row],[MDS Census]]</f>
        <v>3.360785634118967</v>
      </c>
      <c r="H286" s="3">
        <f>Table3[[#This Row],[Total RN Hours (w/ Admin, DON)]]/Table3[[#This Row],[MDS Census]]</f>
        <v>0.22328469884025443</v>
      </c>
      <c r="I286" s="3">
        <f>Table3[[#This Row],[RN Hours (excl. Admin, DON)]]/Table3[[#This Row],[MDS Census]]</f>
        <v>0.16941264496820052</v>
      </c>
      <c r="J286" s="3">
        <f t="shared" si="4"/>
        <v>104.21533333333332</v>
      </c>
      <c r="K286" s="3">
        <f>SUM(Table3[[#This Row],[RN Hours (excl. Admin, DON)]], Table3[[#This Row],[LPN Hours (excl. Admin)]], Table3[[#This Row],[CNA Hours]], Table3[[#This Row],[NA TR Hours]], Table3[[#This Row],[Med Aide/Tech Hours]])</f>
        <v>99.815333333333314</v>
      </c>
      <c r="L286" s="3">
        <f>SUM(Table3[[#This Row],[RN Hours (excl. Admin, DON)]:[RN DON Hours]])</f>
        <v>6.6315555555555559</v>
      </c>
      <c r="M286" s="3">
        <v>5.0315555555555553</v>
      </c>
      <c r="N286" s="3">
        <v>0</v>
      </c>
      <c r="O286" s="3">
        <v>1.6</v>
      </c>
      <c r="P286" s="3">
        <f>SUM(Table3[[#This Row],[LPN Hours (excl. Admin)]:[LPN Admin Hours]])</f>
        <v>23.894444444444446</v>
      </c>
      <c r="Q286" s="3">
        <v>21.094444444444445</v>
      </c>
      <c r="R286" s="3">
        <v>2.8</v>
      </c>
      <c r="S286" s="3">
        <f>SUM(Table3[[#This Row],[CNA Hours]], Table3[[#This Row],[NA TR Hours]], Table3[[#This Row],[Med Aide/Tech Hours]])</f>
        <v>73.689333333333323</v>
      </c>
      <c r="T286" s="3">
        <v>53.874444444444443</v>
      </c>
      <c r="U286" s="3">
        <v>1.9567777777777773</v>
      </c>
      <c r="V286" s="3">
        <v>17.858111111111103</v>
      </c>
      <c r="W286" s="3">
        <f>SUM(Table3[[#This Row],[RN Hours Contract]:[Med Aide Hours Contract]])</f>
        <v>0</v>
      </c>
      <c r="X286" s="3">
        <v>0</v>
      </c>
      <c r="Y286" s="3">
        <v>0</v>
      </c>
      <c r="Z286" s="3">
        <v>0</v>
      </c>
      <c r="AA286" s="3">
        <v>0</v>
      </c>
      <c r="AB286" s="3">
        <v>0</v>
      </c>
      <c r="AC286" s="3">
        <v>0</v>
      </c>
      <c r="AD286" s="3">
        <v>0</v>
      </c>
      <c r="AE286" s="3">
        <v>0</v>
      </c>
      <c r="AF286" t="s">
        <v>284</v>
      </c>
      <c r="AG286" s="13">
        <v>7</v>
      </c>
      <c r="AQ286"/>
    </row>
    <row r="287" spans="1:43" x14ac:dyDescent="0.2">
      <c r="A287" t="s">
        <v>479</v>
      </c>
      <c r="B287" t="s">
        <v>769</v>
      </c>
      <c r="C287" t="s">
        <v>1013</v>
      </c>
      <c r="D287" t="s">
        <v>1260</v>
      </c>
      <c r="E287" s="3">
        <v>26.555555555555557</v>
      </c>
      <c r="F287" s="3">
        <f>Table3[[#This Row],[Total Hours Nurse Staffing]]/Table3[[#This Row],[MDS Census]]</f>
        <v>4.5693096234309625</v>
      </c>
      <c r="G287" s="3">
        <f>Table3[[#This Row],[Total Direct Care Staff Hours]]/Table3[[#This Row],[MDS Census]]</f>
        <v>4.095502092050209</v>
      </c>
      <c r="H287" s="3">
        <f>Table3[[#This Row],[Total RN Hours (w/ Admin, DON)]]/Table3[[#This Row],[MDS Census]]</f>
        <v>0.66584518828451877</v>
      </c>
      <c r="I287" s="3">
        <f>Table3[[#This Row],[RN Hours (excl. Admin, DON)]]/Table3[[#This Row],[MDS Census]]</f>
        <v>0.53205439330543924</v>
      </c>
      <c r="J287" s="3">
        <f t="shared" si="4"/>
        <v>121.34055555555557</v>
      </c>
      <c r="K287" s="3">
        <f>SUM(Table3[[#This Row],[RN Hours (excl. Admin, DON)]], Table3[[#This Row],[LPN Hours (excl. Admin)]], Table3[[#This Row],[CNA Hours]], Table3[[#This Row],[NA TR Hours]], Table3[[#This Row],[Med Aide/Tech Hours]])</f>
        <v>108.75833333333334</v>
      </c>
      <c r="L287" s="3">
        <f>SUM(Table3[[#This Row],[RN Hours (excl. Admin, DON)]:[RN DON Hours]])</f>
        <v>17.681888888888889</v>
      </c>
      <c r="M287" s="3">
        <v>14.129</v>
      </c>
      <c r="N287" s="3">
        <v>3.5528888888888881</v>
      </c>
      <c r="O287" s="3">
        <v>0</v>
      </c>
      <c r="P287" s="3">
        <f>SUM(Table3[[#This Row],[LPN Hours (excl. Admin)]:[LPN Admin Hours]])</f>
        <v>22.061444444444447</v>
      </c>
      <c r="Q287" s="3">
        <v>13.032111111111112</v>
      </c>
      <c r="R287" s="3">
        <v>9.0293333333333337</v>
      </c>
      <c r="S287" s="3">
        <f>SUM(Table3[[#This Row],[CNA Hours]], Table3[[#This Row],[NA TR Hours]], Table3[[#This Row],[Med Aide/Tech Hours]])</f>
        <v>81.597222222222229</v>
      </c>
      <c r="T287" s="3">
        <v>44.56133333333333</v>
      </c>
      <c r="U287" s="3">
        <v>17.506111111111114</v>
      </c>
      <c r="V287" s="3">
        <v>19.529777777777777</v>
      </c>
      <c r="W287" s="3">
        <f>SUM(Table3[[#This Row],[RN Hours Contract]:[Med Aide Hours Contract]])</f>
        <v>2.19</v>
      </c>
      <c r="X287" s="3">
        <v>0</v>
      </c>
      <c r="Y287" s="3">
        <v>0</v>
      </c>
      <c r="Z287" s="3">
        <v>0</v>
      </c>
      <c r="AA287" s="3">
        <v>0.4316666666666667</v>
      </c>
      <c r="AB287" s="3">
        <v>0</v>
      </c>
      <c r="AC287" s="3">
        <v>1.7583333333333333</v>
      </c>
      <c r="AD287" s="3">
        <v>0</v>
      </c>
      <c r="AE287" s="3">
        <v>0</v>
      </c>
      <c r="AF287" t="s">
        <v>285</v>
      </c>
      <c r="AG287" s="13">
        <v>7</v>
      </c>
      <c r="AQ287"/>
    </row>
    <row r="288" spans="1:43" x14ac:dyDescent="0.2">
      <c r="A288" t="s">
        <v>479</v>
      </c>
      <c r="B288" t="s">
        <v>770</v>
      </c>
      <c r="C288" t="s">
        <v>1154</v>
      </c>
      <c r="D288" t="s">
        <v>1226</v>
      </c>
      <c r="E288" s="3">
        <v>40.744444444444447</v>
      </c>
      <c r="F288" s="3">
        <f>Table3[[#This Row],[Total Hours Nurse Staffing]]/Table3[[#This Row],[MDS Census]]</f>
        <v>3.3599672757022088</v>
      </c>
      <c r="G288" s="3">
        <f>Table3[[#This Row],[Total Direct Care Staff Hours]]/Table3[[#This Row],[MDS Census]]</f>
        <v>3.0758794655031361</v>
      </c>
      <c r="H288" s="3">
        <f>Table3[[#This Row],[Total RN Hours (w/ Admin, DON)]]/Table3[[#This Row],[MDS Census]]</f>
        <v>0.41266703026997548</v>
      </c>
      <c r="I288" s="3">
        <f>Table3[[#This Row],[RN Hours (excl. Admin, DON)]]/Table3[[#This Row],[MDS Census]]</f>
        <v>0.39685028633760566</v>
      </c>
      <c r="J288" s="3">
        <f t="shared" si="4"/>
        <v>136.9</v>
      </c>
      <c r="K288" s="3">
        <f>SUM(Table3[[#This Row],[RN Hours (excl. Admin, DON)]], Table3[[#This Row],[LPN Hours (excl. Admin)]], Table3[[#This Row],[CNA Hours]], Table3[[#This Row],[NA TR Hours]], Table3[[#This Row],[Med Aide/Tech Hours]])</f>
        <v>125.325</v>
      </c>
      <c r="L288" s="3">
        <f>SUM(Table3[[#This Row],[RN Hours (excl. Admin, DON)]:[RN DON Hours]])</f>
        <v>16.81388888888889</v>
      </c>
      <c r="M288" s="3">
        <v>16.169444444444444</v>
      </c>
      <c r="N288" s="3">
        <v>0.64444444444444449</v>
      </c>
      <c r="O288" s="3">
        <v>0</v>
      </c>
      <c r="P288" s="3">
        <f>SUM(Table3[[#This Row],[LPN Hours (excl. Admin)]:[LPN Admin Hours]])</f>
        <v>33.352777777777774</v>
      </c>
      <c r="Q288" s="3">
        <v>22.422222222222221</v>
      </c>
      <c r="R288" s="3">
        <v>10.930555555555555</v>
      </c>
      <c r="S288" s="3">
        <f>SUM(Table3[[#This Row],[CNA Hours]], Table3[[#This Row],[NA TR Hours]], Table3[[#This Row],[Med Aide/Tech Hours]])</f>
        <v>86.733333333333334</v>
      </c>
      <c r="T288" s="3">
        <v>61.841666666666669</v>
      </c>
      <c r="U288" s="3">
        <v>0</v>
      </c>
      <c r="V288" s="3">
        <v>24.891666666666666</v>
      </c>
      <c r="W288" s="3">
        <f>SUM(Table3[[#This Row],[RN Hours Contract]:[Med Aide Hours Contract]])</f>
        <v>0.76666666666666672</v>
      </c>
      <c r="X288" s="3">
        <v>0</v>
      </c>
      <c r="Y288" s="3">
        <v>0</v>
      </c>
      <c r="Z288" s="3">
        <v>0</v>
      </c>
      <c r="AA288" s="3">
        <v>0</v>
      </c>
      <c r="AB288" s="3">
        <v>0</v>
      </c>
      <c r="AC288" s="3">
        <v>0.76666666666666672</v>
      </c>
      <c r="AD288" s="3">
        <v>0</v>
      </c>
      <c r="AE288" s="3">
        <v>0</v>
      </c>
      <c r="AF288" t="s">
        <v>286</v>
      </c>
      <c r="AG288" s="13">
        <v>7</v>
      </c>
      <c r="AQ288"/>
    </row>
    <row r="289" spans="1:43" x14ac:dyDescent="0.2">
      <c r="A289" t="s">
        <v>479</v>
      </c>
      <c r="B289" t="s">
        <v>771</v>
      </c>
      <c r="C289" t="s">
        <v>1155</v>
      </c>
      <c r="D289" t="s">
        <v>1269</v>
      </c>
      <c r="E289" s="3">
        <v>41.3</v>
      </c>
      <c r="F289" s="3">
        <f>Table3[[#This Row],[Total Hours Nurse Staffing]]/Table3[[#This Row],[MDS Census]]</f>
        <v>3.7087032553134254</v>
      </c>
      <c r="G289" s="3">
        <f>Table3[[#This Row],[Total Direct Care Staff Hours]]/Table3[[#This Row],[MDS Census]]</f>
        <v>3.3949421576540222</v>
      </c>
      <c r="H289" s="3">
        <f>Table3[[#This Row],[Total RN Hours (w/ Admin, DON)]]/Table3[[#This Row],[MDS Census]]</f>
        <v>0.39541296744686577</v>
      </c>
      <c r="I289" s="3">
        <f>Table3[[#This Row],[RN Hours (excl. Admin, DON)]]/Table3[[#This Row],[MDS Census]]</f>
        <v>0.24152542372881355</v>
      </c>
      <c r="J289" s="3">
        <f t="shared" si="4"/>
        <v>153.16944444444445</v>
      </c>
      <c r="K289" s="3">
        <f>SUM(Table3[[#This Row],[RN Hours (excl. Admin, DON)]], Table3[[#This Row],[LPN Hours (excl. Admin)]], Table3[[#This Row],[CNA Hours]], Table3[[#This Row],[NA TR Hours]], Table3[[#This Row],[Med Aide/Tech Hours]])</f>
        <v>140.21111111111111</v>
      </c>
      <c r="L289" s="3">
        <f>SUM(Table3[[#This Row],[RN Hours (excl. Admin, DON)]:[RN DON Hours]])</f>
        <v>16.330555555555556</v>
      </c>
      <c r="M289" s="3">
        <v>9.9749999999999996</v>
      </c>
      <c r="N289" s="3">
        <v>1.1777777777777778</v>
      </c>
      <c r="O289" s="3">
        <v>5.177777777777778</v>
      </c>
      <c r="P289" s="3">
        <f>SUM(Table3[[#This Row],[LPN Hours (excl. Admin)]:[LPN Admin Hours]])</f>
        <v>23.302777777777777</v>
      </c>
      <c r="Q289" s="3">
        <v>16.7</v>
      </c>
      <c r="R289" s="3">
        <v>6.6027777777777779</v>
      </c>
      <c r="S289" s="3">
        <f>SUM(Table3[[#This Row],[CNA Hours]], Table3[[#This Row],[NA TR Hours]], Table3[[#This Row],[Med Aide/Tech Hours]])</f>
        <v>113.53611111111111</v>
      </c>
      <c r="T289" s="3">
        <v>80.588888888888889</v>
      </c>
      <c r="U289" s="3">
        <v>12.641666666666667</v>
      </c>
      <c r="V289" s="3">
        <v>20.305555555555557</v>
      </c>
      <c r="W289" s="3">
        <f>SUM(Table3[[#This Row],[RN Hours Contract]:[Med Aide Hours Contract]])</f>
        <v>30.686111111111114</v>
      </c>
      <c r="X289" s="3">
        <v>0</v>
      </c>
      <c r="Y289" s="3">
        <v>0</v>
      </c>
      <c r="Z289" s="3">
        <v>0</v>
      </c>
      <c r="AA289" s="3">
        <v>2.3277777777777779</v>
      </c>
      <c r="AB289" s="3">
        <v>0</v>
      </c>
      <c r="AC289" s="3">
        <v>28.358333333333334</v>
      </c>
      <c r="AD289" s="3">
        <v>0</v>
      </c>
      <c r="AE289" s="3">
        <v>0</v>
      </c>
      <c r="AF289" t="s">
        <v>287</v>
      </c>
      <c r="AG289" s="13">
        <v>7</v>
      </c>
      <c r="AQ289"/>
    </row>
    <row r="290" spans="1:43" x14ac:dyDescent="0.2">
      <c r="A290" t="s">
        <v>479</v>
      </c>
      <c r="B290" t="s">
        <v>772</v>
      </c>
      <c r="C290" t="s">
        <v>1100</v>
      </c>
      <c r="D290" t="s">
        <v>1255</v>
      </c>
      <c r="E290" s="3">
        <v>86.166666666666671</v>
      </c>
      <c r="F290" s="3">
        <f>Table3[[#This Row],[Total Hours Nurse Staffing]]/Table3[[#This Row],[MDS Census]]</f>
        <v>2.959867182462927</v>
      </c>
      <c r="G290" s="3">
        <f>Table3[[#This Row],[Total Direct Care Staff Hours]]/Table3[[#This Row],[MDS Census]]</f>
        <v>2.8263081882656347</v>
      </c>
      <c r="H290" s="3">
        <f>Table3[[#This Row],[Total RN Hours (w/ Admin, DON)]]/Table3[[#This Row],[MDS Census]]</f>
        <v>0.23326885880077369</v>
      </c>
      <c r="I290" s="3">
        <f>Table3[[#This Row],[RN Hours (excl. Admin, DON)]]/Table3[[#This Row],[MDS Census]]</f>
        <v>0.12585428755641523</v>
      </c>
      <c r="J290" s="3">
        <f t="shared" si="4"/>
        <v>255.04188888888888</v>
      </c>
      <c r="K290" s="3">
        <f>SUM(Table3[[#This Row],[RN Hours (excl. Admin, DON)]], Table3[[#This Row],[LPN Hours (excl. Admin)]], Table3[[#This Row],[CNA Hours]], Table3[[#This Row],[NA TR Hours]], Table3[[#This Row],[Med Aide/Tech Hours]])</f>
        <v>243.53355555555555</v>
      </c>
      <c r="L290" s="3">
        <f>SUM(Table3[[#This Row],[RN Hours (excl. Admin, DON)]:[RN DON Hours]])</f>
        <v>20.100000000000001</v>
      </c>
      <c r="M290" s="3">
        <v>10.844444444444445</v>
      </c>
      <c r="N290" s="3">
        <v>6.9694444444444441</v>
      </c>
      <c r="O290" s="3">
        <v>2.286111111111111</v>
      </c>
      <c r="P290" s="3">
        <f>SUM(Table3[[#This Row],[LPN Hours (excl. Admin)]:[LPN Admin Hours]])</f>
        <v>75.605555555555554</v>
      </c>
      <c r="Q290" s="3">
        <v>73.352777777777774</v>
      </c>
      <c r="R290" s="3">
        <v>2.2527777777777778</v>
      </c>
      <c r="S290" s="3">
        <f>SUM(Table3[[#This Row],[CNA Hours]], Table3[[#This Row],[NA TR Hours]], Table3[[#This Row],[Med Aide/Tech Hours]])</f>
        <v>159.33633333333333</v>
      </c>
      <c r="T290" s="3">
        <v>138.55577777777779</v>
      </c>
      <c r="U290" s="3">
        <v>8.0555555555555561E-2</v>
      </c>
      <c r="V290" s="3">
        <v>20.7</v>
      </c>
      <c r="W290" s="3">
        <f>SUM(Table3[[#This Row],[RN Hours Contract]:[Med Aide Hours Contract]])</f>
        <v>15.211333333333336</v>
      </c>
      <c r="X290" s="3">
        <v>0</v>
      </c>
      <c r="Y290" s="3">
        <v>0</v>
      </c>
      <c r="Z290" s="3">
        <v>0</v>
      </c>
      <c r="AA290" s="3">
        <v>0.26111111111111113</v>
      </c>
      <c r="AB290" s="3">
        <v>0</v>
      </c>
      <c r="AC290" s="3">
        <v>14.869666666666669</v>
      </c>
      <c r="AD290" s="3">
        <v>8.0555555555555561E-2</v>
      </c>
      <c r="AE290" s="3">
        <v>0</v>
      </c>
      <c r="AF290" t="s">
        <v>288</v>
      </c>
      <c r="AG290" s="13">
        <v>7</v>
      </c>
      <c r="AQ290"/>
    </row>
    <row r="291" spans="1:43" x14ac:dyDescent="0.2">
      <c r="A291" t="s">
        <v>479</v>
      </c>
      <c r="B291" t="s">
        <v>773</v>
      </c>
      <c r="C291" t="s">
        <v>1111</v>
      </c>
      <c r="D291" t="s">
        <v>1300</v>
      </c>
      <c r="E291" s="3">
        <v>25.377777777777776</v>
      </c>
      <c r="F291" s="3">
        <f>Table3[[#This Row],[Total Hours Nurse Staffing]]/Table3[[#This Row],[MDS Census]]</f>
        <v>3.2565455341506135</v>
      </c>
      <c r="G291" s="3">
        <f>Table3[[#This Row],[Total Direct Care Staff Hours]]/Table3[[#This Row],[MDS Census]]</f>
        <v>3.0604903677758326</v>
      </c>
      <c r="H291" s="3">
        <f>Table3[[#This Row],[Total RN Hours (w/ Admin, DON)]]/Table3[[#This Row],[MDS Census]]</f>
        <v>0.40052101576182131</v>
      </c>
      <c r="I291" s="3">
        <f>Table3[[#This Row],[RN Hours (excl. Admin, DON)]]/Table3[[#This Row],[MDS Census]]</f>
        <v>0.20446584938704029</v>
      </c>
      <c r="J291" s="3">
        <f t="shared" si="4"/>
        <v>82.643888888888895</v>
      </c>
      <c r="K291" s="3">
        <f>SUM(Table3[[#This Row],[RN Hours (excl. Admin, DON)]], Table3[[#This Row],[LPN Hours (excl. Admin)]], Table3[[#This Row],[CNA Hours]], Table3[[#This Row],[NA TR Hours]], Table3[[#This Row],[Med Aide/Tech Hours]])</f>
        <v>77.668444444444461</v>
      </c>
      <c r="L291" s="3">
        <f>SUM(Table3[[#This Row],[RN Hours (excl. Admin, DON)]:[RN DON Hours]])</f>
        <v>10.164333333333332</v>
      </c>
      <c r="M291" s="3">
        <v>5.1888888888888891</v>
      </c>
      <c r="N291" s="3">
        <v>0.20077777777777778</v>
      </c>
      <c r="O291" s="3">
        <v>4.7746666666666657</v>
      </c>
      <c r="P291" s="3">
        <f>SUM(Table3[[#This Row],[LPN Hours (excl. Admin)]:[LPN Admin Hours]])</f>
        <v>18.951333333333331</v>
      </c>
      <c r="Q291" s="3">
        <v>18.951333333333331</v>
      </c>
      <c r="R291" s="3">
        <v>0</v>
      </c>
      <c r="S291" s="3">
        <f>SUM(Table3[[#This Row],[CNA Hours]], Table3[[#This Row],[NA TR Hours]], Table3[[#This Row],[Med Aide/Tech Hours]])</f>
        <v>53.528222222222233</v>
      </c>
      <c r="T291" s="3">
        <v>15.47088888888889</v>
      </c>
      <c r="U291" s="3">
        <v>22.096444444444451</v>
      </c>
      <c r="V291" s="3">
        <v>15.960888888888894</v>
      </c>
      <c r="W291" s="3">
        <f>SUM(Table3[[#This Row],[RN Hours Contract]:[Med Aide Hours Contract]])</f>
        <v>0.56666666666666665</v>
      </c>
      <c r="X291" s="3">
        <v>0.56666666666666665</v>
      </c>
      <c r="Y291" s="3">
        <v>0</v>
      </c>
      <c r="Z291" s="3">
        <v>0</v>
      </c>
      <c r="AA291" s="3">
        <v>0</v>
      </c>
      <c r="AB291" s="3">
        <v>0</v>
      </c>
      <c r="AC291" s="3">
        <v>0</v>
      </c>
      <c r="AD291" s="3">
        <v>0</v>
      </c>
      <c r="AE291" s="3">
        <v>0</v>
      </c>
      <c r="AF291" t="s">
        <v>289</v>
      </c>
      <c r="AG291" s="13">
        <v>7</v>
      </c>
      <c r="AQ291"/>
    </row>
    <row r="292" spans="1:43" x14ac:dyDescent="0.2">
      <c r="A292" t="s">
        <v>479</v>
      </c>
      <c r="B292" t="s">
        <v>774</v>
      </c>
      <c r="C292" t="s">
        <v>1156</v>
      </c>
      <c r="D292" t="s">
        <v>1246</v>
      </c>
      <c r="E292" s="3">
        <v>30.711111111111112</v>
      </c>
      <c r="F292" s="3">
        <f>Table3[[#This Row],[Total Hours Nurse Staffing]]/Table3[[#This Row],[MDS Census]]</f>
        <v>3.4649963820549927</v>
      </c>
      <c r="G292" s="3">
        <f>Table3[[#This Row],[Total Direct Care Staff Hours]]/Table3[[#This Row],[MDS Census]]</f>
        <v>3.3144898697539795</v>
      </c>
      <c r="H292" s="3">
        <f>Table3[[#This Row],[Total RN Hours (w/ Admin, DON)]]/Table3[[#This Row],[MDS Census]]</f>
        <v>0.6729377713458754</v>
      </c>
      <c r="I292" s="3">
        <f>Table3[[#This Row],[RN Hours (excl. Admin, DON)]]/Table3[[#This Row],[MDS Census]]</f>
        <v>0.52243125904486254</v>
      </c>
      <c r="J292" s="3">
        <f t="shared" si="4"/>
        <v>106.41388888888889</v>
      </c>
      <c r="K292" s="3">
        <f>SUM(Table3[[#This Row],[RN Hours (excl. Admin, DON)]], Table3[[#This Row],[LPN Hours (excl. Admin)]], Table3[[#This Row],[CNA Hours]], Table3[[#This Row],[NA TR Hours]], Table3[[#This Row],[Med Aide/Tech Hours]])</f>
        <v>101.79166666666666</v>
      </c>
      <c r="L292" s="3">
        <f>SUM(Table3[[#This Row],[RN Hours (excl. Admin, DON)]:[RN DON Hours]])</f>
        <v>20.666666666666664</v>
      </c>
      <c r="M292" s="3">
        <v>16.044444444444444</v>
      </c>
      <c r="N292" s="3">
        <v>0</v>
      </c>
      <c r="O292" s="3">
        <v>4.6222222222222218</v>
      </c>
      <c r="P292" s="3">
        <f>SUM(Table3[[#This Row],[LPN Hours (excl. Admin)]:[LPN Admin Hours]])</f>
        <v>13.802777777777777</v>
      </c>
      <c r="Q292" s="3">
        <v>13.802777777777777</v>
      </c>
      <c r="R292" s="3">
        <v>0</v>
      </c>
      <c r="S292" s="3">
        <f>SUM(Table3[[#This Row],[CNA Hours]], Table3[[#This Row],[NA TR Hours]], Table3[[#This Row],[Med Aide/Tech Hours]])</f>
        <v>71.944444444444443</v>
      </c>
      <c r="T292" s="3">
        <v>55.338888888888889</v>
      </c>
      <c r="U292" s="3">
        <v>10.622222222222222</v>
      </c>
      <c r="V292" s="3">
        <v>5.9833333333333334</v>
      </c>
      <c r="W292" s="3">
        <f>SUM(Table3[[#This Row],[RN Hours Contract]:[Med Aide Hours Contract]])</f>
        <v>0</v>
      </c>
      <c r="X292" s="3">
        <v>0</v>
      </c>
      <c r="Y292" s="3">
        <v>0</v>
      </c>
      <c r="Z292" s="3">
        <v>0</v>
      </c>
      <c r="AA292" s="3">
        <v>0</v>
      </c>
      <c r="AB292" s="3">
        <v>0</v>
      </c>
      <c r="AC292" s="3">
        <v>0</v>
      </c>
      <c r="AD292" s="3">
        <v>0</v>
      </c>
      <c r="AE292" s="3">
        <v>0</v>
      </c>
      <c r="AF292" t="s">
        <v>290</v>
      </c>
      <c r="AG292" s="13">
        <v>7</v>
      </c>
      <c r="AQ292"/>
    </row>
    <row r="293" spans="1:43" x14ac:dyDescent="0.2">
      <c r="A293" t="s">
        <v>479</v>
      </c>
      <c r="B293" t="s">
        <v>775</v>
      </c>
      <c r="C293" t="s">
        <v>1157</v>
      </c>
      <c r="D293" t="s">
        <v>1308</v>
      </c>
      <c r="E293" s="3">
        <v>48.18888888888889</v>
      </c>
      <c r="F293" s="3">
        <f>Table3[[#This Row],[Total Hours Nurse Staffing]]/Table3[[#This Row],[MDS Census]]</f>
        <v>3.738208439013142</v>
      </c>
      <c r="G293" s="3">
        <f>Table3[[#This Row],[Total Direct Care Staff Hours]]/Table3[[#This Row],[MDS Census]]</f>
        <v>3.4647590500345857</v>
      </c>
      <c r="H293" s="3">
        <f>Table3[[#This Row],[Total RN Hours (w/ Admin, DON)]]/Table3[[#This Row],[MDS Census]]</f>
        <v>0.56214203366382298</v>
      </c>
      <c r="I293" s="3">
        <f>Table3[[#This Row],[RN Hours (excl. Admin, DON)]]/Table3[[#This Row],[MDS Census]]</f>
        <v>0.38649296748904771</v>
      </c>
      <c r="J293" s="3">
        <f t="shared" si="4"/>
        <v>180.14011111111108</v>
      </c>
      <c r="K293" s="3">
        <f>SUM(Table3[[#This Row],[RN Hours (excl. Admin, DON)]], Table3[[#This Row],[LPN Hours (excl. Admin)]], Table3[[#This Row],[CNA Hours]], Table3[[#This Row],[NA TR Hours]], Table3[[#This Row],[Med Aide/Tech Hours]])</f>
        <v>166.96288888888887</v>
      </c>
      <c r="L293" s="3">
        <f>SUM(Table3[[#This Row],[RN Hours (excl. Admin, DON)]:[RN DON Hours]])</f>
        <v>27.089000000000002</v>
      </c>
      <c r="M293" s="3">
        <v>18.624666666666666</v>
      </c>
      <c r="N293" s="3">
        <v>5.842888888888889</v>
      </c>
      <c r="O293" s="3">
        <v>2.6214444444444447</v>
      </c>
      <c r="P293" s="3">
        <f>SUM(Table3[[#This Row],[LPN Hours (excl. Admin)]:[LPN Admin Hours]])</f>
        <v>10.684444444444445</v>
      </c>
      <c r="Q293" s="3">
        <v>5.9715555555555557</v>
      </c>
      <c r="R293" s="3">
        <v>4.7128888888888891</v>
      </c>
      <c r="S293" s="3">
        <f>SUM(Table3[[#This Row],[CNA Hours]], Table3[[#This Row],[NA TR Hours]], Table3[[#This Row],[Med Aide/Tech Hours]])</f>
        <v>142.36666666666665</v>
      </c>
      <c r="T293" s="3">
        <v>77.985111111111109</v>
      </c>
      <c r="U293" s="3">
        <v>11.702555555555559</v>
      </c>
      <c r="V293" s="3">
        <v>52.678999999999967</v>
      </c>
      <c r="W293" s="3">
        <f>SUM(Table3[[#This Row],[RN Hours Contract]:[Med Aide Hours Contract]])</f>
        <v>0</v>
      </c>
      <c r="X293" s="3">
        <v>0</v>
      </c>
      <c r="Y293" s="3">
        <v>0</v>
      </c>
      <c r="Z293" s="3">
        <v>0</v>
      </c>
      <c r="AA293" s="3">
        <v>0</v>
      </c>
      <c r="AB293" s="3">
        <v>0</v>
      </c>
      <c r="AC293" s="3">
        <v>0</v>
      </c>
      <c r="AD293" s="3">
        <v>0</v>
      </c>
      <c r="AE293" s="3">
        <v>0</v>
      </c>
      <c r="AF293" t="s">
        <v>291</v>
      </c>
      <c r="AG293" s="13">
        <v>7</v>
      </c>
      <c r="AQ293"/>
    </row>
    <row r="294" spans="1:43" x14ac:dyDescent="0.2">
      <c r="A294" t="s">
        <v>479</v>
      </c>
      <c r="B294" t="s">
        <v>776</v>
      </c>
      <c r="C294" t="s">
        <v>1017</v>
      </c>
      <c r="D294" t="s">
        <v>1225</v>
      </c>
      <c r="E294" s="3">
        <v>61.766666666666666</v>
      </c>
      <c r="F294" s="3">
        <f>Table3[[#This Row],[Total Hours Nurse Staffing]]/Table3[[#This Row],[MDS Census]]</f>
        <v>2.7813293757870121</v>
      </c>
      <c r="G294" s="3">
        <f>Table3[[#This Row],[Total Direct Care Staff Hours]]/Table3[[#This Row],[MDS Census]]</f>
        <v>2.490696168375607</v>
      </c>
      <c r="H294" s="3">
        <f>Table3[[#This Row],[Total RN Hours (w/ Admin, DON)]]/Table3[[#This Row],[MDS Census]]</f>
        <v>0.43581759309228274</v>
      </c>
      <c r="I294" s="3">
        <f>Table3[[#This Row],[RN Hours (excl. Admin, DON)]]/Table3[[#This Row],[MDS Census]]</f>
        <v>0.14518438568087788</v>
      </c>
      <c r="J294" s="3">
        <f t="shared" si="4"/>
        <v>171.79344444444445</v>
      </c>
      <c r="K294" s="3">
        <f>SUM(Table3[[#This Row],[RN Hours (excl. Admin, DON)]], Table3[[#This Row],[LPN Hours (excl. Admin)]], Table3[[#This Row],[CNA Hours]], Table3[[#This Row],[NA TR Hours]], Table3[[#This Row],[Med Aide/Tech Hours]])</f>
        <v>153.84199999999998</v>
      </c>
      <c r="L294" s="3">
        <f>SUM(Table3[[#This Row],[RN Hours (excl. Admin, DON)]:[RN DON Hours]])</f>
        <v>26.918999999999997</v>
      </c>
      <c r="M294" s="3">
        <v>8.9675555555555562</v>
      </c>
      <c r="N294" s="3">
        <v>11.729222222222218</v>
      </c>
      <c r="O294" s="3">
        <v>6.2222222222222223</v>
      </c>
      <c r="P294" s="3">
        <f>SUM(Table3[[#This Row],[LPN Hours (excl. Admin)]:[LPN Admin Hours]])</f>
        <v>52.935888888888883</v>
      </c>
      <c r="Q294" s="3">
        <v>52.935888888888883</v>
      </c>
      <c r="R294" s="3">
        <v>0</v>
      </c>
      <c r="S294" s="3">
        <f>SUM(Table3[[#This Row],[CNA Hours]], Table3[[#This Row],[NA TR Hours]], Table3[[#This Row],[Med Aide/Tech Hours]])</f>
        <v>91.938555555555553</v>
      </c>
      <c r="T294" s="3">
        <v>22.919111111111111</v>
      </c>
      <c r="U294" s="3">
        <v>21.813444444444446</v>
      </c>
      <c r="V294" s="3">
        <v>47.205999999999989</v>
      </c>
      <c r="W294" s="3">
        <f>SUM(Table3[[#This Row],[RN Hours Contract]:[Med Aide Hours Contract]])</f>
        <v>0</v>
      </c>
      <c r="X294" s="3">
        <v>0</v>
      </c>
      <c r="Y294" s="3">
        <v>0</v>
      </c>
      <c r="Z294" s="3">
        <v>0</v>
      </c>
      <c r="AA294" s="3">
        <v>0</v>
      </c>
      <c r="AB294" s="3">
        <v>0</v>
      </c>
      <c r="AC294" s="3">
        <v>0</v>
      </c>
      <c r="AD294" s="3">
        <v>0</v>
      </c>
      <c r="AE294" s="3">
        <v>0</v>
      </c>
      <c r="AF294" t="s">
        <v>292</v>
      </c>
      <c r="AG294" s="13">
        <v>7</v>
      </c>
      <c r="AQ294"/>
    </row>
    <row r="295" spans="1:43" x14ac:dyDescent="0.2">
      <c r="A295" t="s">
        <v>479</v>
      </c>
      <c r="B295" t="s">
        <v>777</v>
      </c>
      <c r="C295" t="s">
        <v>1106</v>
      </c>
      <c r="D295" t="s">
        <v>1204</v>
      </c>
      <c r="E295" s="3">
        <v>64.411111111111111</v>
      </c>
      <c r="F295" s="3">
        <f>Table3[[#This Row],[Total Hours Nurse Staffing]]/Table3[[#This Row],[MDS Census]]</f>
        <v>2.8111919958599274</v>
      </c>
      <c r="G295" s="3">
        <f>Table3[[#This Row],[Total Direct Care Staff Hours]]/Table3[[#This Row],[MDS Census]]</f>
        <v>2.6365706399861994</v>
      </c>
      <c r="H295" s="3">
        <f>Table3[[#This Row],[Total RN Hours (w/ Admin, DON)]]/Table3[[#This Row],[MDS Census]]</f>
        <v>0.33052268414697267</v>
      </c>
      <c r="I295" s="3">
        <f>Table3[[#This Row],[RN Hours (excl. Admin, DON)]]/Table3[[#This Row],[MDS Census]]</f>
        <v>0.15590132827324479</v>
      </c>
      <c r="J295" s="3">
        <f t="shared" si="4"/>
        <v>181.072</v>
      </c>
      <c r="K295" s="3">
        <f>SUM(Table3[[#This Row],[RN Hours (excl. Admin, DON)]], Table3[[#This Row],[LPN Hours (excl. Admin)]], Table3[[#This Row],[CNA Hours]], Table3[[#This Row],[NA TR Hours]], Table3[[#This Row],[Med Aide/Tech Hours]])</f>
        <v>169.82444444444442</v>
      </c>
      <c r="L295" s="3">
        <f>SUM(Table3[[#This Row],[RN Hours (excl. Admin, DON)]:[RN DON Hours]])</f>
        <v>21.289333333333339</v>
      </c>
      <c r="M295" s="3">
        <v>10.041777777777778</v>
      </c>
      <c r="N295" s="3">
        <v>5.5075555555555553</v>
      </c>
      <c r="O295" s="3">
        <v>5.7400000000000055</v>
      </c>
      <c r="P295" s="3">
        <f>SUM(Table3[[#This Row],[LPN Hours (excl. Admin)]:[LPN Admin Hours]])</f>
        <v>35.539222222222222</v>
      </c>
      <c r="Q295" s="3">
        <v>35.539222222222222</v>
      </c>
      <c r="R295" s="3">
        <v>0</v>
      </c>
      <c r="S295" s="3">
        <f>SUM(Table3[[#This Row],[CNA Hours]], Table3[[#This Row],[NA TR Hours]], Table3[[#This Row],[Med Aide/Tech Hours]])</f>
        <v>124.24344444444445</v>
      </c>
      <c r="T295" s="3">
        <v>84.521666666666661</v>
      </c>
      <c r="U295" s="3">
        <v>20.38955555555556</v>
      </c>
      <c r="V295" s="3">
        <v>19.332222222222224</v>
      </c>
      <c r="W295" s="3">
        <f>SUM(Table3[[#This Row],[RN Hours Contract]:[Med Aide Hours Contract]])</f>
        <v>0</v>
      </c>
      <c r="X295" s="3">
        <v>0</v>
      </c>
      <c r="Y295" s="3">
        <v>0</v>
      </c>
      <c r="Z295" s="3">
        <v>0</v>
      </c>
      <c r="AA295" s="3">
        <v>0</v>
      </c>
      <c r="AB295" s="3">
        <v>0</v>
      </c>
      <c r="AC295" s="3">
        <v>0</v>
      </c>
      <c r="AD295" s="3">
        <v>0</v>
      </c>
      <c r="AE295" s="3">
        <v>0</v>
      </c>
      <c r="AF295" t="s">
        <v>293</v>
      </c>
      <c r="AG295" s="13">
        <v>7</v>
      </c>
      <c r="AQ295"/>
    </row>
    <row r="296" spans="1:43" x14ac:dyDescent="0.2">
      <c r="A296" t="s">
        <v>479</v>
      </c>
      <c r="B296" t="s">
        <v>778</v>
      </c>
      <c r="C296" t="s">
        <v>1158</v>
      </c>
      <c r="D296" t="s">
        <v>1207</v>
      </c>
      <c r="E296" s="3">
        <v>36.244444444444447</v>
      </c>
      <c r="F296" s="3">
        <f>Table3[[#This Row],[Total Hours Nurse Staffing]]/Table3[[#This Row],[MDS Census]]</f>
        <v>5.0278203556100545</v>
      </c>
      <c r="G296" s="3">
        <f>Table3[[#This Row],[Total Direct Care Staff Hours]]/Table3[[#This Row],[MDS Census]]</f>
        <v>4.8924739423666459</v>
      </c>
      <c r="H296" s="3">
        <f>Table3[[#This Row],[Total RN Hours (w/ Admin, DON)]]/Table3[[#This Row],[MDS Census]]</f>
        <v>0.68569895769466582</v>
      </c>
      <c r="I296" s="3">
        <f>Table3[[#This Row],[RN Hours (excl. Admin, DON)]]/Table3[[#This Row],[MDS Census]]</f>
        <v>0.55035254445125692</v>
      </c>
      <c r="J296" s="3">
        <f t="shared" si="4"/>
        <v>182.23055555555555</v>
      </c>
      <c r="K296" s="3">
        <f>SUM(Table3[[#This Row],[RN Hours (excl. Admin, DON)]], Table3[[#This Row],[LPN Hours (excl. Admin)]], Table3[[#This Row],[CNA Hours]], Table3[[#This Row],[NA TR Hours]], Table3[[#This Row],[Med Aide/Tech Hours]])</f>
        <v>177.32500000000002</v>
      </c>
      <c r="L296" s="3">
        <f>SUM(Table3[[#This Row],[RN Hours (excl. Admin, DON)]:[RN DON Hours]])</f>
        <v>24.852777777777778</v>
      </c>
      <c r="M296" s="3">
        <v>19.947222222222223</v>
      </c>
      <c r="N296" s="3">
        <v>0</v>
      </c>
      <c r="O296" s="3">
        <v>4.9055555555555559</v>
      </c>
      <c r="P296" s="3">
        <f>SUM(Table3[[#This Row],[LPN Hours (excl. Admin)]:[LPN Admin Hours]])</f>
        <v>33.036111111111111</v>
      </c>
      <c r="Q296" s="3">
        <v>33.036111111111111</v>
      </c>
      <c r="R296" s="3">
        <v>0</v>
      </c>
      <c r="S296" s="3">
        <f>SUM(Table3[[#This Row],[CNA Hours]], Table3[[#This Row],[NA TR Hours]], Table3[[#This Row],[Med Aide/Tech Hours]])</f>
        <v>124.34166666666667</v>
      </c>
      <c r="T296" s="3">
        <v>72.594444444444449</v>
      </c>
      <c r="U296" s="3">
        <v>29.072222222222223</v>
      </c>
      <c r="V296" s="3">
        <v>22.675000000000001</v>
      </c>
      <c r="W296" s="3">
        <f>SUM(Table3[[#This Row],[RN Hours Contract]:[Med Aide Hours Contract]])</f>
        <v>0</v>
      </c>
      <c r="X296" s="3">
        <v>0</v>
      </c>
      <c r="Y296" s="3">
        <v>0</v>
      </c>
      <c r="Z296" s="3">
        <v>0</v>
      </c>
      <c r="AA296" s="3">
        <v>0</v>
      </c>
      <c r="AB296" s="3">
        <v>0</v>
      </c>
      <c r="AC296" s="3">
        <v>0</v>
      </c>
      <c r="AD296" s="3">
        <v>0</v>
      </c>
      <c r="AE296" s="3">
        <v>0</v>
      </c>
      <c r="AF296" t="s">
        <v>294</v>
      </c>
      <c r="AG296" s="13">
        <v>7</v>
      </c>
      <c r="AQ296"/>
    </row>
    <row r="297" spans="1:43" x14ac:dyDescent="0.2">
      <c r="A297" t="s">
        <v>479</v>
      </c>
      <c r="B297" t="s">
        <v>779</v>
      </c>
      <c r="C297" t="s">
        <v>1159</v>
      </c>
      <c r="D297" t="s">
        <v>1227</v>
      </c>
      <c r="E297" s="3">
        <v>60.37777777777778</v>
      </c>
      <c r="F297" s="3">
        <f>Table3[[#This Row],[Total Hours Nurse Staffing]]/Table3[[#This Row],[MDS Census]]</f>
        <v>2.5408630842841373</v>
      </c>
      <c r="G297" s="3">
        <f>Table3[[#This Row],[Total Direct Care Staff Hours]]/Table3[[#This Row],[MDS Census]]</f>
        <v>2.3459017298490981</v>
      </c>
      <c r="H297" s="3">
        <f>Table3[[#This Row],[Total RN Hours (w/ Admin, DON)]]/Table3[[#This Row],[MDS Census]]</f>
        <v>0.63652005888847996</v>
      </c>
      <c r="I297" s="3">
        <f>Table3[[#This Row],[RN Hours (excl. Admin, DON)]]/Table3[[#This Row],[MDS Census]]</f>
        <v>0.52214758925285232</v>
      </c>
      <c r="J297" s="3">
        <f t="shared" si="4"/>
        <v>153.41166666666669</v>
      </c>
      <c r="K297" s="3">
        <f>SUM(Table3[[#This Row],[RN Hours (excl. Admin, DON)]], Table3[[#This Row],[LPN Hours (excl. Admin)]], Table3[[#This Row],[CNA Hours]], Table3[[#This Row],[NA TR Hours]], Table3[[#This Row],[Med Aide/Tech Hours]])</f>
        <v>141.64033333333333</v>
      </c>
      <c r="L297" s="3">
        <f>SUM(Table3[[#This Row],[RN Hours (excl. Admin, DON)]:[RN DON Hours]])</f>
        <v>38.431666666666672</v>
      </c>
      <c r="M297" s="3">
        <v>31.52611111111111</v>
      </c>
      <c r="N297" s="3">
        <v>1.8833333333333333</v>
      </c>
      <c r="O297" s="3">
        <v>5.0222222222222221</v>
      </c>
      <c r="P297" s="3">
        <f>SUM(Table3[[#This Row],[LPN Hours (excl. Admin)]:[LPN Admin Hours]])</f>
        <v>16.690111111111111</v>
      </c>
      <c r="Q297" s="3">
        <v>11.824333333333334</v>
      </c>
      <c r="R297" s="3">
        <v>4.8657777777777778</v>
      </c>
      <c r="S297" s="3">
        <f>SUM(Table3[[#This Row],[CNA Hours]], Table3[[#This Row],[NA TR Hours]], Table3[[#This Row],[Med Aide/Tech Hours]])</f>
        <v>98.289888888888896</v>
      </c>
      <c r="T297" s="3">
        <v>74.656444444444446</v>
      </c>
      <c r="U297" s="3">
        <v>6.7995555555555569</v>
      </c>
      <c r="V297" s="3">
        <v>16.83388888888889</v>
      </c>
      <c r="W297" s="3">
        <f>SUM(Table3[[#This Row],[RN Hours Contract]:[Med Aide Hours Contract]])</f>
        <v>0.93611111111111112</v>
      </c>
      <c r="X297" s="3">
        <v>0</v>
      </c>
      <c r="Y297" s="3">
        <v>0.93611111111111112</v>
      </c>
      <c r="Z297" s="3">
        <v>0</v>
      </c>
      <c r="AA297" s="3">
        <v>0</v>
      </c>
      <c r="AB297" s="3">
        <v>0</v>
      </c>
      <c r="AC297" s="3">
        <v>0</v>
      </c>
      <c r="AD297" s="3">
        <v>0</v>
      </c>
      <c r="AE297" s="3">
        <v>0</v>
      </c>
      <c r="AF297" t="s">
        <v>295</v>
      </c>
      <c r="AG297" s="13">
        <v>7</v>
      </c>
      <c r="AQ297"/>
    </row>
    <row r="298" spans="1:43" x14ac:dyDescent="0.2">
      <c r="A298" t="s">
        <v>479</v>
      </c>
      <c r="B298" t="s">
        <v>780</v>
      </c>
      <c r="C298" t="s">
        <v>1096</v>
      </c>
      <c r="D298" t="s">
        <v>1264</v>
      </c>
      <c r="E298" s="3">
        <v>64.36666666666666</v>
      </c>
      <c r="F298" s="3">
        <f>Table3[[#This Row],[Total Hours Nurse Staffing]]/Table3[[#This Row],[MDS Census]]</f>
        <v>3.7720662868979802</v>
      </c>
      <c r="G298" s="3">
        <f>Table3[[#This Row],[Total Direct Care Staff Hours]]/Table3[[#This Row],[MDS Census]]</f>
        <v>3.4311134127395135</v>
      </c>
      <c r="H298" s="3">
        <f>Table3[[#This Row],[Total RN Hours (w/ Admin, DON)]]/Table3[[#This Row],[MDS Census]]</f>
        <v>0.52266355946832388</v>
      </c>
      <c r="I298" s="3">
        <f>Table3[[#This Row],[RN Hours (excl. Admin, DON)]]/Table3[[#This Row],[MDS Census]]</f>
        <v>0.34746763335059561</v>
      </c>
      <c r="J298" s="3">
        <f t="shared" si="4"/>
        <v>242.7953333333333</v>
      </c>
      <c r="K298" s="3">
        <f>SUM(Table3[[#This Row],[RN Hours (excl. Admin, DON)]], Table3[[#This Row],[LPN Hours (excl. Admin)]], Table3[[#This Row],[CNA Hours]], Table3[[#This Row],[NA TR Hours]], Table3[[#This Row],[Med Aide/Tech Hours]])</f>
        <v>220.84933333333333</v>
      </c>
      <c r="L298" s="3">
        <f>SUM(Table3[[#This Row],[RN Hours (excl. Admin, DON)]:[RN DON Hours]])</f>
        <v>33.642111111111113</v>
      </c>
      <c r="M298" s="3">
        <v>22.365333333333336</v>
      </c>
      <c r="N298" s="3">
        <v>5.8545555555555566</v>
      </c>
      <c r="O298" s="3">
        <v>5.4222222222222225</v>
      </c>
      <c r="P298" s="3">
        <f>SUM(Table3[[#This Row],[LPN Hours (excl. Admin)]:[LPN Admin Hours]])</f>
        <v>43.65</v>
      </c>
      <c r="Q298" s="3">
        <v>32.980777777777774</v>
      </c>
      <c r="R298" s="3">
        <v>10.669222222222222</v>
      </c>
      <c r="S298" s="3">
        <f>SUM(Table3[[#This Row],[CNA Hours]], Table3[[#This Row],[NA TR Hours]], Table3[[#This Row],[Med Aide/Tech Hours]])</f>
        <v>165.50322222222221</v>
      </c>
      <c r="T298" s="3">
        <v>88.898111111111106</v>
      </c>
      <c r="U298" s="3">
        <v>43.465555555555554</v>
      </c>
      <c r="V298" s="3">
        <v>33.139555555555553</v>
      </c>
      <c r="W298" s="3">
        <f>SUM(Table3[[#This Row],[RN Hours Contract]:[Med Aide Hours Contract]])</f>
        <v>0</v>
      </c>
      <c r="X298" s="3">
        <v>0</v>
      </c>
      <c r="Y298" s="3">
        <v>0</v>
      </c>
      <c r="Z298" s="3">
        <v>0</v>
      </c>
      <c r="AA298" s="3">
        <v>0</v>
      </c>
      <c r="AB298" s="3">
        <v>0</v>
      </c>
      <c r="AC298" s="3">
        <v>0</v>
      </c>
      <c r="AD298" s="3">
        <v>0</v>
      </c>
      <c r="AE298" s="3">
        <v>0</v>
      </c>
      <c r="AF298" t="s">
        <v>296</v>
      </c>
      <c r="AG298" s="13">
        <v>7</v>
      </c>
      <c r="AQ298"/>
    </row>
    <row r="299" spans="1:43" x14ac:dyDescent="0.2">
      <c r="A299" t="s">
        <v>479</v>
      </c>
      <c r="B299" t="s">
        <v>781</v>
      </c>
      <c r="C299" t="s">
        <v>1055</v>
      </c>
      <c r="D299" t="s">
        <v>1246</v>
      </c>
      <c r="E299" s="3">
        <v>54.588888888888889</v>
      </c>
      <c r="F299" s="3">
        <f>Table3[[#This Row],[Total Hours Nurse Staffing]]/Table3[[#This Row],[MDS Census]]</f>
        <v>3.750763281090983</v>
      </c>
      <c r="G299" s="3">
        <f>Table3[[#This Row],[Total Direct Care Staff Hours]]/Table3[[#This Row],[MDS Census]]</f>
        <v>3.6549969468756363</v>
      </c>
      <c r="H299" s="3">
        <f>Table3[[#This Row],[Total RN Hours (w/ Admin, DON)]]/Table3[[#This Row],[MDS Census]]</f>
        <v>0.29589863627111745</v>
      </c>
      <c r="I299" s="3">
        <f>Table3[[#This Row],[RN Hours (excl. Admin, DON)]]/Table3[[#This Row],[MDS Census]]</f>
        <v>0.29589863627111745</v>
      </c>
      <c r="J299" s="3">
        <f t="shared" si="4"/>
        <v>204.75</v>
      </c>
      <c r="K299" s="3">
        <f>SUM(Table3[[#This Row],[RN Hours (excl. Admin, DON)]], Table3[[#This Row],[LPN Hours (excl. Admin)]], Table3[[#This Row],[CNA Hours]], Table3[[#This Row],[NA TR Hours]], Table3[[#This Row],[Med Aide/Tech Hours]])</f>
        <v>199.52222222222224</v>
      </c>
      <c r="L299" s="3">
        <f>SUM(Table3[[#This Row],[RN Hours (excl. Admin, DON)]:[RN DON Hours]])</f>
        <v>16.152777777777779</v>
      </c>
      <c r="M299" s="3">
        <v>16.152777777777779</v>
      </c>
      <c r="N299" s="3">
        <v>0</v>
      </c>
      <c r="O299" s="3">
        <v>0</v>
      </c>
      <c r="P299" s="3">
        <f>SUM(Table3[[#This Row],[LPN Hours (excl. Admin)]:[LPN Admin Hours]])</f>
        <v>53.525000000000006</v>
      </c>
      <c r="Q299" s="3">
        <v>48.297222222222224</v>
      </c>
      <c r="R299" s="3">
        <v>5.2277777777777779</v>
      </c>
      <c r="S299" s="3">
        <f>SUM(Table3[[#This Row],[CNA Hours]], Table3[[#This Row],[NA TR Hours]], Table3[[#This Row],[Med Aide/Tech Hours]])</f>
        <v>135.07222222222222</v>
      </c>
      <c r="T299" s="3">
        <v>124.48611111111111</v>
      </c>
      <c r="U299" s="3">
        <v>0</v>
      </c>
      <c r="V299" s="3">
        <v>10.58611111111111</v>
      </c>
      <c r="W299" s="3">
        <f>SUM(Table3[[#This Row],[RN Hours Contract]:[Med Aide Hours Contract]])</f>
        <v>0</v>
      </c>
      <c r="X299" s="3">
        <v>0</v>
      </c>
      <c r="Y299" s="3">
        <v>0</v>
      </c>
      <c r="Z299" s="3">
        <v>0</v>
      </c>
      <c r="AA299" s="3">
        <v>0</v>
      </c>
      <c r="AB299" s="3">
        <v>0</v>
      </c>
      <c r="AC299" s="3">
        <v>0</v>
      </c>
      <c r="AD299" s="3">
        <v>0</v>
      </c>
      <c r="AE299" s="3">
        <v>0</v>
      </c>
      <c r="AF299" t="s">
        <v>297</v>
      </c>
      <c r="AG299" s="13">
        <v>7</v>
      </c>
      <c r="AQ299"/>
    </row>
    <row r="300" spans="1:43" x14ac:dyDescent="0.2">
      <c r="A300" t="s">
        <v>479</v>
      </c>
      <c r="B300" t="s">
        <v>782</v>
      </c>
      <c r="C300" t="s">
        <v>1037</v>
      </c>
      <c r="D300" t="s">
        <v>1301</v>
      </c>
      <c r="E300" s="3">
        <v>33.422222222222224</v>
      </c>
      <c r="F300" s="3">
        <f>Table3[[#This Row],[Total Hours Nurse Staffing]]/Table3[[#This Row],[MDS Census]]</f>
        <v>3.0976529255319152</v>
      </c>
      <c r="G300" s="3">
        <f>Table3[[#This Row],[Total Direct Care Staff Hours]]/Table3[[#This Row],[MDS Census]]</f>
        <v>2.7491190159574468</v>
      </c>
      <c r="H300" s="3">
        <f>Table3[[#This Row],[Total RN Hours (w/ Admin, DON)]]/Table3[[#This Row],[MDS Census]]</f>
        <v>0.31609042553191485</v>
      </c>
      <c r="I300" s="3">
        <f>Table3[[#This Row],[RN Hours (excl. Admin, DON)]]/Table3[[#This Row],[MDS Census]]</f>
        <v>0.1543849734042553</v>
      </c>
      <c r="J300" s="3">
        <f t="shared" si="4"/>
        <v>103.53044444444446</v>
      </c>
      <c r="K300" s="3">
        <f>SUM(Table3[[#This Row],[RN Hours (excl. Admin, DON)]], Table3[[#This Row],[LPN Hours (excl. Admin)]], Table3[[#This Row],[CNA Hours]], Table3[[#This Row],[NA TR Hours]], Table3[[#This Row],[Med Aide/Tech Hours]])</f>
        <v>91.881666666666675</v>
      </c>
      <c r="L300" s="3">
        <f>SUM(Table3[[#This Row],[RN Hours (excl. Admin, DON)]:[RN DON Hours]])</f>
        <v>10.564444444444444</v>
      </c>
      <c r="M300" s="3">
        <v>5.1598888888888883</v>
      </c>
      <c r="N300" s="3">
        <v>0</v>
      </c>
      <c r="O300" s="3">
        <v>5.4045555555555556</v>
      </c>
      <c r="P300" s="3">
        <f>SUM(Table3[[#This Row],[LPN Hours (excl. Admin)]:[LPN Admin Hours]])</f>
        <v>22.198555555555558</v>
      </c>
      <c r="Q300" s="3">
        <v>15.954333333333334</v>
      </c>
      <c r="R300" s="3">
        <v>6.2442222222222226</v>
      </c>
      <c r="S300" s="3">
        <f>SUM(Table3[[#This Row],[CNA Hours]], Table3[[#This Row],[NA TR Hours]], Table3[[#This Row],[Med Aide/Tech Hours]])</f>
        <v>70.76744444444445</v>
      </c>
      <c r="T300" s="3">
        <v>20.904666666666667</v>
      </c>
      <c r="U300" s="3">
        <v>26.551777777777772</v>
      </c>
      <c r="V300" s="3">
        <v>23.311000000000003</v>
      </c>
      <c r="W300" s="3">
        <f>SUM(Table3[[#This Row],[RN Hours Contract]:[Med Aide Hours Contract]])</f>
        <v>0</v>
      </c>
      <c r="X300" s="3">
        <v>0</v>
      </c>
      <c r="Y300" s="3">
        <v>0</v>
      </c>
      <c r="Z300" s="3">
        <v>0</v>
      </c>
      <c r="AA300" s="3">
        <v>0</v>
      </c>
      <c r="AB300" s="3">
        <v>0</v>
      </c>
      <c r="AC300" s="3">
        <v>0</v>
      </c>
      <c r="AD300" s="3">
        <v>0</v>
      </c>
      <c r="AE300" s="3">
        <v>0</v>
      </c>
      <c r="AF300" t="s">
        <v>298</v>
      </c>
      <c r="AG300" s="13">
        <v>7</v>
      </c>
      <c r="AQ300"/>
    </row>
    <row r="301" spans="1:43" x14ac:dyDescent="0.2">
      <c r="A301" t="s">
        <v>479</v>
      </c>
      <c r="B301" t="s">
        <v>783</v>
      </c>
      <c r="C301" t="s">
        <v>985</v>
      </c>
      <c r="D301" t="s">
        <v>1227</v>
      </c>
      <c r="E301" s="3">
        <v>91.5</v>
      </c>
      <c r="F301" s="3">
        <f>Table3[[#This Row],[Total Hours Nurse Staffing]]/Table3[[#This Row],[MDS Census]]</f>
        <v>3.701327261687918</v>
      </c>
      <c r="G301" s="3">
        <f>Table3[[#This Row],[Total Direct Care Staff Hours]]/Table3[[#This Row],[MDS Census]]</f>
        <v>3.2330382513661204</v>
      </c>
      <c r="H301" s="3">
        <f>Table3[[#This Row],[Total RN Hours (w/ Admin, DON)]]/Table3[[#This Row],[MDS Census]]</f>
        <v>0.34441287188828168</v>
      </c>
      <c r="I301" s="3">
        <f>Table3[[#This Row],[RN Hours (excl. Admin, DON)]]/Table3[[#This Row],[MDS Census]]</f>
        <v>0.13486217364905889</v>
      </c>
      <c r="J301" s="3">
        <f t="shared" si="4"/>
        <v>338.67144444444449</v>
      </c>
      <c r="K301" s="3">
        <f>SUM(Table3[[#This Row],[RN Hours (excl. Admin, DON)]], Table3[[#This Row],[LPN Hours (excl. Admin)]], Table3[[#This Row],[CNA Hours]], Table3[[#This Row],[NA TR Hours]], Table3[[#This Row],[Med Aide/Tech Hours]])</f>
        <v>295.82300000000004</v>
      </c>
      <c r="L301" s="3">
        <f>SUM(Table3[[#This Row],[RN Hours (excl. Admin, DON)]:[RN DON Hours]])</f>
        <v>31.513777777777776</v>
      </c>
      <c r="M301" s="3">
        <v>12.339888888888888</v>
      </c>
      <c r="N301" s="3">
        <v>13.484999999999998</v>
      </c>
      <c r="O301" s="3">
        <v>5.6888888888888891</v>
      </c>
      <c r="P301" s="3">
        <f>SUM(Table3[[#This Row],[LPN Hours (excl. Admin)]:[LPN Admin Hours]])</f>
        <v>108.51022222222223</v>
      </c>
      <c r="Q301" s="3">
        <v>84.835666666666668</v>
      </c>
      <c r="R301" s="3">
        <v>23.674555555555557</v>
      </c>
      <c r="S301" s="3">
        <f>SUM(Table3[[#This Row],[CNA Hours]], Table3[[#This Row],[NA TR Hours]], Table3[[#This Row],[Med Aide/Tech Hours]])</f>
        <v>198.64744444444449</v>
      </c>
      <c r="T301" s="3">
        <v>151.33955555555556</v>
      </c>
      <c r="U301" s="3">
        <v>12.617888888888888</v>
      </c>
      <c r="V301" s="3">
        <v>34.690000000000012</v>
      </c>
      <c r="W301" s="3">
        <f>SUM(Table3[[#This Row],[RN Hours Contract]:[Med Aide Hours Contract]])</f>
        <v>2.5575555555555556</v>
      </c>
      <c r="X301" s="3">
        <v>0</v>
      </c>
      <c r="Y301" s="3">
        <v>1.1381111111111111</v>
      </c>
      <c r="Z301" s="3">
        <v>0</v>
      </c>
      <c r="AA301" s="3">
        <v>0</v>
      </c>
      <c r="AB301" s="3">
        <v>0</v>
      </c>
      <c r="AC301" s="3">
        <v>1.4194444444444445</v>
      </c>
      <c r="AD301" s="3">
        <v>0</v>
      </c>
      <c r="AE301" s="3">
        <v>0</v>
      </c>
      <c r="AF301" t="s">
        <v>299</v>
      </c>
      <c r="AG301" s="13">
        <v>7</v>
      </c>
      <c r="AQ301"/>
    </row>
    <row r="302" spans="1:43" x14ac:dyDescent="0.2">
      <c r="A302" t="s">
        <v>479</v>
      </c>
      <c r="B302" t="s">
        <v>784</v>
      </c>
      <c r="C302" t="s">
        <v>965</v>
      </c>
      <c r="D302" t="s">
        <v>1271</v>
      </c>
      <c r="E302" s="3">
        <v>46.488888888888887</v>
      </c>
      <c r="F302" s="3">
        <f>Table3[[#This Row],[Total Hours Nurse Staffing]]/Table3[[#This Row],[MDS Census]]</f>
        <v>2.719708413001912</v>
      </c>
      <c r="G302" s="3">
        <f>Table3[[#This Row],[Total Direct Care Staff Hours]]/Table3[[#This Row],[MDS Census]]</f>
        <v>2.5858652007648186</v>
      </c>
      <c r="H302" s="3">
        <f>Table3[[#This Row],[Total RN Hours (w/ Admin, DON)]]/Table3[[#This Row],[MDS Census]]</f>
        <v>0.18349665391969408</v>
      </c>
      <c r="I302" s="3">
        <f>Table3[[#This Row],[RN Hours (excl. Admin, DON)]]/Table3[[#This Row],[MDS Census]]</f>
        <v>4.9653441682600379E-2</v>
      </c>
      <c r="J302" s="3">
        <f t="shared" si="4"/>
        <v>126.43622222222221</v>
      </c>
      <c r="K302" s="3">
        <f>SUM(Table3[[#This Row],[RN Hours (excl. Admin, DON)]], Table3[[#This Row],[LPN Hours (excl. Admin)]], Table3[[#This Row],[CNA Hours]], Table3[[#This Row],[NA TR Hours]], Table3[[#This Row],[Med Aide/Tech Hours]])</f>
        <v>120.214</v>
      </c>
      <c r="L302" s="3">
        <f>SUM(Table3[[#This Row],[RN Hours (excl. Admin, DON)]:[RN DON Hours]])</f>
        <v>8.530555555555555</v>
      </c>
      <c r="M302" s="3">
        <v>2.3083333333333331</v>
      </c>
      <c r="N302" s="3">
        <v>0</v>
      </c>
      <c r="O302" s="3">
        <v>6.2222222222222223</v>
      </c>
      <c r="P302" s="3">
        <f>SUM(Table3[[#This Row],[LPN Hours (excl. Admin)]:[LPN Admin Hours]])</f>
        <v>19.930666666666667</v>
      </c>
      <c r="Q302" s="3">
        <v>19.930666666666667</v>
      </c>
      <c r="R302" s="3">
        <v>0</v>
      </c>
      <c r="S302" s="3">
        <f>SUM(Table3[[#This Row],[CNA Hours]], Table3[[#This Row],[NA TR Hours]], Table3[[#This Row],[Med Aide/Tech Hours]])</f>
        <v>97.974999999999994</v>
      </c>
      <c r="T302" s="3">
        <v>62.14266666666667</v>
      </c>
      <c r="U302" s="3">
        <v>25.515666666666664</v>
      </c>
      <c r="V302" s="3">
        <v>10.316666666666666</v>
      </c>
      <c r="W302" s="3">
        <f>SUM(Table3[[#This Row],[RN Hours Contract]:[Med Aide Hours Contract]])</f>
        <v>0</v>
      </c>
      <c r="X302" s="3">
        <v>0</v>
      </c>
      <c r="Y302" s="3">
        <v>0</v>
      </c>
      <c r="Z302" s="3">
        <v>0</v>
      </c>
      <c r="AA302" s="3">
        <v>0</v>
      </c>
      <c r="AB302" s="3">
        <v>0</v>
      </c>
      <c r="AC302" s="3">
        <v>0</v>
      </c>
      <c r="AD302" s="3">
        <v>0</v>
      </c>
      <c r="AE302" s="3">
        <v>0</v>
      </c>
      <c r="AF302" t="s">
        <v>300</v>
      </c>
      <c r="AG302" s="13">
        <v>7</v>
      </c>
      <c r="AQ302"/>
    </row>
    <row r="303" spans="1:43" x14ac:dyDescent="0.2">
      <c r="A303" t="s">
        <v>479</v>
      </c>
      <c r="B303" t="s">
        <v>785</v>
      </c>
      <c r="C303" t="s">
        <v>1160</v>
      </c>
      <c r="D303" t="s">
        <v>1311</v>
      </c>
      <c r="E303" s="3">
        <v>42.588888888888889</v>
      </c>
      <c r="F303" s="3">
        <f>Table3[[#This Row],[Total Hours Nurse Staffing]]/Table3[[#This Row],[MDS Census]]</f>
        <v>2.4828463344638667</v>
      </c>
      <c r="G303" s="3">
        <f>Table3[[#This Row],[Total Direct Care Staff Hours]]/Table3[[#This Row],[MDS Census]]</f>
        <v>2.2220193060266111</v>
      </c>
      <c r="H303" s="3">
        <f>Table3[[#This Row],[Total RN Hours (w/ Admin, DON)]]/Table3[[#This Row],[MDS Census]]</f>
        <v>0.34653013305504826</v>
      </c>
      <c r="I303" s="3">
        <f>Table3[[#This Row],[RN Hours (excl. Admin, DON)]]/Table3[[#This Row],[MDS Census]]</f>
        <v>0.20877902426297942</v>
      </c>
      <c r="J303" s="3">
        <f t="shared" si="4"/>
        <v>105.74166666666667</v>
      </c>
      <c r="K303" s="3">
        <f>SUM(Table3[[#This Row],[RN Hours (excl. Admin, DON)]], Table3[[#This Row],[LPN Hours (excl. Admin)]], Table3[[#This Row],[CNA Hours]], Table3[[#This Row],[NA TR Hours]], Table3[[#This Row],[Med Aide/Tech Hours]])</f>
        <v>94.63333333333334</v>
      </c>
      <c r="L303" s="3">
        <f>SUM(Table3[[#This Row],[RN Hours (excl. Admin, DON)]:[RN DON Hours]])</f>
        <v>14.758333333333333</v>
      </c>
      <c r="M303" s="3">
        <v>8.8916666666666675</v>
      </c>
      <c r="N303" s="3">
        <v>0</v>
      </c>
      <c r="O303" s="3">
        <v>5.8666666666666663</v>
      </c>
      <c r="P303" s="3">
        <f>SUM(Table3[[#This Row],[LPN Hours (excl. Admin)]:[LPN Admin Hours]])</f>
        <v>22.013888888888889</v>
      </c>
      <c r="Q303" s="3">
        <v>16.772222222222222</v>
      </c>
      <c r="R303" s="3">
        <v>5.2416666666666663</v>
      </c>
      <c r="S303" s="3">
        <f>SUM(Table3[[#This Row],[CNA Hours]], Table3[[#This Row],[NA TR Hours]], Table3[[#This Row],[Med Aide/Tech Hours]])</f>
        <v>68.969444444444449</v>
      </c>
      <c r="T303" s="3">
        <v>58.480555555555554</v>
      </c>
      <c r="U303" s="3">
        <v>0</v>
      </c>
      <c r="V303" s="3">
        <v>10.488888888888889</v>
      </c>
      <c r="W303" s="3">
        <f>SUM(Table3[[#This Row],[RN Hours Contract]:[Med Aide Hours Contract]])</f>
        <v>0</v>
      </c>
      <c r="X303" s="3">
        <v>0</v>
      </c>
      <c r="Y303" s="3">
        <v>0</v>
      </c>
      <c r="Z303" s="3">
        <v>0</v>
      </c>
      <c r="AA303" s="3">
        <v>0</v>
      </c>
      <c r="AB303" s="3">
        <v>0</v>
      </c>
      <c r="AC303" s="3">
        <v>0</v>
      </c>
      <c r="AD303" s="3">
        <v>0</v>
      </c>
      <c r="AE303" s="3">
        <v>0</v>
      </c>
      <c r="AF303" t="s">
        <v>301</v>
      </c>
      <c r="AG303" s="13">
        <v>7</v>
      </c>
      <c r="AQ303"/>
    </row>
    <row r="304" spans="1:43" x14ac:dyDescent="0.2">
      <c r="A304" t="s">
        <v>479</v>
      </c>
      <c r="B304" t="s">
        <v>786</v>
      </c>
      <c r="C304" t="s">
        <v>1161</v>
      </c>
      <c r="D304" t="s">
        <v>1234</v>
      </c>
      <c r="E304" s="3">
        <v>41.266666666666666</v>
      </c>
      <c r="F304" s="3">
        <f>Table3[[#This Row],[Total Hours Nurse Staffing]]/Table3[[#This Row],[MDS Census]]</f>
        <v>3.8682498653742594</v>
      </c>
      <c r="G304" s="3">
        <f>Table3[[#This Row],[Total Direct Care Staff Hours]]/Table3[[#This Row],[MDS Census]]</f>
        <v>3.6080936995153476</v>
      </c>
      <c r="H304" s="3">
        <f>Table3[[#This Row],[Total RN Hours (w/ Admin, DON)]]/Table3[[#This Row],[MDS Census]]</f>
        <v>0.6716720516962843</v>
      </c>
      <c r="I304" s="3">
        <f>Table3[[#This Row],[RN Hours (excl. Admin, DON)]]/Table3[[#This Row],[MDS Census]]</f>
        <v>0.53596930533117926</v>
      </c>
      <c r="J304" s="3">
        <f t="shared" si="4"/>
        <v>159.62977777777778</v>
      </c>
      <c r="K304" s="3">
        <f>SUM(Table3[[#This Row],[RN Hours (excl. Admin, DON)]], Table3[[#This Row],[LPN Hours (excl. Admin)]], Table3[[#This Row],[CNA Hours]], Table3[[#This Row],[NA TR Hours]], Table3[[#This Row],[Med Aide/Tech Hours]])</f>
        <v>148.89400000000001</v>
      </c>
      <c r="L304" s="3">
        <f>SUM(Table3[[#This Row],[RN Hours (excl. Admin, DON)]:[RN DON Hours]])</f>
        <v>27.717666666666666</v>
      </c>
      <c r="M304" s="3">
        <v>22.117666666666665</v>
      </c>
      <c r="N304" s="3">
        <v>0</v>
      </c>
      <c r="O304" s="3">
        <v>5.6</v>
      </c>
      <c r="P304" s="3">
        <f>SUM(Table3[[#This Row],[LPN Hours (excl. Admin)]:[LPN Admin Hours]])</f>
        <v>60.555888888888894</v>
      </c>
      <c r="Q304" s="3">
        <v>55.420111111111119</v>
      </c>
      <c r="R304" s="3">
        <v>5.1357777777777782</v>
      </c>
      <c r="S304" s="3">
        <f>SUM(Table3[[#This Row],[CNA Hours]], Table3[[#This Row],[NA TR Hours]], Table3[[#This Row],[Med Aide/Tech Hours]])</f>
        <v>71.356222222222215</v>
      </c>
      <c r="T304" s="3">
        <v>66.923888888888882</v>
      </c>
      <c r="U304" s="3">
        <v>4.4323333333333341</v>
      </c>
      <c r="V304" s="3">
        <v>0</v>
      </c>
      <c r="W304" s="3">
        <f>SUM(Table3[[#This Row],[RN Hours Contract]:[Med Aide Hours Contract]])</f>
        <v>0</v>
      </c>
      <c r="X304" s="3">
        <v>0</v>
      </c>
      <c r="Y304" s="3">
        <v>0</v>
      </c>
      <c r="Z304" s="3">
        <v>0</v>
      </c>
      <c r="AA304" s="3">
        <v>0</v>
      </c>
      <c r="AB304" s="3">
        <v>0</v>
      </c>
      <c r="AC304" s="3">
        <v>0</v>
      </c>
      <c r="AD304" s="3">
        <v>0</v>
      </c>
      <c r="AE304" s="3">
        <v>0</v>
      </c>
      <c r="AF304" t="s">
        <v>302</v>
      </c>
      <c r="AG304" s="13">
        <v>7</v>
      </c>
      <c r="AQ304"/>
    </row>
    <row r="305" spans="1:43" x14ac:dyDescent="0.2">
      <c r="A305" t="s">
        <v>479</v>
      </c>
      <c r="B305" t="s">
        <v>787</v>
      </c>
      <c r="C305" t="s">
        <v>1050</v>
      </c>
      <c r="D305" t="s">
        <v>1293</v>
      </c>
      <c r="E305" s="3">
        <v>65.811111111111117</v>
      </c>
      <c r="F305" s="3">
        <f>Table3[[#This Row],[Total Hours Nurse Staffing]]/Table3[[#This Row],[MDS Census]]</f>
        <v>2.4655157859192971</v>
      </c>
      <c r="G305" s="3">
        <f>Table3[[#This Row],[Total Direct Care Staff Hours]]/Table3[[#This Row],[MDS Census]]</f>
        <v>2.3740081040013505</v>
      </c>
      <c r="H305" s="3">
        <f>Table3[[#This Row],[Total RN Hours (w/ Admin, DON)]]/Table3[[#This Row],[MDS Census]]</f>
        <v>0.16039169339861556</v>
      </c>
      <c r="I305" s="3">
        <f>Table3[[#This Row],[RN Hours (excl. Admin, DON)]]/Table3[[#This Row],[MDS Census]]</f>
        <v>6.8884011480668569E-2</v>
      </c>
      <c r="J305" s="3">
        <f t="shared" ref="J305:J368" si="5">SUM(L305,P305,S305)</f>
        <v>162.25833333333333</v>
      </c>
      <c r="K305" s="3">
        <f>SUM(Table3[[#This Row],[RN Hours (excl. Admin, DON)]], Table3[[#This Row],[LPN Hours (excl. Admin)]], Table3[[#This Row],[CNA Hours]], Table3[[#This Row],[NA TR Hours]], Table3[[#This Row],[Med Aide/Tech Hours]])</f>
        <v>156.23611111111111</v>
      </c>
      <c r="L305" s="3">
        <f>SUM(Table3[[#This Row],[RN Hours (excl. Admin, DON)]:[RN DON Hours]])</f>
        <v>10.555555555555555</v>
      </c>
      <c r="M305" s="3">
        <v>4.5333333333333332</v>
      </c>
      <c r="N305" s="3">
        <v>0</v>
      </c>
      <c r="O305" s="3">
        <v>6.0222222222222221</v>
      </c>
      <c r="P305" s="3">
        <f>SUM(Table3[[#This Row],[LPN Hours (excl. Admin)]:[LPN Admin Hours]])</f>
        <v>47.713888888888889</v>
      </c>
      <c r="Q305" s="3">
        <v>47.713888888888889</v>
      </c>
      <c r="R305" s="3">
        <v>0</v>
      </c>
      <c r="S305" s="3">
        <f>SUM(Table3[[#This Row],[CNA Hours]], Table3[[#This Row],[NA TR Hours]], Table3[[#This Row],[Med Aide/Tech Hours]])</f>
        <v>103.98888888888888</v>
      </c>
      <c r="T305" s="3">
        <v>88.908333333333331</v>
      </c>
      <c r="U305" s="3">
        <v>0</v>
      </c>
      <c r="V305" s="3">
        <v>15.080555555555556</v>
      </c>
      <c r="W305" s="3">
        <f>SUM(Table3[[#This Row],[RN Hours Contract]:[Med Aide Hours Contract]])</f>
        <v>0.33333333333333331</v>
      </c>
      <c r="X305" s="3">
        <v>0</v>
      </c>
      <c r="Y305" s="3">
        <v>0</v>
      </c>
      <c r="Z305" s="3">
        <v>0.33333333333333331</v>
      </c>
      <c r="AA305" s="3">
        <v>0</v>
      </c>
      <c r="AB305" s="3">
        <v>0</v>
      </c>
      <c r="AC305" s="3">
        <v>0</v>
      </c>
      <c r="AD305" s="3">
        <v>0</v>
      </c>
      <c r="AE305" s="3">
        <v>0</v>
      </c>
      <c r="AF305" t="s">
        <v>303</v>
      </c>
      <c r="AG305" s="13">
        <v>7</v>
      </c>
      <c r="AQ305"/>
    </row>
    <row r="306" spans="1:43" x14ac:dyDescent="0.2">
      <c r="A306" t="s">
        <v>479</v>
      </c>
      <c r="B306" t="s">
        <v>788</v>
      </c>
      <c r="C306" t="s">
        <v>1154</v>
      </c>
      <c r="D306" t="s">
        <v>1226</v>
      </c>
      <c r="E306" s="3">
        <v>45.511111111111113</v>
      </c>
      <c r="F306" s="3">
        <f>Table3[[#This Row],[Total Hours Nurse Staffing]]/Table3[[#This Row],[MDS Census]]</f>
        <v>3.7589794921874997</v>
      </c>
      <c r="G306" s="3">
        <f>Table3[[#This Row],[Total Direct Care Staff Hours]]/Table3[[#This Row],[MDS Census]]</f>
        <v>3.6199804687499992</v>
      </c>
      <c r="H306" s="3">
        <f>Table3[[#This Row],[Total RN Hours (w/ Admin, DON)]]/Table3[[#This Row],[MDS Census]]</f>
        <v>0.34380859374999995</v>
      </c>
      <c r="I306" s="3">
        <f>Table3[[#This Row],[RN Hours (excl. Admin, DON)]]/Table3[[#This Row],[MDS Census]]</f>
        <v>0.27813232421875</v>
      </c>
      <c r="J306" s="3">
        <f t="shared" si="5"/>
        <v>171.07533333333333</v>
      </c>
      <c r="K306" s="3">
        <f>SUM(Table3[[#This Row],[RN Hours (excl. Admin, DON)]], Table3[[#This Row],[LPN Hours (excl. Admin)]], Table3[[#This Row],[CNA Hours]], Table3[[#This Row],[NA TR Hours]], Table3[[#This Row],[Med Aide/Tech Hours]])</f>
        <v>164.74933333333331</v>
      </c>
      <c r="L306" s="3">
        <f>SUM(Table3[[#This Row],[RN Hours (excl. Admin, DON)]:[RN DON Hours]])</f>
        <v>15.64711111111111</v>
      </c>
      <c r="M306" s="3">
        <v>12.658111111111111</v>
      </c>
      <c r="N306" s="3">
        <v>0.85566666666666658</v>
      </c>
      <c r="O306" s="3">
        <v>2.1333333333333333</v>
      </c>
      <c r="P306" s="3">
        <f>SUM(Table3[[#This Row],[LPN Hours (excl. Admin)]:[LPN Admin Hours]])</f>
        <v>31.963000000000001</v>
      </c>
      <c r="Q306" s="3">
        <v>28.626000000000001</v>
      </c>
      <c r="R306" s="3">
        <v>3.3369999999999997</v>
      </c>
      <c r="S306" s="3">
        <f>SUM(Table3[[#This Row],[CNA Hours]], Table3[[#This Row],[NA TR Hours]], Table3[[#This Row],[Med Aide/Tech Hours]])</f>
        <v>123.46522222222221</v>
      </c>
      <c r="T306" s="3">
        <v>71.835444444444434</v>
      </c>
      <c r="U306" s="3">
        <v>15.891222222222222</v>
      </c>
      <c r="V306" s="3">
        <v>35.73855555555555</v>
      </c>
      <c r="W306" s="3">
        <f>SUM(Table3[[#This Row],[RN Hours Contract]:[Med Aide Hours Contract]])</f>
        <v>0</v>
      </c>
      <c r="X306" s="3">
        <v>0</v>
      </c>
      <c r="Y306" s="3">
        <v>0</v>
      </c>
      <c r="Z306" s="3">
        <v>0</v>
      </c>
      <c r="AA306" s="3">
        <v>0</v>
      </c>
      <c r="AB306" s="3">
        <v>0</v>
      </c>
      <c r="AC306" s="3">
        <v>0</v>
      </c>
      <c r="AD306" s="3">
        <v>0</v>
      </c>
      <c r="AE306" s="3">
        <v>0</v>
      </c>
      <c r="AF306" t="s">
        <v>304</v>
      </c>
      <c r="AG306" s="13">
        <v>7</v>
      </c>
      <c r="AQ306"/>
    </row>
    <row r="307" spans="1:43" x14ac:dyDescent="0.2">
      <c r="A307" t="s">
        <v>479</v>
      </c>
      <c r="B307" t="s">
        <v>789</v>
      </c>
      <c r="C307" t="s">
        <v>1021</v>
      </c>
      <c r="D307" t="s">
        <v>1308</v>
      </c>
      <c r="E307" s="3">
        <v>58.555555555555557</v>
      </c>
      <c r="F307" s="3">
        <f>Table3[[#This Row],[Total Hours Nurse Staffing]]/Table3[[#This Row],[MDS Census]]</f>
        <v>3.8551518026565468</v>
      </c>
      <c r="G307" s="3">
        <f>Table3[[#This Row],[Total Direct Care Staff Hours]]/Table3[[#This Row],[MDS Census]]</f>
        <v>3.5529354838709679</v>
      </c>
      <c r="H307" s="3">
        <f>Table3[[#This Row],[Total RN Hours (w/ Admin, DON)]]/Table3[[#This Row],[MDS Census]]</f>
        <v>0.49579696394686906</v>
      </c>
      <c r="I307" s="3">
        <f>Table3[[#This Row],[RN Hours (excl. Admin, DON)]]/Table3[[#This Row],[MDS Census]]</f>
        <v>0.30676470588235294</v>
      </c>
      <c r="J307" s="3">
        <f t="shared" si="5"/>
        <v>225.74055555555557</v>
      </c>
      <c r="K307" s="3">
        <f>SUM(Table3[[#This Row],[RN Hours (excl. Admin, DON)]], Table3[[#This Row],[LPN Hours (excl. Admin)]], Table3[[#This Row],[CNA Hours]], Table3[[#This Row],[NA TR Hours]], Table3[[#This Row],[Med Aide/Tech Hours]])</f>
        <v>208.04411111111114</v>
      </c>
      <c r="L307" s="3">
        <f>SUM(Table3[[#This Row],[RN Hours (excl. Admin, DON)]:[RN DON Hours]])</f>
        <v>29.031666666666666</v>
      </c>
      <c r="M307" s="3">
        <v>17.962777777777777</v>
      </c>
      <c r="N307" s="3">
        <v>5.4394444444444439</v>
      </c>
      <c r="O307" s="3">
        <v>5.6294444444444451</v>
      </c>
      <c r="P307" s="3">
        <f>SUM(Table3[[#This Row],[LPN Hours (excl. Admin)]:[LPN Admin Hours]])</f>
        <v>43.802666666666674</v>
      </c>
      <c r="Q307" s="3">
        <v>37.175111111111114</v>
      </c>
      <c r="R307" s="3">
        <v>6.6275555555555572</v>
      </c>
      <c r="S307" s="3">
        <f>SUM(Table3[[#This Row],[CNA Hours]], Table3[[#This Row],[NA TR Hours]], Table3[[#This Row],[Med Aide/Tech Hours]])</f>
        <v>152.90622222222223</v>
      </c>
      <c r="T307" s="3">
        <v>102.90711111111111</v>
      </c>
      <c r="U307" s="3">
        <v>29.318999999999992</v>
      </c>
      <c r="V307" s="3">
        <v>20.68011111111112</v>
      </c>
      <c r="W307" s="3">
        <f>SUM(Table3[[#This Row],[RN Hours Contract]:[Med Aide Hours Contract]])</f>
        <v>0</v>
      </c>
      <c r="X307" s="3">
        <v>0</v>
      </c>
      <c r="Y307" s="3">
        <v>0</v>
      </c>
      <c r="Z307" s="3">
        <v>0</v>
      </c>
      <c r="AA307" s="3">
        <v>0</v>
      </c>
      <c r="AB307" s="3">
        <v>0</v>
      </c>
      <c r="AC307" s="3">
        <v>0</v>
      </c>
      <c r="AD307" s="3">
        <v>0</v>
      </c>
      <c r="AE307" s="3">
        <v>0</v>
      </c>
      <c r="AF307" t="s">
        <v>305</v>
      </c>
      <c r="AG307" s="13">
        <v>7</v>
      </c>
      <c r="AQ307"/>
    </row>
    <row r="308" spans="1:43" x14ac:dyDescent="0.2">
      <c r="A308" t="s">
        <v>479</v>
      </c>
      <c r="B308" t="s">
        <v>790</v>
      </c>
      <c r="C308" t="s">
        <v>1050</v>
      </c>
      <c r="D308" t="s">
        <v>1293</v>
      </c>
      <c r="E308" s="3">
        <v>54.088888888888889</v>
      </c>
      <c r="F308" s="3">
        <f>Table3[[#This Row],[Total Hours Nurse Staffing]]/Table3[[#This Row],[MDS Census]]</f>
        <v>2.7437859490550536</v>
      </c>
      <c r="G308" s="3">
        <f>Table3[[#This Row],[Total Direct Care Staff Hours]]/Table3[[#This Row],[MDS Census]]</f>
        <v>2.5189502875924403</v>
      </c>
      <c r="H308" s="3">
        <f>Table3[[#This Row],[Total RN Hours (w/ Admin, DON)]]/Table3[[#This Row],[MDS Census]]</f>
        <v>0.26833401807723911</v>
      </c>
      <c r="I308" s="3">
        <f>Table3[[#This Row],[RN Hours (excl. Admin, DON)]]/Table3[[#This Row],[MDS Census]]</f>
        <v>0.22231922760887429</v>
      </c>
      <c r="J308" s="3">
        <f t="shared" si="5"/>
        <v>148.40833333333333</v>
      </c>
      <c r="K308" s="3">
        <f>SUM(Table3[[#This Row],[RN Hours (excl. Admin, DON)]], Table3[[#This Row],[LPN Hours (excl. Admin)]], Table3[[#This Row],[CNA Hours]], Table3[[#This Row],[NA TR Hours]], Table3[[#This Row],[Med Aide/Tech Hours]])</f>
        <v>136.24722222222221</v>
      </c>
      <c r="L308" s="3">
        <f>SUM(Table3[[#This Row],[RN Hours (excl. Admin, DON)]:[RN DON Hours]])</f>
        <v>14.513888888888889</v>
      </c>
      <c r="M308" s="3">
        <v>12.025</v>
      </c>
      <c r="N308" s="3">
        <v>0</v>
      </c>
      <c r="O308" s="3">
        <v>2.4888888888888889</v>
      </c>
      <c r="P308" s="3">
        <f>SUM(Table3[[#This Row],[LPN Hours (excl. Admin)]:[LPN Admin Hours]])</f>
        <v>42.427777777777777</v>
      </c>
      <c r="Q308" s="3">
        <v>32.755555555555553</v>
      </c>
      <c r="R308" s="3">
        <v>9.6722222222222225</v>
      </c>
      <c r="S308" s="3">
        <f>SUM(Table3[[#This Row],[CNA Hours]], Table3[[#This Row],[NA TR Hours]], Table3[[#This Row],[Med Aide/Tech Hours]])</f>
        <v>91.466666666666669</v>
      </c>
      <c r="T308" s="3">
        <v>75.177777777777777</v>
      </c>
      <c r="U308" s="3">
        <v>0</v>
      </c>
      <c r="V308" s="3">
        <v>16.288888888888888</v>
      </c>
      <c r="W308" s="3">
        <f>SUM(Table3[[#This Row],[RN Hours Contract]:[Med Aide Hours Contract]])</f>
        <v>18.488888888888887</v>
      </c>
      <c r="X308" s="3">
        <v>0</v>
      </c>
      <c r="Y308" s="3">
        <v>0</v>
      </c>
      <c r="Z308" s="3">
        <v>0</v>
      </c>
      <c r="AA308" s="3">
        <v>5.5111111111111111</v>
      </c>
      <c r="AB308" s="3">
        <v>0</v>
      </c>
      <c r="AC308" s="3">
        <v>8.8888888888888893</v>
      </c>
      <c r="AD308" s="3">
        <v>0</v>
      </c>
      <c r="AE308" s="3">
        <v>4.0888888888888886</v>
      </c>
      <c r="AF308" t="s">
        <v>306</v>
      </c>
      <c r="AG308" s="13">
        <v>7</v>
      </c>
      <c r="AQ308"/>
    </row>
    <row r="309" spans="1:43" x14ac:dyDescent="0.2">
      <c r="A309" t="s">
        <v>479</v>
      </c>
      <c r="B309" t="s">
        <v>791</v>
      </c>
      <c r="C309" t="s">
        <v>987</v>
      </c>
      <c r="D309" t="s">
        <v>1281</v>
      </c>
      <c r="E309" s="3">
        <v>82.188888888888883</v>
      </c>
      <c r="F309" s="3">
        <f>Table3[[#This Row],[Total Hours Nurse Staffing]]/Table3[[#This Row],[MDS Census]]</f>
        <v>3.4248992834933079</v>
      </c>
      <c r="G309" s="3">
        <f>Table3[[#This Row],[Total Direct Care Staff Hours]]/Table3[[#This Row],[MDS Census]]</f>
        <v>3.186290387995133</v>
      </c>
      <c r="H309" s="3">
        <f>Table3[[#This Row],[Total RN Hours (w/ Admin, DON)]]/Table3[[#This Row],[MDS Census]]</f>
        <v>0.4477517912667297</v>
      </c>
      <c r="I309" s="3">
        <f>Table3[[#This Row],[RN Hours (excl. Admin, DON)]]/Table3[[#This Row],[MDS Census]]</f>
        <v>0.27105312964715428</v>
      </c>
      <c r="J309" s="3">
        <f t="shared" si="5"/>
        <v>281.48866666666663</v>
      </c>
      <c r="K309" s="3">
        <f>SUM(Table3[[#This Row],[RN Hours (excl. Admin, DON)]], Table3[[#This Row],[LPN Hours (excl. Admin)]], Table3[[#This Row],[CNA Hours]], Table3[[#This Row],[NA TR Hours]], Table3[[#This Row],[Med Aide/Tech Hours]])</f>
        <v>261.87766666666664</v>
      </c>
      <c r="L309" s="3">
        <f>SUM(Table3[[#This Row],[RN Hours (excl. Admin, DON)]:[RN DON Hours]])</f>
        <v>36.800222222222217</v>
      </c>
      <c r="M309" s="3">
        <v>22.277555555555555</v>
      </c>
      <c r="N309" s="3">
        <v>9.364333333333331</v>
      </c>
      <c r="O309" s="3">
        <v>5.1583333333333332</v>
      </c>
      <c r="P309" s="3">
        <f>SUM(Table3[[#This Row],[LPN Hours (excl. Admin)]:[LPN Admin Hours]])</f>
        <v>29.754111111111115</v>
      </c>
      <c r="Q309" s="3">
        <v>24.66577777777778</v>
      </c>
      <c r="R309" s="3">
        <v>5.0883333333333329</v>
      </c>
      <c r="S309" s="3">
        <f>SUM(Table3[[#This Row],[CNA Hours]], Table3[[#This Row],[NA TR Hours]], Table3[[#This Row],[Med Aide/Tech Hours]])</f>
        <v>214.93433333333331</v>
      </c>
      <c r="T309" s="3">
        <v>123.96466666666666</v>
      </c>
      <c r="U309" s="3">
        <v>27.936666666666667</v>
      </c>
      <c r="V309" s="3">
        <v>63.03299999999998</v>
      </c>
      <c r="W309" s="3">
        <f>SUM(Table3[[#This Row],[RN Hours Contract]:[Med Aide Hours Contract]])</f>
        <v>0.44444444444444442</v>
      </c>
      <c r="X309" s="3">
        <v>0.17777777777777778</v>
      </c>
      <c r="Y309" s="3">
        <v>0.26666666666666666</v>
      </c>
      <c r="Z309" s="3">
        <v>0</v>
      </c>
      <c r="AA309" s="3">
        <v>0</v>
      </c>
      <c r="AB309" s="3">
        <v>0</v>
      </c>
      <c r="AC309" s="3">
        <v>0</v>
      </c>
      <c r="AD309" s="3">
        <v>0</v>
      </c>
      <c r="AE309" s="3">
        <v>0</v>
      </c>
      <c r="AF309" t="s">
        <v>307</v>
      </c>
      <c r="AG309" s="13">
        <v>7</v>
      </c>
      <c r="AQ309"/>
    </row>
    <row r="310" spans="1:43" x14ac:dyDescent="0.2">
      <c r="A310" t="s">
        <v>479</v>
      </c>
      <c r="B310" t="s">
        <v>792</v>
      </c>
      <c r="C310" t="s">
        <v>1162</v>
      </c>
      <c r="D310" t="s">
        <v>1282</v>
      </c>
      <c r="E310" s="3">
        <v>58.888888888888886</v>
      </c>
      <c r="F310" s="3">
        <f>Table3[[#This Row],[Total Hours Nurse Staffing]]/Table3[[#This Row],[MDS Census]]</f>
        <v>3.4709339622641511</v>
      </c>
      <c r="G310" s="3">
        <f>Table3[[#This Row],[Total Direct Care Staff Hours]]/Table3[[#This Row],[MDS Census]]</f>
        <v>3.2957924528301885</v>
      </c>
      <c r="H310" s="3">
        <f>Table3[[#This Row],[Total RN Hours (w/ Admin, DON)]]/Table3[[#This Row],[MDS Census]]</f>
        <v>0.48957547169811322</v>
      </c>
      <c r="I310" s="3">
        <f>Table3[[#This Row],[RN Hours (excl. Admin, DON)]]/Table3[[#This Row],[MDS Census]]</f>
        <v>0.31443396226415093</v>
      </c>
      <c r="J310" s="3">
        <f t="shared" si="5"/>
        <v>204.39944444444444</v>
      </c>
      <c r="K310" s="3">
        <f>SUM(Table3[[#This Row],[RN Hours (excl. Admin, DON)]], Table3[[#This Row],[LPN Hours (excl. Admin)]], Table3[[#This Row],[CNA Hours]], Table3[[#This Row],[NA TR Hours]], Table3[[#This Row],[Med Aide/Tech Hours]])</f>
        <v>194.08555555555554</v>
      </c>
      <c r="L310" s="3">
        <f>SUM(Table3[[#This Row],[RN Hours (excl. Admin, DON)]:[RN DON Hours]])</f>
        <v>28.830555555555556</v>
      </c>
      <c r="M310" s="3">
        <v>18.516666666666666</v>
      </c>
      <c r="N310" s="3">
        <v>4.8888888888888893</v>
      </c>
      <c r="O310" s="3">
        <v>5.4249999999999998</v>
      </c>
      <c r="P310" s="3">
        <f>SUM(Table3[[#This Row],[LPN Hours (excl. Admin)]:[LPN Admin Hours]])</f>
        <v>32.65</v>
      </c>
      <c r="Q310" s="3">
        <v>32.65</v>
      </c>
      <c r="R310" s="3">
        <v>0</v>
      </c>
      <c r="S310" s="3">
        <f>SUM(Table3[[#This Row],[CNA Hours]], Table3[[#This Row],[NA TR Hours]], Table3[[#This Row],[Med Aide/Tech Hours]])</f>
        <v>142.91888888888889</v>
      </c>
      <c r="T310" s="3">
        <v>84.12222222222222</v>
      </c>
      <c r="U310" s="3">
        <v>39.67722222222222</v>
      </c>
      <c r="V310" s="3">
        <v>19.119444444444444</v>
      </c>
      <c r="W310" s="3">
        <f>SUM(Table3[[#This Row],[RN Hours Contract]:[Med Aide Hours Contract]])</f>
        <v>0</v>
      </c>
      <c r="X310" s="3">
        <v>0</v>
      </c>
      <c r="Y310" s="3">
        <v>0</v>
      </c>
      <c r="Z310" s="3">
        <v>0</v>
      </c>
      <c r="AA310" s="3">
        <v>0</v>
      </c>
      <c r="AB310" s="3">
        <v>0</v>
      </c>
      <c r="AC310" s="3">
        <v>0</v>
      </c>
      <c r="AD310" s="3">
        <v>0</v>
      </c>
      <c r="AE310" s="3">
        <v>0</v>
      </c>
      <c r="AF310" t="s">
        <v>308</v>
      </c>
      <c r="AG310" s="13">
        <v>7</v>
      </c>
      <c r="AQ310"/>
    </row>
    <row r="311" spans="1:43" x14ac:dyDescent="0.2">
      <c r="A311" t="s">
        <v>479</v>
      </c>
      <c r="B311" t="s">
        <v>793</v>
      </c>
      <c r="C311" t="s">
        <v>1163</v>
      </c>
      <c r="D311" t="s">
        <v>1237</v>
      </c>
      <c r="E311" s="3">
        <v>46.511111111111113</v>
      </c>
      <c r="F311" s="3">
        <f>Table3[[#This Row],[Total Hours Nurse Staffing]]/Table3[[#This Row],[MDS Census]]</f>
        <v>2.9378595317725749</v>
      </c>
      <c r="G311" s="3">
        <f>Table3[[#This Row],[Total Direct Care Staff Hours]]/Table3[[#This Row],[MDS Census]]</f>
        <v>2.703217869087434</v>
      </c>
      <c r="H311" s="3">
        <f>Table3[[#This Row],[Total RN Hours (w/ Admin, DON)]]/Table3[[#This Row],[MDS Census]]</f>
        <v>0.66403487816531293</v>
      </c>
      <c r="I311" s="3">
        <f>Table3[[#This Row],[RN Hours (excl. Admin, DON)]]/Table3[[#This Row],[MDS Census]]</f>
        <v>0.42939321548017201</v>
      </c>
      <c r="J311" s="3">
        <f t="shared" si="5"/>
        <v>136.6431111111111</v>
      </c>
      <c r="K311" s="3">
        <f>SUM(Table3[[#This Row],[RN Hours (excl. Admin, DON)]], Table3[[#This Row],[LPN Hours (excl. Admin)]], Table3[[#This Row],[CNA Hours]], Table3[[#This Row],[NA TR Hours]], Table3[[#This Row],[Med Aide/Tech Hours]])</f>
        <v>125.72966666666666</v>
      </c>
      <c r="L311" s="3">
        <f>SUM(Table3[[#This Row],[RN Hours (excl. Admin, DON)]:[RN DON Hours]])</f>
        <v>30.885000000000002</v>
      </c>
      <c r="M311" s="3">
        <v>19.971555555555558</v>
      </c>
      <c r="N311" s="3">
        <v>4.7782222222222215</v>
      </c>
      <c r="O311" s="3">
        <v>6.1352222222222217</v>
      </c>
      <c r="P311" s="3">
        <f>SUM(Table3[[#This Row],[LPN Hours (excl. Admin)]:[LPN Admin Hours]])</f>
        <v>25.295666666666669</v>
      </c>
      <c r="Q311" s="3">
        <v>25.295666666666669</v>
      </c>
      <c r="R311" s="3">
        <v>0</v>
      </c>
      <c r="S311" s="3">
        <f>SUM(Table3[[#This Row],[CNA Hours]], Table3[[#This Row],[NA TR Hours]], Table3[[#This Row],[Med Aide/Tech Hours]])</f>
        <v>80.462444444444429</v>
      </c>
      <c r="T311" s="3">
        <v>74.880444444444436</v>
      </c>
      <c r="U311" s="3">
        <v>0</v>
      </c>
      <c r="V311" s="3">
        <v>5.5819999999999999</v>
      </c>
      <c r="W311" s="3">
        <f>SUM(Table3[[#This Row],[RN Hours Contract]:[Med Aide Hours Contract]])</f>
        <v>0</v>
      </c>
      <c r="X311" s="3">
        <v>0</v>
      </c>
      <c r="Y311" s="3">
        <v>0</v>
      </c>
      <c r="Z311" s="3">
        <v>0</v>
      </c>
      <c r="AA311" s="3">
        <v>0</v>
      </c>
      <c r="AB311" s="3">
        <v>0</v>
      </c>
      <c r="AC311" s="3">
        <v>0</v>
      </c>
      <c r="AD311" s="3">
        <v>0</v>
      </c>
      <c r="AE311" s="3">
        <v>0</v>
      </c>
      <c r="AF311" t="s">
        <v>309</v>
      </c>
      <c r="AG311" s="13">
        <v>7</v>
      </c>
      <c r="AQ311"/>
    </row>
    <row r="312" spans="1:43" x14ac:dyDescent="0.2">
      <c r="A312" t="s">
        <v>479</v>
      </c>
      <c r="B312" t="s">
        <v>794</v>
      </c>
      <c r="C312" t="s">
        <v>1022</v>
      </c>
      <c r="D312" t="s">
        <v>1213</v>
      </c>
      <c r="E312" s="3">
        <v>78.3</v>
      </c>
      <c r="F312" s="3">
        <f>Table3[[#This Row],[Total Hours Nurse Staffing]]/Table3[[#This Row],[MDS Census]]</f>
        <v>3.6808443309209595</v>
      </c>
      <c r="G312" s="3">
        <f>Table3[[#This Row],[Total Direct Care Staff Hours]]/Table3[[#This Row],[MDS Census]]</f>
        <v>3.377272598268767</v>
      </c>
      <c r="H312" s="3">
        <f>Table3[[#This Row],[Total RN Hours (w/ Admin, DON)]]/Table3[[#This Row],[MDS Census]]</f>
        <v>0.16655598126862498</v>
      </c>
      <c r="I312" s="3">
        <f>Table3[[#This Row],[RN Hours (excl. Admin, DON)]]/Table3[[#This Row],[MDS Census]]</f>
        <v>9.5036185610898258E-2</v>
      </c>
      <c r="J312" s="3">
        <f t="shared" si="5"/>
        <v>288.21011111111113</v>
      </c>
      <c r="K312" s="3">
        <f>SUM(Table3[[#This Row],[RN Hours (excl. Admin, DON)]], Table3[[#This Row],[LPN Hours (excl. Admin)]], Table3[[#This Row],[CNA Hours]], Table3[[#This Row],[NA TR Hours]], Table3[[#This Row],[Med Aide/Tech Hours]])</f>
        <v>264.44044444444444</v>
      </c>
      <c r="L312" s="3">
        <f>SUM(Table3[[#This Row],[RN Hours (excl. Admin, DON)]:[RN DON Hours]])</f>
        <v>13.041333333333334</v>
      </c>
      <c r="M312" s="3">
        <v>7.4413333333333336</v>
      </c>
      <c r="N312" s="3">
        <v>0</v>
      </c>
      <c r="O312" s="3">
        <v>5.6</v>
      </c>
      <c r="P312" s="3">
        <f>SUM(Table3[[#This Row],[LPN Hours (excl. Admin)]:[LPN Admin Hours]])</f>
        <v>69.176222222222222</v>
      </c>
      <c r="Q312" s="3">
        <v>51.006555555555558</v>
      </c>
      <c r="R312" s="3">
        <v>18.169666666666668</v>
      </c>
      <c r="S312" s="3">
        <f>SUM(Table3[[#This Row],[CNA Hours]], Table3[[#This Row],[NA TR Hours]], Table3[[#This Row],[Med Aide/Tech Hours]])</f>
        <v>205.99255555555555</v>
      </c>
      <c r="T312" s="3">
        <v>154.04044444444443</v>
      </c>
      <c r="U312" s="3">
        <v>33.068222222222232</v>
      </c>
      <c r="V312" s="3">
        <v>18.883888888888887</v>
      </c>
      <c r="W312" s="3">
        <f>SUM(Table3[[#This Row],[RN Hours Contract]:[Med Aide Hours Contract]])</f>
        <v>0</v>
      </c>
      <c r="X312" s="3">
        <v>0</v>
      </c>
      <c r="Y312" s="3">
        <v>0</v>
      </c>
      <c r="Z312" s="3">
        <v>0</v>
      </c>
      <c r="AA312" s="3">
        <v>0</v>
      </c>
      <c r="AB312" s="3">
        <v>0</v>
      </c>
      <c r="AC312" s="3">
        <v>0</v>
      </c>
      <c r="AD312" s="3">
        <v>0</v>
      </c>
      <c r="AE312" s="3">
        <v>0</v>
      </c>
      <c r="AF312" t="s">
        <v>310</v>
      </c>
      <c r="AG312" s="13">
        <v>7</v>
      </c>
      <c r="AQ312"/>
    </row>
    <row r="313" spans="1:43" x14ac:dyDescent="0.2">
      <c r="A313" t="s">
        <v>479</v>
      </c>
      <c r="B313" t="s">
        <v>795</v>
      </c>
      <c r="C313" t="s">
        <v>1164</v>
      </c>
      <c r="D313" t="s">
        <v>1276</v>
      </c>
      <c r="E313" s="3">
        <v>52.666666666666664</v>
      </c>
      <c r="F313" s="3">
        <f>Table3[[#This Row],[Total Hours Nurse Staffing]]/Table3[[#This Row],[MDS Census]]</f>
        <v>2.8930379746835446</v>
      </c>
      <c r="G313" s="3">
        <f>Table3[[#This Row],[Total Direct Care Staff Hours]]/Table3[[#This Row],[MDS Census]]</f>
        <v>2.6482067510548526</v>
      </c>
      <c r="H313" s="3">
        <f>Table3[[#This Row],[Total RN Hours (w/ Admin, DON)]]/Table3[[#This Row],[MDS Census]]</f>
        <v>0.40648734177215196</v>
      </c>
      <c r="I313" s="3">
        <f>Table3[[#This Row],[RN Hours (excl. Admin, DON)]]/Table3[[#This Row],[MDS Census]]</f>
        <v>0.16619198312236289</v>
      </c>
      <c r="J313" s="3">
        <f t="shared" si="5"/>
        <v>152.36666666666667</v>
      </c>
      <c r="K313" s="3">
        <f>SUM(Table3[[#This Row],[RN Hours (excl. Admin, DON)]], Table3[[#This Row],[LPN Hours (excl. Admin)]], Table3[[#This Row],[CNA Hours]], Table3[[#This Row],[NA TR Hours]], Table3[[#This Row],[Med Aide/Tech Hours]])</f>
        <v>139.47222222222223</v>
      </c>
      <c r="L313" s="3">
        <f>SUM(Table3[[#This Row],[RN Hours (excl. Admin, DON)]:[RN DON Hours]])</f>
        <v>21.408333333333335</v>
      </c>
      <c r="M313" s="3">
        <v>8.7527777777777782</v>
      </c>
      <c r="N313" s="3">
        <v>6.8111111111111109</v>
      </c>
      <c r="O313" s="3">
        <v>5.8444444444444441</v>
      </c>
      <c r="P313" s="3">
        <f>SUM(Table3[[#This Row],[LPN Hours (excl. Admin)]:[LPN Admin Hours]])</f>
        <v>24.341666666666665</v>
      </c>
      <c r="Q313" s="3">
        <v>24.102777777777778</v>
      </c>
      <c r="R313" s="3">
        <v>0.2388888888888889</v>
      </c>
      <c r="S313" s="3">
        <f>SUM(Table3[[#This Row],[CNA Hours]], Table3[[#This Row],[NA TR Hours]], Table3[[#This Row],[Med Aide/Tech Hours]])</f>
        <v>106.61666666666666</v>
      </c>
      <c r="T313" s="3">
        <v>77.461111111111109</v>
      </c>
      <c r="U313" s="3">
        <v>0</v>
      </c>
      <c r="V313" s="3">
        <v>29.155555555555555</v>
      </c>
      <c r="W313" s="3">
        <f>SUM(Table3[[#This Row],[RN Hours Contract]:[Med Aide Hours Contract]])</f>
        <v>0</v>
      </c>
      <c r="X313" s="3">
        <v>0</v>
      </c>
      <c r="Y313" s="3">
        <v>0</v>
      </c>
      <c r="Z313" s="3">
        <v>0</v>
      </c>
      <c r="AA313" s="3">
        <v>0</v>
      </c>
      <c r="AB313" s="3">
        <v>0</v>
      </c>
      <c r="AC313" s="3">
        <v>0</v>
      </c>
      <c r="AD313" s="3">
        <v>0</v>
      </c>
      <c r="AE313" s="3">
        <v>0</v>
      </c>
      <c r="AF313" t="s">
        <v>311</v>
      </c>
      <c r="AG313" s="13">
        <v>7</v>
      </c>
      <c r="AQ313"/>
    </row>
    <row r="314" spans="1:43" x14ac:dyDescent="0.2">
      <c r="A314" t="s">
        <v>479</v>
      </c>
      <c r="B314" t="s">
        <v>796</v>
      </c>
      <c r="C314" t="s">
        <v>1135</v>
      </c>
      <c r="D314" t="s">
        <v>1212</v>
      </c>
      <c r="E314" s="3">
        <v>37.544444444444444</v>
      </c>
      <c r="F314" s="3">
        <f>Table3[[#This Row],[Total Hours Nurse Staffing]]/Table3[[#This Row],[MDS Census]]</f>
        <v>2.5859928973068955</v>
      </c>
      <c r="G314" s="3">
        <f>Table3[[#This Row],[Total Direct Care Staff Hours]]/Table3[[#This Row],[MDS Census]]</f>
        <v>2.4114590115418757</v>
      </c>
      <c r="H314" s="3">
        <f>Table3[[#This Row],[Total RN Hours (w/ Admin, DON)]]/Table3[[#This Row],[MDS Census]]</f>
        <v>0.49156555193844331</v>
      </c>
      <c r="I314" s="3">
        <f>Table3[[#This Row],[RN Hours (excl. Admin, DON)]]/Table3[[#This Row],[MDS Census]]</f>
        <v>0.3170316661734241</v>
      </c>
      <c r="J314" s="3">
        <f t="shared" si="5"/>
        <v>97.089666666666659</v>
      </c>
      <c r="K314" s="3">
        <f>SUM(Table3[[#This Row],[RN Hours (excl. Admin, DON)]], Table3[[#This Row],[LPN Hours (excl. Admin)]], Table3[[#This Row],[CNA Hours]], Table3[[#This Row],[NA TR Hours]], Table3[[#This Row],[Med Aide/Tech Hours]])</f>
        <v>90.536888888888868</v>
      </c>
      <c r="L314" s="3">
        <f>SUM(Table3[[#This Row],[RN Hours (excl. Admin, DON)]:[RN DON Hours]])</f>
        <v>18.455555555555556</v>
      </c>
      <c r="M314" s="3">
        <v>11.902777777777779</v>
      </c>
      <c r="N314" s="3">
        <v>1.5638888888888889</v>
      </c>
      <c r="O314" s="3">
        <v>4.9888888888888889</v>
      </c>
      <c r="P314" s="3">
        <f>SUM(Table3[[#This Row],[LPN Hours (excl. Admin)]:[LPN Admin Hours]])</f>
        <v>21.547777777777778</v>
      </c>
      <c r="Q314" s="3">
        <v>21.547777777777778</v>
      </c>
      <c r="R314" s="3">
        <v>0</v>
      </c>
      <c r="S314" s="3">
        <f>SUM(Table3[[#This Row],[CNA Hours]], Table3[[#This Row],[NA TR Hours]], Table3[[#This Row],[Med Aide/Tech Hours]])</f>
        <v>57.086333333333329</v>
      </c>
      <c r="T314" s="3">
        <v>46.972555555555552</v>
      </c>
      <c r="U314" s="3">
        <v>4.7997777777777779</v>
      </c>
      <c r="V314" s="3">
        <v>5.3139999999999992</v>
      </c>
      <c r="W314" s="3">
        <f>SUM(Table3[[#This Row],[RN Hours Contract]:[Med Aide Hours Contract]])</f>
        <v>1.6527777777777777</v>
      </c>
      <c r="X314" s="3">
        <v>8.8888888888888892E-2</v>
      </c>
      <c r="Y314" s="3">
        <v>1.5638888888888889</v>
      </c>
      <c r="Z314" s="3">
        <v>0</v>
      </c>
      <c r="AA314" s="3">
        <v>0</v>
      </c>
      <c r="AB314" s="3">
        <v>0</v>
      </c>
      <c r="AC314" s="3">
        <v>0</v>
      </c>
      <c r="AD314" s="3">
        <v>0</v>
      </c>
      <c r="AE314" s="3">
        <v>0</v>
      </c>
      <c r="AF314" t="s">
        <v>312</v>
      </c>
      <c r="AG314" s="13">
        <v>7</v>
      </c>
      <c r="AQ314"/>
    </row>
    <row r="315" spans="1:43" x14ac:dyDescent="0.2">
      <c r="A315" t="s">
        <v>479</v>
      </c>
      <c r="B315" t="s">
        <v>797</v>
      </c>
      <c r="C315" t="s">
        <v>1027</v>
      </c>
      <c r="D315" t="s">
        <v>1203</v>
      </c>
      <c r="E315" s="3">
        <v>60.93333333333333</v>
      </c>
      <c r="F315" s="3">
        <f>Table3[[#This Row],[Total Hours Nurse Staffing]]/Table3[[#This Row],[MDS Census]]</f>
        <v>2.9609901531728666</v>
      </c>
      <c r="G315" s="3">
        <f>Table3[[#This Row],[Total Direct Care Staff Hours]]/Table3[[#This Row],[MDS Census]]</f>
        <v>2.7713092633114513</v>
      </c>
      <c r="H315" s="3">
        <f>Table3[[#This Row],[Total RN Hours (w/ Admin, DON)]]/Table3[[#This Row],[MDS Census]]</f>
        <v>0.14400072939460248</v>
      </c>
      <c r="I315" s="3">
        <f>Table3[[#This Row],[RN Hours (excl. Admin, DON)]]/Table3[[#This Row],[MDS Census]]</f>
        <v>4.1703136396790665E-2</v>
      </c>
      <c r="J315" s="3">
        <f t="shared" si="5"/>
        <v>180.423</v>
      </c>
      <c r="K315" s="3">
        <f>SUM(Table3[[#This Row],[RN Hours (excl. Admin, DON)]], Table3[[#This Row],[LPN Hours (excl. Admin)]], Table3[[#This Row],[CNA Hours]], Table3[[#This Row],[NA TR Hours]], Table3[[#This Row],[Med Aide/Tech Hours]])</f>
        <v>168.8651111111111</v>
      </c>
      <c r="L315" s="3">
        <f>SUM(Table3[[#This Row],[RN Hours (excl. Admin, DON)]:[RN DON Hours]])</f>
        <v>8.7744444444444447</v>
      </c>
      <c r="M315" s="3">
        <v>2.5411111111111109</v>
      </c>
      <c r="N315" s="3">
        <v>0</v>
      </c>
      <c r="O315" s="3">
        <v>6.2333333333333334</v>
      </c>
      <c r="P315" s="3">
        <f>SUM(Table3[[#This Row],[LPN Hours (excl. Admin)]:[LPN Admin Hours]])</f>
        <v>42.397333333333336</v>
      </c>
      <c r="Q315" s="3">
        <v>37.07277777777778</v>
      </c>
      <c r="R315" s="3">
        <v>5.3245555555555564</v>
      </c>
      <c r="S315" s="3">
        <f>SUM(Table3[[#This Row],[CNA Hours]], Table3[[#This Row],[NA TR Hours]], Table3[[#This Row],[Med Aide/Tech Hours]])</f>
        <v>129.25122222222222</v>
      </c>
      <c r="T315" s="3">
        <v>95.087777777777774</v>
      </c>
      <c r="U315" s="3">
        <v>0</v>
      </c>
      <c r="V315" s="3">
        <v>34.163444444444465</v>
      </c>
      <c r="W315" s="3">
        <f>SUM(Table3[[#This Row],[RN Hours Contract]:[Med Aide Hours Contract]])</f>
        <v>22.126222222222221</v>
      </c>
      <c r="X315" s="3">
        <v>0</v>
      </c>
      <c r="Y315" s="3">
        <v>0</v>
      </c>
      <c r="Z315" s="3">
        <v>0</v>
      </c>
      <c r="AA315" s="3">
        <v>1.2897777777777777</v>
      </c>
      <c r="AB315" s="3">
        <v>0</v>
      </c>
      <c r="AC315" s="3">
        <v>20.836444444444442</v>
      </c>
      <c r="AD315" s="3">
        <v>0</v>
      </c>
      <c r="AE315" s="3">
        <v>0</v>
      </c>
      <c r="AF315" t="s">
        <v>313</v>
      </c>
      <c r="AG315" s="13">
        <v>7</v>
      </c>
      <c r="AQ315"/>
    </row>
    <row r="316" spans="1:43" x14ac:dyDescent="0.2">
      <c r="A316" t="s">
        <v>479</v>
      </c>
      <c r="B316" t="s">
        <v>798</v>
      </c>
      <c r="C316" t="s">
        <v>983</v>
      </c>
      <c r="D316" t="s">
        <v>1223</v>
      </c>
      <c r="E316" s="3">
        <v>39.700000000000003</v>
      </c>
      <c r="F316" s="3">
        <f>Table3[[#This Row],[Total Hours Nurse Staffing]]/Table3[[#This Row],[MDS Census]]</f>
        <v>4.226434368877694</v>
      </c>
      <c r="G316" s="3">
        <f>Table3[[#This Row],[Total Direct Care Staff Hours]]/Table3[[#This Row],[MDS Census]]</f>
        <v>3.9843212986286041</v>
      </c>
      <c r="H316" s="3">
        <f>Table3[[#This Row],[Total RN Hours (w/ Admin, DON)]]/Table3[[#This Row],[MDS Census]]</f>
        <v>0.32144416456759023</v>
      </c>
      <c r="I316" s="3">
        <f>Table3[[#This Row],[RN Hours (excl. Admin, DON)]]/Table3[[#This Row],[MDS Census]]</f>
        <v>0.18038623005877413</v>
      </c>
      <c r="J316" s="3">
        <f t="shared" si="5"/>
        <v>167.78944444444446</v>
      </c>
      <c r="K316" s="3">
        <f>SUM(Table3[[#This Row],[RN Hours (excl. Admin, DON)]], Table3[[#This Row],[LPN Hours (excl. Admin)]], Table3[[#This Row],[CNA Hours]], Table3[[#This Row],[NA TR Hours]], Table3[[#This Row],[Med Aide/Tech Hours]])</f>
        <v>158.17755555555559</v>
      </c>
      <c r="L316" s="3">
        <f>SUM(Table3[[#This Row],[RN Hours (excl. Admin, DON)]:[RN DON Hours]])</f>
        <v>12.761333333333333</v>
      </c>
      <c r="M316" s="3">
        <v>7.1613333333333333</v>
      </c>
      <c r="N316" s="3">
        <v>0</v>
      </c>
      <c r="O316" s="3">
        <v>5.6</v>
      </c>
      <c r="P316" s="3">
        <f>SUM(Table3[[#This Row],[LPN Hours (excl. Admin)]:[LPN Admin Hours]])</f>
        <v>33.070777777777778</v>
      </c>
      <c r="Q316" s="3">
        <v>29.058888888888891</v>
      </c>
      <c r="R316" s="3">
        <v>4.0118888888888904</v>
      </c>
      <c r="S316" s="3">
        <f>SUM(Table3[[#This Row],[CNA Hours]], Table3[[#This Row],[NA TR Hours]], Table3[[#This Row],[Med Aide/Tech Hours]])</f>
        <v>121.95733333333334</v>
      </c>
      <c r="T316" s="3">
        <v>82.982555555555564</v>
      </c>
      <c r="U316" s="3">
        <v>18.111222222222228</v>
      </c>
      <c r="V316" s="3">
        <v>20.863555555555557</v>
      </c>
      <c r="W316" s="3">
        <f>SUM(Table3[[#This Row],[RN Hours Contract]:[Med Aide Hours Contract]])</f>
        <v>35.338888888888889</v>
      </c>
      <c r="X316" s="3">
        <v>0</v>
      </c>
      <c r="Y316" s="3">
        <v>0</v>
      </c>
      <c r="Z316" s="3">
        <v>0</v>
      </c>
      <c r="AA316" s="3">
        <v>0</v>
      </c>
      <c r="AB316" s="3">
        <v>0</v>
      </c>
      <c r="AC316" s="3">
        <v>26.016666666666666</v>
      </c>
      <c r="AD316" s="3">
        <v>0</v>
      </c>
      <c r="AE316" s="3">
        <v>9.3222222222222229</v>
      </c>
      <c r="AF316" t="s">
        <v>314</v>
      </c>
      <c r="AG316" s="13">
        <v>7</v>
      </c>
      <c r="AQ316"/>
    </row>
    <row r="317" spans="1:43" x14ac:dyDescent="0.2">
      <c r="A317" t="s">
        <v>479</v>
      </c>
      <c r="B317" t="s">
        <v>799</v>
      </c>
      <c r="C317" t="s">
        <v>975</v>
      </c>
      <c r="D317" t="s">
        <v>1231</v>
      </c>
      <c r="E317" s="3">
        <v>60.888888888888886</v>
      </c>
      <c r="F317" s="3">
        <f>Table3[[#This Row],[Total Hours Nurse Staffing]]/Table3[[#This Row],[MDS Census]]</f>
        <v>4.3213412408759124</v>
      </c>
      <c r="G317" s="3">
        <f>Table3[[#This Row],[Total Direct Care Staff Hours]]/Table3[[#This Row],[MDS Census]]</f>
        <v>4.1462956204379573</v>
      </c>
      <c r="H317" s="3">
        <f>Table3[[#This Row],[Total RN Hours (w/ Admin, DON)]]/Table3[[#This Row],[MDS Census]]</f>
        <v>0.43371350364963507</v>
      </c>
      <c r="I317" s="3">
        <f>Table3[[#This Row],[RN Hours (excl. Admin, DON)]]/Table3[[#This Row],[MDS Census]]</f>
        <v>0.27436131386861318</v>
      </c>
      <c r="J317" s="3">
        <f t="shared" si="5"/>
        <v>263.12166666666667</v>
      </c>
      <c r="K317" s="3">
        <f>SUM(Table3[[#This Row],[RN Hours (excl. Admin, DON)]], Table3[[#This Row],[LPN Hours (excl. Admin)]], Table3[[#This Row],[CNA Hours]], Table3[[#This Row],[NA TR Hours]], Table3[[#This Row],[Med Aide/Tech Hours]])</f>
        <v>252.46333333333337</v>
      </c>
      <c r="L317" s="3">
        <f>SUM(Table3[[#This Row],[RN Hours (excl. Admin, DON)]:[RN DON Hours]])</f>
        <v>26.408333333333335</v>
      </c>
      <c r="M317" s="3">
        <v>16.705555555555556</v>
      </c>
      <c r="N317" s="3">
        <v>4.2194444444444441</v>
      </c>
      <c r="O317" s="3">
        <v>5.4833333333333334</v>
      </c>
      <c r="P317" s="3">
        <f>SUM(Table3[[#This Row],[LPN Hours (excl. Admin)]:[LPN Admin Hours]])</f>
        <v>87.766666666666666</v>
      </c>
      <c r="Q317" s="3">
        <v>86.811111111111117</v>
      </c>
      <c r="R317" s="3">
        <v>0.9555555555555556</v>
      </c>
      <c r="S317" s="3">
        <f>SUM(Table3[[#This Row],[CNA Hours]], Table3[[#This Row],[NA TR Hours]], Table3[[#This Row],[Med Aide/Tech Hours]])</f>
        <v>148.94666666666666</v>
      </c>
      <c r="T317" s="3">
        <v>112.28277777777778</v>
      </c>
      <c r="U317" s="3">
        <v>15.861111111111111</v>
      </c>
      <c r="V317" s="3">
        <v>20.802777777777777</v>
      </c>
      <c r="W317" s="3">
        <f>SUM(Table3[[#This Row],[RN Hours Contract]:[Med Aide Hours Contract]])</f>
        <v>50.87222222222222</v>
      </c>
      <c r="X317" s="3">
        <v>0.57777777777777772</v>
      </c>
      <c r="Y317" s="3">
        <v>0</v>
      </c>
      <c r="Z317" s="3">
        <v>0</v>
      </c>
      <c r="AA317" s="3">
        <v>22.994444444444444</v>
      </c>
      <c r="AB317" s="3">
        <v>0</v>
      </c>
      <c r="AC317" s="3">
        <v>27.3</v>
      </c>
      <c r="AD317" s="3">
        <v>0</v>
      </c>
      <c r="AE317" s="3">
        <v>0</v>
      </c>
      <c r="AF317" t="s">
        <v>315</v>
      </c>
      <c r="AG317" s="13">
        <v>7</v>
      </c>
      <c r="AQ317"/>
    </row>
    <row r="318" spans="1:43" x14ac:dyDescent="0.2">
      <c r="A318" t="s">
        <v>479</v>
      </c>
      <c r="B318" t="s">
        <v>800</v>
      </c>
      <c r="C318" t="s">
        <v>1061</v>
      </c>
      <c r="D318" t="s">
        <v>1217</v>
      </c>
      <c r="E318" s="3">
        <v>45.955555555555556</v>
      </c>
      <c r="F318" s="3">
        <f>Table3[[#This Row],[Total Hours Nurse Staffing]]/Table3[[#This Row],[MDS Census]]</f>
        <v>4.3829424564796904</v>
      </c>
      <c r="G318" s="3">
        <f>Table3[[#This Row],[Total Direct Care Staff Hours]]/Table3[[#This Row],[MDS Census]]</f>
        <v>4.0651378143133456</v>
      </c>
      <c r="H318" s="3">
        <f>Table3[[#This Row],[Total RN Hours (w/ Admin, DON)]]/Table3[[#This Row],[MDS Census]]</f>
        <v>0.28155222437137328</v>
      </c>
      <c r="I318" s="3">
        <f>Table3[[#This Row],[RN Hours (excl. Admin, DON)]]/Table3[[#This Row],[MDS Census]]</f>
        <v>0.14954061895551257</v>
      </c>
      <c r="J318" s="3">
        <f t="shared" si="5"/>
        <v>201.42055555555555</v>
      </c>
      <c r="K318" s="3">
        <f>SUM(Table3[[#This Row],[RN Hours (excl. Admin, DON)]], Table3[[#This Row],[LPN Hours (excl. Admin)]], Table3[[#This Row],[CNA Hours]], Table3[[#This Row],[NA TR Hours]], Table3[[#This Row],[Med Aide/Tech Hours]])</f>
        <v>186.81566666666666</v>
      </c>
      <c r="L318" s="3">
        <f>SUM(Table3[[#This Row],[RN Hours (excl. Admin, DON)]:[RN DON Hours]])</f>
        <v>12.938888888888888</v>
      </c>
      <c r="M318" s="3">
        <v>6.8722222222222218</v>
      </c>
      <c r="N318" s="3">
        <v>0.52222222222222225</v>
      </c>
      <c r="O318" s="3">
        <v>5.5444444444444443</v>
      </c>
      <c r="P318" s="3">
        <f>SUM(Table3[[#This Row],[LPN Hours (excl. Admin)]:[LPN Admin Hours]])</f>
        <v>59.819111111111113</v>
      </c>
      <c r="Q318" s="3">
        <v>51.280888888888889</v>
      </c>
      <c r="R318" s="3">
        <v>8.5382222222222222</v>
      </c>
      <c r="S318" s="3">
        <f>SUM(Table3[[#This Row],[CNA Hours]], Table3[[#This Row],[NA TR Hours]], Table3[[#This Row],[Med Aide/Tech Hours]])</f>
        <v>128.66255555555554</v>
      </c>
      <c r="T318" s="3">
        <v>113.95555555555555</v>
      </c>
      <c r="U318" s="3">
        <v>0</v>
      </c>
      <c r="V318" s="3">
        <v>14.707000000000001</v>
      </c>
      <c r="W318" s="3">
        <f>SUM(Table3[[#This Row],[RN Hours Contract]:[Med Aide Hours Contract]])</f>
        <v>0</v>
      </c>
      <c r="X318" s="3">
        <v>0</v>
      </c>
      <c r="Y318" s="3">
        <v>0</v>
      </c>
      <c r="Z318" s="3">
        <v>0</v>
      </c>
      <c r="AA318" s="3">
        <v>0</v>
      </c>
      <c r="AB318" s="3">
        <v>0</v>
      </c>
      <c r="AC318" s="3">
        <v>0</v>
      </c>
      <c r="AD318" s="3">
        <v>0</v>
      </c>
      <c r="AE318" s="3">
        <v>0</v>
      </c>
      <c r="AF318" t="s">
        <v>316</v>
      </c>
      <c r="AG318" s="13">
        <v>7</v>
      </c>
      <c r="AQ318"/>
    </row>
    <row r="319" spans="1:43" x14ac:dyDescent="0.2">
      <c r="A319" t="s">
        <v>479</v>
      </c>
      <c r="B319" t="s">
        <v>801</v>
      </c>
      <c r="C319" t="s">
        <v>1027</v>
      </c>
      <c r="D319" t="s">
        <v>1203</v>
      </c>
      <c r="E319" s="3">
        <v>99.266666666666666</v>
      </c>
      <c r="F319" s="3">
        <f>Table3[[#This Row],[Total Hours Nurse Staffing]]/Table3[[#This Row],[MDS Census]]</f>
        <v>2.7868793373628833</v>
      </c>
      <c r="G319" s="3">
        <f>Table3[[#This Row],[Total Direct Care Staff Hours]]/Table3[[#This Row],[MDS Census]]</f>
        <v>2.3497302440116408</v>
      </c>
      <c r="H319" s="3">
        <f>Table3[[#This Row],[Total RN Hours (w/ Admin, DON)]]/Table3[[#This Row],[MDS Census]]</f>
        <v>0.2212984105663757</v>
      </c>
      <c r="I319" s="3">
        <f>Table3[[#This Row],[RN Hours (excl. Admin, DON)]]/Table3[[#This Row],[MDS Census]]</f>
        <v>0.14561002910230583</v>
      </c>
      <c r="J319" s="3">
        <f t="shared" si="5"/>
        <v>276.6442222222222</v>
      </c>
      <c r="K319" s="3">
        <f>SUM(Table3[[#This Row],[RN Hours (excl. Admin, DON)]], Table3[[#This Row],[LPN Hours (excl. Admin)]], Table3[[#This Row],[CNA Hours]], Table3[[#This Row],[NA TR Hours]], Table3[[#This Row],[Med Aide/Tech Hours]])</f>
        <v>233.24988888888888</v>
      </c>
      <c r="L319" s="3">
        <f>SUM(Table3[[#This Row],[RN Hours (excl. Admin, DON)]:[RN DON Hours]])</f>
        <v>21.96755555555556</v>
      </c>
      <c r="M319" s="3">
        <v>14.454222222222224</v>
      </c>
      <c r="N319" s="3">
        <v>2.2616666666666667</v>
      </c>
      <c r="O319" s="3">
        <v>5.2516666666666678</v>
      </c>
      <c r="P319" s="3">
        <f>SUM(Table3[[#This Row],[LPN Hours (excl. Admin)]:[LPN Admin Hours]])</f>
        <v>79.64533333333334</v>
      </c>
      <c r="Q319" s="3">
        <v>43.764333333333333</v>
      </c>
      <c r="R319" s="3">
        <v>35.881000000000007</v>
      </c>
      <c r="S319" s="3">
        <f>SUM(Table3[[#This Row],[CNA Hours]], Table3[[#This Row],[NA TR Hours]], Table3[[#This Row],[Med Aide/Tech Hours]])</f>
        <v>175.03133333333332</v>
      </c>
      <c r="T319" s="3">
        <v>124.73866666666666</v>
      </c>
      <c r="U319" s="3">
        <v>0</v>
      </c>
      <c r="V319" s="3">
        <v>50.292666666666669</v>
      </c>
      <c r="W319" s="3">
        <f>SUM(Table3[[#This Row],[RN Hours Contract]:[Med Aide Hours Contract]])</f>
        <v>4.650555555555556</v>
      </c>
      <c r="X319" s="3">
        <v>0.8</v>
      </c>
      <c r="Y319" s="3">
        <v>2.2616666666666667</v>
      </c>
      <c r="Z319" s="3">
        <v>0</v>
      </c>
      <c r="AA319" s="3">
        <v>0</v>
      </c>
      <c r="AB319" s="3">
        <v>0</v>
      </c>
      <c r="AC319" s="3">
        <v>1.2805555555555554</v>
      </c>
      <c r="AD319" s="3">
        <v>0</v>
      </c>
      <c r="AE319" s="3">
        <v>0.30833333333333335</v>
      </c>
      <c r="AF319" t="s">
        <v>317</v>
      </c>
      <c r="AG319" s="13">
        <v>7</v>
      </c>
      <c r="AQ319"/>
    </row>
    <row r="320" spans="1:43" x14ac:dyDescent="0.2">
      <c r="A320" t="s">
        <v>479</v>
      </c>
      <c r="B320" t="s">
        <v>802</v>
      </c>
      <c r="C320" t="s">
        <v>1165</v>
      </c>
      <c r="D320" t="s">
        <v>1216</v>
      </c>
      <c r="E320" s="3">
        <v>58.444444444444443</v>
      </c>
      <c r="F320" s="3">
        <f>Table3[[#This Row],[Total Hours Nurse Staffing]]/Table3[[#This Row],[MDS Census]]</f>
        <v>4.2362471482889728</v>
      </c>
      <c r="G320" s="3">
        <f>Table3[[#This Row],[Total Direct Care Staff Hours]]/Table3[[#This Row],[MDS Census]]</f>
        <v>4.0867452471482881</v>
      </c>
      <c r="H320" s="3">
        <f>Table3[[#This Row],[Total RN Hours (w/ Admin, DON)]]/Table3[[#This Row],[MDS Census]]</f>
        <v>0.41737452471482894</v>
      </c>
      <c r="I320" s="3">
        <f>Table3[[#This Row],[RN Hours (excl. Admin, DON)]]/Table3[[#This Row],[MDS Census]]</f>
        <v>0.26787262357414449</v>
      </c>
      <c r="J320" s="3">
        <f t="shared" si="5"/>
        <v>247.58511111111105</v>
      </c>
      <c r="K320" s="3">
        <f>SUM(Table3[[#This Row],[RN Hours (excl. Admin, DON)]], Table3[[#This Row],[LPN Hours (excl. Admin)]], Table3[[#This Row],[CNA Hours]], Table3[[#This Row],[NA TR Hours]], Table3[[#This Row],[Med Aide/Tech Hours]])</f>
        <v>238.84755555555552</v>
      </c>
      <c r="L320" s="3">
        <f>SUM(Table3[[#This Row],[RN Hours (excl. Admin, DON)]:[RN DON Hours]])</f>
        <v>24.393222222222224</v>
      </c>
      <c r="M320" s="3">
        <v>15.655666666666667</v>
      </c>
      <c r="N320" s="3">
        <v>4.8411111111111111</v>
      </c>
      <c r="O320" s="3">
        <v>3.896444444444445</v>
      </c>
      <c r="P320" s="3">
        <f>SUM(Table3[[#This Row],[LPN Hours (excl. Admin)]:[LPN Admin Hours]])</f>
        <v>38.433555555555557</v>
      </c>
      <c r="Q320" s="3">
        <v>38.433555555555557</v>
      </c>
      <c r="R320" s="3">
        <v>0</v>
      </c>
      <c r="S320" s="3">
        <f>SUM(Table3[[#This Row],[CNA Hours]], Table3[[#This Row],[NA TR Hours]], Table3[[#This Row],[Med Aide/Tech Hours]])</f>
        <v>184.75833333333327</v>
      </c>
      <c r="T320" s="3">
        <v>93.939555555555543</v>
      </c>
      <c r="U320" s="3">
        <v>19.05855555555555</v>
      </c>
      <c r="V320" s="3">
        <v>71.760222222222197</v>
      </c>
      <c r="W320" s="3">
        <f>SUM(Table3[[#This Row],[RN Hours Contract]:[Med Aide Hours Contract]])</f>
        <v>0</v>
      </c>
      <c r="X320" s="3">
        <v>0</v>
      </c>
      <c r="Y320" s="3">
        <v>0</v>
      </c>
      <c r="Z320" s="3">
        <v>0</v>
      </c>
      <c r="AA320" s="3">
        <v>0</v>
      </c>
      <c r="AB320" s="3">
        <v>0</v>
      </c>
      <c r="AC320" s="3">
        <v>0</v>
      </c>
      <c r="AD320" s="3">
        <v>0</v>
      </c>
      <c r="AE320" s="3">
        <v>0</v>
      </c>
      <c r="AF320" t="s">
        <v>318</v>
      </c>
      <c r="AG320" s="13">
        <v>7</v>
      </c>
      <c r="AQ320"/>
    </row>
    <row r="321" spans="1:43" x14ac:dyDescent="0.2">
      <c r="A321" t="s">
        <v>479</v>
      </c>
      <c r="B321" t="s">
        <v>803</v>
      </c>
      <c r="C321" t="s">
        <v>1166</v>
      </c>
      <c r="D321" t="s">
        <v>1298</v>
      </c>
      <c r="E321" s="3">
        <v>53.31111111111111</v>
      </c>
      <c r="F321" s="3">
        <f>Table3[[#This Row],[Total Hours Nurse Staffing]]/Table3[[#This Row],[MDS Census]]</f>
        <v>3.4718778657774076</v>
      </c>
      <c r="G321" s="3">
        <f>Table3[[#This Row],[Total Direct Care Staff Hours]]/Table3[[#This Row],[MDS Census]]</f>
        <v>3.2046206752813675</v>
      </c>
      <c r="H321" s="3">
        <f>Table3[[#This Row],[Total RN Hours (w/ Admin, DON)]]/Table3[[#This Row],[MDS Census]]</f>
        <v>0.53272196748645262</v>
      </c>
      <c r="I321" s="3">
        <f>Table3[[#This Row],[RN Hours (excl. Admin, DON)]]/Table3[[#This Row],[MDS Census]]</f>
        <v>0.38730512713630677</v>
      </c>
      <c r="J321" s="3">
        <f t="shared" si="5"/>
        <v>185.08966666666669</v>
      </c>
      <c r="K321" s="3">
        <f>SUM(Table3[[#This Row],[RN Hours (excl. Admin, DON)]], Table3[[#This Row],[LPN Hours (excl. Admin)]], Table3[[#This Row],[CNA Hours]], Table3[[#This Row],[NA TR Hours]], Table3[[#This Row],[Med Aide/Tech Hours]])</f>
        <v>170.84188888888889</v>
      </c>
      <c r="L321" s="3">
        <f>SUM(Table3[[#This Row],[RN Hours (excl. Admin, DON)]:[RN DON Hours]])</f>
        <v>28.4</v>
      </c>
      <c r="M321" s="3">
        <v>20.647666666666666</v>
      </c>
      <c r="N321" s="3">
        <v>3.0995555555555545</v>
      </c>
      <c r="O321" s="3">
        <v>4.6527777777777777</v>
      </c>
      <c r="P321" s="3">
        <f>SUM(Table3[[#This Row],[LPN Hours (excl. Admin)]:[LPN Admin Hours]])</f>
        <v>22.44166666666667</v>
      </c>
      <c r="Q321" s="3">
        <v>15.946222222222223</v>
      </c>
      <c r="R321" s="3">
        <v>6.4954444444444448</v>
      </c>
      <c r="S321" s="3">
        <f>SUM(Table3[[#This Row],[CNA Hours]], Table3[[#This Row],[NA TR Hours]], Table3[[#This Row],[Med Aide/Tech Hours]])</f>
        <v>134.24800000000002</v>
      </c>
      <c r="T321" s="3">
        <v>90.603777777777779</v>
      </c>
      <c r="U321" s="3">
        <v>5.0508888888888892</v>
      </c>
      <c r="V321" s="3">
        <v>38.593333333333348</v>
      </c>
      <c r="W321" s="3">
        <f>SUM(Table3[[#This Row],[RN Hours Contract]:[Med Aide Hours Contract]])</f>
        <v>30.011222222222216</v>
      </c>
      <c r="X321" s="3">
        <v>5.9085555555555551</v>
      </c>
      <c r="Y321" s="3">
        <v>0</v>
      </c>
      <c r="Z321" s="3">
        <v>0</v>
      </c>
      <c r="AA321" s="3">
        <v>0.39555555555555555</v>
      </c>
      <c r="AB321" s="3">
        <v>0</v>
      </c>
      <c r="AC321" s="3">
        <v>23.295999999999992</v>
      </c>
      <c r="AD321" s="3">
        <v>0</v>
      </c>
      <c r="AE321" s="3">
        <v>0.41111111111111109</v>
      </c>
      <c r="AF321" t="s">
        <v>319</v>
      </c>
      <c r="AG321" s="13">
        <v>7</v>
      </c>
      <c r="AQ321"/>
    </row>
    <row r="322" spans="1:43" x14ac:dyDescent="0.2">
      <c r="A322" t="s">
        <v>479</v>
      </c>
      <c r="B322" t="s">
        <v>804</v>
      </c>
      <c r="C322" t="s">
        <v>1031</v>
      </c>
      <c r="D322" t="s">
        <v>1298</v>
      </c>
      <c r="E322" s="3">
        <v>59.133333333333333</v>
      </c>
      <c r="F322" s="3">
        <f>Table3[[#This Row],[Total Hours Nurse Staffing]]/Table3[[#This Row],[MDS Census]]</f>
        <v>3.916760616309658</v>
      </c>
      <c r="G322" s="3">
        <f>Table3[[#This Row],[Total Direct Care Staff Hours]]/Table3[[#This Row],[MDS Census]]</f>
        <v>3.7604284103720409</v>
      </c>
      <c r="H322" s="3">
        <f>Table3[[#This Row],[Total RN Hours (w/ Admin, DON)]]/Table3[[#This Row],[MDS Census]]</f>
        <v>0.25277151446824503</v>
      </c>
      <c r="I322" s="3">
        <f>Table3[[#This Row],[RN Hours (excl. Admin, DON)]]/Table3[[#This Row],[MDS Census]]</f>
        <v>0.1009488913942127</v>
      </c>
      <c r="J322" s="3">
        <f t="shared" si="5"/>
        <v>231.61111111111111</v>
      </c>
      <c r="K322" s="3">
        <f>SUM(Table3[[#This Row],[RN Hours (excl. Admin, DON)]], Table3[[#This Row],[LPN Hours (excl. Admin)]], Table3[[#This Row],[CNA Hours]], Table3[[#This Row],[NA TR Hours]], Table3[[#This Row],[Med Aide/Tech Hours]])</f>
        <v>222.36666666666667</v>
      </c>
      <c r="L322" s="3">
        <f>SUM(Table3[[#This Row],[RN Hours (excl. Admin, DON)]:[RN DON Hours]])</f>
        <v>14.947222222222223</v>
      </c>
      <c r="M322" s="3">
        <v>5.9694444444444441</v>
      </c>
      <c r="N322" s="3">
        <v>8</v>
      </c>
      <c r="O322" s="3">
        <v>0.97777777777777775</v>
      </c>
      <c r="P322" s="3">
        <f>SUM(Table3[[#This Row],[LPN Hours (excl. Admin)]:[LPN Admin Hours]])</f>
        <v>60.997777777777777</v>
      </c>
      <c r="Q322" s="3">
        <v>60.731111111111112</v>
      </c>
      <c r="R322" s="3">
        <v>0.26666666666666666</v>
      </c>
      <c r="S322" s="3">
        <f>SUM(Table3[[#This Row],[CNA Hours]], Table3[[#This Row],[NA TR Hours]], Table3[[#This Row],[Med Aide/Tech Hours]])</f>
        <v>155.66611111111112</v>
      </c>
      <c r="T322" s="3">
        <v>133.34944444444446</v>
      </c>
      <c r="U322" s="3">
        <v>0</v>
      </c>
      <c r="V322" s="3">
        <v>22.316666666666666</v>
      </c>
      <c r="W322" s="3">
        <f>SUM(Table3[[#This Row],[RN Hours Contract]:[Med Aide Hours Contract]])</f>
        <v>70.784666666666666</v>
      </c>
      <c r="X322" s="3">
        <v>0.3972222222222222</v>
      </c>
      <c r="Y322" s="3">
        <v>0</v>
      </c>
      <c r="Z322" s="3">
        <v>0</v>
      </c>
      <c r="AA322" s="3">
        <v>26.320333333333334</v>
      </c>
      <c r="AB322" s="3">
        <v>0</v>
      </c>
      <c r="AC322" s="3">
        <v>44.06711111111111</v>
      </c>
      <c r="AD322" s="3">
        <v>0</v>
      </c>
      <c r="AE322" s="3">
        <v>0</v>
      </c>
      <c r="AF322" t="s">
        <v>320</v>
      </c>
      <c r="AG322" s="13">
        <v>7</v>
      </c>
      <c r="AQ322"/>
    </row>
    <row r="323" spans="1:43" x14ac:dyDescent="0.2">
      <c r="A323" t="s">
        <v>479</v>
      </c>
      <c r="B323" t="s">
        <v>805</v>
      </c>
      <c r="C323" t="s">
        <v>1050</v>
      </c>
      <c r="D323" t="s">
        <v>1293</v>
      </c>
      <c r="E323" s="3">
        <v>99.433333333333337</v>
      </c>
      <c r="F323" s="3">
        <f>Table3[[#This Row],[Total Hours Nurse Staffing]]/Table3[[#This Row],[MDS Census]]</f>
        <v>2.9434249636830931</v>
      </c>
      <c r="G323" s="3">
        <f>Table3[[#This Row],[Total Direct Care Staff Hours]]/Table3[[#This Row],[MDS Census]]</f>
        <v>2.7453860766566098</v>
      </c>
      <c r="H323" s="3">
        <f>Table3[[#This Row],[Total RN Hours (w/ Admin, DON)]]/Table3[[#This Row],[MDS Census]]</f>
        <v>0.28809587663426084</v>
      </c>
      <c r="I323" s="3">
        <f>Table3[[#This Row],[RN Hours (excl. Admin, DON)]]/Table3[[#This Row],[MDS Census]]</f>
        <v>0.18976086713599286</v>
      </c>
      <c r="J323" s="3">
        <f t="shared" si="5"/>
        <v>292.67455555555557</v>
      </c>
      <c r="K323" s="3">
        <f>SUM(Table3[[#This Row],[RN Hours (excl. Admin, DON)]], Table3[[#This Row],[LPN Hours (excl. Admin)]], Table3[[#This Row],[CNA Hours]], Table3[[#This Row],[NA TR Hours]], Table3[[#This Row],[Med Aide/Tech Hours]])</f>
        <v>272.98288888888891</v>
      </c>
      <c r="L323" s="3">
        <f>SUM(Table3[[#This Row],[RN Hours (excl. Admin, DON)]:[RN DON Hours]])</f>
        <v>28.646333333333335</v>
      </c>
      <c r="M323" s="3">
        <v>18.868555555555556</v>
      </c>
      <c r="N323" s="3">
        <v>0</v>
      </c>
      <c r="O323" s="3">
        <v>9.7777777777777786</v>
      </c>
      <c r="P323" s="3">
        <f>SUM(Table3[[#This Row],[LPN Hours (excl. Admin)]:[LPN Admin Hours]])</f>
        <v>76.141111111111115</v>
      </c>
      <c r="Q323" s="3">
        <v>66.227222222222224</v>
      </c>
      <c r="R323" s="3">
        <v>9.9138888888888896</v>
      </c>
      <c r="S323" s="3">
        <f>SUM(Table3[[#This Row],[CNA Hours]], Table3[[#This Row],[NA TR Hours]], Table3[[#This Row],[Med Aide/Tech Hours]])</f>
        <v>187.8871111111111</v>
      </c>
      <c r="T323" s="3">
        <v>155.364</v>
      </c>
      <c r="U323" s="3">
        <v>6.1388888888888893</v>
      </c>
      <c r="V323" s="3">
        <v>26.38422222222222</v>
      </c>
      <c r="W323" s="3">
        <f>SUM(Table3[[#This Row],[RN Hours Contract]:[Med Aide Hours Contract]])</f>
        <v>36.099555555555554</v>
      </c>
      <c r="X323" s="3">
        <v>9.0777777777777777E-2</v>
      </c>
      <c r="Y323" s="3">
        <v>0</v>
      </c>
      <c r="Z323" s="3">
        <v>0</v>
      </c>
      <c r="AA323" s="3">
        <v>12.179999999999998</v>
      </c>
      <c r="AB323" s="3">
        <v>0</v>
      </c>
      <c r="AC323" s="3">
        <v>20.858444444444441</v>
      </c>
      <c r="AD323" s="3">
        <v>0</v>
      </c>
      <c r="AE323" s="3">
        <v>2.970333333333333</v>
      </c>
      <c r="AF323" t="s">
        <v>321</v>
      </c>
      <c r="AG323" s="13">
        <v>7</v>
      </c>
      <c r="AQ323"/>
    </row>
    <row r="324" spans="1:43" x14ac:dyDescent="0.2">
      <c r="A324" t="s">
        <v>479</v>
      </c>
      <c r="B324" t="s">
        <v>806</v>
      </c>
      <c r="C324" t="s">
        <v>1060</v>
      </c>
      <c r="D324" t="s">
        <v>1203</v>
      </c>
      <c r="E324" s="3">
        <v>114.27777777777777</v>
      </c>
      <c r="F324" s="3">
        <f>Table3[[#This Row],[Total Hours Nurse Staffing]]/Table3[[#This Row],[MDS Census]]</f>
        <v>3.5572678658240156</v>
      </c>
      <c r="G324" s="3">
        <f>Table3[[#This Row],[Total Direct Care Staff Hours]]/Table3[[#This Row],[MDS Census]]</f>
        <v>3.2532085561497328</v>
      </c>
      <c r="H324" s="3">
        <f>Table3[[#This Row],[Total RN Hours (w/ Admin, DON)]]/Table3[[#This Row],[MDS Census]]</f>
        <v>0.53949927078269333</v>
      </c>
      <c r="I324" s="3">
        <f>Table3[[#This Row],[RN Hours (excl. Admin, DON)]]/Table3[[#This Row],[MDS Census]]</f>
        <v>0.40622265435099664</v>
      </c>
      <c r="J324" s="3">
        <f t="shared" si="5"/>
        <v>406.51666666666665</v>
      </c>
      <c r="K324" s="3">
        <f>SUM(Table3[[#This Row],[RN Hours (excl. Admin, DON)]], Table3[[#This Row],[LPN Hours (excl. Admin)]], Table3[[#This Row],[CNA Hours]], Table3[[#This Row],[NA TR Hours]], Table3[[#This Row],[Med Aide/Tech Hours]])</f>
        <v>371.76944444444445</v>
      </c>
      <c r="L324" s="3">
        <f>SUM(Table3[[#This Row],[RN Hours (excl. Admin, DON)]:[RN DON Hours]])</f>
        <v>61.652777777777779</v>
      </c>
      <c r="M324" s="3">
        <v>46.422222222222224</v>
      </c>
      <c r="N324" s="3">
        <v>9.9305555555555554</v>
      </c>
      <c r="O324" s="3">
        <v>5.3</v>
      </c>
      <c r="P324" s="3">
        <f>SUM(Table3[[#This Row],[LPN Hours (excl. Admin)]:[LPN Admin Hours]])</f>
        <v>104.81388888888888</v>
      </c>
      <c r="Q324" s="3">
        <v>85.297222222222217</v>
      </c>
      <c r="R324" s="3">
        <v>19.516666666666666</v>
      </c>
      <c r="S324" s="3">
        <f>SUM(Table3[[#This Row],[CNA Hours]], Table3[[#This Row],[NA TR Hours]], Table3[[#This Row],[Med Aide/Tech Hours]])</f>
        <v>240.05</v>
      </c>
      <c r="T324" s="3">
        <v>180.65277777777777</v>
      </c>
      <c r="U324" s="3">
        <v>0</v>
      </c>
      <c r="V324" s="3">
        <v>59.397222222222226</v>
      </c>
      <c r="W324" s="3">
        <f>SUM(Table3[[#This Row],[RN Hours Contract]:[Med Aide Hours Contract]])</f>
        <v>0</v>
      </c>
      <c r="X324" s="3">
        <v>0</v>
      </c>
      <c r="Y324" s="3">
        <v>0</v>
      </c>
      <c r="Z324" s="3">
        <v>0</v>
      </c>
      <c r="AA324" s="3">
        <v>0</v>
      </c>
      <c r="AB324" s="3">
        <v>0</v>
      </c>
      <c r="AC324" s="3">
        <v>0</v>
      </c>
      <c r="AD324" s="3">
        <v>0</v>
      </c>
      <c r="AE324" s="3">
        <v>0</v>
      </c>
      <c r="AF324" t="s">
        <v>322</v>
      </c>
      <c r="AG324" s="13">
        <v>7</v>
      </c>
      <c r="AQ324"/>
    </row>
    <row r="325" spans="1:43" x14ac:dyDescent="0.2">
      <c r="A325" t="s">
        <v>479</v>
      </c>
      <c r="B325" t="s">
        <v>807</v>
      </c>
      <c r="C325" t="s">
        <v>1167</v>
      </c>
      <c r="D325" t="s">
        <v>1281</v>
      </c>
      <c r="E325" s="3">
        <v>126.2</v>
      </c>
      <c r="F325" s="3">
        <f>Table3[[#This Row],[Total Hours Nurse Staffing]]/Table3[[#This Row],[MDS Census]]</f>
        <v>3.3322442331396376</v>
      </c>
      <c r="G325" s="3">
        <f>Table3[[#This Row],[Total Direct Care Staff Hours]]/Table3[[#This Row],[MDS Census]]</f>
        <v>3.2789725303750665</v>
      </c>
      <c r="H325" s="3">
        <f>Table3[[#This Row],[Total RN Hours (w/ Admin, DON)]]/Table3[[#This Row],[MDS Census]]</f>
        <v>0.38844162704701535</v>
      </c>
      <c r="I325" s="3">
        <f>Table3[[#This Row],[RN Hours (excl. Admin, DON)]]/Table3[[#This Row],[MDS Census]]</f>
        <v>0.33516992428244413</v>
      </c>
      <c r="J325" s="3">
        <f t="shared" si="5"/>
        <v>420.52922222222224</v>
      </c>
      <c r="K325" s="3">
        <f>SUM(Table3[[#This Row],[RN Hours (excl. Admin, DON)]], Table3[[#This Row],[LPN Hours (excl. Admin)]], Table3[[#This Row],[CNA Hours]], Table3[[#This Row],[NA TR Hours]], Table3[[#This Row],[Med Aide/Tech Hours]])</f>
        <v>413.80633333333338</v>
      </c>
      <c r="L325" s="3">
        <f>SUM(Table3[[#This Row],[RN Hours (excl. Admin, DON)]:[RN DON Hours]])</f>
        <v>49.021333333333338</v>
      </c>
      <c r="M325" s="3">
        <v>42.298444444444449</v>
      </c>
      <c r="N325" s="3">
        <v>0.99066666666666658</v>
      </c>
      <c r="O325" s="3">
        <v>5.7322222222222168</v>
      </c>
      <c r="P325" s="3">
        <f>SUM(Table3[[#This Row],[LPN Hours (excl. Admin)]:[LPN Admin Hours]])</f>
        <v>61.184333333333335</v>
      </c>
      <c r="Q325" s="3">
        <v>61.184333333333335</v>
      </c>
      <c r="R325" s="3">
        <v>0</v>
      </c>
      <c r="S325" s="3">
        <f>SUM(Table3[[#This Row],[CNA Hours]], Table3[[#This Row],[NA TR Hours]], Table3[[#This Row],[Med Aide/Tech Hours]])</f>
        <v>310.32355555555557</v>
      </c>
      <c r="T325" s="3">
        <v>271.36366666666669</v>
      </c>
      <c r="U325" s="3">
        <v>21.737444444444446</v>
      </c>
      <c r="V325" s="3">
        <v>17.222444444444442</v>
      </c>
      <c r="W325" s="3">
        <f>SUM(Table3[[#This Row],[RN Hours Contract]:[Med Aide Hours Contract]])</f>
        <v>0</v>
      </c>
      <c r="X325" s="3">
        <v>0</v>
      </c>
      <c r="Y325" s="3">
        <v>0</v>
      </c>
      <c r="Z325" s="3">
        <v>0</v>
      </c>
      <c r="AA325" s="3">
        <v>0</v>
      </c>
      <c r="AB325" s="3">
        <v>0</v>
      </c>
      <c r="AC325" s="3">
        <v>0</v>
      </c>
      <c r="AD325" s="3">
        <v>0</v>
      </c>
      <c r="AE325" s="3">
        <v>0</v>
      </c>
      <c r="AF325" t="s">
        <v>323</v>
      </c>
      <c r="AG325" s="13">
        <v>7</v>
      </c>
      <c r="AQ325"/>
    </row>
    <row r="326" spans="1:43" x14ac:dyDescent="0.2">
      <c r="A326" t="s">
        <v>479</v>
      </c>
      <c r="B326" t="s">
        <v>808</v>
      </c>
      <c r="C326" t="s">
        <v>969</v>
      </c>
      <c r="D326" t="s">
        <v>1236</v>
      </c>
      <c r="E326" s="3">
        <v>89.944444444444443</v>
      </c>
      <c r="F326" s="3">
        <f>Table3[[#This Row],[Total Hours Nurse Staffing]]/Table3[[#This Row],[MDS Census]]</f>
        <v>3.1740234712785673</v>
      </c>
      <c r="G326" s="3">
        <f>Table3[[#This Row],[Total Direct Care Staff Hours]]/Table3[[#This Row],[MDS Census]]</f>
        <v>3.0644138357010502</v>
      </c>
      <c r="H326" s="3">
        <f>Table3[[#This Row],[Total RN Hours (w/ Admin, DON)]]/Table3[[#This Row],[MDS Census]]</f>
        <v>0.34317603458925261</v>
      </c>
      <c r="I326" s="3">
        <f>Table3[[#This Row],[RN Hours (excl. Admin, DON)]]/Table3[[#This Row],[MDS Census]]</f>
        <v>0.23356639901173562</v>
      </c>
      <c r="J326" s="3">
        <f t="shared" si="5"/>
        <v>285.4857777777778</v>
      </c>
      <c r="K326" s="3">
        <f>SUM(Table3[[#This Row],[RN Hours (excl. Admin, DON)]], Table3[[#This Row],[LPN Hours (excl. Admin)]], Table3[[#This Row],[CNA Hours]], Table3[[#This Row],[NA TR Hours]], Table3[[#This Row],[Med Aide/Tech Hours]])</f>
        <v>275.62700000000001</v>
      </c>
      <c r="L326" s="3">
        <f>SUM(Table3[[#This Row],[RN Hours (excl. Admin, DON)]:[RN DON Hours]])</f>
        <v>30.866777777777777</v>
      </c>
      <c r="M326" s="3">
        <v>21.007999999999999</v>
      </c>
      <c r="N326" s="3">
        <v>4.2254444444444443</v>
      </c>
      <c r="O326" s="3">
        <v>5.6333333333333337</v>
      </c>
      <c r="P326" s="3">
        <f>SUM(Table3[[#This Row],[LPN Hours (excl. Admin)]:[LPN Admin Hours]])</f>
        <v>52.402333333333331</v>
      </c>
      <c r="Q326" s="3">
        <v>52.402333333333331</v>
      </c>
      <c r="R326" s="3">
        <v>0</v>
      </c>
      <c r="S326" s="3">
        <f>SUM(Table3[[#This Row],[CNA Hours]], Table3[[#This Row],[NA TR Hours]], Table3[[#This Row],[Med Aide/Tech Hours]])</f>
        <v>202.21666666666667</v>
      </c>
      <c r="T326" s="3">
        <v>138.40222222222224</v>
      </c>
      <c r="U326" s="3">
        <v>46.051666666666662</v>
      </c>
      <c r="V326" s="3">
        <v>17.762777777777767</v>
      </c>
      <c r="W326" s="3">
        <f>SUM(Table3[[#This Row],[RN Hours Contract]:[Med Aide Hours Contract]])</f>
        <v>35.501999999999995</v>
      </c>
      <c r="X326" s="3">
        <v>3.3333333333333333E-2</v>
      </c>
      <c r="Y326" s="3">
        <v>0</v>
      </c>
      <c r="Z326" s="3">
        <v>0</v>
      </c>
      <c r="AA326" s="3">
        <v>0</v>
      </c>
      <c r="AB326" s="3">
        <v>0</v>
      </c>
      <c r="AC326" s="3">
        <v>31.425777777777775</v>
      </c>
      <c r="AD326" s="3">
        <v>0</v>
      </c>
      <c r="AE326" s="3">
        <v>4.0428888888888892</v>
      </c>
      <c r="AF326" t="s">
        <v>324</v>
      </c>
      <c r="AG326" s="13">
        <v>7</v>
      </c>
      <c r="AQ326"/>
    </row>
    <row r="327" spans="1:43" x14ac:dyDescent="0.2">
      <c r="A327" t="s">
        <v>479</v>
      </c>
      <c r="B327" t="s">
        <v>809</v>
      </c>
      <c r="C327" t="s">
        <v>1050</v>
      </c>
      <c r="D327" t="s">
        <v>1276</v>
      </c>
      <c r="E327" s="3">
        <v>170.73333333333332</v>
      </c>
      <c r="F327" s="3">
        <f>Table3[[#This Row],[Total Hours Nurse Staffing]]/Table3[[#This Row],[MDS Census]]</f>
        <v>2.7046004165039701</v>
      </c>
      <c r="G327" s="3">
        <f>Table3[[#This Row],[Total Direct Care Staff Hours]]/Table3[[#This Row],[MDS Census]]</f>
        <v>2.4792314200182224</v>
      </c>
      <c r="H327" s="3">
        <f>Table3[[#This Row],[Total RN Hours (w/ Admin, DON)]]/Table3[[#This Row],[MDS Census]]</f>
        <v>0.20079851620460759</v>
      </c>
      <c r="I327" s="3">
        <f>Table3[[#This Row],[RN Hours (excl. Admin, DON)]]/Table3[[#This Row],[MDS Census]]</f>
        <v>0.11072953273460888</v>
      </c>
      <c r="J327" s="3">
        <f t="shared" si="5"/>
        <v>461.76544444444448</v>
      </c>
      <c r="K327" s="3">
        <f>SUM(Table3[[#This Row],[RN Hours (excl. Admin, DON)]], Table3[[#This Row],[LPN Hours (excl. Admin)]], Table3[[#This Row],[CNA Hours]], Table3[[#This Row],[NA TR Hours]], Table3[[#This Row],[Med Aide/Tech Hours]])</f>
        <v>423.28744444444447</v>
      </c>
      <c r="L327" s="3">
        <f>SUM(Table3[[#This Row],[RN Hours (excl. Admin, DON)]:[RN DON Hours]])</f>
        <v>34.283000000000001</v>
      </c>
      <c r="M327" s="3">
        <v>18.905222222222221</v>
      </c>
      <c r="N327" s="3">
        <v>9.7777777777777786</v>
      </c>
      <c r="O327" s="3">
        <v>5.6</v>
      </c>
      <c r="P327" s="3">
        <f>SUM(Table3[[#This Row],[LPN Hours (excl. Admin)]:[LPN Admin Hours]])</f>
        <v>131.42511111111111</v>
      </c>
      <c r="Q327" s="3">
        <v>108.32488888888889</v>
      </c>
      <c r="R327" s="3">
        <v>23.100222222222222</v>
      </c>
      <c r="S327" s="3">
        <f>SUM(Table3[[#This Row],[CNA Hours]], Table3[[#This Row],[NA TR Hours]], Table3[[#This Row],[Med Aide/Tech Hours]])</f>
        <v>296.05733333333336</v>
      </c>
      <c r="T327" s="3">
        <v>259.17322222222225</v>
      </c>
      <c r="U327" s="3">
        <v>0</v>
      </c>
      <c r="V327" s="3">
        <v>36.884111111111118</v>
      </c>
      <c r="W327" s="3">
        <f>SUM(Table3[[#This Row],[RN Hours Contract]:[Med Aide Hours Contract]])</f>
        <v>114.24811111111113</v>
      </c>
      <c r="X327" s="3">
        <v>3.3555555555555556</v>
      </c>
      <c r="Y327" s="3">
        <v>0</v>
      </c>
      <c r="Z327" s="3">
        <v>0</v>
      </c>
      <c r="AA327" s="3">
        <v>20.531444444444443</v>
      </c>
      <c r="AB327" s="3">
        <v>0</v>
      </c>
      <c r="AC327" s="3">
        <v>69.029777777777795</v>
      </c>
      <c r="AD327" s="3">
        <v>0</v>
      </c>
      <c r="AE327" s="3">
        <v>21.33133333333333</v>
      </c>
      <c r="AF327" t="s">
        <v>325</v>
      </c>
      <c r="AG327" s="13">
        <v>7</v>
      </c>
      <c r="AQ327"/>
    </row>
    <row r="328" spans="1:43" x14ac:dyDescent="0.2">
      <c r="A328" t="s">
        <v>479</v>
      </c>
      <c r="B328" t="s">
        <v>810</v>
      </c>
      <c r="C328" t="s">
        <v>972</v>
      </c>
      <c r="D328" t="s">
        <v>1209</v>
      </c>
      <c r="E328" s="3">
        <v>81.155555555555551</v>
      </c>
      <c r="F328" s="3">
        <f>Table3[[#This Row],[Total Hours Nurse Staffing]]/Table3[[#This Row],[MDS Census]]</f>
        <v>1.7427779299014239</v>
      </c>
      <c r="G328" s="3">
        <f>Table3[[#This Row],[Total Direct Care Staff Hours]]/Table3[[#This Row],[MDS Census]]</f>
        <v>1.6040525739320921</v>
      </c>
      <c r="H328" s="3">
        <f>Table3[[#This Row],[Total RN Hours (w/ Admin, DON)]]/Table3[[#This Row],[MDS Census]]</f>
        <v>0.17781352683461116</v>
      </c>
      <c r="I328" s="3">
        <f>Table3[[#This Row],[RN Hours (excl. Admin, DON)]]/Table3[[#This Row],[MDS Census]]</f>
        <v>0.11644304490690033</v>
      </c>
      <c r="J328" s="3">
        <f t="shared" si="5"/>
        <v>141.4361111111111</v>
      </c>
      <c r="K328" s="3">
        <f>SUM(Table3[[#This Row],[RN Hours (excl. Admin, DON)]], Table3[[#This Row],[LPN Hours (excl. Admin)]], Table3[[#This Row],[CNA Hours]], Table3[[#This Row],[NA TR Hours]], Table3[[#This Row],[Med Aide/Tech Hours]])</f>
        <v>130.17777777777778</v>
      </c>
      <c r="L328" s="3">
        <f>SUM(Table3[[#This Row],[RN Hours (excl. Admin, DON)]:[RN DON Hours]])</f>
        <v>14.430555555555554</v>
      </c>
      <c r="M328" s="3">
        <v>9.4499999999999993</v>
      </c>
      <c r="N328" s="3">
        <v>0</v>
      </c>
      <c r="O328" s="3">
        <v>4.9805555555555552</v>
      </c>
      <c r="P328" s="3">
        <f>SUM(Table3[[#This Row],[LPN Hours (excl. Admin)]:[LPN Admin Hours]])</f>
        <v>14.988888888888887</v>
      </c>
      <c r="Q328" s="3">
        <v>8.7111111111111104</v>
      </c>
      <c r="R328" s="3">
        <v>6.2777777777777777</v>
      </c>
      <c r="S328" s="3">
        <f>SUM(Table3[[#This Row],[CNA Hours]], Table3[[#This Row],[NA TR Hours]], Table3[[#This Row],[Med Aide/Tech Hours]])</f>
        <v>112.01666666666667</v>
      </c>
      <c r="T328" s="3">
        <v>59.758333333333333</v>
      </c>
      <c r="U328" s="3">
        <v>35.527777777777779</v>
      </c>
      <c r="V328" s="3">
        <v>16.730555555555554</v>
      </c>
      <c r="W328" s="3">
        <f>SUM(Table3[[#This Row],[RN Hours Contract]:[Med Aide Hours Contract]])</f>
        <v>0</v>
      </c>
      <c r="X328" s="3">
        <v>0</v>
      </c>
      <c r="Y328" s="3">
        <v>0</v>
      </c>
      <c r="Z328" s="3">
        <v>0</v>
      </c>
      <c r="AA328" s="3">
        <v>0</v>
      </c>
      <c r="AB328" s="3">
        <v>0</v>
      </c>
      <c r="AC328" s="3">
        <v>0</v>
      </c>
      <c r="AD328" s="3">
        <v>0</v>
      </c>
      <c r="AE328" s="3">
        <v>0</v>
      </c>
      <c r="AF328" t="s">
        <v>326</v>
      </c>
      <c r="AG328" s="13">
        <v>7</v>
      </c>
      <c r="AQ328"/>
    </row>
    <row r="329" spans="1:43" x14ac:dyDescent="0.2">
      <c r="A329" t="s">
        <v>479</v>
      </c>
      <c r="B329" t="s">
        <v>811</v>
      </c>
      <c r="C329" t="s">
        <v>1168</v>
      </c>
      <c r="D329" t="s">
        <v>1244</v>
      </c>
      <c r="E329" s="3">
        <v>49.888888888888886</v>
      </c>
      <c r="F329" s="3">
        <f>Table3[[#This Row],[Total Hours Nurse Staffing]]/Table3[[#This Row],[MDS Census]]</f>
        <v>4.8828240534521159</v>
      </c>
      <c r="G329" s="3">
        <f>Table3[[#This Row],[Total Direct Care Staff Hours]]/Table3[[#This Row],[MDS Census]]</f>
        <v>4.7705746102449895</v>
      </c>
      <c r="H329" s="3">
        <f>Table3[[#This Row],[Total RN Hours (w/ Admin, DON)]]/Table3[[#This Row],[MDS Census]]</f>
        <v>0.84505790645879741</v>
      </c>
      <c r="I329" s="3">
        <f>Table3[[#This Row],[RN Hours (excl. Admin, DON)]]/Table3[[#This Row],[MDS Census]]</f>
        <v>0.73280846325167037</v>
      </c>
      <c r="J329" s="3">
        <f t="shared" si="5"/>
        <v>243.59866666666667</v>
      </c>
      <c r="K329" s="3">
        <f>SUM(Table3[[#This Row],[RN Hours (excl. Admin, DON)]], Table3[[#This Row],[LPN Hours (excl. Admin)]], Table3[[#This Row],[CNA Hours]], Table3[[#This Row],[NA TR Hours]], Table3[[#This Row],[Med Aide/Tech Hours]])</f>
        <v>237.99866666666668</v>
      </c>
      <c r="L329" s="3">
        <f>SUM(Table3[[#This Row],[RN Hours (excl. Admin, DON)]:[RN DON Hours]])</f>
        <v>42.158999999999999</v>
      </c>
      <c r="M329" s="3">
        <v>36.558999999999997</v>
      </c>
      <c r="N329" s="3">
        <v>0</v>
      </c>
      <c r="O329" s="3">
        <v>5.6</v>
      </c>
      <c r="P329" s="3">
        <f>SUM(Table3[[#This Row],[LPN Hours (excl. Admin)]:[LPN Admin Hours]])</f>
        <v>24.179222222222222</v>
      </c>
      <c r="Q329" s="3">
        <v>24.179222222222222</v>
      </c>
      <c r="R329" s="3">
        <v>0</v>
      </c>
      <c r="S329" s="3">
        <f>SUM(Table3[[#This Row],[CNA Hours]], Table3[[#This Row],[NA TR Hours]], Table3[[#This Row],[Med Aide/Tech Hours]])</f>
        <v>177.26044444444446</v>
      </c>
      <c r="T329" s="3">
        <v>103.13444444444445</v>
      </c>
      <c r="U329" s="3">
        <v>23.773777777777781</v>
      </c>
      <c r="V329" s="3">
        <v>50.352222222222217</v>
      </c>
      <c r="W329" s="3">
        <f>SUM(Table3[[#This Row],[RN Hours Contract]:[Med Aide Hours Contract]])</f>
        <v>0</v>
      </c>
      <c r="X329" s="3">
        <v>0</v>
      </c>
      <c r="Y329" s="3">
        <v>0</v>
      </c>
      <c r="Z329" s="3">
        <v>0</v>
      </c>
      <c r="AA329" s="3">
        <v>0</v>
      </c>
      <c r="AB329" s="3">
        <v>0</v>
      </c>
      <c r="AC329" s="3">
        <v>0</v>
      </c>
      <c r="AD329" s="3">
        <v>0</v>
      </c>
      <c r="AE329" s="3">
        <v>0</v>
      </c>
      <c r="AF329" t="s">
        <v>327</v>
      </c>
      <c r="AG329" s="13">
        <v>7</v>
      </c>
      <c r="AQ329"/>
    </row>
    <row r="330" spans="1:43" x14ac:dyDescent="0.2">
      <c r="A330" t="s">
        <v>479</v>
      </c>
      <c r="B330" t="s">
        <v>812</v>
      </c>
      <c r="C330" t="s">
        <v>998</v>
      </c>
      <c r="D330" t="s">
        <v>1235</v>
      </c>
      <c r="E330" s="3">
        <v>22.255555555555556</v>
      </c>
      <c r="F330" s="3">
        <f>Table3[[#This Row],[Total Hours Nurse Staffing]]/Table3[[#This Row],[MDS Census]]</f>
        <v>5.6962955566650022</v>
      </c>
      <c r="G330" s="3">
        <f>Table3[[#This Row],[Total Direct Care Staff Hours]]/Table3[[#This Row],[MDS Census]]</f>
        <v>5.2744433349975033</v>
      </c>
      <c r="H330" s="3">
        <f>Table3[[#This Row],[Total RN Hours (w/ Admin, DON)]]/Table3[[#This Row],[MDS Census]]</f>
        <v>0.40517224163754367</v>
      </c>
      <c r="I330" s="3">
        <f>Table3[[#This Row],[RN Hours (excl. Admin, DON)]]/Table3[[#This Row],[MDS Census]]</f>
        <v>0.22008487269096352</v>
      </c>
      <c r="J330" s="3">
        <f t="shared" si="5"/>
        <v>126.77422222222222</v>
      </c>
      <c r="K330" s="3">
        <f>SUM(Table3[[#This Row],[RN Hours (excl. Admin, DON)]], Table3[[#This Row],[LPN Hours (excl. Admin)]], Table3[[#This Row],[CNA Hours]], Table3[[#This Row],[NA TR Hours]], Table3[[#This Row],[Med Aide/Tech Hours]])</f>
        <v>117.38566666666667</v>
      </c>
      <c r="L330" s="3">
        <f>SUM(Table3[[#This Row],[RN Hours (excl. Admin, DON)]:[RN DON Hours]])</f>
        <v>9.0173333333333332</v>
      </c>
      <c r="M330" s="3">
        <v>4.8981111111111106</v>
      </c>
      <c r="N330" s="3">
        <v>0</v>
      </c>
      <c r="O330" s="3">
        <v>4.1192222222222226</v>
      </c>
      <c r="P330" s="3">
        <f>SUM(Table3[[#This Row],[LPN Hours (excl. Admin)]:[LPN Admin Hours]])</f>
        <v>30.270555555555561</v>
      </c>
      <c r="Q330" s="3">
        <v>25.001222222222225</v>
      </c>
      <c r="R330" s="3">
        <v>5.2693333333333339</v>
      </c>
      <c r="S330" s="3">
        <f>SUM(Table3[[#This Row],[CNA Hours]], Table3[[#This Row],[NA TR Hours]], Table3[[#This Row],[Med Aide/Tech Hours]])</f>
        <v>87.486333333333334</v>
      </c>
      <c r="T330" s="3">
        <v>80.004999999999995</v>
      </c>
      <c r="U330" s="3">
        <v>0</v>
      </c>
      <c r="V330" s="3">
        <v>7.4813333333333336</v>
      </c>
      <c r="W330" s="3">
        <f>SUM(Table3[[#This Row],[RN Hours Contract]:[Med Aide Hours Contract]])</f>
        <v>0</v>
      </c>
      <c r="X330" s="3">
        <v>0</v>
      </c>
      <c r="Y330" s="3">
        <v>0</v>
      </c>
      <c r="Z330" s="3">
        <v>0</v>
      </c>
      <c r="AA330" s="3">
        <v>0</v>
      </c>
      <c r="AB330" s="3">
        <v>0</v>
      </c>
      <c r="AC330" s="3">
        <v>0</v>
      </c>
      <c r="AD330" s="3">
        <v>0</v>
      </c>
      <c r="AE330" s="3">
        <v>0</v>
      </c>
      <c r="AF330" t="s">
        <v>328</v>
      </c>
      <c r="AG330" s="13">
        <v>7</v>
      </c>
      <c r="AQ330"/>
    </row>
    <row r="331" spans="1:43" x14ac:dyDescent="0.2">
      <c r="A331" t="s">
        <v>479</v>
      </c>
      <c r="B331" t="s">
        <v>813</v>
      </c>
      <c r="C331" t="s">
        <v>962</v>
      </c>
      <c r="D331" t="s">
        <v>1229</v>
      </c>
      <c r="E331" s="3">
        <v>27.3</v>
      </c>
      <c r="F331" s="3">
        <f>Table3[[#This Row],[Total Hours Nurse Staffing]]/Table3[[#This Row],[MDS Census]]</f>
        <v>3.6224379324379323</v>
      </c>
      <c r="G331" s="3">
        <f>Table3[[#This Row],[Total Direct Care Staff Hours]]/Table3[[#This Row],[MDS Census]]</f>
        <v>3.2470492470492469</v>
      </c>
      <c r="H331" s="3">
        <f>Table3[[#This Row],[Total RN Hours (w/ Admin, DON)]]/Table3[[#This Row],[MDS Census]]</f>
        <v>0.49904354904354903</v>
      </c>
      <c r="I331" s="3">
        <f>Table3[[#This Row],[RN Hours (excl. Admin, DON)]]/Table3[[#This Row],[MDS Census]]</f>
        <v>0.12365486365486364</v>
      </c>
      <c r="J331" s="3">
        <f t="shared" si="5"/>
        <v>98.89255555555556</v>
      </c>
      <c r="K331" s="3">
        <f>SUM(Table3[[#This Row],[RN Hours (excl. Admin, DON)]], Table3[[#This Row],[LPN Hours (excl. Admin)]], Table3[[#This Row],[CNA Hours]], Table3[[#This Row],[NA TR Hours]], Table3[[#This Row],[Med Aide/Tech Hours]])</f>
        <v>88.644444444444446</v>
      </c>
      <c r="L331" s="3">
        <f>SUM(Table3[[#This Row],[RN Hours (excl. Admin, DON)]:[RN DON Hours]])</f>
        <v>13.623888888888889</v>
      </c>
      <c r="M331" s="3">
        <v>3.3757777777777775</v>
      </c>
      <c r="N331" s="3">
        <v>3.8310000000000004</v>
      </c>
      <c r="O331" s="3">
        <v>6.4171111111111108</v>
      </c>
      <c r="P331" s="3">
        <f>SUM(Table3[[#This Row],[LPN Hours (excl. Admin)]:[LPN Admin Hours]])</f>
        <v>20.821000000000002</v>
      </c>
      <c r="Q331" s="3">
        <v>20.821000000000002</v>
      </c>
      <c r="R331" s="3">
        <v>0</v>
      </c>
      <c r="S331" s="3">
        <f>SUM(Table3[[#This Row],[CNA Hours]], Table3[[#This Row],[NA TR Hours]], Table3[[#This Row],[Med Aide/Tech Hours]])</f>
        <v>64.447666666666663</v>
      </c>
      <c r="T331" s="3">
        <v>42.787777777777777</v>
      </c>
      <c r="U331" s="3">
        <v>4.7051111111111119</v>
      </c>
      <c r="V331" s="3">
        <v>16.954777777777782</v>
      </c>
      <c r="W331" s="3">
        <f>SUM(Table3[[#This Row],[RN Hours Contract]:[Med Aide Hours Contract]])</f>
        <v>0</v>
      </c>
      <c r="X331" s="3">
        <v>0</v>
      </c>
      <c r="Y331" s="3">
        <v>0</v>
      </c>
      <c r="Z331" s="3">
        <v>0</v>
      </c>
      <c r="AA331" s="3">
        <v>0</v>
      </c>
      <c r="AB331" s="3">
        <v>0</v>
      </c>
      <c r="AC331" s="3">
        <v>0</v>
      </c>
      <c r="AD331" s="3">
        <v>0</v>
      </c>
      <c r="AE331" s="3">
        <v>0</v>
      </c>
      <c r="AF331" t="s">
        <v>329</v>
      </c>
      <c r="AG331" s="13">
        <v>7</v>
      </c>
      <c r="AQ331"/>
    </row>
    <row r="332" spans="1:43" x14ac:dyDescent="0.2">
      <c r="A332" t="s">
        <v>479</v>
      </c>
      <c r="B332" t="s">
        <v>814</v>
      </c>
      <c r="C332" t="s">
        <v>980</v>
      </c>
      <c r="D332" t="s">
        <v>1311</v>
      </c>
      <c r="E332" s="3">
        <v>96.666666666666671</v>
      </c>
      <c r="F332" s="3">
        <f>Table3[[#This Row],[Total Hours Nurse Staffing]]/Table3[[#This Row],[MDS Census]]</f>
        <v>3.4247793103448276</v>
      </c>
      <c r="G332" s="3">
        <f>Table3[[#This Row],[Total Direct Care Staff Hours]]/Table3[[#This Row],[MDS Census]]</f>
        <v>3.2100770114942523</v>
      </c>
      <c r="H332" s="3">
        <f>Table3[[#This Row],[Total RN Hours (w/ Admin, DON)]]/Table3[[#This Row],[MDS Census]]</f>
        <v>0.19676091954022989</v>
      </c>
      <c r="I332" s="3">
        <f>Table3[[#This Row],[RN Hours (excl. Admin, DON)]]/Table3[[#This Row],[MDS Census]]</f>
        <v>0.13790804597701148</v>
      </c>
      <c r="J332" s="3">
        <f t="shared" si="5"/>
        <v>331.06200000000001</v>
      </c>
      <c r="K332" s="3">
        <f>SUM(Table3[[#This Row],[RN Hours (excl. Admin, DON)]], Table3[[#This Row],[LPN Hours (excl. Admin)]], Table3[[#This Row],[CNA Hours]], Table3[[#This Row],[NA TR Hours]], Table3[[#This Row],[Med Aide/Tech Hours]])</f>
        <v>310.3074444444444</v>
      </c>
      <c r="L332" s="3">
        <f>SUM(Table3[[#This Row],[RN Hours (excl. Admin, DON)]:[RN DON Hours]])</f>
        <v>19.020222222222223</v>
      </c>
      <c r="M332" s="3">
        <v>13.331111111111111</v>
      </c>
      <c r="N332" s="3">
        <v>0</v>
      </c>
      <c r="O332" s="3">
        <v>5.689111111111111</v>
      </c>
      <c r="P332" s="3">
        <f>SUM(Table3[[#This Row],[LPN Hours (excl. Admin)]:[LPN Admin Hours]])</f>
        <v>81.898111111111106</v>
      </c>
      <c r="Q332" s="3">
        <v>66.832666666666668</v>
      </c>
      <c r="R332" s="3">
        <v>15.065444444444443</v>
      </c>
      <c r="S332" s="3">
        <f>SUM(Table3[[#This Row],[CNA Hours]], Table3[[#This Row],[NA TR Hours]], Table3[[#This Row],[Med Aide/Tech Hours]])</f>
        <v>230.14366666666666</v>
      </c>
      <c r="T332" s="3">
        <v>196.87533333333332</v>
      </c>
      <c r="U332" s="3">
        <v>0</v>
      </c>
      <c r="V332" s="3">
        <v>33.268333333333345</v>
      </c>
      <c r="W332" s="3">
        <f>SUM(Table3[[#This Row],[RN Hours Contract]:[Med Aide Hours Contract]])</f>
        <v>5.5666666666666664</v>
      </c>
      <c r="X332" s="3">
        <v>1.8861111111111111</v>
      </c>
      <c r="Y332" s="3">
        <v>0</v>
      </c>
      <c r="Z332" s="3">
        <v>0</v>
      </c>
      <c r="AA332" s="3">
        <v>0.80833333333333335</v>
      </c>
      <c r="AB332" s="3">
        <v>0</v>
      </c>
      <c r="AC332" s="3">
        <v>2.8722222222222222</v>
      </c>
      <c r="AD332" s="3">
        <v>0</v>
      </c>
      <c r="AE332" s="3">
        <v>0</v>
      </c>
      <c r="AF332" t="s">
        <v>330</v>
      </c>
      <c r="AG332" s="13">
        <v>7</v>
      </c>
      <c r="AQ332"/>
    </row>
    <row r="333" spans="1:43" x14ac:dyDescent="0.2">
      <c r="A333" t="s">
        <v>479</v>
      </c>
      <c r="B333" t="s">
        <v>815</v>
      </c>
      <c r="C333" t="s">
        <v>1050</v>
      </c>
      <c r="D333" t="s">
        <v>1276</v>
      </c>
      <c r="E333" s="3">
        <v>28.5</v>
      </c>
      <c r="F333" s="3">
        <f>Table3[[#This Row],[Total Hours Nurse Staffing]]/Table3[[#This Row],[MDS Census]]</f>
        <v>4.0499610136452251</v>
      </c>
      <c r="G333" s="3">
        <f>Table3[[#This Row],[Total Direct Care Staff Hours]]/Table3[[#This Row],[MDS Census]]</f>
        <v>3.4214346978557502</v>
      </c>
      <c r="H333" s="3">
        <f>Table3[[#This Row],[Total RN Hours (w/ Admin, DON)]]/Table3[[#This Row],[MDS Census]]</f>
        <v>0.3235867446393762</v>
      </c>
      <c r="I333" s="3">
        <f>Table3[[#This Row],[RN Hours (excl. Admin, DON)]]/Table3[[#This Row],[MDS Census]]</f>
        <v>0.13101364522417155</v>
      </c>
      <c r="J333" s="3">
        <f t="shared" si="5"/>
        <v>115.42388888888891</v>
      </c>
      <c r="K333" s="3">
        <f>SUM(Table3[[#This Row],[RN Hours (excl. Admin, DON)]], Table3[[#This Row],[LPN Hours (excl. Admin)]], Table3[[#This Row],[CNA Hours]], Table3[[#This Row],[NA TR Hours]], Table3[[#This Row],[Med Aide/Tech Hours]])</f>
        <v>97.510888888888886</v>
      </c>
      <c r="L333" s="3">
        <f>SUM(Table3[[#This Row],[RN Hours (excl. Admin, DON)]:[RN DON Hours]])</f>
        <v>9.2222222222222214</v>
      </c>
      <c r="M333" s="3">
        <v>3.733888888888889</v>
      </c>
      <c r="N333" s="3">
        <v>0</v>
      </c>
      <c r="O333" s="3">
        <v>5.4883333333333333</v>
      </c>
      <c r="P333" s="3">
        <f>SUM(Table3[[#This Row],[LPN Hours (excl. Admin)]:[LPN Admin Hours]])</f>
        <v>27.116888888888894</v>
      </c>
      <c r="Q333" s="3">
        <v>14.692222222222222</v>
      </c>
      <c r="R333" s="3">
        <v>12.424666666666672</v>
      </c>
      <c r="S333" s="3">
        <f>SUM(Table3[[#This Row],[CNA Hours]], Table3[[#This Row],[NA TR Hours]], Table3[[#This Row],[Med Aide/Tech Hours]])</f>
        <v>79.084777777777788</v>
      </c>
      <c r="T333" s="3">
        <v>63.914111111111119</v>
      </c>
      <c r="U333" s="3">
        <v>0</v>
      </c>
      <c r="V333" s="3">
        <v>15.170666666666666</v>
      </c>
      <c r="W333" s="3">
        <f>SUM(Table3[[#This Row],[RN Hours Contract]:[Med Aide Hours Contract]])</f>
        <v>0</v>
      </c>
      <c r="X333" s="3">
        <v>0</v>
      </c>
      <c r="Y333" s="3">
        <v>0</v>
      </c>
      <c r="Z333" s="3">
        <v>0</v>
      </c>
      <c r="AA333" s="3">
        <v>0</v>
      </c>
      <c r="AB333" s="3">
        <v>0</v>
      </c>
      <c r="AC333" s="3">
        <v>0</v>
      </c>
      <c r="AD333" s="3">
        <v>0</v>
      </c>
      <c r="AE333" s="3">
        <v>0</v>
      </c>
      <c r="AF333" t="s">
        <v>331</v>
      </c>
      <c r="AG333" s="13">
        <v>7</v>
      </c>
      <c r="AQ333"/>
    </row>
    <row r="334" spans="1:43" x14ac:dyDescent="0.2">
      <c r="A334" t="s">
        <v>479</v>
      </c>
      <c r="B334" t="s">
        <v>816</v>
      </c>
      <c r="C334" t="s">
        <v>1043</v>
      </c>
      <c r="D334" t="s">
        <v>1203</v>
      </c>
      <c r="E334" s="3">
        <v>57.277777777777779</v>
      </c>
      <c r="F334" s="3">
        <f>Table3[[#This Row],[Total Hours Nurse Staffing]]/Table3[[#This Row],[MDS Census]]</f>
        <v>3.1432046556741025</v>
      </c>
      <c r="G334" s="3">
        <f>Table3[[#This Row],[Total Direct Care Staff Hours]]/Table3[[#This Row],[MDS Census]]</f>
        <v>2.9677963142580022</v>
      </c>
      <c r="H334" s="3">
        <f>Table3[[#This Row],[Total RN Hours (w/ Admin, DON)]]/Table3[[#This Row],[MDS Census]]</f>
        <v>0.29442677012609114</v>
      </c>
      <c r="I334" s="3">
        <f>Table3[[#This Row],[RN Hours (excl. Admin, DON)]]/Table3[[#This Row],[MDS Census]]</f>
        <v>0.20373811833171676</v>
      </c>
      <c r="J334" s="3">
        <f t="shared" si="5"/>
        <v>180.03577777777775</v>
      </c>
      <c r="K334" s="3">
        <f>SUM(Table3[[#This Row],[RN Hours (excl. Admin, DON)]], Table3[[#This Row],[LPN Hours (excl. Admin)]], Table3[[#This Row],[CNA Hours]], Table3[[#This Row],[NA TR Hours]], Table3[[#This Row],[Med Aide/Tech Hours]])</f>
        <v>169.98877777777778</v>
      </c>
      <c r="L334" s="3">
        <f>SUM(Table3[[#This Row],[RN Hours (excl. Admin, DON)]:[RN DON Hours]])</f>
        <v>16.864111111111111</v>
      </c>
      <c r="M334" s="3">
        <v>11.669666666666666</v>
      </c>
      <c r="N334" s="3">
        <v>0</v>
      </c>
      <c r="O334" s="3">
        <v>5.1944444444444446</v>
      </c>
      <c r="P334" s="3">
        <f>SUM(Table3[[#This Row],[LPN Hours (excl. Admin)]:[LPN Admin Hours]])</f>
        <v>17.034555555555556</v>
      </c>
      <c r="Q334" s="3">
        <v>12.182</v>
      </c>
      <c r="R334" s="3">
        <v>4.8525555555555568</v>
      </c>
      <c r="S334" s="3">
        <f>SUM(Table3[[#This Row],[CNA Hours]], Table3[[#This Row],[NA TR Hours]], Table3[[#This Row],[Med Aide/Tech Hours]])</f>
        <v>146.1371111111111</v>
      </c>
      <c r="T334" s="3">
        <v>76.017888888888891</v>
      </c>
      <c r="U334" s="3">
        <v>4.1145555555555546</v>
      </c>
      <c r="V334" s="3">
        <v>66.004666666666651</v>
      </c>
      <c r="W334" s="3">
        <f>SUM(Table3[[#This Row],[RN Hours Contract]:[Med Aide Hours Contract]])</f>
        <v>49.111111111111114</v>
      </c>
      <c r="X334" s="3">
        <v>9.9749999999999996</v>
      </c>
      <c r="Y334" s="3">
        <v>0</v>
      </c>
      <c r="Z334" s="3">
        <v>0</v>
      </c>
      <c r="AA334" s="3">
        <v>0.13055555555555556</v>
      </c>
      <c r="AB334" s="3">
        <v>0</v>
      </c>
      <c r="AC334" s="3">
        <v>27.041666666666668</v>
      </c>
      <c r="AD334" s="3">
        <v>0</v>
      </c>
      <c r="AE334" s="3">
        <v>11.963888888888889</v>
      </c>
      <c r="AF334" t="s">
        <v>332</v>
      </c>
      <c r="AG334" s="13">
        <v>7</v>
      </c>
      <c r="AQ334"/>
    </row>
    <row r="335" spans="1:43" x14ac:dyDescent="0.2">
      <c r="A335" t="s">
        <v>479</v>
      </c>
      <c r="B335" t="s">
        <v>817</v>
      </c>
      <c r="C335" t="s">
        <v>1051</v>
      </c>
      <c r="D335" t="s">
        <v>1276</v>
      </c>
      <c r="E335" s="3">
        <v>103.15555555555555</v>
      </c>
      <c r="F335" s="3">
        <f>Table3[[#This Row],[Total Hours Nurse Staffing]]/Table3[[#This Row],[MDS Census]]</f>
        <v>4.0070519172770354</v>
      </c>
      <c r="G335" s="3">
        <f>Table3[[#This Row],[Total Direct Care Staff Hours]]/Table3[[#This Row],[MDS Census]]</f>
        <v>3.8140941404566999</v>
      </c>
      <c r="H335" s="3">
        <f>Table3[[#This Row],[Total RN Hours (w/ Admin, DON)]]/Table3[[#This Row],[MDS Census]]</f>
        <v>0.46535437311503663</v>
      </c>
      <c r="I335" s="3">
        <f>Table3[[#This Row],[RN Hours (excl. Admin, DON)]]/Table3[[#This Row],[MDS Census]]</f>
        <v>0.34251723395088324</v>
      </c>
      <c r="J335" s="3">
        <f t="shared" si="5"/>
        <v>413.34966666666662</v>
      </c>
      <c r="K335" s="3">
        <f>SUM(Table3[[#This Row],[RN Hours (excl. Admin, DON)]], Table3[[#This Row],[LPN Hours (excl. Admin)]], Table3[[#This Row],[CNA Hours]], Table3[[#This Row],[NA TR Hours]], Table3[[#This Row],[Med Aide/Tech Hours]])</f>
        <v>393.44499999999999</v>
      </c>
      <c r="L335" s="3">
        <f>SUM(Table3[[#This Row],[RN Hours (excl. Admin, DON)]:[RN DON Hours]])</f>
        <v>48.003888888888888</v>
      </c>
      <c r="M335" s="3">
        <v>35.332555555555551</v>
      </c>
      <c r="N335" s="3">
        <v>6.45</v>
      </c>
      <c r="O335" s="3">
        <v>6.2213333333333338</v>
      </c>
      <c r="P335" s="3">
        <f>SUM(Table3[[#This Row],[LPN Hours (excl. Admin)]:[LPN Admin Hours]])</f>
        <v>82.105555555555554</v>
      </c>
      <c r="Q335" s="3">
        <v>74.87222222222222</v>
      </c>
      <c r="R335" s="3">
        <v>7.2333333333333334</v>
      </c>
      <c r="S335" s="3">
        <f>SUM(Table3[[#This Row],[CNA Hours]], Table3[[#This Row],[NA TR Hours]], Table3[[#This Row],[Med Aide/Tech Hours]])</f>
        <v>283.2402222222222</v>
      </c>
      <c r="T335" s="3">
        <v>163.51288888888888</v>
      </c>
      <c r="U335" s="3">
        <v>73.315999999999988</v>
      </c>
      <c r="V335" s="3">
        <v>46.411333333333339</v>
      </c>
      <c r="W335" s="3">
        <f>SUM(Table3[[#This Row],[RN Hours Contract]:[Med Aide Hours Contract]])</f>
        <v>18.174666666666663</v>
      </c>
      <c r="X335" s="3">
        <v>0</v>
      </c>
      <c r="Y335" s="3">
        <v>0</v>
      </c>
      <c r="Z335" s="3">
        <v>0</v>
      </c>
      <c r="AA335" s="3">
        <v>0.80699999999999994</v>
      </c>
      <c r="AB335" s="3">
        <v>0</v>
      </c>
      <c r="AC335" s="3">
        <v>17.367666666666665</v>
      </c>
      <c r="AD335" s="3">
        <v>0</v>
      </c>
      <c r="AE335" s="3">
        <v>0</v>
      </c>
      <c r="AF335" t="s">
        <v>333</v>
      </c>
      <c r="AG335" s="13">
        <v>7</v>
      </c>
      <c r="AQ335"/>
    </row>
    <row r="336" spans="1:43" x14ac:dyDescent="0.2">
      <c r="A336" t="s">
        <v>479</v>
      </c>
      <c r="B336" t="s">
        <v>818</v>
      </c>
      <c r="C336" t="s">
        <v>961</v>
      </c>
      <c r="D336" t="s">
        <v>1230</v>
      </c>
      <c r="E336" s="3">
        <v>56.333333333333336</v>
      </c>
      <c r="F336" s="3">
        <f>Table3[[#This Row],[Total Hours Nurse Staffing]]/Table3[[#This Row],[MDS Census]]</f>
        <v>3.9508126232741616</v>
      </c>
      <c r="G336" s="3">
        <f>Table3[[#This Row],[Total Direct Care Staff Hours]]/Table3[[#This Row],[MDS Census]]</f>
        <v>3.8481499013806708</v>
      </c>
      <c r="H336" s="3">
        <f>Table3[[#This Row],[Total RN Hours (w/ Admin, DON)]]/Table3[[#This Row],[MDS Census]]</f>
        <v>0.32716962524654836</v>
      </c>
      <c r="I336" s="3">
        <f>Table3[[#This Row],[RN Hours (excl. Admin, DON)]]/Table3[[#This Row],[MDS Census]]</f>
        <v>0.22450690335305717</v>
      </c>
      <c r="J336" s="3">
        <f t="shared" si="5"/>
        <v>222.56244444444445</v>
      </c>
      <c r="K336" s="3">
        <f>SUM(Table3[[#This Row],[RN Hours (excl. Admin, DON)]], Table3[[#This Row],[LPN Hours (excl. Admin)]], Table3[[#This Row],[CNA Hours]], Table3[[#This Row],[NA TR Hours]], Table3[[#This Row],[Med Aide/Tech Hours]])</f>
        <v>216.77911111111112</v>
      </c>
      <c r="L336" s="3">
        <f>SUM(Table3[[#This Row],[RN Hours (excl. Admin, DON)]:[RN DON Hours]])</f>
        <v>18.430555555555557</v>
      </c>
      <c r="M336" s="3">
        <v>12.647222222222222</v>
      </c>
      <c r="N336" s="3">
        <v>0</v>
      </c>
      <c r="O336" s="3">
        <v>5.7833333333333332</v>
      </c>
      <c r="P336" s="3">
        <f>SUM(Table3[[#This Row],[LPN Hours (excl. Admin)]:[LPN Admin Hours]])</f>
        <v>60.186999999999998</v>
      </c>
      <c r="Q336" s="3">
        <v>60.186999999999998</v>
      </c>
      <c r="R336" s="3">
        <v>0</v>
      </c>
      <c r="S336" s="3">
        <f>SUM(Table3[[#This Row],[CNA Hours]], Table3[[#This Row],[NA TR Hours]], Table3[[#This Row],[Med Aide/Tech Hours]])</f>
        <v>143.9448888888889</v>
      </c>
      <c r="T336" s="3">
        <v>143.9448888888889</v>
      </c>
      <c r="U336" s="3">
        <v>0</v>
      </c>
      <c r="V336" s="3">
        <v>0</v>
      </c>
      <c r="W336" s="3">
        <f>SUM(Table3[[#This Row],[RN Hours Contract]:[Med Aide Hours Contract]])</f>
        <v>0</v>
      </c>
      <c r="X336" s="3">
        <v>0</v>
      </c>
      <c r="Y336" s="3">
        <v>0</v>
      </c>
      <c r="Z336" s="3">
        <v>0</v>
      </c>
      <c r="AA336" s="3">
        <v>0</v>
      </c>
      <c r="AB336" s="3">
        <v>0</v>
      </c>
      <c r="AC336" s="3">
        <v>0</v>
      </c>
      <c r="AD336" s="3">
        <v>0</v>
      </c>
      <c r="AE336" s="3">
        <v>0</v>
      </c>
      <c r="AF336" t="s">
        <v>334</v>
      </c>
      <c r="AG336" s="13">
        <v>7</v>
      </c>
      <c r="AQ336"/>
    </row>
    <row r="337" spans="1:43" x14ac:dyDescent="0.2">
      <c r="A337" t="s">
        <v>479</v>
      </c>
      <c r="B337" t="s">
        <v>819</v>
      </c>
      <c r="C337" t="s">
        <v>1035</v>
      </c>
      <c r="D337" t="s">
        <v>1204</v>
      </c>
      <c r="E337" s="3">
        <v>39.233333333333334</v>
      </c>
      <c r="F337" s="3">
        <f>Table3[[#This Row],[Total Hours Nurse Staffing]]/Table3[[#This Row],[MDS Census]]</f>
        <v>3.3676154064004526</v>
      </c>
      <c r="G337" s="3">
        <f>Table3[[#This Row],[Total Direct Care Staff Hours]]/Table3[[#This Row],[MDS Census]]</f>
        <v>3.1902860379495892</v>
      </c>
      <c r="H337" s="3">
        <f>Table3[[#This Row],[Total RN Hours (w/ Admin, DON)]]/Table3[[#This Row],[MDS Census]]</f>
        <v>0.18028037383177573</v>
      </c>
      <c r="I337" s="3">
        <f>Table3[[#This Row],[RN Hours (excl. Admin, DON)]]/Table3[[#This Row],[MDS Census]]</f>
        <v>4.7836306995185499E-2</v>
      </c>
      <c r="J337" s="3">
        <f t="shared" si="5"/>
        <v>132.12277777777777</v>
      </c>
      <c r="K337" s="3">
        <f>SUM(Table3[[#This Row],[RN Hours (excl. Admin, DON)]], Table3[[#This Row],[LPN Hours (excl. Admin)]], Table3[[#This Row],[CNA Hours]], Table3[[#This Row],[NA TR Hours]], Table3[[#This Row],[Med Aide/Tech Hours]])</f>
        <v>125.16555555555556</v>
      </c>
      <c r="L337" s="3">
        <f>SUM(Table3[[#This Row],[RN Hours (excl. Admin, DON)]:[RN DON Hours]])</f>
        <v>7.0730000000000013</v>
      </c>
      <c r="M337" s="3">
        <v>1.8767777777777777</v>
      </c>
      <c r="N337" s="3">
        <v>0</v>
      </c>
      <c r="O337" s="3">
        <v>5.1962222222222234</v>
      </c>
      <c r="P337" s="3">
        <f>SUM(Table3[[#This Row],[LPN Hours (excl. Admin)]:[LPN Admin Hours]])</f>
        <v>29.920777777777779</v>
      </c>
      <c r="Q337" s="3">
        <v>28.15977777777778</v>
      </c>
      <c r="R337" s="3">
        <v>1.7610000000000001</v>
      </c>
      <c r="S337" s="3">
        <f>SUM(Table3[[#This Row],[CNA Hours]], Table3[[#This Row],[NA TR Hours]], Table3[[#This Row],[Med Aide/Tech Hours]])</f>
        <v>95.128999999999991</v>
      </c>
      <c r="T337" s="3">
        <v>55.637</v>
      </c>
      <c r="U337" s="3">
        <v>25.527555555555551</v>
      </c>
      <c r="V337" s="3">
        <v>13.964444444444446</v>
      </c>
      <c r="W337" s="3">
        <f>SUM(Table3[[#This Row],[RN Hours Contract]:[Med Aide Hours Contract]])</f>
        <v>0</v>
      </c>
      <c r="X337" s="3">
        <v>0</v>
      </c>
      <c r="Y337" s="3">
        <v>0</v>
      </c>
      <c r="Z337" s="3">
        <v>0</v>
      </c>
      <c r="AA337" s="3">
        <v>0</v>
      </c>
      <c r="AB337" s="3">
        <v>0</v>
      </c>
      <c r="AC337" s="3">
        <v>0</v>
      </c>
      <c r="AD337" s="3">
        <v>0</v>
      </c>
      <c r="AE337" s="3">
        <v>0</v>
      </c>
      <c r="AF337" t="s">
        <v>335</v>
      </c>
      <c r="AG337" s="13">
        <v>7</v>
      </c>
      <c r="AQ337"/>
    </row>
    <row r="338" spans="1:43" x14ac:dyDescent="0.2">
      <c r="A338" t="s">
        <v>479</v>
      </c>
      <c r="B338" t="s">
        <v>820</v>
      </c>
      <c r="C338" t="s">
        <v>994</v>
      </c>
      <c r="D338" t="s">
        <v>1253</v>
      </c>
      <c r="E338" s="3">
        <v>49.077777777777776</v>
      </c>
      <c r="F338" s="3">
        <f>Table3[[#This Row],[Total Hours Nurse Staffing]]/Table3[[#This Row],[MDS Census]]</f>
        <v>4.5937853746887027</v>
      </c>
      <c r="G338" s="3">
        <f>Table3[[#This Row],[Total Direct Care Staff Hours]]/Table3[[#This Row],[MDS Census]]</f>
        <v>4.4870387140593166</v>
      </c>
      <c r="H338" s="3">
        <f>Table3[[#This Row],[Total RN Hours (w/ Admin, DON)]]/Table3[[#This Row],[MDS Census]]</f>
        <v>0.47232284355897675</v>
      </c>
      <c r="I338" s="3">
        <f>Table3[[#This Row],[RN Hours (excl. Admin, DON)]]/Table3[[#This Row],[MDS Census]]</f>
        <v>0.36557618292959021</v>
      </c>
      <c r="J338" s="3">
        <f t="shared" si="5"/>
        <v>225.45277777777778</v>
      </c>
      <c r="K338" s="3">
        <f>SUM(Table3[[#This Row],[RN Hours (excl. Admin, DON)]], Table3[[#This Row],[LPN Hours (excl. Admin)]], Table3[[#This Row],[CNA Hours]], Table3[[#This Row],[NA TR Hours]], Table3[[#This Row],[Med Aide/Tech Hours]])</f>
        <v>220.2138888888889</v>
      </c>
      <c r="L338" s="3">
        <f>SUM(Table3[[#This Row],[RN Hours (excl. Admin, DON)]:[RN DON Hours]])</f>
        <v>23.180555555555557</v>
      </c>
      <c r="M338" s="3">
        <v>17.941666666666666</v>
      </c>
      <c r="N338" s="3">
        <v>0</v>
      </c>
      <c r="O338" s="3">
        <v>5.2388888888888889</v>
      </c>
      <c r="P338" s="3">
        <f>SUM(Table3[[#This Row],[LPN Hours (excl. Admin)]:[LPN Admin Hours]])</f>
        <v>47.93333333333333</v>
      </c>
      <c r="Q338" s="3">
        <v>47.93333333333333</v>
      </c>
      <c r="R338" s="3">
        <v>0</v>
      </c>
      <c r="S338" s="3">
        <f>SUM(Table3[[#This Row],[CNA Hours]], Table3[[#This Row],[NA TR Hours]], Table3[[#This Row],[Med Aide/Tech Hours]])</f>
        <v>154.3388888888889</v>
      </c>
      <c r="T338" s="3">
        <v>82.269444444444446</v>
      </c>
      <c r="U338" s="3">
        <v>26.774999999999999</v>
      </c>
      <c r="V338" s="3">
        <v>45.294444444444444</v>
      </c>
      <c r="W338" s="3">
        <f>SUM(Table3[[#This Row],[RN Hours Contract]:[Med Aide Hours Contract]])</f>
        <v>0</v>
      </c>
      <c r="X338" s="3">
        <v>0</v>
      </c>
      <c r="Y338" s="3">
        <v>0</v>
      </c>
      <c r="Z338" s="3">
        <v>0</v>
      </c>
      <c r="AA338" s="3">
        <v>0</v>
      </c>
      <c r="AB338" s="3">
        <v>0</v>
      </c>
      <c r="AC338" s="3">
        <v>0</v>
      </c>
      <c r="AD338" s="3">
        <v>0</v>
      </c>
      <c r="AE338" s="3">
        <v>0</v>
      </c>
      <c r="AF338" t="s">
        <v>336</v>
      </c>
      <c r="AG338" s="13">
        <v>7</v>
      </c>
      <c r="AQ338"/>
    </row>
    <row r="339" spans="1:43" x14ac:dyDescent="0.2">
      <c r="A339" t="s">
        <v>479</v>
      </c>
      <c r="B339" t="s">
        <v>821</v>
      </c>
      <c r="C339" t="s">
        <v>966</v>
      </c>
      <c r="D339" t="s">
        <v>1279</v>
      </c>
      <c r="E339" s="3">
        <v>29.644444444444446</v>
      </c>
      <c r="F339" s="3">
        <f>Table3[[#This Row],[Total Hours Nurse Staffing]]/Table3[[#This Row],[MDS Census]]</f>
        <v>3.9439167916041979</v>
      </c>
      <c r="G339" s="3">
        <f>Table3[[#This Row],[Total Direct Care Staff Hours]]/Table3[[#This Row],[MDS Census]]</f>
        <v>3.7037406296851572</v>
      </c>
      <c r="H339" s="3">
        <f>Table3[[#This Row],[Total RN Hours (w/ Admin, DON)]]/Table3[[#This Row],[MDS Census]]</f>
        <v>0.48139805097451271</v>
      </c>
      <c r="I339" s="3">
        <f>Table3[[#This Row],[RN Hours (excl. Admin, DON)]]/Table3[[#This Row],[MDS Census]]</f>
        <v>0.24122188905547229</v>
      </c>
      <c r="J339" s="3">
        <f t="shared" si="5"/>
        <v>116.91522222222223</v>
      </c>
      <c r="K339" s="3">
        <f>SUM(Table3[[#This Row],[RN Hours (excl. Admin, DON)]], Table3[[#This Row],[LPN Hours (excl. Admin)]], Table3[[#This Row],[CNA Hours]], Table3[[#This Row],[NA TR Hours]], Table3[[#This Row],[Med Aide/Tech Hours]])</f>
        <v>109.79533333333333</v>
      </c>
      <c r="L339" s="3">
        <f>SUM(Table3[[#This Row],[RN Hours (excl. Admin, DON)]:[RN DON Hours]])</f>
        <v>14.270777777777777</v>
      </c>
      <c r="M339" s="3">
        <v>7.1508888888888897</v>
      </c>
      <c r="N339" s="3">
        <v>1.9865555555555554</v>
      </c>
      <c r="O339" s="3">
        <v>5.1333333333333337</v>
      </c>
      <c r="P339" s="3">
        <f>SUM(Table3[[#This Row],[LPN Hours (excl. Admin)]:[LPN Admin Hours]])</f>
        <v>25.597555555555559</v>
      </c>
      <c r="Q339" s="3">
        <v>25.597555555555559</v>
      </c>
      <c r="R339" s="3">
        <v>0</v>
      </c>
      <c r="S339" s="3">
        <f>SUM(Table3[[#This Row],[CNA Hours]], Table3[[#This Row],[NA TR Hours]], Table3[[#This Row],[Med Aide/Tech Hours]])</f>
        <v>77.046888888888887</v>
      </c>
      <c r="T339" s="3">
        <v>57.983666666666664</v>
      </c>
      <c r="U339" s="3">
        <v>2.5282222222222224</v>
      </c>
      <c r="V339" s="3">
        <v>16.534999999999993</v>
      </c>
      <c r="W339" s="3">
        <f>SUM(Table3[[#This Row],[RN Hours Contract]:[Med Aide Hours Contract]])</f>
        <v>0</v>
      </c>
      <c r="X339" s="3">
        <v>0</v>
      </c>
      <c r="Y339" s="3">
        <v>0</v>
      </c>
      <c r="Z339" s="3">
        <v>0</v>
      </c>
      <c r="AA339" s="3">
        <v>0</v>
      </c>
      <c r="AB339" s="3">
        <v>0</v>
      </c>
      <c r="AC339" s="3">
        <v>0</v>
      </c>
      <c r="AD339" s="3">
        <v>0</v>
      </c>
      <c r="AE339" s="3">
        <v>0</v>
      </c>
      <c r="AF339" t="s">
        <v>337</v>
      </c>
      <c r="AG339" s="13">
        <v>7</v>
      </c>
      <c r="AQ339"/>
    </row>
    <row r="340" spans="1:43" x14ac:dyDescent="0.2">
      <c r="A340" t="s">
        <v>479</v>
      </c>
      <c r="B340" t="s">
        <v>822</v>
      </c>
      <c r="C340" t="s">
        <v>1050</v>
      </c>
      <c r="D340" t="s">
        <v>1293</v>
      </c>
      <c r="E340" s="3">
        <v>72.8</v>
      </c>
      <c r="F340" s="3">
        <f>Table3[[#This Row],[Total Hours Nurse Staffing]]/Table3[[#This Row],[MDS Census]]</f>
        <v>2.8337912087912085</v>
      </c>
      <c r="G340" s="3">
        <f>Table3[[#This Row],[Total Direct Care Staff Hours]]/Table3[[#This Row],[MDS Census]]</f>
        <v>2.5924145299145298</v>
      </c>
      <c r="H340" s="3">
        <f>Table3[[#This Row],[Total RN Hours (w/ Admin, DON)]]/Table3[[#This Row],[MDS Census]]</f>
        <v>0.26598748473748474</v>
      </c>
      <c r="I340" s="3">
        <f>Table3[[#This Row],[RN Hours (excl. Admin, DON)]]/Table3[[#This Row],[MDS Census]]</f>
        <v>2.4610805860805864E-2</v>
      </c>
      <c r="J340" s="3">
        <f t="shared" si="5"/>
        <v>206.29999999999998</v>
      </c>
      <c r="K340" s="3">
        <f>SUM(Table3[[#This Row],[RN Hours (excl. Admin, DON)]], Table3[[#This Row],[LPN Hours (excl. Admin)]], Table3[[#This Row],[CNA Hours]], Table3[[#This Row],[NA TR Hours]], Table3[[#This Row],[Med Aide/Tech Hours]])</f>
        <v>188.72777777777776</v>
      </c>
      <c r="L340" s="3">
        <f>SUM(Table3[[#This Row],[RN Hours (excl. Admin, DON)]:[RN DON Hours]])</f>
        <v>19.363888888888887</v>
      </c>
      <c r="M340" s="3">
        <v>1.7916666666666667</v>
      </c>
      <c r="N340" s="3">
        <v>12.061111111111112</v>
      </c>
      <c r="O340" s="3">
        <v>5.5111111111111111</v>
      </c>
      <c r="P340" s="3">
        <f>SUM(Table3[[#This Row],[LPN Hours (excl. Admin)]:[LPN Admin Hours]])</f>
        <v>57.019444444444446</v>
      </c>
      <c r="Q340" s="3">
        <v>57.019444444444446</v>
      </c>
      <c r="R340" s="3">
        <v>0</v>
      </c>
      <c r="S340" s="3">
        <f>SUM(Table3[[#This Row],[CNA Hours]], Table3[[#This Row],[NA TR Hours]], Table3[[#This Row],[Med Aide/Tech Hours]])</f>
        <v>129.91666666666666</v>
      </c>
      <c r="T340" s="3">
        <v>106.25</v>
      </c>
      <c r="U340" s="3">
        <v>0</v>
      </c>
      <c r="V340" s="3">
        <v>23.666666666666668</v>
      </c>
      <c r="W340" s="3">
        <f>SUM(Table3[[#This Row],[RN Hours Contract]:[Med Aide Hours Contract]])</f>
        <v>0</v>
      </c>
      <c r="X340" s="3">
        <v>0</v>
      </c>
      <c r="Y340" s="3">
        <v>0</v>
      </c>
      <c r="Z340" s="3">
        <v>0</v>
      </c>
      <c r="AA340" s="3">
        <v>0</v>
      </c>
      <c r="AB340" s="3">
        <v>0</v>
      </c>
      <c r="AC340" s="3">
        <v>0</v>
      </c>
      <c r="AD340" s="3">
        <v>0</v>
      </c>
      <c r="AE340" s="3">
        <v>0</v>
      </c>
      <c r="AF340" t="s">
        <v>338</v>
      </c>
      <c r="AG340" s="13">
        <v>7</v>
      </c>
      <c r="AQ340"/>
    </row>
    <row r="341" spans="1:43" x14ac:dyDescent="0.2">
      <c r="A341" t="s">
        <v>479</v>
      </c>
      <c r="B341" t="s">
        <v>488</v>
      </c>
      <c r="C341" t="s">
        <v>1169</v>
      </c>
      <c r="D341" t="s">
        <v>1271</v>
      </c>
      <c r="E341" s="3">
        <v>37.888888888888886</v>
      </c>
      <c r="F341" s="3">
        <f>Table3[[#This Row],[Total Hours Nurse Staffing]]/Table3[[#This Row],[MDS Census]]</f>
        <v>3.1613372434017601</v>
      </c>
      <c r="G341" s="3">
        <f>Table3[[#This Row],[Total Direct Care Staff Hours]]/Table3[[#This Row],[MDS Census]]</f>
        <v>2.9023695014662758</v>
      </c>
      <c r="H341" s="3">
        <f>Table3[[#This Row],[Total RN Hours (w/ Admin, DON)]]/Table3[[#This Row],[MDS Census]]</f>
        <v>0.55716422287390022</v>
      </c>
      <c r="I341" s="3">
        <f>Table3[[#This Row],[RN Hours (excl. Admin, DON)]]/Table3[[#This Row],[MDS Census]]</f>
        <v>0.4306275659824047</v>
      </c>
      <c r="J341" s="3">
        <f t="shared" si="5"/>
        <v>119.77955555555556</v>
      </c>
      <c r="K341" s="3">
        <f>SUM(Table3[[#This Row],[RN Hours (excl. Admin, DON)]], Table3[[#This Row],[LPN Hours (excl. Admin)]], Table3[[#This Row],[CNA Hours]], Table3[[#This Row],[NA TR Hours]], Table3[[#This Row],[Med Aide/Tech Hours]])</f>
        <v>109.96755555555555</v>
      </c>
      <c r="L341" s="3">
        <f>SUM(Table3[[#This Row],[RN Hours (excl. Admin, DON)]:[RN DON Hours]])</f>
        <v>21.11033333333333</v>
      </c>
      <c r="M341" s="3">
        <v>16.315999999999999</v>
      </c>
      <c r="N341" s="3">
        <v>0</v>
      </c>
      <c r="O341" s="3">
        <v>4.7943333333333324</v>
      </c>
      <c r="P341" s="3">
        <f>SUM(Table3[[#This Row],[LPN Hours (excl. Admin)]:[LPN Admin Hours]])</f>
        <v>16.056444444444445</v>
      </c>
      <c r="Q341" s="3">
        <v>11.038777777777778</v>
      </c>
      <c r="R341" s="3">
        <v>5.0176666666666678</v>
      </c>
      <c r="S341" s="3">
        <f>SUM(Table3[[#This Row],[CNA Hours]], Table3[[#This Row],[NA TR Hours]], Table3[[#This Row],[Med Aide/Tech Hours]])</f>
        <v>82.612777777777779</v>
      </c>
      <c r="T341" s="3">
        <v>57.837555555555554</v>
      </c>
      <c r="U341" s="3">
        <v>6.1951111111111077</v>
      </c>
      <c r="V341" s="3">
        <v>18.580111111111115</v>
      </c>
      <c r="W341" s="3">
        <f>SUM(Table3[[#This Row],[RN Hours Contract]:[Med Aide Hours Contract]])</f>
        <v>6.5277777777777777</v>
      </c>
      <c r="X341" s="3">
        <v>0</v>
      </c>
      <c r="Y341" s="3">
        <v>0</v>
      </c>
      <c r="Z341" s="3">
        <v>0</v>
      </c>
      <c r="AA341" s="3">
        <v>0</v>
      </c>
      <c r="AB341" s="3">
        <v>0</v>
      </c>
      <c r="AC341" s="3">
        <v>6.5277777777777777</v>
      </c>
      <c r="AD341" s="3">
        <v>0</v>
      </c>
      <c r="AE341" s="3">
        <v>0</v>
      </c>
      <c r="AF341" t="s">
        <v>339</v>
      </c>
      <c r="AG341" s="13">
        <v>7</v>
      </c>
      <c r="AQ341"/>
    </row>
    <row r="342" spans="1:43" x14ac:dyDescent="0.2">
      <c r="A342" t="s">
        <v>479</v>
      </c>
      <c r="B342" t="s">
        <v>823</v>
      </c>
      <c r="C342" t="s">
        <v>1170</v>
      </c>
      <c r="D342" t="s">
        <v>1276</v>
      </c>
      <c r="E342" s="3">
        <v>71.12222222222222</v>
      </c>
      <c r="F342" s="3">
        <f>Table3[[#This Row],[Total Hours Nurse Staffing]]/Table3[[#This Row],[MDS Census]]</f>
        <v>2.8334744571160759</v>
      </c>
      <c r="G342" s="3">
        <f>Table3[[#This Row],[Total Direct Care Staff Hours]]/Table3[[#This Row],[MDS Census]]</f>
        <v>2.6315138259646931</v>
      </c>
      <c r="H342" s="3">
        <f>Table3[[#This Row],[Total RN Hours (w/ Admin, DON)]]/Table3[[#This Row],[MDS Census]]</f>
        <v>0.26648179971879399</v>
      </c>
      <c r="I342" s="3">
        <f>Table3[[#This Row],[RN Hours (excl. Admin, DON)]]/Table3[[#This Row],[MDS Census]]</f>
        <v>0.20571004530542106</v>
      </c>
      <c r="J342" s="3">
        <f t="shared" si="5"/>
        <v>201.52300000000002</v>
      </c>
      <c r="K342" s="3">
        <f>SUM(Table3[[#This Row],[RN Hours (excl. Admin, DON)]], Table3[[#This Row],[LPN Hours (excl. Admin)]], Table3[[#This Row],[CNA Hours]], Table3[[#This Row],[NA TR Hours]], Table3[[#This Row],[Med Aide/Tech Hours]])</f>
        <v>187.15911111111112</v>
      </c>
      <c r="L342" s="3">
        <f>SUM(Table3[[#This Row],[RN Hours (excl. Admin, DON)]:[RN DON Hours]])</f>
        <v>18.952777777777779</v>
      </c>
      <c r="M342" s="3">
        <v>14.630555555555556</v>
      </c>
      <c r="N342" s="3">
        <v>2.4833333333333334</v>
      </c>
      <c r="O342" s="3">
        <v>1.8388888888888888</v>
      </c>
      <c r="P342" s="3">
        <f>SUM(Table3[[#This Row],[LPN Hours (excl. Admin)]:[LPN Admin Hours]])</f>
        <v>90.041555555555561</v>
      </c>
      <c r="Q342" s="3">
        <v>79.99988888888889</v>
      </c>
      <c r="R342" s="3">
        <v>10.041666666666666</v>
      </c>
      <c r="S342" s="3">
        <f>SUM(Table3[[#This Row],[CNA Hours]], Table3[[#This Row],[NA TR Hours]], Table3[[#This Row],[Med Aide/Tech Hours]])</f>
        <v>92.528666666666666</v>
      </c>
      <c r="T342" s="3">
        <v>86.678666666666672</v>
      </c>
      <c r="U342" s="3">
        <v>0</v>
      </c>
      <c r="V342" s="3">
        <v>5.85</v>
      </c>
      <c r="W342" s="3">
        <f>SUM(Table3[[#This Row],[RN Hours Contract]:[Med Aide Hours Contract]])</f>
        <v>3.4555555555555557</v>
      </c>
      <c r="X342" s="3">
        <v>0.26944444444444443</v>
      </c>
      <c r="Y342" s="3">
        <v>2.4833333333333334</v>
      </c>
      <c r="Z342" s="3">
        <v>0</v>
      </c>
      <c r="AA342" s="3">
        <v>0</v>
      </c>
      <c r="AB342" s="3">
        <v>0</v>
      </c>
      <c r="AC342" s="3">
        <v>0.70277777777777772</v>
      </c>
      <c r="AD342" s="3">
        <v>0</v>
      </c>
      <c r="AE342" s="3">
        <v>0</v>
      </c>
      <c r="AF342" t="s">
        <v>340</v>
      </c>
      <c r="AG342" s="13">
        <v>7</v>
      </c>
      <c r="AQ342"/>
    </row>
    <row r="343" spans="1:43" x14ac:dyDescent="0.2">
      <c r="A343" t="s">
        <v>479</v>
      </c>
      <c r="B343" t="s">
        <v>824</v>
      </c>
      <c r="C343" t="s">
        <v>1050</v>
      </c>
      <c r="D343" t="s">
        <v>1276</v>
      </c>
      <c r="E343" s="3">
        <v>93.844444444444449</v>
      </c>
      <c r="F343" s="3">
        <f>Table3[[#This Row],[Total Hours Nurse Staffing]]/Table3[[#This Row],[MDS Census]]</f>
        <v>1.9980819322756334</v>
      </c>
      <c r="G343" s="3">
        <f>Table3[[#This Row],[Total Direct Care Staff Hours]]/Table3[[#This Row],[MDS Census]]</f>
        <v>1.9597383376746389</v>
      </c>
      <c r="H343" s="3">
        <f>Table3[[#This Row],[Total RN Hours (w/ Admin, DON)]]/Table3[[#This Row],[MDS Census]]</f>
        <v>0.1139261188728392</v>
      </c>
      <c r="I343" s="3">
        <f>Table3[[#This Row],[RN Hours (excl. Admin, DON)]]/Table3[[#This Row],[MDS Census]]</f>
        <v>7.5582524271844656E-2</v>
      </c>
      <c r="J343" s="3">
        <f t="shared" si="5"/>
        <v>187.50888888888889</v>
      </c>
      <c r="K343" s="3">
        <f>SUM(Table3[[#This Row],[RN Hours (excl. Admin, DON)]], Table3[[#This Row],[LPN Hours (excl. Admin)]], Table3[[#This Row],[CNA Hours]], Table3[[#This Row],[NA TR Hours]], Table3[[#This Row],[Med Aide/Tech Hours]])</f>
        <v>183.91055555555556</v>
      </c>
      <c r="L343" s="3">
        <f>SUM(Table3[[#This Row],[RN Hours (excl. Admin, DON)]:[RN DON Hours]])</f>
        <v>10.691333333333333</v>
      </c>
      <c r="M343" s="3">
        <v>7.093</v>
      </c>
      <c r="N343" s="3">
        <v>1.4514444444444443</v>
      </c>
      <c r="O343" s="3">
        <v>2.1468888888888884</v>
      </c>
      <c r="P343" s="3">
        <f>SUM(Table3[[#This Row],[LPN Hours (excl. Admin)]:[LPN Admin Hours]])</f>
        <v>32.094666666666669</v>
      </c>
      <c r="Q343" s="3">
        <v>32.094666666666669</v>
      </c>
      <c r="R343" s="3">
        <v>0</v>
      </c>
      <c r="S343" s="3">
        <f>SUM(Table3[[#This Row],[CNA Hours]], Table3[[#This Row],[NA TR Hours]], Table3[[#This Row],[Med Aide/Tech Hours]])</f>
        <v>144.72288888888889</v>
      </c>
      <c r="T343" s="3">
        <v>117.90422222222222</v>
      </c>
      <c r="U343" s="3">
        <v>0</v>
      </c>
      <c r="V343" s="3">
        <v>26.818666666666676</v>
      </c>
      <c r="W343" s="3">
        <f>SUM(Table3[[#This Row],[RN Hours Contract]:[Med Aide Hours Contract]])</f>
        <v>0</v>
      </c>
      <c r="X343" s="3">
        <v>0</v>
      </c>
      <c r="Y343" s="3">
        <v>0</v>
      </c>
      <c r="Z343" s="3">
        <v>0</v>
      </c>
      <c r="AA343" s="3">
        <v>0</v>
      </c>
      <c r="AB343" s="3">
        <v>0</v>
      </c>
      <c r="AC343" s="3">
        <v>0</v>
      </c>
      <c r="AD343" s="3">
        <v>0</v>
      </c>
      <c r="AE343" s="3">
        <v>0</v>
      </c>
      <c r="AF343" t="s">
        <v>341</v>
      </c>
      <c r="AG343" s="13">
        <v>7</v>
      </c>
      <c r="AQ343"/>
    </row>
    <row r="344" spans="1:43" x14ac:dyDescent="0.2">
      <c r="A344" t="s">
        <v>479</v>
      </c>
      <c r="B344" t="s">
        <v>825</v>
      </c>
      <c r="C344" t="s">
        <v>1027</v>
      </c>
      <c r="D344" t="s">
        <v>1203</v>
      </c>
      <c r="E344" s="3">
        <v>143.94444444444446</v>
      </c>
      <c r="F344" s="3">
        <f>Table3[[#This Row],[Total Hours Nurse Staffing]]/Table3[[#This Row],[MDS Census]]</f>
        <v>2.9798294094944038</v>
      </c>
      <c r="G344" s="3">
        <f>Table3[[#This Row],[Total Direct Care Staff Hours]]/Table3[[#This Row],[MDS Census]]</f>
        <v>2.7711547664994209</v>
      </c>
      <c r="H344" s="3">
        <f>Table3[[#This Row],[Total RN Hours (w/ Admin, DON)]]/Table3[[#This Row],[MDS Census]]</f>
        <v>0.37622771130837512</v>
      </c>
      <c r="I344" s="3">
        <f>Table3[[#This Row],[RN Hours (excl. Admin, DON)]]/Table3[[#This Row],[MDS Census]]</f>
        <v>0.23051022771130836</v>
      </c>
      <c r="J344" s="3">
        <f t="shared" si="5"/>
        <v>428.92988888888891</v>
      </c>
      <c r="K344" s="3">
        <f>SUM(Table3[[#This Row],[RN Hours (excl. Admin, DON)]], Table3[[#This Row],[LPN Hours (excl. Admin)]], Table3[[#This Row],[CNA Hours]], Table3[[#This Row],[NA TR Hours]], Table3[[#This Row],[Med Aide/Tech Hours]])</f>
        <v>398.89233333333334</v>
      </c>
      <c r="L344" s="3">
        <f>SUM(Table3[[#This Row],[RN Hours (excl. Admin, DON)]:[RN DON Hours]])</f>
        <v>54.155888888888889</v>
      </c>
      <c r="M344" s="3">
        <v>33.180666666666667</v>
      </c>
      <c r="N344" s="3">
        <v>14.864333333333338</v>
      </c>
      <c r="O344" s="3">
        <v>6.1108888888888879</v>
      </c>
      <c r="P344" s="3">
        <f>SUM(Table3[[#This Row],[LPN Hours (excl. Admin)]:[LPN Admin Hours]])</f>
        <v>92.837777777777788</v>
      </c>
      <c r="Q344" s="3">
        <v>83.775444444444446</v>
      </c>
      <c r="R344" s="3">
        <v>9.0623333333333367</v>
      </c>
      <c r="S344" s="3">
        <f>SUM(Table3[[#This Row],[CNA Hours]], Table3[[#This Row],[NA TR Hours]], Table3[[#This Row],[Med Aide/Tech Hours]])</f>
        <v>281.93622222222223</v>
      </c>
      <c r="T344" s="3">
        <v>222.17066666666668</v>
      </c>
      <c r="U344" s="3">
        <v>0</v>
      </c>
      <c r="V344" s="3">
        <v>59.765555555555565</v>
      </c>
      <c r="W344" s="3">
        <f>SUM(Table3[[#This Row],[RN Hours Contract]:[Med Aide Hours Contract]])</f>
        <v>10.576444444444444</v>
      </c>
      <c r="X344" s="3">
        <v>0.3972222222222222</v>
      </c>
      <c r="Y344" s="3">
        <v>0.89311111111111108</v>
      </c>
      <c r="Z344" s="3">
        <v>0</v>
      </c>
      <c r="AA344" s="3">
        <v>1.0083333333333333</v>
      </c>
      <c r="AB344" s="3">
        <v>0</v>
      </c>
      <c r="AC344" s="3">
        <v>8.2777777777777786</v>
      </c>
      <c r="AD344" s="3">
        <v>0</v>
      </c>
      <c r="AE344" s="3">
        <v>0</v>
      </c>
      <c r="AF344" t="s">
        <v>342</v>
      </c>
      <c r="AG344" s="13">
        <v>7</v>
      </c>
      <c r="AQ344"/>
    </row>
    <row r="345" spans="1:43" x14ac:dyDescent="0.2">
      <c r="A345" t="s">
        <v>479</v>
      </c>
      <c r="B345" t="s">
        <v>826</v>
      </c>
      <c r="C345" t="s">
        <v>1171</v>
      </c>
      <c r="D345" t="s">
        <v>1257</v>
      </c>
      <c r="E345" s="3">
        <v>36.477777777777774</v>
      </c>
      <c r="F345" s="3">
        <f>Table3[[#This Row],[Total Hours Nurse Staffing]]/Table3[[#This Row],[MDS Census]]</f>
        <v>4.005467560158392</v>
      </c>
      <c r="G345" s="3">
        <f>Table3[[#This Row],[Total Direct Care Staff Hours]]/Table3[[#This Row],[MDS Census]]</f>
        <v>3.949421261041731</v>
      </c>
      <c r="H345" s="3">
        <f>Table3[[#This Row],[Total RN Hours (w/ Admin, DON)]]/Table3[[#This Row],[MDS Census]]</f>
        <v>0.41927809929942128</v>
      </c>
      <c r="I345" s="3">
        <f>Table3[[#This Row],[RN Hours (excl. Admin, DON)]]/Table3[[#This Row],[MDS Census]]</f>
        <v>0.36323180018275969</v>
      </c>
      <c r="J345" s="3">
        <f t="shared" si="5"/>
        <v>146.11055555555555</v>
      </c>
      <c r="K345" s="3">
        <f>SUM(Table3[[#This Row],[RN Hours (excl. Admin, DON)]], Table3[[#This Row],[LPN Hours (excl. Admin)]], Table3[[#This Row],[CNA Hours]], Table3[[#This Row],[NA TR Hours]], Table3[[#This Row],[Med Aide/Tech Hours]])</f>
        <v>144.06611111111113</v>
      </c>
      <c r="L345" s="3">
        <f>SUM(Table3[[#This Row],[RN Hours (excl. Admin, DON)]:[RN DON Hours]])</f>
        <v>15.294333333333332</v>
      </c>
      <c r="M345" s="3">
        <v>13.249888888888888</v>
      </c>
      <c r="N345" s="3">
        <v>0</v>
      </c>
      <c r="O345" s="3">
        <v>2.0444444444444443</v>
      </c>
      <c r="P345" s="3">
        <f>SUM(Table3[[#This Row],[LPN Hours (excl. Admin)]:[LPN Admin Hours]])</f>
        <v>19.911777777777779</v>
      </c>
      <c r="Q345" s="3">
        <v>19.911777777777779</v>
      </c>
      <c r="R345" s="3">
        <v>0</v>
      </c>
      <c r="S345" s="3">
        <f>SUM(Table3[[#This Row],[CNA Hours]], Table3[[#This Row],[NA TR Hours]], Table3[[#This Row],[Med Aide/Tech Hours]])</f>
        <v>110.90444444444445</v>
      </c>
      <c r="T345" s="3">
        <v>97.99944444444445</v>
      </c>
      <c r="U345" s="3">
        <v>9.1175555555555565</v>
      </c>
      <c r="V345" s="3">
        <v>3.7874444444444446</v>
      </c>
      <c r="W345" s="3">
        <f>SUM(Table3[[#This Row],[RN Hours Contract]:[Med Aide Hours Contract]])</f>
        <v>0</v>
      </c>
      <c r="X345" s="3">
        <v>0</v>
      </c>
      <c r="Y345" s="3">
        <v>0</v>
      </c>
      <c r="Z345" s="3">
        <v>0</v>
      </c>
      <c r="AA345" s="3">
        <v>0</v>
      </c>
      <c r="AB345" s="3">
        <v>0</v>
      </c>
      <c r="AC345" s="3">
        <v>0</v>
      </c>
      <c r="AD345" s="3">
        <v>0</v>
      </c>
      <c r="AE345" s="3">
        <v>0</v>
      </c>
      <c r="AF345" t="s">
        <v>343</v>
      </c>
      <c r="AG345" s="13">
        <v>7</v>
      </c>
      <c r="AQ345"/>
    </row>
    <row r="346" spans="1:43" x14ac:dyDescent="0.2">
      <c r="A346" t="s">
        <v>479</v>
      </c>
      <c r="B346" t="s">
        <v>827</v>
      </c>
      <c r="C346" t="s">
        <v>985</v>
      </c>
      <c r="D346" t="s">
        <v>1227</v>
      </c>
      <c r="E346" s="3">
        <v>75.8</v>
      </c>
      <c r="F346" s="3">
        <f>Table3[[#This Row],[Total Hours Nurse Staffing]]/Table3[[#This Row],[MDS Census]]</f>
        <v>3.453032834945764</v>
      </c>
      <c r="G346" s="3">
        <f>Table3[[#This Row],[Total Direct Care Staff Hours]]/Table3[[#This Row],[MDS Census]]</f>
        <v>3.1497009674582235</v>
      </c>
      <c r="H346" s="3">
        <f>Table3[[#This Row],[Total RN Hours (w/ Admin, DON)]]/Table3[[#This Row],[MDS Census]]</f>
        <v>0.56588537085898583</v>
      </c>
      <c r="I346" s="3">
        <f>Table3[[#This Row],[RN Hours (excl. Admin, DON)]]/Table3[[#This Row],[MDS Census]]</f>
        <v>0.26255350337144534</v>
      </c>
      <c r="J346" s="3">
        <f t="shared" si="5"/>
        <v>261.73988888888891</v>
      </c>
      <c r="K346" s="3">
        <f>SUM(Table3[[#This Row],[RN Hours (excl. Admin, DON)]], Table3[[#This Row],[LPN Hours (excl. Admin)]], Table3[[#This Row],[CNA Hours]], Table3[[#This Row],[NA TR Hours]], Table3[[#This Row],[Med Aide/Tech Hours]])</f>
        <v>238.74733333333333</v>
      </c>
      <c r="L346" s="3">
        <f>SUM(Table3[[#This Row],[RN Hours (excl. Admin, DON)]:[RN DON Hours]])</f>
        <v>42.894111111111123</v>
      </c>
      <c r="M346" s="3">
        <v>19.901555555555557</v>
      </c>
      <c r="N346" s="3">
        <v>17.303666666666672</v>
      </c>
      <c r="O346" s="3">
        <v>5.6888888888888891</v>
      </c>
      <c r="P346" s="3">
        <f>SUM(Table3[[#This Row],[LPN Hours (excl. Admin)]:[LPN Admin Hours]])</f>
        <v>45.115222222222222</v>
      </c>
      <c r="Q346" s="3">
        <v>45.115222222222222</v>
      </c>
      <c r="R346" s="3">
        <v>0</v>
      </c>
      <c r="S346" s="3">
        <f>SUM(Table3[[#This Row],[CNA Hours]], Table3[[#This Row],[NA TR Hours]], Table3[[#This Row],[Med Aide/Tech Hours]])</f>
        <v>173.73055555555555</v>
      </c>
      <c r="T346" s="3">
        <v>144.6528888888889</v>
      </c>
      <c r="U346" s="3">
        <v>0</v>
      </c>
      <c r="V346" s="3">
        <v>29.077666666666669</v>
      </c>
      <c r="W346" s="3">
        <f>SUM(Table3[[#This Row],[RN Hours Contract]:[Med Aide Hours Contract]])</f>
        <v>1.5781111111111108</v>
      </c>
      <c r="X346" s="3">
        <v>0</v>
      </c>
      <c r="Y346" s="3">
        <v>1.5781111111111108</v>
      </c>
      <c r="Z346" s="3">
        <v>0</v>
      </c>
      <c r="AA346" s="3">
        <v>0</v>
      </c>
      <c r="AB346" s="3">
        <v>0</v>
      </c>
      <c r="AC346" s="3">
        <v>0</v>
      </c>
      <c r="AD346" s="3">
        <v>0</v>
      </c>
      <c r="AE346" s="3">
        <v>0</v>
      </c>
      <c r="AF346" t="s">
        <v>344</v>
      </c>
      <c r="AG346" s="13">
        <v>7</v>
      </c>
      <c r="AQ346"/>
    </row>
    <row r="347" spans="1:43" x14ac:dyDescent="0.2">
      <c r="A347" t="s">
        <v>479</v>
      </c>
      <c r="B347" t="s">
        <v>828</v>
      </c>
      <c r="C347" t="s">
        <v>1172</v>
      </c>
      <c r="D347" t="s">
        <v>1281</v>
      </c>
      <c r="E347" s="3">
        <v>63.255555555555553</v>
      </c>
      <c r="F347" s="3">
        <f>Table3[[#This Row],[Total Hours Nurse Staffing]]/Table3[[#This Row],[MDS Census]]</f>
        <v>3.4344300017565432</v>
      </c>
      <c r="G347" s="3">
        <f>Table3[[#This Row],[Total Direct Care Staff Hours]]/Table3[[#This Row],[MDS Census]]</f>
        <v>3.2749797997540839</v>
      </c>
      <c r="H347" s="3">
        <f>Table3[[#This Row],[Total RN Hours (w/ Admin, DON)]]/Table3[[#This Row],[MDS Census]]</f>
        <v>0.36969787458282105</v>
      </c>
      <c r="I347" s="3">
        <f>Table3[[#This Row],[RN Hours (excl. Admin, DON)]]/Table3[[#This Row],[MDS Census]]</f>
        <v>0.21024767258036187</v>
      </c>
      <c r="J347" s="3">
        <f t="shared" si="5"/>
        <v>217.24677777777777</v>
      </c>
      <c r="K347" s="3">
        <f>SUM(Table3[[#This Row],[RN Hours (excl. Admin, DON)]], Table3[[#This Row],[LPN Hours (excl. Admin)]], Table3[[#This Row],[CNA Hours]], Table3[[#This Row],[NA TR Hours]], Table3[[#This Row],[Med Aide/Tech Hours]])</f>
        <v>207.16066666666666</v>
      </c>
      <c r="L347" s="3">
        <f>SUM(Table3[[#This Row],[RN Hours (excl. Admin, DON)]:[RN DON Hours]])</f>
        <v>23.385444444444445</v>
      </c>
      <c r="M347" s="3">
        <v>13.299333333333333</v>
      </c>
      <c r="N347" s="3">
        <v>5.1861111111111109</v>
      </c>
      <c r="O347" s="3">
        <v>4.9000000000000004</v>
      </c>
      <c r="P347" s="3">
        <f>SUM(Table3[[#This Row],[LPN Hours (excl. Admin)]:[LPN Admin Hours]])</f>
        <v>26.408777777777779</v>
      </c>
      <c r="Q347" s="3">
        <v>26.408777777777779</v>
      </c>
      <c r="R347" s="3">
        <v>0</v>
      </c>
      <c r="S347" s="3">
        <f>SUM(Table3[[#This Row],[CNA Hours]], Table3[[#This Row],[NA TR Hours]], Table3[[#This Row],[Med Aide/Tech Hours]])</f>
        <v>167.45255555555553</v>
      </c>
      <c r="T347" s="3">
        <v>95.534333333333336</v>
      </c>
      <c r="U347" s="3">
        <v>22.911222222222214</v>
      </c>
      <c r="V347" s="3">
        <v>49.006999999999991</v>
      </c>
      <c r="W347" s="3">
        <f>SUM(Table3[[#This Row],[RN Hours Contract]:[Med Aide Hours Contract]])</f>
        <v>0.3527777777777778</v>
      </c>
      <c r="X347" s="3">
        <v>0</v>
      </c>
      <c r="Y347" s="3">
        <v>0.3527777777777778</v>
      </c>
      <c r="Z347" s="3">
        <v>0</v>
      </c>
      <c r="AA347" s="3">
        <v>0</v>
      </c>
      <c r="AB347" s="3">
        <v>0</v>
      </c>
      <c r="AC347" s="3">
        <v>0</v>
      </c>
      <c r="AD347" s="3">
        <v>0</v>
      </c>
      <c r="AE347" s="3">
        <v>0</v>
      </c>
      <c r="AF347" t="s">
        <v>345</v>
      </c>
      <c r="AG347" s="13">
        <v>7</v>
      </c>
      <c r="AQ347"/>
    </row>
    <row r="348" spans="1:43" x14ac:dyDescent="0.2">
      <c r="A348" t="s">
        <v>479</v>
      </c>
      <c r="B348" t="s">
        <v>829</v>
      </c>
      <c r="C348" t="s">
        <v>1050</v>
      </c>
      <c r="D348" t="s">
        <v>1276</v>
      </c>
      <c r="E348" s="3">
        <v>34.5</v>
      </c>
      <c r="F348" s="3">
        <f>Table3[[#This Row],[Total Hours Nurse Staffing]]/Table3[[#This Row],[MDS Census]]</f>
        <v>4.1917874396135266</v>
      </c>
      <c r="G348" s="3">
        <f>Table3[[#This Row],[Total Direct Care Staff Hours]]/Table3[[#This Row],[MDS Census]]</f>
        <v>4.0294685990338159</v>
      </c>
      <c r="H348" s="3">
        <f>Table3[[#This Row],[Total RN Hours (w/ Admin, DON)]]/Table3[[#This Row],[MDS Census]]</f>
        <v>0.16882447665056358</v>
      </c>
      <c r="I348" s="3">
        <f>Table3[[#This Row],[RN Hours (excl. Admin, DON)]]/Table3[[#This Row],[MDS Census]]</f>
        <v>6.5056360708534624E-3</v>
      </c>
      <c r="J348" s="3">
        <f t="shared" si="5"/>
        <v>144.61666666666667</v>
      </c>
      <c r="K348" s="3">
        <f>SUM(Table3[[#This Row],[RN Hours (excl. Admin, DON)]], Table3[[#This Row],[LPN Hours (excl. Admin)]], Table3[[#This Row],[CNA Hours]], Table3[[#This Row],[NA TR Hours]], Table3[[#This Row],[Med Aide/Tech Hours]])</f>
        <v>139.01666666666665</v>
      </c>
      <c r="L348" s="3">
        <f>SUM(Table3[[#This Row],[RN Hours (excl. Admin, DON)]:[RN DON Hours]])</f>
        <v>5.8244444444444436</v>
      </c>
      <c r="M348" s="3">
        <v>0.22444444444444445</v>
      </c>
      <c r="N348" s="3">
        <v>0</v>
      </c>
      <c r="O348" s="3">
        <v>5.6</v>
      </c>
      <c r="P348" s="3">
        <f>SUM(Table3[[#This Row],[LPN Hours (excl. Admin)]:[LPN Admin Hours]])</f>
        <v>40.205555555555556</v>
      </c>
      <c r="Q348" s="3">
        <v>40.205555555555556</v>
      </c>
      <c r="R348" s="3">
        <v>0</v>
      </c>
      <c r="S348" s="3">
        <f>SUM(Table3[[#This Row],[CNA Hours]], Table3[[#This Row],[NA TR Hours]], Table3[[#This Row],[Med Aide/Tech Hours]])</f>
        <v>98.586666666666659</v>
      </c>
      <c r="T348" s="3">
        <v>79.163333333333327</v>
      </c>
      <c r="U348" s="3">
        <v>0</v>
      </c>
      <c r="V348" s="3">
        <v>19.423333333333328</v>
      </c>
      <c r="W348" s="3">
        <f>SUM(Table3[[#This Row],[RN Hours Contract]:[Med Aide Hours Contract]])</f>
        <v>0</v>
      </c>
      <c r="X348" s="3">
        <v>0</v>
      </c>
      <c r="Y348" s="3">
        <v>0</v>
      </c>
      <c r="Z348" s="3">
        <v>0</v>
      </c>
      <c r="AA348" s="3">
        <v>0</v>
      </c>
      <c r="AB348" s="3">
        <v>0</v>
      </c>
      <c r="AC348" s="3">
        <v>0</v>
      </c>
      <c r="AD348" s="3">
        <v>0</v>
      </c>
      <c r="AE348" s="3">
        <v>0</v>
      </c>
      <c r="AF348" t="s">
        <v>346</v>
      </c>
      <c r="AG348" s="13">
        <v>7</v>
      </c>
      <c r="AQ348"/>
    </row>
    <row r="349" spans="1:43" x14ac:dyDescent="0.2">
      <c r="A349" t="s">
        <v>479</v>
      </c>
      <c r="B349" t="s">
        <v>830</v>
      </c>
      <c r="C349" t="s">
        <v>1050</v>
      </c>
      <c r="D349" t="s">
        <v>1276</v>
      </c>
      <c r="E349" s="3">
        <v>78.955555555555549</v>
      </c>
      <c r="F349" s="3">
        <f>Table3[[#This Row],[Total Hours Nurse Staffing]]/Table3[[#This Row],[MDS Census]]</f>
        <v>2.1206163805235012</v>
      </c>
      <c r="G349" s="3">
        <f>Table3[[#This Row],[Total Direct Care Staff Hours]]/Table3[[#This Row],[MDS Census]]</f>
        <v>2.1139037433155079</v>
      </c>
      <c r="H349" s="3">
        <f>Table3[[#This Row],[Total RN Hours (w/ Admin, DON)]]/Table3[[#This Row],[MDS Census]]</f>
        <v>9.724317478187447E-2</v>
      </c>
      <c r="I349" s="3">
        <f>Table3[[#This Row],[RN Hours (excl. Admin, DON)]]/Table3[[#This Row],[MDS Census]]</f>
        <v>9.0530537573881228E-2</v>
      </c>
      <c r="J349" s="3">
        <f t="shared" si="5"/>
        <v>167.43444444444441</v>
      </c>
      <c r="K349" s="3">
        <f>SUM(Table3[[#This Row],[RN Hours (excl. Admin, DON)]], Table3[[#This Row],[LPN Hours (excl. Admin)]], Table3[[#This Row],[CNA Hours]], Table3[[#This Row],[NA TR Hours]], Table3[[#This Row],[Med Aide/Tech Hours]])</f>
        <v>166.90444444444444</v>
      </c>
      <c r="L349" s="3">
        <f>SUM(Table3[[#This Row],[RN Hours (excl. Admin, DON)]:[RN DON Hours]])</f>
        <v>7.6778888888888881</v>
      </c>
      <c r="M349" s="3">
        <v>7.1478888888888878</v>
      </c>
      <c r="N349" s="3">
        <v>0.52999999999999992</v>
      </c>
      <c r="O349" s="3">
        <v>0</v>
      </c>
      <c r="P349" s="3">
        <f>SUM(Table3[[#This Row],[LPN Hours (excl. Admin)]:[LPN Admin Hours]])</f>
        <v>41.783333333333331</v>
      </c>
      <c r="Q349" s="3">
        <v>41.783333333333331</v>
      </c>
      <c r="R349" s="3">
        <v>0</v>
      </c>
      <c r="S349" s="3">
        <f>SUM(Table3[[#This Row],[CNA Hours]], Table3[[#This Row],[NA TR Hours]], Table3[[#This Row],[Med Aide/Tech Hours]])</f>
        <v>117.9732222222222</v>
      </c>
      <c r="T349" s="3">
        <v>88.631777777777771</v>
      </c>
      <c r="U349" s="3">
        <v>0</v>
      </c>
      <c r="V349" s="3">
        <v>29.341444444444441</v>
      </c>
      <c r="W349" s="3">
        <f>SUM(Table3[[#This Row],[RN Hours Contract]:[Med Aide Hours Contract]])</f>
        <v>0</v>
      </c>
      <c r="X349" s="3">
        <v>0</v>
      </c>
      <c r="Y349" s="3">
        <v>0</v>
      </c>
      <c r="Z349" s="3">
        <v>0</v>
      </c>
      <c r="AA349" s="3">
        <v>0</v>
      </c>
      <c r="AB349" s="3">
        <v>0</v>
      </c>
      <c r="AC349" s="3">
        <v>0</v>
      </c>
      <c r="AD349" s="3">
        <v>0</v>
      </c>
      <c r="AE349" s="3">
        <v>0</v>
      </c>
      <c r="AF349" t="s">
        <v>347</v>
      </c>
      <c r="AG349" s="13">
        <v>7</v>
      </c>
      <c r="AQ349"/>
    </row>
    <row r="350" spans="1:43" x14ac:dyDescent="0.2">
      <c r="A350" t="s">
        <v>479</v>
      </c>
      <c r="B350" t="s">
        <v>831</v>
      </c>
      <c r="C350" t="s">
        <v>1173</v>
      </c>
      <c r="D350" t="s">
        <v>1207</v>
      </c>
      <c r="E350" s="3">
        <v>57.055555555555557</v>
      </c>
      <c r="F350" s="3">
        <f>Table3[[#This Row],[Total Hours Nurse Staffing]]/Table3[[#This Row],[MDS Census]]</f>
        <v>2.5495618305744889</v>
      </c>
      <c r="G350" s="3">
        <f>Table3[[#This Row],[Total Direct Care Staff Hours]]/Table3[[#This Row],[MDS Census]]</f>
        <v>2.2882181110029212</v>
      </c>
      <c r="H350" s="3">
        <f>Table3[[#This Row],[Total RN Hours (w/ Admin, DON)]]/Table3[[#This Row],[MDS Census]]</f>
        <v>0.29518013631937678</v>
      </c>
      <c r="I350" s="3">
        <f>Table3[[#This Row],[RN Hours (excl. Admin, DON)]]/Table3[[#This Row],[MDS Census]]</f>
        <v>0.16183057448880231</v>
      </c>
      <c r="J350" s="3">
        <f t="shared" si="5"/>
        <v>145.46666666666667</v>
      </c>
      <c r="K350" s="3">
        <f>SUM(Table3[[#This Row],[RN Hours (excl. Admin, DON)]], Table3[[#This Row],[LPN Hours (excl. Admin)]], Table3[[#This Row],[CNA Hours]], Table3[[#This Row],[NA TR Hours]], Table3[[#This Row],[Med Aide/Tech Hours]])</f>
        <v>130.55555555555557</v>
      </c>
      <c r="L350" s="3">
        <f>SUM(Table3[[#This Row],[RN Hours (excl. Admin, DON)]:[RN DON Hours]])</f>
        <v>16.841666666666665</v>
      </c>
      <c r="M350" s="3">
        <v>9.2333333333333325</v>
      </c>
      <c r="N350" s="3">
        <v>0.95</v>
      </c>
      <c r="O350" s="3">
        <v>6.6583333333333332</v>
      </c>
      <c r="P350" s="3">
        <f>SUM(Table3[[#This Row],[LPN Hours (excl. Admin)]:[LPN Admin Hours]])</f>
        <v>32.058333333333337</v>
      </c>
      <c r="Q350" s="3">
        <v>24.755555555555556</v>
      </c>
      <c r="R350" s="3">
        <v>7.302777777777778</v>
      </c>
      <c r="S350" s="3">
        <f>SUM(Table3[[#This Row],[CNA Hours]], Table3[[#This Row],[NA TR Hours]], Table3[[#This Row],[Med Aide/Tech Hours]])</f>
        <v>96.566666666666663</v>
      </c>
      <c r="T350" s="3">
        <v>65.088888888888889</v>
      </c>
      <c r="U350" s="3">
        <v>0</v>
      </c>
      <c r="V350" s="3">
        <v>31.477777777777778</v>
      </c>
      <c r="W350" s="3">
        <f>SUM(Table3[[#This Row],[RN Hours Contract]:[Med Aide Hours Contract]])</f>
        <v>3.5055555555555555</v>
      </c>
      <c r="X350" s="3">
        <v>0</v>
      </c>
      <c r="Y350" s="3">
        <v>0</v>
      </c>
      <c r="Z350" s="3">
        <v>0</v>
      </c>
      <c r="AA350" s="3">
        <v>0</v>
      </c>
      <c r="AB350" s="3">
        <v>0</v>
      </c>
      <c r="AC350" s="3">
        <v>3.5055555555555555</v>
      </c>
      <c r="AD350" s="3">
        <v>0</v>
      </c>
      <c r="AE350" s="3">
        <v>0</v>
      </c>
      <c r="AF350" t="s">
        <v>348</v>
      </c>
      <c r="AG350" s="13">
        <v>7</v>
      </c>
      <c r="AQ350"/>
    </row>
    <row r="351" spans="1:43" x14ac:dyDescent="0.2">
      <c r="A351" t="s">
        <v>479</v>
      </c>
      <c r="B351" t="s">
        <v>832</v>
      </c>
      <c r="C351" t="s">
        <v>1023</v>
      </c>
      <c r="D351" t="s">
        <v>1295</v>
      </c>
      <c r="E351" s="3">
        <v>34.588888888888889</v>
      </c>
      <c r="F351" s="3">
        <f>Table3[[#This Row],[Total Hours Nurse Staffing]]/Table3[[#This Row],[MDS Census]]</f>
        <v>3.5363539993575328</v>
      </c>
      <c r="G351" s="3">
        <f>Table3[[#This Row],[Total Direct Care Staff Hours]]/Table3[[#This Row],[MDS Census]]</f>
        <v>3.2153356890459364</v>
      </c>
      <c r="H351" s="3">
        <f>Table3[[#This Row],[Total RN Hours (w/ Admin, DON)]]/Table3[[#This Row],[MDS Census]]</f>
        <v>0.71844522968197888</v>
      </c>
      <c r="I351" s="3">
        <f>Table3[[#This Row],[RN Hours (excl. Admin, DON)]]/Table3[[#This Row],[MDS Census]]</f>
        <v>0.39742691937038227</v>
      </c>
      <c r="J351" s="3">
        <f t="shared" si="5"/>
        <v>122.31855555555555</v>
      </c>
      <c r="K351" s="3">
        <f>SUM(Table3[[#This Row],[RN Hours (excl. Admin, DON)]], Table3[[#This Row],[LPN Hours (excl. Admin)]], Table3[[#This Row],[CNA Hours]], Table3[[#This Row],[NA TR Hours]], Table3[[#This Row],[Med Aide/Tech Hours]])</f>
        <v>111.21488888888888</v>
      </c>
      <c r="L351" s="3">
        <f>SUM(Table3[[#This Row],[RN Hours (excl. Admin, DON)]:[RN DON Hours]])</f>
        <v>24.850222222222225</v>
      </c>
      <c r="M351" s="3">
        <v>13.746555555555556</v>
      </c>
      <c r="N351" s="3">
        <v>6.392555555555556</v>
      </c>
      <c r="O351" s="3">
        <v>4.7111111111111112</v>
      </c>
      <c r="P351" s="3">
        <f>SUM(Table3[[#This Row],[LPN Hours (excl. Admin)]:[LPN Admin Hours]])</f>
        <v>16.526666666666667</v>
      </c>
      <c r="Q351" s="3">
        <v>16.526666666666667</v>
      </c>
      <c r="R351" s="3">
        <v>0</v>
      </c>
      <c r="S351" s="3">
        <f>SUM(Table3[[#This Row],[CNA Hours]], Table3[[#This Row],[NA TR Hours]], Table3[[#This Row],[Med Aide/Tech Hours]])</f>
        <v>80.941666666666663</v>
      </c>
      <c r="T351" s="3">
        <v>60.150888888888886</v>
      </c>
      <c r="U351" s="3">
        <v>10.533555555555559</v>
      </c>
      <c r="V351" s="3">
        <v>10.257222222222222</v>
      </c>
      <c r="W351" s="3">
        <f>SUM(Table3[[#This Row],[RN Hours Contract]:[Med Aide Hours Contract]])</f>
        <v>14.027666666666667</v>
      </c>
      <c r="X351" s="3">
        <v>0.13755555555555557</v>
      </c>
      <c r="Y351" s="3">
        <v>0</v>
      </c>
      <c r="Z351" s="3">
        <v>0</v>
      </c>
      <c r="AA351" s="3">
        <v>1.532888888888889</v>
      </c>
      <c r="AB351" s="3">
        <v>0</v>
      </c>
      <c r="AC351" s="3">
        <v>10.191666666666668</v>
      </c>
      <c r="AD351" s="3">
        <v>8.588888888888889E-2</v>
      </c>
      <c r="AE351" s="3">
        <v>2.0796666666666663</v>
      </c>
      <c r="AF351" t="s">
        <v>349</v>
      </c>
      <c r="AG351" s="13">
        <v>7</v>
      </c>
      <c r="AQ351"/>
    </row>
    <row r="352" spans="1:43" x14ac:dyDescent="0.2">
      <c r="A352" t="s">
        <v>479</v>
      </c>
      <c r="B352" t="s">
        <v>833</v>
      </c>
      <c r="C352" t="s">
        <v>1047</v>
      </c>
      <c r="D352" t="s">
        <v>1226</v>
      </c>
      <c r="E352" s="3">
        <v>24.522222222222222</v>
      </c>
      <c r="F352" s="3">
        <f>Table3[[#This Row],[Total Hours Nurse Staffing]]/Table3[[#This Row],[MDS Census]]</f>
        <v>3.8464023561395555</v>
      </c>
      <c r="G352" s="3">
        <f>Table3[[#This Row],[Total Direct Care Staff Hours]]/Table3[[#This Row],[MDS Census]]</f>
        <v>3.4831536021748972</v>
      </c>
      <c r="H352" s="3">
        <f>Table3[[#This Row],[Total RN Hours (w/ Admin, DON)]]/Table3[[#This Row],[MDS Census]]</f>
        <v>0.3582102401449932</v>
      </c>
      <c r="I352" s="3">
        <f>Table3[[#This Row],[RN Hours (excl. Admin, DON)]]/Table3[[#This Row],[MDS Census]]</f>
        <v>0.14434526506570006</v>
      </c>
      <c r="J352" s="3">
        <f t="shared" si="5"/>
        <v>94.322333333333319</v>
      </c>
      <c r="K352" s="3">
        <f>SUM(Table3[[#This Row],[RN Hours (excl. Admin, DON)]], Table3[[#This Row],[LPN Hours (excl. Admin)]], Table3[[#This Row],[CNA Hours]], Table3[[#This Row],[NA TR Hours]], Table3[[#This Row],[Med Aide/Tech Hours]])</f>
        <v>85.414666666666648</v>
      </c>
      <c r="L352" s="3">
        <f>SUM(Table3[[#This Row],[RN Hours (excl. Admin, DON)]:[RN DON Hours]])</f>
        <v>8.7841111111111108</v>
      </c>
      <c r="M352" s="3">
        <v>3.5396666666666667</v>
      </c>
      <c r="N352" s="3">
        <v>0.44444444444444442</v>
      </c>
      <c r="O352" s="3">
        <v>4.8</v>
      </c>
      <c r="P352" s="3">
        <f>SUM(Table3[[#This Row],[LPN Hours (excl. Admin)]:[LPN Admin Hours]])</f>
        <v>25.401222222222223</v>
      </c>
      <c r="Q352" s="3">
        <v>21.738</v>
      </c>
      <c r="R352" s="3">
        <v>3.6632222222222235</v>
      </c>
      <c r="S352" s="3">
        <f>SUM(Table3[[#This Row],[CNA Hours]], Table3[[#This Row],[NA TR Hours]], Table3[[#This Row],[Med Aide/Tech Hours]])</f>
        <v>60.136999999999993</v>
      </c>
      <c r="T352" s="3">
        <v>40.060777777777773</v>
      </c>
      <c r="U352" s="3">
        <v>8.6702222222222201</v>
      </c>
      <c r="V352" s="3">
        <v>11.405999999999999</v>
      </c>
      <c r="W352" s="3">
        <f>SUM(Table3[[#This Row],[RN Hours Contract]:[Med Aide Hours Contract]])</f>
        <v>0.26666666666666666</v>
      </c>
      <c r="X352" s="3">
        <v>0</v>
      </c>
      <c r="Y352" s="3">
        <v>0.26666666666666666</v>
      </c>
      <c r="Z352" s="3">
        <v>0</v>
      </c>
      <c r="AA352" s="3">
        <v>0</v>
      </c>
      <c r="AB352" s="3">
        <v>0</v>
      </c>
      <c r="AC352" s="3">
        <v>0</v>
      </c>
      <c r="AD352" s="3">
        <v>0</v>
      </c>
      <c r="AE352" s="3">
        <v>0</v>
      </c>
      <c r="AF352" t="s">
        <v>350</v>
      </c>
      <c r="AG352" s="13">
        <v>7</v>
      </c>
      <c r="AQ352"/>
    </row>
    <row r="353" spans="1:43" x14ac:dyDescent="0.2">
      <c r="A353" t="s">
        <v>479</v>
      </c>
      <c r="B353" t="s">
        <v>834</v>
      </c>
      <c r="C353" t="s">
        <v>1174</v>
      </c>
      <c r="D353" t="s">
        <v>1221</v>
      </c>
      <c r="E353" s="3">
        <v>38.944444444444443</v>
      </c>
      <c r="F353" s="3">
        <f>Table3[[#This Row],[Total Hours Nurse Staffing]]/Table3[[#This Row],[MDS Census]]</f>
        <v>3.8987161198288156</v>
      </c>
      <c r="G353" s="3">
        <f>Table3[[#This Row],[Total Direct Care Staff Hours]]/Table3[[#This Row],[MDS Census]]</f>
        <v>3.7390156918687589</v>
      </c>
      <c r="H353" s="3">
        <f>Table3[[#This Row],[Total RN Hours (w/ Admin, DON)]]/Table3[[#This Row],[MDS Census]]</f>
        <v>0.43994293865905848</v>
      </c>
      <c r="I353" s="3">
        <f>Table3[[#This Row],[RN Hours (excl. Admin, DON)]]/Table3[[#This Row],[MDS Census]]</f>
        <v>0.28024251069900147</v>
      </c>
      <c r="J353" s="3">
        <f t="shared" si="5"/>
        <v>151.83333333333331</v>
      </c>
      <c r="K353" s="3">
        <f>SUM(Table3[[#This Row],[RN Hours (excl. Admin, DON)]], Table3[[#This Row],[LPN Hours (excl. Admin)]], Table3[[#This Row],[CNA Hours]], Table3[[#This Row],[NA TR Hours]], Table3[[#This Row],[Med Aide/Tech Hours]])</f>
        <v>145.61388888888888</v>
      </c>
      <c r="L353" s="3">
        <f>SUM(Table3[[#This Row],[RN Hours (excl. Admin, DON)]:[RN DON Hours]])</f>
        <v>17.133333333333333</v>
      </c>
      <c r="M353" s="3">
        <v>10.91388888888889</v>
      </c>
      <c r="N353" s="3">
        <v>0.66666666666666663</v>
      </c>
      <c r="O353" s="3">
        <v>5.552777777777778</v>
      </c>
      <c r="P353" s="3">
        <f>SUM(Table3[[#This Row],[LPN Hours (excl. Admin)]:[LPN Admin Hours]])</f>
        <v>30.277777777777779</v>
      </c>
      <c r="Q353" s="3">
        <v>30.277777777777779</v>
      </c>
      <c r="R353" s="3">
        <v>0</v>
      </c>
      <c r="S353" s="3">
        <f>SUM(Table3[[#This Row],[CNA Hours]], Table3[[#This Row],[NA TR Hours]], Table3[[#This Row],[Med Aide/Tech Hours]])</f>
        <v>104.42222222222222</v>
      </c>
      <c r="T353" s="3">
        <v>84.49166666666666</v>
      </c>
      <c r="U353" s="3">
        <v>1.3555555555555556</v>
      </c>
      <c r="V353" s="3">
        <v>18.574999999999999</v>
      </c>
      <c r="W353" s="3">
        <f>SUM(Table3[[#This Row],[RN Hours Contract]:[Med Aide Hours Contract]])</f>
        <v>0</v>
      </c>
      <c r="X353" s="3">
        <v>0</v>
      </c>
      <c r="Y353" s="3">
        <v>0</v>
      </c>
      <c r="Z353" s="3">
        <v>0</v>
      </c>
      <c r="AA353" s="3">
        <v>0</v>
      </c>
      <c r="AB353" s="3">
        <v>0</v>
      </c>
      <c r="AC353" s="3">
        <v>0</v>
      </c>
      <c r="AD353" s="3">
        <v>0</v>
      </c>
      <c r="AE353" s="3">
        <v>0</v>
      </c>
      <c r="AF353" t="s">
        <v>351</v>
      </c>
      <c r="AG353" s="13">
        <v>7</v>
      </c>
      <c r="AQ353"/>
    </row>
    <row r="354" spans="1:43" x14ac:dyDescent="0.2">
      <c r="A354" t="s">
        <v>479</v>
      </c>
      <c r="B354" t="s">
        <v>835</v>
      </c>
      <c r="C354" t="s">
        <v>1175</v>
      </c>
      <c r="D354" t="s">
        <v>1250</v>
      </c>
      <c r="E354" s="3">
        <v>49.43333333333333</v>
      </c>
      <c r="F354" s="3">
        <f>Table3[[#This Row],[Total Hours Nurse Staffing]]/Table3[[#This Row],[MDS Census]]</f>
        <v>3.3133041132838841</v>
      </c>
      <c r="G354" s="3">
        <f>Table3[[#This Row],[Total Direct Care Staff Hours]]/Table3[[#This Row],[MDS Census]]</f>
        <v>3.0943403011912793</v>
      </c>
      <c r="H354" s="3">
        <f>Table3[[#This Row],[Total RN Hours (w/ Admin, DON)]]/Table3[[#This Row],[MDS Census]]</f>
        <v>0.41967408406383461</v>
      </c>
      <c r="I354" s="3">
        <f>Table3[[#This Row],[RN Hours (excl. Admin, DON)]]/Table3[[#This Row],[MDS Census]]</f>
        <v>0.20071027197122951</v>
      </c>
      <c r="J354" s="3">
        <f t="shared" si="5"/>
        <v>163.78766666666667</v>
      </c>
      <c r="K354" s="3">
        <f>SUM(Table3[[#This Row],[RN Hours (excl. Admin, DON)]], Table3[[#This Row],[LPN Hours (excl. Admin)]], Table3[[#This Row],[CNA Hours]], Table3[[#This Row],[NA TR Hours]], Table3[[#This Row],[Med Aide/Tech Hours]])</f>
        <v>152.96355555555556</v>
      </c>
      <c r="L354" s="3">
        <f>SUM(Table3[[#This Row],[RN Hours (excl. Admin, DON)]:[RN DON Hours]])</f>
        <v>20.745888888888889</v>
      </c>
      <c r="M354" s="3">
        <v>9.9217777777777787</v>
      </c>
      <c r="N354" s="3">
        <v>5.9528888888888885</v>
      </c>
      <c r="O354" s="3">
        <v>4.8712222222222223</v>
      </c>
      <c r="P354" s="3">
        <f>SUM(Table3[[#This Row],[LPN Hours (excl. Admin)]:[LPN Admin Hours]])</f>
        <v>24.833222222222219</v>
      </c>
      <c r="Q354" s="3">
        <v>24.833222222222219</v>
      </c>
      <c r="R354" s="3">
        <v>0</v>
      </c>
      <c r="S354" s="3">
        <f>SUM(Table3[[#This Row],[CNA Hours]], Table3[[#This Row],[NA TR Hours]], Table3[[#This Row],[Med Aide/Tech Hours]])</f>
        <v>118.20855555555556</v>
      </c>
      <c r="T354" s="3">
        <v>87.062111111111108</v>
      </c>
      <c r="U354" s="3">
        <v>3.4611111111111112</v>
      </c>
      <c r="V354" s="3">
        <v>27.685333333333343</v>
      </c>
      <c r="W354" s="3">
        <f>SUM(Table3[[#This Row],[RN Hours Contract]:[Med Aide Hours Contract]])</f>
        <v>0</v>
      </c>
      <c r="X354" s="3">
        <v>0</v>
      </c>
      <c r="Y354" s="3">
        <v>0</v>
      </c>
      <c r="Z354" s="3">
        <v>0</v>
      </c>
      <c r="AA354" s="3">
        <v>0</v>
      </c>
      <c r="AB354" s="3">
        <v>0</v>
      </c>
      <c r="AC354" s="3">
        <v>0</v>
      </c>
      <c r="AD354" s="3">
        <v>0</v>
      </c>
      <c r="AE354" s="3">
        <v>0</v>
      </c>
      <c r="AF354" t="s">
        <v>352</v>
      </c>
      <c r="AG354" s="13">
        <v>7</v>
      </c>
      <c r="AQ354"/>
    </row>
    <row r="355" spans="1:43" x14ac:dyDescent="0.2">
      <c r="A355" t="s">
        <v>479</v>
      </c>
      <c r="B355" t="s">
        <v>836</v>
      </c>
      <c r="C355" t="s">
        <v>1127</v>
      </c>
      <c r="D355" t="s">
        <v>1305</v>
      </c>
      <c r="E355" s="3">
        <v>87.311111111111117</v>
      </c>
      <c r="F355" s="3">
        <f>Table3[[#This Row],[Total Hours Nurse Staffing]]/Table3[[#This Row],[MDS Census]]</f>
        <v>2.6497480274879104</v>
      </c>
      <c r="G355" s="3">
        <f>Table3[[#This Row],[Total Direct Care Staff Hours]]/Table3[[#This Row],[MDS Census]]</f>
        <v>2.3799592771697631</v>
      </c>
      <c r="H355" s="3">
        <f>Table3[[#This Row],[Total RN Hours (w/ Admin, DON)]]/Table3[[#This Row],[MDS Census]]</f>
        <v>0.35563756681089337</v>
      </c>
      <c r="I355" s="3">
        <f>Table3[[#This Row],[RN Hours (excl. Admin, DON)]]/Table3[[#This Row],[MDS Census]]</f>
        <v>0.22865232883685413</v>
      </c>
      <c r="J355" s="3">
        <f t="shared" si="5"/>
        <v>231.35244444444444</v>
      </c>
      <c r="K355" s="3">
        <f>SUM(Table3[[#This Row],[RN Hours (excl. Admin, DON)]], Table3[[#This Row],[LPN Hours (excl. Admin)]], Table3[[#This Row],[CNA Hours]], Table3[[#This Row],[NA TR Hours]], Table3[[#This Row],[Med Aide/Tech Hours]])</f>
        <v>207.79688888888887</v>
      </c>
      <c r="L355" s="3">
        <f>SUM(Table3[[#This Row],[RN Hours (excl. Admin, DON)]:[RN DON Hours]])</f>
        <v>31.051111111111112</v>
      </c>
      <c r="M355" s="3">
        <v>19.963888888888889</v>
      </c>
      <c r="N355" s="3">
        <v>5.5761111111111115</v>
      </c>
      <c r="O355" s="3">
        <v>5.5111111111111111</v>
      </c>
      <c r="P355" s="3">
        <f>SUM(Table3[[#This Row],[LPN Hours (excl. Admin)]:[LPN Admin Hours]])</f>
        <v>53.323666666666668</v>
      </c>
      <c r="Q355" s="3">
        <v>40.855333333333334</v>
      </c>
      <c r="R355" s="3">
        <v>12.468333333333334</v>
      </c>
      <c r="S355" s="3">
        <f>SUM(Table3[[#This Row],[CNA Hours]], Table3[[#This Row],[NA TR Hours]], Table3[[#This Row],[Med Aide/Tech Hours]])</f>
        <v>146.97766666666666</v>
      </c>
      <c r="T355" s="3">
        <v>115.88533333333334</v>
      </c>
      <c r="U355" s="3">
        <v>0</v>
      </c>
      <c r="V355" s="3">
        <v>31.092333333333322</v>
      </c>
      <c r="W355" s="3">
        <f>SUM(Table3[[#This Row],[RN Hours Contract]:[Med Aide Hours Contract]])</f>
        <v>0</v>
      </c>
      <c r="X355" s="3">
        <v>0</v>
      </c>
      <c r="Y355" s="3">
        <v>0</v>
      </c>
      <c r="Z355" s="3">
        <v>0</v>
      </c>
      <c r="AA355" s="3">
        <v>0</v>
      </c>
      <c r="AB355" s="3">
        <v>0</v>
      </c>
      <c r="AC355" s="3">
        <v>0</v>
      </c>
      <c r="AD355" s="3">
        <v>0</v>
      </c>
      <c r="AE355" s="3">
        <v>0</v>
      </c>
      <c r="AF355" t="s">
        <v>353</v>
      </c>
      <c r="AG355" s="13">
        <v>7</v>
      </c>
      <c r="AQ355"/>
    </row>
    <row r="356" spans="1:43" x14ac:dyDescent="0.2">
      <c r="A356" t="s">
        <v>479</v>
      </c>
      <c r="B356" t="s">
        <v>837</v>
      </c>
      <c r="C356" t="s">
        <v>1176</v>
      </c>
      <c r="D356" t="s">
        <v>1266</v>
      </c>
      <c r="E356" s="3">
        <v>33.244444444444447</v>
      </c>
      <c r="F356" s="3">
        <f>Table3[[#This Row],[Total Hours Nurse Staffing]]/Table3[[#This Row],[MDS Census]]</f>
        <v>3.4150501336898391</v>
      </c>
      <c r="G356" s="3">
        <f>Table3[[#This Row],[Total Direct Care Staff Hours]]/Table3[[#This Row],[MDS Census]]</f>
        <v>3.0988268716577534</v>
      </c>
      <c r="H356" s="3">
        <f>Table3[[#This Row],[Total RN Hours (w/ Admin, DON)]]/Table3[[#This Row],[MDS Census]]</f>
        <v>0.52217580213903747</v>
      </c>
      <c r="I356" s="3">
        <f>Table3[[#This Row],[RN Hours (excl. Admin, DON)]]/Table3[[#This Row],[MDS Census]]</f>
        <v>0.36564505347593579</v>
      </c>
      <c r="J356" s="3">
        <f t="shared" si="5"/>
        <v>113.53144444444443</v>
      </c>
      <c r="K356" s="3">
        <f>SUM(Table3[[#This Row],[RN Hours (excl. Admin, DON)]], Table3[[#This Row],[LPN Hours (excl. Admin)]], Table3[[#This Row],[CNA Hours]], Table3[[#This Row],[NA TR Hours]], Table3[[#This Row],[Med Aide/Tech Hours]])</f>
        <v>103.01877777777777</v>
      </c>
      <c r="L356" s="3">
        <f>SUM(Table3[[#This Row],[RN Hours (excl. Admin, DON)]:[RN DON Hours]])</f>
        <v>17.359444444444446</v>
      </c>
      <c r="M356" s="3">
        <v>12.155666666666667</v>
      </c>
      <c r="N356" s="3">
        <v>0</v>
      </c>
      <c r="O356" s="3">
        <v>5.2037777777777778</v>
      </c>
      <c r="P356" s="3">
        <f>SUM(Table3[[#This Row],[LPN Hours (excl. Admin)]:[LPN Admin Hours]])</f>
        <v>27.163333333333334</v>
      </c>
      <c r="Q356" s="3">
        <v>21.854444444444447</v>
      </c>
      <c r="R356" s="3">
        <v>5.3088888888888883</v>
      </c>
      <c r="S356" s="3">
        <f>SUM(Table3[[#This Row],[CNA Hours]], Table3[[#This Row],[NA TR Hours]], Table3[[#This Row],[Med Aide/Tech Hours]])</f>
        <v>69.008666666666656</v>
      </c>
      <c r="T356" s="3">
        <v>68.420666666666662</v>
      </c>
      <c r="U356" s="3">
        <v>0.58799999999999997</v>
      </c>
      <c r="V356" s="3">
        <v>0</v>
      </c>
      <c r="W356" s="3">
        <f>SUM(Table3[[#This Row],[RN Hours Contract]:[Med Aide Hours Contract]])</f>
        <v>0</v>
      </c>
      <c r="X356" s="3">
        <v>0</v>
      </c>
      <c r="Y356" s="3">
        <v>0</v>
      </c>
      <c r="Z356" s="3">
        <v>0</v>
      </c>
      <c r="AA356" s="3">
        <v>0</v>
      </c>
      <c r="AB356" s="3">
        <v>0</v>
      </c>
      <c r="AC356" s="3">
        <v>0</v>
      </c>
      <c r="AD356" s="3">
        <v>0</v>
      </c>
      <c r="AE356" s="3">
        <v>0</v>
      </c>
      <c r="AF356" t="s">
        <v>354</v>
      </c>
      <c r="AG356" s="13">
        <v>7</v>
      </c>
      <c r="AQ356"/>
    </row>
    <row r="357" spans="1:43" x14ac:dyDescent="0.2">
      <c r="A357" t="s">
        <v>479</v>
      </c>
      <c r="B357" t="s">
        <v>482</v>
      </c>
      <c r="C357" t="s">
        <v>1041</v>
      </c>
      <c r="D357" t="s">
        <v>1218</v>
      </c>
      <c r="E357" s="3">
        <v>38.733333333333334</v>
      </c>
      <c r="F357" s="3">
        <f>Table3[[#This Row],[Total Hours Nurse Staffing]]/Table3[[#This Row],[MDS Census]]</f>
        <v>2.2145123350545037</v>
      </c>
      <c r="G357" s="3">
        <f>Table3[[#This Row],[Total Direct Care Staff Hours]]/Table3[[#This Row],[MDS Census]]</f>
        <v>2.0510900745840503</v>
      </c>
      <c r="H357" s="3">
        <f>Table3[[#This Row],[Total RN Hours (w/ Admin, DON)]]/Table3[[#This Row],[MDS Census]]</f>
        <v>0.21225186460126219</v>
      </c>
      <c r="I357" s="3">
        <f>Table3[[#This Row],[RN Hours (excl. Admin, DON)]]/Table3[[#This Row],[MDS Census]]</f>
        <v>6.9968445209409064E-2</v>
      </c>
      <c r="J357" s="3">
        <f t="shared" si="5"/>
        <v>85.775444444444446</v>
      </c>
      <c r="K357" s="3">
        <f>SUM(Table3[[#This Row],[RN Hours (excl. Admin, DON)]], Table3[[#This Row],[LPN Hours (excl. Admin)]], Table3[[#This Row],[CNA Hours]], Table3[[#This Row],[NA TR Hours]], Table3[[#This Row],[Med Aide/Tech Hours]])</f>
        <v>79.445555555555558</v>
      </c>
      <c r="L357" s="3">
        <f>SUM(Table3[[#This Row],[RN Hours (excl. Admin, DON)]:[RN DON Hours]])</f>
        <v>8.221222222222222</v>
      </c>
      <c r="M357" s="3">
        <v>2.7101111111111109</v>
      </c>
      <c r="N357" s="3">
        <v>0</v>
      </c>
      <c r="O357" s="3">
        <v>5.5111111111111111</v>
      </c>
      <c r="P357" s="3">
        <f>SUM(Table3[[#This Row],[LPN Hours (excl. Admin)]:[LPN Admin Hours]])</f>
        <v>17.574444444444445</v>
      </c>
      <c r="Q357" s="3">
        <v>16.755666666666666</v>
      </c>
      <c r="R357" s="3">
        <v>0.81877777777777794</v>
      </c>
      <c r="S357" s="3">
        <f>SUM(Table3[[#This Row],[CNA Hours]], Table3[[#This Row],[NA TR Hours]], Table3[[#This Row],[Med Aide/Tech Hours]])</f>
        <v>59.979777777777784</v>
      </c>
      <c r="T357" s="3">
        <v>45.622444444444447</v>
      </c>
      <c r="U357" s="3">
        <v>4.2323333333333339</v>
      </c>
      <c r="V357" s="3">
        <v>10.124999999999998</v>
      </c>
      <c r="W357" s="3">
        <f>SUM(Table3[[#This Row],[RN Hours Contract]:[Med Aide Hours Contract]])</f>
        <v>3.572222222222222</v>
      </c>
      <c r="X357" s="3">
        <v>0.39166666666666666</v>
      </c>
      <c r="Y357" s="3">
        <v>0</v>
      </c>
      <c r="Z357" s="3">
        <v>0</v>
      </c>
      <c r="AA357" s="3">
        <v>0</v>
      </c>
      <c r="AB357" s="3">
        <v>0</v>
      </c>
      <c r="AC357" s="3">
        <v>3.1805555555555554</v>
      </c>
      <c r="AD357" s="3">
        <v>0</v>
      </c>
      <c r="AE357" s="3">
        <v>0</v>
      </c>
      <c r="AF357" t="s">
        <v>355</v>
      </c>
      <c r="AG357" s="13">
        <v>7</v>
      </c>
      <c r="AQ357"/>
    </row>
    <row r="358" spans="1:43" x14ac:dyDescent="0.2">
      <c r="A358" t="s">
        <v>479</v>
      </c>
      <c r="B358" t="s">
        <v>838</v>
      </c>
      <c r="C358" t="s">
        <v>1177</v>
      </c>
      <c r="D358" t="s">
        <v>1310</v>
      </c>
      <c r="E358" s="3">
        <v>38.288888888888891</v>
      </c>
      <c r="F358" s="3">
        <f>Table3[[#This Row],[Total Hours Nurse Staffing]]/Table3[[#This Row],[MDS Census]]</f>
        <v>3.5713087637840975</v>
      </c>
      <c r="G358" s="3">
        <f>Table3[[#This Row],[Total Direct Care Staff Hours]]/Table3[[#This Row],[MDS Census]]</f>
        <v>3.4322344747533369</v>
      </c>
      <c r="H358" s="3">
        <f>Table3[[#This Row],[Total RN Hours (w/ Admin, DON)]]/Table3[[#This Row],[MDS Census]]</f>
        <v>0.52760882182240276</v>
      </c>
      <c r="I358" s="3">
        <f>Table3[[#This Row],[RN Hours (excl. Admin, DON)]]/Table3[[#This Row],[MDS Census]]</f>
        <v>0.38853453279164252</v>
      </c>
      <c r="J358" s="3">
        <f t="shared" si="5"/>
        <v>136.74144444444445</v>
      </c>
      <c r="K358" s="3">
        <f>SUM(Table3[[#This Row],[RN Hours (excl. Admin, DON)]], Table3[[#This Row],[LPN Hours (excl. Admin)]], Table3[[#This Row],[CNA Hours]], Table3[[#This Row],[NA TR Hours]], Table3[[#This Row],[Med Aide/Tech Hours]])</f>
        <v>131.41644444444444</v>
      </c>
      <c r="L358" s="3">
        <f>SUM(Table3[[#This Row],[RN Hours (excl. Admin, DON)]:[RN DON Hours]])</f>
        <v>20.201555555555558</v>
      </c>
      <c r="M358" s="3">
        <v>14.876555555555557</v>
      </c>
      <c r="N358" s="3">
        <v>0</v>
      </c>
      <c r="O358" s="3">
        <v>5.3250000000000002</v>
      </c>
      <c r="P358" s="3">
        <f>SUM(Table3[[#This Row],[LPN Hours (excl. Admin)]:[LPN Admin Hours]])</f>
        <v>16.550333333333334</v>
      </c>
      <c r="Q358" s="3">
        <v>16.550333333333334</v>
      </c>
      <c r="R358" s="3">
        <v>0</v>
      </c>
      <c r="S358" s="3">
        <f>SUM(Table3[[#This Row],[CNA Hours]], Table3[[#This Row],[NA TR Hours]], Table3[[#This Row],[Med Aide/Tech Hours]])</f>
        <v>99.989555555555555</v>
      </c>
      <c r="T358" s="3">
        <v>74.86</v>
      </c>
      <c r="U358" s="3">
        <v>9.0122222222222206</v>
      </c>
      <c r="V358" s="3">
        <v>16.117333333333331</v>
      </c>
      <c r="W358" s="3">
        <f>SUM(Table3[[#This Row],[RN Hours Contract]:[Med Aide Hours Contract]])</f>
        <v>0</v>
      </c>
      <c r="X358" s="3">
        <v>0</v>
      </c>
      <c r="Y358" s="3">
        <v>0</v>
      </c>
      <c r="Z358" s="3">
        <v>0</v>
      </c>
      <c r="AA358" s="3">
        <v>0</v>
      </c>
      <c r="AB358" s="3">
        <v>0</v>
      </c>
      <c r="AC358" s="3">
        <v>0</v>
      </c>
      <c r="AD358" s="3">
        <v>0</v>
      </c>
      <c r="AE358" s="3">
        <v>0</v>
      </c>
      <c r="AF358" t="s">
        <v>356</v>
      </c>
      <c r="AG358" s="13">
        <v>7</v>
      </c>
      <c r="AQ358"/>
    </row>
    <row r="359" spans="1:43" x14ac:dyDescent="0.2">
      <c r="A359" t="s">
        <v>479</v>
      </c>
      <c r="B359" t="s">
        <v>839</v>
      </c>
      <c r="C359" t="s">
        <v>1065</v>
      </c>
      <c r="D359" t="s">
        <v>1279</v>
      </c>
      <c r="E359" s="3">
        <v>25.722222222222221</v>
      </c>
      <c r="F359" s="3">
        <f>Table3[[#This Row],[Total Hours Nurse Staffing]]/Table3[[#This Row],[MDS Census]]</f>
        <v>4.6703239740820743</v>
      </c>
      <c r="G359" s="3">
        <f>Table3[[#This Row],[Total Direct Care Staff Hours]]/Table3[[#This Row],[MDS Census]]</f>
        <v>4.3901943844492441</v>
      </c>
      <c r="H359" s="3">
        <f>Table3[[#This Row],[Total RN Hours (w/ Admin, DON)]]/Table3[[#This Row],[MDS Census]]</f>
        <v>1.0427645788336934</v>
      </c>
      <c r="I359" s="3">
        <f>Table3[[#This Row],[RN Hours (excl. Admin, DON)]]/Table3[[#This Row],[MDS Census]]</f>
        <v>0.76263498920086392</v>
      </c>
      <c r="J359" s="3">
        <f t="shared" si="5"/>
        <v>120.13111111111112</v>
      </c>
      <c r="K359" s="3">
        <f>SUM(Table3[[#This Row],[RN Hours (excl. Admin, DON)]], Table3[[#This Row],[LPN Hours (excl. Admin)]], Table3[[#This Row],[CNA Hours]], Table3[[#This Row],[NA TR Hours]], Table3[[#This Row],[Med Aide/Tech Hours]])</f>
        <v>112.92555555555556</v>
      </c>
      <c r="L359" s="3">
        <f>SUM(Table3[[#This Row],[RN Hours (excl. Admin, DON)]:[RN DON Hours]])</f>
        <v>26.822222222222223</v>
      </c>
      <c r="M359" s="3">
        <v>19.616666666666667</v>
      </c>
      <c r="N359" s="3">
        <v>0.78333333333333333</v>
      </c>
      <c r="O359" s="3">
        <v>6.4222222222222225</v>
      </c>
      <c r="P359" s="3">
        <f>SUM(Table3[[#This Row],[LPN Hours (excl. Admin)]:[LPN Admin Hours]])</f>
        <v>22.18611111111111</v>
      </c>
      <c r="Q359" s="3">
        <v>22.18611111111111</v>
      </c>
      <c r="R359" s="3">
        <v>0</v>
      </c>
      <c r="S359" s="3">
        <f>SUM(Table3[[#This Row],[CNA Hours]], Table3[[#This Row],[NA TR Hours]], Table3[[#This Row],[Med Aide/Tech Hours]])</f>
        <v>71.122777777777785</v>
      </c>
      <c r="T359" s="3">
        <v>57.197222222222223</v>
      </c>
      <c r="U359" s="3">
        <v>2.4394444444444447</v>
      </c>
      <c r="V359" s="3">
        <v>11.486111111111111</v>
      </c>
      <c r="W359" s="3">
        <f>SUM(Table3[[#This Row],[RN Hours Contract]:[Med Aide Hours Contract]])</f>
        <v>0</v>
      </c>
      <c r="X359" s="3">
        <v>0</v>
      </c>
      <c r="Y359" s="3">
        <v>0</v>
      </c>
      <c r="Z359" s="3">
        <v>0</v>
      </c>
      <c r="AA359" s="3">
        <v>0</v>
      </c>
      <c r="AB359" s="3">
        <v>0</v>
      </c>
      <c r="AC359" s="3">
        <v>0</v>
      </c>
      <c r="AD359" s="3">
        <v>0</v>
      </c>
      <c r="AE359" s="3">
        <v>0</v>
      </c>
      <c r="AF359" t="s">
        <v>357</v>
      </c>
      <c r="AG359" s="13">
        <v>7</v>
      </c>
      <c r="AQ359"/>
    </row>
    <row r="360" spans="1:43" x14ac:dyDescent="0.2">
      <c r="A360" t="s">
        <v>479</v>
      </c>
      <c r="B360" t="s">
        <v>840</v>
      </c>
      <c r="C360" t="s">
        <v>1024</v>
      </c>
      <c r="D360" t="s">
        <v>1300</v>
      </c>
      <c r="E360" s="3">
        <v>59.455555555555556</v>
      </c>
      <c r="F360" s="3">
        <f>Table3[[#This Row],[Total Hours Nurse Staffing]]/Table3[[#This Row],[MDS Census]]</f>
        <v>2.4102354700056066</v>
      </c>
      <c r="G360" s="3">
        <f>Table3[[#This Row],[Total Direct Care Staff Hours]]/Table3[[#This Row],[MDS Census]]</f>
        <v>2.2611642683610538</v>
      </c>
      <c r="H360" s="3">
        <f>Table3[[#This Row],[Total RN Hours (w/ Admin, DON)]]/Table3[[#This Row],[MDS Census]]</f>
        <v>0.48947860213044286</v>
      </c>
      <c r="I360" s="3">
        <f>Table3[[#This Row],[RN Hours (excl. Admin, DON)]]/Table3[[#This Row],[MDS Census]]</f>
        <v>0.34040740048589047</v>
      </c>
      <c r="J360" s="3">
        <f t="shared" si="5"/>
        <v>143.3018888888889</v>
      </c>
      <c r="K360" s="3">
        <f>SUM(Table3[[#This Row],[RN Hours (excl. Admin, DON)]], Table3[[#This Row],[LPN Hours (excl. Admin)]], Table3[[#This Row],[CNA Hours]], Table3[[#This Row],[NA TR Hours]], Table3[[#This Row],[Med Aide/Tech Hours]])</f>
        <v>134.43877777777777</v>
      </c>
      <c r="L360" s="3">
        <f>SUM(Table3[[#This Row],[RN Hours (excl. Admin, DON)]:[RN DON Hours]])</f>
        <v>29.10222222222222</v>
      </c>
      <c r="M360" s="3">
        <v>20.239111111111111</v>
      </c>
      <c r="N360" s="3">
        <v>4.2797777777777775</v>
      </c>
      <c r="O360" s="3">
        <v>4.583333333333333</v>
      </c>
      <c r="P360" s="3">
        <f>SUM(Table3[[#This Row],[LPN Hours (excl. Admin)]:[LPN Admin Hours]])</f>
        <v>24.090666666666664</v>
      </c>
      <c r="Q360" s="3">
        <v>24.090666666666664</v>
      </c>
      <c r="R360" s="3">
        <v>0</v>
      </c>
      <c r="S360" s="3">
        <f>SUM(Table3[[#This Row],[CNA Hours]], Table3[[#This Row],[NA TR Hours]], Table3[[#This Row],[Med Aide/Tech Hours]])</f>
        <v>90.109000000000009</v>
      </c>
      <c r="T360" s="3">
        <v>39.533888888888889</v>
      </c>
      <c r="U360" s="3">
        <v>21.943777777777782</v>
      </c>
      <c r="V360" s="3">
        <v>28.63133333333333</v>
      </c>
      <c r="W360" s="3">
        <f>SUM(Table3[[#This Row],[RN Hours Contract]:[Med Aide Hours Contract]])</f>
        <v>2.2222222222222223E-2</v>
      </c>
      <c r="X360" s="3">
        <v>2.2222222222222223E-2</v>
      </c>
      <c r="Y360" s="3">
        <v>0</v>
      </c>
      <c r="Z360" s="3">
        <v>0</v>
      </c>
      <c r="AA360" s="3">
        <v>0</v>
      </c>
      <c r="AB360" s="3">
        <v>0</v>
      </c>
      <c r="AC360" s="3">
        <v>0</v>
      </c>
      <c r="AD360" s="3">
        <v>0</v>
      </c>
      <c r="AE360" s="3">
        <v>0</v>
      </c>
      <c r="AF360" t="s">
        <v>358</v>
      </c>
      <c r="AG360" s="13">
        <v>7</v>
      </c>
      <c r="AQ360"/>
    </row>
    <row r="361" spans="1:43" x14ac:dyDescent="0.2">
      <c r="A361" t="s">
        <v>479</v>
      </c>
      <c r="B361" t="s">
        <v>483</v>
      </c>
      <c r="C361" t="s">
        <v>985</v>
      </c>
      <c r="D361" t="s">
        <v>1227</v>
      </c>
      <c r="E361" s="3">
        <v>87.5</v>
      </c>
      <c r="F361" s="3">
        <f>Table3[[#This Row],[Total Hours Nurse Staffing]]/Table3[[#This Row],[MDS Census]]</f>
        <v>2.9600876190476186</v>
      </c>
      <c r="G361" s="3">
        <f>Table3[[#This Row],[Total Direct Care Staff Hours]]/Table3[[#This Row],[MDS Census]]</f>
        <v>2.8134666666666668</v>
      </c>
      <c r="H361" s="3">
        <f>Table3[[#This Row],[Total RN Hours (w/ Admin, DON)]]/Table3[[#This Row],[MDS Census]]</f>
        <v>0.22750349206349207</v>
      </c>
      <c r="I361" s="3">
        <f>Table3[[#This Row],[RN Hours (excl. Admin, DON)]]/Table3[[#This Row],[MDS Census]]</f>
        <v>0.14283428571428572</v>
      </c>
      <c r="J361" s="3">
        <f t="shared" si="5"/>
        <v>259.00766666666664</v>
      </c>
      <c r="K361" s="3">
        <f>SUM(Table3[[#This Row],[RN Hours (excl. Admin, DON)]], Table3[[#This Row],[LPN Hours (excl. Admin)]], Table3[[#This Row],[CNA Hours]], Table3[[#This Row],[NA TR Hours]], Table3[[#This Row],[Med Aide/Tech Hours]])</f>
        <v>246.17833333333334</v>
      </c>
      <c r="L361" s="3">
        <f>SUM(Table3[[#This Row],[RN Hours (excl. Admin, DON)]:[RN DON Hours]])</f>
        <v>19.906555555555556</v>
      </c>
      <c r="M361" s="3">
        <v>12.497999999999999</v>
      </c>
      <c r="N361" s="3">
        <v>0</v>
      </c>
      <c r="O361" s="3">
        <v>7.4085555555555569</v>
      </c>
      <c r="P361" s="3">
        <f>SUM(Table3[[#This Row],[LPN Hours (excl. Admin)]:[LPN Admin Hours]])</f>
        <v>76.222222222222214</v>
      </c>
      <c r="Q361" s="3">
        <v>70.801444444444442</v>
      </c>
      <c r="R361" s="3">
        <v>5.4207777777777784</v>
      </c>
      <c r="S361" s="3">
        <f>SUM(Table3[[#This Row],[CNA Hours]], Table3[[#This Row],[NA TR Hours]], Table3[[#This Row],[Med Aide/Tech Hours]])</f>
        <v>162.87888888888887</v>
      </c>
      <c r="T361" s="3">
        <v>113.65366666666667</v>
      </c>
      <c r="U361" s="3">
        <v>14.661999999999999</v>
      </c>
      <c r="V361" s="3">
        <v>34.563222222222208</v>
      </c>
      <c r="W361" s="3">
        <f>SUM(Table3[[#This Row],[RN Hours Contract]:[Med Aide Hours Contract]])</f>
        <v>0</v>
      </c>
      <c r="X361" s="3">
        <v>0</v>
      </c>
      <c r="Y361" s="3">
        <v>0</v>
      </c>
      <c r="Z361" s="3">
        <v>0</v>
      </c>
      <c r="AA361" s="3">
        <v>0</v>
      </c>
      <c r="AB361" s="3">
        <v>0</v>
      </c>
      <c r="AC361" s="3">
        <v>0</v>
      </c>
      <c r="AD361" s="3">
        <v>0</v>
      </c>
      <c r="AE361" s="3">
        <v>0</v>
      </c>
      <c r="AF361" t="s">
        <v>359</v>
      </c>
      <c r="AG361" s="13">
        <v>7</v>
      </c>
      <c r="AQ361"/>
    </row>
    <row r="362" spans="1:43" x14ac:dyDescent="0.2">
      <c r="A362" t="s">
        <v>479</v>
      </c>
      <c r="B362" t="s">
        <v>841</v>
      </c>
      <c r="C362" t="s">
        <v>1050</v>
      </c>
      <c r="D362" t="s">
        <v>1293</v>
      </c>
      <c r="E362" s="3">
        <v>53.56666666666667</v>
      </c>
      <c r="F362" s="3">
        <f>Table3[[#This Row],[Total Hours Nurse Staffing]]/Table3[[#This Row],[MDS Census]]</f>
        <v>3.5694358017008918</v>
      </c>
      <c r="G362" s="3">
        <f>Table3[[#This Row],[Total Direct Care Staff Hours]]/Table3[[#This Row],[MDS Census]]</f>
        <v>3.3904272972412364</v>
      </c>
      <c r="H362" s="3">
        <f>Table3[[#This Row],[Total RN Hours (w/ Admin, DON)]]/Table3[[#This Row],[MDS Census]]</f>
        <v>0.19150591163658989</v>
      </c>
      <c r="I362" s="3">
        <f>Table3[[#This Row],[RN Hours (excl. Admin, DON)]]/Table3[[#This Row],[MDS Census]]</f>
        <v>9.577888404895249E-2</v>
      </c>
      <c r="J362" s="3">
        <f t="shared" si="5"/>
        <v>191.20277777777778</v>
      </c>
      <c r="K362" s="3">
        <f>SUM(Table3[[#This Row],[RN Hours (excl. Admin, DON)]], Table3[[#This Row],[LPN Hours (excl. Admin)]], Table3[[#This Row],[CNA Hours]], Table3[[#This Row],[NA TR Hours]], Table3[[#This Row],[Med Aide/Tech Hours]])</f>
        <v>181.61388888888891</v>
      </c>
      <c r="L362" s="3">
        <f>SUM(Table3[[#This Row],[RN Hours (excl. Admin, DON)]:[RN DON Hours]])</f>
        <v>10.258333333333333</v>
      </c>
      <c r="M362" s="3">
        <v>5.1305555555555555</v>
      </c>
      <c r="N362" s="3">
        <v>0.44444444444444442</v>
      </c>
      <c r="O362" s="3">
        <v>4.6833333333333336</v>
      </c>
      <c r="P362" s="3">
        <f>SUM(Table3[[#This Row],[LPN Hours (excl. Admin)]:[LPN Admin Hours]])</f>
        <v>48.783333333333331</v>
      </c>
      <c r="Q362" s="3">
        <v>44.322222222222223</v>
      </c>
      <c r="R362" s="3">
        <v>4.4611111111111112</v>
      </c>
      <c r="S362" s="3">
        <f>SUM(Table3[[#This Row],[CNA Hours]], Table3[[#This Row],[NA TR Hours]], Table3[[#This Row],[Med Aide/Tech Hours]])</f>
        <v>132.16111111111113</v>
      </c>
      <c r="T362" s="3">
        <v>92.669444444444451</v>
      </c>
      <c r="U362" s="3">
        <v>0</v>
      </c>
      <c r="V362" s="3">
        <v>39.491666666666667</v>
      </c>
      <c r="W362" s="3">
        <f>SUM(Table3[[#This Row],[RN Hours Contract]:[Med Aide Hours Contract]])</f>
        <v>50.708333333333329</v>
      </c>
      <c r="X362" s="3">
        <v>8.8888888888888892E-2</v>
      </c>
      <c r="Y362" s="3">
        <v>0</v>
      </c>
      <c r="Z362" s="3">
        <v>0</v>
      </c>
      <c r="AA362" s="3">
        <v>38.93333333333333</v>
      </c>
      <c r="AB362" s="3">
        <v>0</v>
      </c>
      <c r="AC362" s="3">
        <v>8.4888888888888889</v>
      </c>
      <c r="AD362" s="3">
        <v>0</v>
      </c>
      <c r="AE362" s="3">
        <v>3.1972222222222224</v>
      </c>
      <c r="AF362" t="s">
        <v>360</v>
      </c>
      <c r="AG362" s="13">
        <v>7</v>
      </c>
      <c r="AQ362"/>
    </row>
    <row r="363" spans="1:43" x14ac:dyDescent="0.2">
      <c r="A363" t="s">
        <v>479</v>
      </c>
      <c r="B363" t="s">
        <v>842</v>
      </c>
      <c r="C363" t="s">
        <v>1008</v>
      </c>
      <c r="D363" t="s">
        <v>1215</v>
      </c>
      <c r="E363" s="3">
        <v>42.855555555555554</v>
      </c>
      <c r="F363" s="3">
        <f>Table3[[#This Row],[Total Hours Nurse Staffing]]/Table3[[#This Row],[MDS Census]]</f>
        <v>4.8348483277158412</v>
      </c>
      <c r="G363" s="3">
        <f>Table3[[#This Row],[Total Direct Care Staff Hours]]/Table3[[#This Row],[MDS Census]]</f>
        <v>4.6866113559761473</v>
      </c>
      <c r="H363" s="3">
        <f>Table3[[#This Row],[Total RN Hours (w/ Admin, DON)]]/Table3[[#This Row],[MDS Census]]</f>
        <v>0.48337049520352604</v>
      </c>
      <c r="I363" s="3">
        <f>Table3[[#This Row],[RN Hours (excl. Admin, DON)]]/Table3[[#This Row],[MDS Census]]</f>
        <v>0.35062483795696137</v>
      </c>
      <c r="J363" s="3">
        <f t="shared" si="5"/>
        <v>207.20011111111111</v>
      </c>
      <c r="K363" s="3">
        <f>SUM(Table3[[#This Row],[RN Hours (excl. Admin, DON)]], Table3[[#This Row],[LPN Hours (excl. Admin)]], Table3[[#This Row],[CNA Hours]], Table3[[#This Row],[NA TR Hours]], Table3[[#This Row],[Med Aide/Tech Hours]])</f>
        <v>200.84733333333332</v>
      </c>
      <c r="L363" s="3">
        <f>SUM(Table3[[#This Row],[RN Hours (excl. Admin, DON)]:[RN DON Hours]])</f>
        <v>20.71511111111111</v>
      </c>
      <c r="M363" s="3">
        <v>15.026222222222222</v>
      </c>
      <c r="N363" s="3">
        <v>0</v>
      </c>
      <c r="O363" s="3">
        <v>5.6888888888888891</v>
      </c>
      <c r="P363" s="3">
        <f>SUM(Table3[[#This Row],[LPN Hours (excl. Admin)]:[LPN Admin Hours]])</f>
        <v>23.469333333333331</v>
      </c>
      <c r="Q363" s="3">
        <v>22.805444444444444</v>
      </c>
      <c r="R363" s="3">
        <v>0.66388888888888886</v>
      </c>
      <c r="S363" s="3">
        <f>SUM(Table3[[#This Row],[CNA Hours]], Table3[[#This Row],[NA TR Hours]], Table3[[#This Row],[Med Aide/Tech Hours]])</f>
        <v>163.01566666666668</v>
      </c>
      <c r="T363" s="3">
        <v>114.76444444444444</v>
      </c>
      <c r="U363" s="3">
        <v>16.387666666666675</v>
      </c>
      <c r="V363" s="3">
        <v>31.86355555555555</v>
      </c>
      <c r="W363" s="3">
        <f>SUM(Table3[[#This Row],[RN Hours Contract]:[Med Aide Hours Contract]])</f>
        <v>21.508333333333333</v>
      </c>
      <c r="X363" s="3">
        <v>0.38611111111111113</v>
      </c>
      <c r="Y363" s="3">
        <v>0</v>
      </c>
      <c r="Z363" s="3">
        <v>0</v>
      </c>
      <c r="AA363" s="3">
        <v>2.85</v>
      </c>
      <c r="AB363" s="3">
        <v>0.66388888888888886</v>
      </c>
      <c r="AC363" s="3">
        <v>17.608333333333334</v>
      </c>
      <c r="AD363" s="3">
        <v>0</v>
      </c>
      <c r="AE363" s="3">
        <v>0</v>
      </c>
      <c r="AF363" t="s">
        <v>361</v>
      </c>
      <c r="AG363" s="13">
        <v>7</v>
      </c>
      <c r="AQ363"/>
    </row>
    <row r="364" spans="1:43" x14ac:dyDescent="0.2">
      <c r="A364" t="s">
        <v>479</v>
      </c>
      <c r="B364" t="s">
        <v>843</v>
      </c>
      <c r="C364" t="s">
        <v>968</v>
      </c>
      <c r="D364" t="s">
        <v>1249</v>
      </c>
      <c r="E364" s="3">
        <v>61.322222222222223</v>
      </c>
      <c r="F364" s="3">
        <f>Table3[[#This Row],[Total Hours Nurse Staffing]]/Table3[[#This Row],[MDS Census]]</f>
        <v>3.673580358760645</v>
      </c>
      <c r="G364" s="3">
        <f>Table3[[#This Row],[Total Direct Care Staff Hours]]/Table3[[#This Row],[MDS Census]]</f>
        <v>3.4797898169958326</v>
      </c>
      <c r="H364" s="3">
        <f>Table3[[#This Row],[Total RN Hours (w/ Admin, DON)]]/Table3[[#This Row],[MDS Census]]</f>
        <v>0.62417648124660263</v>
      </c>
      <c r="I364" s="3">
        <f>Table3[[#This Row],[RN Hours (excl. Admin, DON)]]/Table3[[#This Row],[MDS Census]]</f>
        <v>0.52611886211270154</v>
      </c>
      <c r="J364" s="3">
        <f t="shared" si="5"/>
        <v>225.27211111111112</v>
      </c>
      <c r="K364" s="3">
        <f>SUM(Table3[[#This Row],[RN Hours (excl. Admin, DON)]], Table3[[#This Row],[LPN Hours (excl. Admin)]], Table3[[#This Row],[CNA Hours]], Table3[[#This Row],[NA TR Hours]], Table3[[#This Row],[Med Aide/Tech Hours]])</f>
        <v>213.38844444444445</v>
      </c>
      <c r="L364" s="3">
        <f>SUM(Table3[[#This Row],[RN Hours (excl. Admin, DON)]:[RN DON Hours]])</f>
        <v>38.275888888888886</v>
      </c>
      <c r="M364" s="3">
        <v>32.262777777777778</v>
      </c>
      <c r="N364" s="3">
        <v>0</v>
      </c>
      <c r="O364" s="3">
        <v>6.0131111111111109</v>
      </c>
      <c r="P364" s="3">
        <f>SUM(Table3[[#This Row],[LPN Hours (excl. Admin)]:[LPN Admin Hours]])</f>
        <v>46.321222222222218</v>
      </c>
      <c r="Q364" s="3">
        <v>40.450666666666663</v>
      </c>
      <c r="R364" s="3">
        <v>5.8705555555555557</v>
      </c>
      <c r="S364" s="3">
        <f>SUM(Table3[[#This Row],[CNA Hours]], Table3[[#This Row],[NA TR Hours]], Table3[[#This Row],[Med Aide/Tech Hours]])</f>
        <v>140.67500000000001</v>
      </c>
      <c r="T364" s="3">
        <v>97.026666666666657</v>
      </c>
      <c r="U364" s="3">
        <v>24.426666666666673</v>
      </c>
      <c r="V364" s="3">
        <v>19.221666666666671</v>
      </c>
      <c r="W364" s="3">
        <f>SUM(Table3[[#This Row],[RN Hours Contract]:[Med Aide Hours Contract]])</f>
        <v>0</v>
      </c>
      <c r="X364" s="3">
        <v>0</v>
      </c>
      <c r="Y364" s="3">
        <v>0</v>
      </c>
      <c r="Z364" s="3">
        <v>0</v>
      </c>
      <c r="AA364" s="3">
        <v>0</v>
      </c>
      <c r="AB364" s="3">
        <v>0</v>
      </c>
      <c r="AC364" s="3">
        <v>0</v>
      </c>
      <c r="AD364" s="3">
        <v>0</v>
      </c>
      <c r="AE364" s="3">
        <v>0</v>
      </c>
      <c r="AF364" t="s">
        <v>362</v>
      </c>
      <c r="AG364" s="13">
        <v>7</v>
      </c>
      <c r="AQ364"/>
    </row>
    <row r="365" spans="1:43" x14ac:dyDescent="0.2">
      <c r="A365" t="s">
        <v>479</v>
      </c>
      <c r="B365" t="s">
        <v>844</v>
      </c>
      <c r="C365" t="s">
        <v>1096</v>
      </c>
      <c r="D365" t="s">
        <v>1264</v>
      </c>
      <c r="E365" s="3">
        <v>89.12222222222222</v>
      </c>
      <c r="F365" s="3">
        <f>Table3[[#This Row],[Total Hours Nurse Staffing]]/Table3[[#This Row],[MDS Census]]</f>
        <v>2.9725570377758386</v>
      </c>
      <c r="G365" s="3">
        <f>Table3[[#This Row],[Total Direct Care Staff Hours]]/Table3[[#This Row],[MDS Census]]</f>
        <v>2.7049582346340859</v>
      </c>
      <c r="H365" s="3">
        <f>Table3[[#This Row],[Total RN Hours (w/ Admin, DON)]]/Table3[[#This Row],[MDS Census]]</f>
        <v>0.35743922204213929</v>
      </c>
      <c r="I365" s="3">
        <f>Table3[[#This Row],[RN Hours (excl. Admin, DON)]]/Table3[[#This Row],[MDS Census]]</f>
        <v>8.9840418900386493E-2</v>
      </c>
      <c r="J365" s="3">
        <f t="shared" si="5"/>
        <v>264.9208888888889</v>
      </c>
      <c r="K365" s="3">
        <f>SUM(Table3[[#This Row],[RN Hours (excl. Admin, DON)]], Table3[[#This Row],[LPN Hours (excl. Admin)]], Table3[[#This Row],[CNA Hours]], Table3[[#This Row],[NA TR Hours]], Table3[[#This Row],[Med Aide/Tech Hours]])</f>
        <v>241.07188888888891</v>
      </c>
      <c r="L365" s="3">
        <f>SUM(Table3[[#This Row],[RN Hours (excl. Admin, DON)]:[RN DON Hours]])</f>
        <v>31.855777777777767</v>
      </c>
      <c r="M365" s="3">
        <v>8.0067777777777778</v>
      </c>
      <c r="N365" s="3">
        <v>18.248999999999992</v>
      </c>
      <c r="O365" s="3">
        <v>5.6</v>
      </c>
      <c r="P365" s="3">
        <f>SUM(Table3[[#This Row],[LPN Hours (excl. Admin)]:[LPN Admin Hours]])</f>
        <v>52.38377777777778</v>
      </c>
      <c r="Q365" s="3">
        <v>52.38377777777778</v>
      </c>
      <c r="R365" s="3">
        <v>0</v>
      </c>
      <c r="S365" s="3">
        <f>SUM(Table3[[#This Row],[CNA Hours]], Table3[[#This Row],[NA TR Hours]], Table3[[#This Row],[Med Aide/Tech Hours]])</f>
        <v>180.68133333333336</v>
      </c>
      <c r="T365" s="3">
        <v>121.468</v>
      </c>
      <c r="U365" s="3">
        <v>37.616555555555557</v>
      </c>
      <c r="V365" s="3">
        <v>21.596777777777781</v>
      </c>
      <c r="W365" s="3">
        <f>SUM(Table3[[#This Row],[RN Hours Contract]:[Med Aide Hours Contract]])</f>
        <v>0.88888888888888884</v>
      </c>
      <c r="X365" s="3">
        <v>0</v>
      </c>
      <c r="Y365" s="3">
        <v>0.88888888888888884</v>
      </c>
      <c r="Z365" s="3">
        <v>0</v>
      </c>
      <c r="AA365" s="3">
        <v>0</v>
      </c>
      <c r="AB365" s="3">
        <v>0</v>
      </c>
      <c r="AC365" s="3">
        <v>0</v>
      </c>
      <c r="AD365" s="3">
        <v>0</v>
      </c>
      <c r="AE365" s="3">
        <v>0</v>
      </c>
      <c r="AF365" t="s">
        <v>363</v>
      </c>
      <c r="AG365" s="13">
        <v>7</v>
      </c>
      <c r="AQ365"/>
    </row>
    <row r="366" spans="1:43" x14ac:dyDescent="0.2">
      <c r="A366" t="s">
        <v>479</v>
      </c>
      <c r="B366" t="s">
        <v>845</v>
      </c>
      <c r="C366" t="s">
        <v>1000</v>
      </c>
      <c r="D366" t="s">
        <v>1232</v>
      </c>
      <c r="E366" s="3">
        <v>24.233333333333334</v>
      </c>
      <c r="F366" s="3">
        <f>Table3[[#This Row],[Total Hours Nurse Staffing]]/Table3[[#This Row],[MDS Census]]</f>
        <v>4.4350068775790916</v>
      </c>
      <c r="G366" s="3">
        <f>Table3[[#This Row],[Total Direct Care Staff Hours]]/Table3[[#This Row],[MDS Census]]</f>
        <v>4.0264786795048133</v>
      </c>
      <c r="H366" s="3">
        <f>Table3[[#This Row],[Total RN Hours (w/ Admin, DON)]]/Table3[[#This Row],[MDS Census]]</f>
        <v>0.49335167354424575</v>
      </c>
      <c r="I366" s="3">
        <f>Table3[[#This Row],[RN Hours (excl. Admin, DON)]]/Table3[[#This Row],[MDS Census]]</f>
        <v>8.4823475469967893E-2</v>
      </c>
      <c r="J366" s="3">
        <f t="shared" si="5"/>
        <v>107.47499999999999</v>
      </c>
      <c r="K366" s="3">
        <f>SUM(Table3[[#This Row],[RN Hours (excl. Admin, DON)]], Table3[[#This Row],[LPN Hours (excl. Admin)]], Table3[[#This Row],[CNA Hours]], Table3[[#This Row],[NA TR Hours]], Table3[[#This Row],[Med Aide/Tech Hours]])</f>
        <v>97.574999999999989</v>
      </c>
      <c r="L366" s="3">
        <f>SUM(Table3[[#This Row],[RN Hours (excl. Admin, DON)]:[RN DON Hours]])</f>
        <v>11.955555555555556</v>
      </c>
      <c r="M366" s="3">
        <v>2.0555555555555554</v>
      </c>
      <c r="N366" s="3">
        <v>5.0111111111111111</v>
      </c>
      <c r="O366" s="3">
        <v>4.8888888888888893</v>
      </c>
      <c r="P366" s="3">
        <f>SUM(Table3[[#This Row],[LPN Hours (excl. Admin)]:[LPN Admin Hours]])</f>
        <v>30.494444444444444</v>
      </c>
      <c r="Q366" s="3">
        <v>30.494444444444444</v>
      </c>
      <c r="R366" s="3">
        <v>0</v>
      </c>
      <c r="S366" s="3">
        <f>SUM(Table3[[#This Row],[CNA Hours]], Table3[[#This Row],[NA TR Hours]], Table3[[#This Row],[Med Aide/Tech Hours]])</f>
        <v>65.024999999999991</v>
      </c>
      <c r="T366" s="3">
        <v>63.24722222222222</v>
      </c>
      <c r="U366" s="3">
        <v>1.7777777777777777</v>
      </c>
      <c r="V366" s="3">
        <v>0</v>
      </c>
      <c r="W366" s="3">
        <f>SUM(Table3[[#This Row],[RN Hours Contract]:[Med Aide Hours Contract]])</f>
        <v>0</v>
      </c>
      <c r="X366" s="3">
        <v>0</v>
      </c>
      <c r="Y366" s="3">
        <v>0</v>
      </c>
      <c r="Z366" s="3">
        <v>0</v>
      </c>
      <c r="AA366" s="3">
        <v>0</v>
      </c>
      <c r="AB366" s="3">
        <v>0</v>
      </c>
      <c r="AC366" s="3">
        <v>0</v>
      </c>
      <c r="AD366" s="3">
        <v>0</v>
      </c>
      <c r="AE366" s="3">
        <v>0</v>
      </c>
      <c r="AF366" t="s">
        <v>364</v>
      </c>
      <c r="AG366" s="13">
        <v>7</v>
      </c>
      <c r="AQ366"/>
    </row>
    <row r="367" spans="1:43" x14ac:dyDescent="0.2">
      <c r="A367" t="s">
        <v>479</v>
      </c>
      <c r="B367" t="s">
        <v>846</v>
      </c>
      <c r="C367" t="s">
        <v>1050</v>
      </c>
      <c r="D367" t="s">
        <v>1276</v>
      </c>
      <c r="E367" s="3">
        <v>86.388888888888886</v>
      </c>
      <c r="F367" s="3">
        <f>Table3[[#This Row],[Total Hours Nurse Staffing]]/Table3[[#This Row],[MDS Census]]</f>
        <v>4.8048231511254018</v>
      </c>
      <c r="G367" s="3">
        <f>Table3[[#This Row],[Total Direct Care Staff Hours]]/Table3[[#This Row],[MDS Census]]</f>
        <v>4.177652733118971</v>
      </c>
      <c r="H367" s="3">
        <f>Table3[[#This Row],[Total RN Hours (w/ Admin, DON)]]/Table3[[#This Row],[MDS Census]]</f>
        <v>0.73627009646302255</v>
      </c>
      <c r="I367" s="3">
        <f>Table3[[#This Row],[RN Hours (excl. Admin, DON)]]/Table3[[#This Row],[MDS Census]]</f>
        <v>0.32996784565916398</v>
      </c>
      <c r="J367" s="3">
        <f t="shared" si="5"/>
        <v>415.08333333333331</v>
      </c>
      <c r="K367" s="3">
        <f>SUM(Table3[[#This Row],[RN Hours (excl. Admin, DON)]], Table3[[#This Row],[LPN Hours (excl. Admin)]], Table3[[#This Row],[CNA Hours]], Table3[[#This Row],[NA TR Hours]], Table3[[#This Row],[Med Aide/Tech Hours]])</f>
        <v>360.90277777777777</v>
      </c>
      <c r="L367" s="3">
        <f>SUM(Table3[[#This Row],[RN Hours (excl. Admin, DON)]:[RN DON Hours]])</f>
        <v>63.605555555555554</v>
      </c>
      <c r="M367" s="3">
        <v>28.505555555555556</v>
      </c>
      <c r="N367" s="3">
        <v>31.011111111111113</v>
      </c>
      <c r="O367" s="3">
        <v>4.0888888888888886</v>
      </c>
      <c r="P367" s="3">
        <f>SUM(Table3[[#This Row],[LPN Hours (excl. Admin)]:[LPN Admin Hours]])</f>
        <v>114.90277777777777</v>
      </c>
      <c r="Q367" s="3">
        <v>95.822222222222223</v>
      </c>
      <c r="R367" s="3">
        <v>19.080555555555556</v>
      </c>
      <c r="S367" s="3">
        <f>SUM(Table3[[#This Row],[CNA Hours]], Table3[[#This Row],[NA TR Hours]], Table3[[#This Row],[Med Aide/Tech Hours]])</f>
        <v>236.57499999999999</v>
      </c>
      <c r="T367" s="3">
        <v>197.39444444444445</v>
      </c>
      <c r="U367" s="3">
        <v>0</v>
      </c>
      <c r="V367" s="3">
        <v>39.180555555555557</v>
      </c>
      <c r="W367" s="3">
        <f>SUM(Table3[[#This Row],[RN Hours Contract]:[Med Aide Hours Contract]])</f>
        <v>27.569444444444443</v>
      </c>
      <c r="X367" s="3">
        <v>0</v>
      </c>
      <c r="Y367" s="3">
        <v>0</v>
      </c>
      <c r="Z367" s="3">
        <v>0</v>
      </c>
      <c r="AA367" s="3">
        <v>10.444444444444445</v>
      </c>
      <c r="AB367" s="3">
        <v>0</v>
      </c>
      <c r="AC367" s="3">
        <v>17.125</v>
      </c>
      <c r="AD367" s="3">
        <v>0</v>
      </c>
      <c r="AE367" s="3">
        <v>0</v>
      </c>
      <c r="AF367" t="s">
        <v>365</v>
      </c>
      <c r="AG367" s="13">
        <v>7</v>
      </c>
      <c r="AQ367"/>
    </row>
    <row r="368" spans="1:43" x14ac:dyDescent="0.2">
      <c r="A368" t="s">
        <v>479</v>
      </c>
      <c r="B368" t="s">
        <v>847</v>
      </c>
      <c r="C368" t="s">
        <v>1062</v>
      </c>
      <c r="D368" t="s">
        <v>1276</v>
      </c>
      <c r="E368" s="3">
        <v>74.388888888888886</v>
      </c>
      <c r="F368" s="3">
        <f>Table3[[#This Row],[Total Hours Nurse Staffing]]/Table3[[#This Row],[MDS Census]]</f>
        <v>3.1895250186706501</v>
      </c>
      <c r="G368" s="3">
        <f>Table3[[#This Row],[Total Direct Care Staff Hours]]/Table3[[#This Row],[MDS Census]]</f>
        <v>3.1142449589245706</v>
      </c>
      <c r="H368" s="3">
        <f>Table3[[#This Row],[Total RN Hours (w/ Admin, DON)]]/Table3[[#This Row],[MDS Census]]</f>
        <v>0.30292008961911876</v>
      </c>
      <c r="I368" s="3">
        <f>Table3[[#This Row],[RN Hours (excl. Admin, DON)]]/Table3[[#This Row],[MDS Census]]</f>
        <v>0.22764002987303958</v>
      </c>
      <c r="J368" s="3">
        <f t="shared" si="5"/>
        <v>237.26522222222223</v>
      </c>
      <c r="K368" s="3">
        <f>SUM(Table3[[#This Row],[RN Hours (excl. Admin, DON)]], Table3[[#This Row],[LPN Hours (excl. Admin)]], Table3[[#This Row],[CNA Hours]], Table3[[#This Row],[NA TR Hours]], Table3[[#This Row],[Med Aide/Tech Hours]])</f>
        <v>231.66522222222221</v>
      </c>
      <c r="L368" s="3">
        <f>SUM(Table3[[#This Row],[RN Hours (excl. Admin, DON)]:[RN DON Hours]])</f>
        <v>22.533888888888889</v>
      </c>
      <c r="M368" s="3">
        <v>16.933888888888887</v>
      </c>
      <c r="N368" s="3">
        <v>0</v>
      </c>
      <c r="O368" s="3">
        <v>5.6</v>
      </c>
      <c r="P368" s="3">
        <f>SUM(Table3[[#This Row],[LPN Hours (excl. Admin)]:[LPN Admin Hours]])</f>
        <v>52.44488888888889</v>
      </c>
      <c r="Q368" s="3">
        <v>52.44488888888889</v>
      </c>
      <c r="R368" s="3">
        <v>0</v>
      </c>
      <c r="S368" s="3">
        <f>SUM(Table3[[#This Row],[CNA Hours]], Table3[[#This Row],[NA TR Hours]], Table3[[#This Row],[Med Aide/Tech Hours]])</f>
        <v>162.28644444444444</v>
      </c>
      <c r="T368" s="3">
        <v>87.132888888888886</v>
      </c>
      <c r="U368" s="3">
        <v>34.616000000000007</v>
      </c>
      <c r="V368" s="3">
        <v>40.537555555555542</v>
      </c>
      <c r="W368" s="3">
        <f>SUM(Table3[[#This Row],[RN Hours Contract]:[Med Aide Hours Contract]])</f>
        <v>1.1055555555555556</v>
      </c>
      <c r="X368" s="3">
        <v>1.1055555555555556</v>
      </c>
      <c r="Y368" s="3">
        <v>0</v>
      </c>
      <c r="Z368" s="3">
        <v>0</v>
      </c>
      <c r="AA368" s="3">
        <v>0</v>
      </c>
      <c r="AB368" s="3">
        <v>0</v>
      </c>
      <c r="AC368" s="3">
        <v>0</v>
      </c>
      <c r="AD368" s="3">
        <v>0</v>
      </c>
      <c r="AE368" s="3">
        <v>0</v>
      </c>
      <c r="AF368" t="s">
        <v>366</v>
      </c>
      <c r="AG368" s="13">
        <v>7</v>
      </c>
      <c r="AQ368"/>
    </row>
    <row r="369" spans="1:43" x14ac:dyDescent="0.2">
      <c r="A369" t="s">
        <v>479</v>
      </c>
      <c r="B369" t="s">
        <v>848</v>
      </c>
      <c r="C369" t="s">
        <v>1031</v>
      </c>
      <c r="D369" t="s">
        <v>1203</v>
      </c>
      <c r="E369" s="3">
        <v>78.711111111111109</v>
      </c>
      <c r="F369" s="3">
        <f>Table3[[#This Row],[Total Hours Nurse Staffing]]/Table3[[#This Row],[MDS Census]]</f>
        <v>3.3296654432523995</v>
      </c>
      <c r="G369" s="3">
        <f>Table3[[#This Row],[Total Direct Care Staff Hours]]/Table3[[#This Row],[MDS Census]]</f>
        <v>3.1426397515527951</v>
      </c>
      <c r="H369" s="3">
        <f>Table3[[#This Row],[Total RN Hours (w/ Admin, DON)]]/Table3[[#This Row],[MDS Census]]</f>
        <v>0.35264822134387358</v>
      </c>
      <c r="I369" s="3">
        <f>Table3[[#This Row],[RN Hours (excl. Admin, DON)]]/Table3[[#This Row],[MDS Census]]</f>
        <v>0.27787267080745343</v>
      </c>
      <c r="J369" s="3">
        <f t="shared" ref="J369:J432" si="6">SUM(L369,P369,S369)</f>
        <v>262.08166666666665</v>
      </c>
      <c r="K369" s="3">
        <f>SUM(Table3[[#This Row],[RN Hours (excl. Admin, DON)]], Table3[[#This Row],[LPN Hours (excl. Admin)]], Table3[[#This Row],[CNA Hours]], Table3[[#This Row],[NA TR Hours]], Table3[[#This Row],[Med Aide/Tech Hours]])</f>
        <v>247.36066666666665</v>
      </c>
      <c r="L369" s="3">
        <f>SUM(Table3[[#This Row],[RN Hours (excl. Admin, DON)]:[RN DON Hours]])</f>
        <v>27.757333333333335</v>
      </c>
      <c r="M369" s="3">
        <v>21.871666666666666</v>
      </c>
      <c r="N369" s="3">
        <v>2.0227777777777778</v>
      </c>
      <c r="O369" s="3">
        <v>3.8628888888888877</v>
      </c>
      <c r="P369" s="3">
        <f>SUM(Table3[[#This Row],[LPN Hours (excl. Admin)]:[LPN Admin Hours]])</f>
        <v>65.99411111111111</v>
      </c>
      <c r="Q369" s="3">
        <v>57.158777777777779</v>
      </c>
      <c r="R369" s="3">
        <v>8.8353333333333346</v>
      </c>
      <c r="S369" s="3">
        <f>SUM(Table3[[#This Row],[CNA Hours]], Table3[[#This Row],[NA TR Hours]], Table3[[#This Row],[Med Aide/Tech Hours]])</f>
        <v>168.3302222222222</v>
      </c>
      <c r="T369" s="3">
        <v>145.14399999999998</v>
      </c>
      <c r="U369" s="3">
        <v>0</v>
      </c>
      <c r="V369" s="3">
        <v>23.186222222222224</v>
      </c>
      <c r="W369" s="3">
        <f>SUM(Table3[[#This Row],[RN Hours Contract]:[Med Aide Hours Contract]])</f>
        <v>2.0227777777777778</v>
      </c>
      <c r="X369" s="3">
        <v>0</v>
      </c>
      <c r="Y369" s="3">
        <v>2.0227777777777778</v>
      </c>
      <c r="Z369" s="3">
        <v>0</v>
      </c>
      <c r="AA369" s="3">
        <v>0</v>
      </c>
      <c r="AB369" s="3">
        <v>0</v>
      </c>
      <c r="AC369" s="3">
        <v>0</v>
      </c>
      <c r="AD369" s="3">
        <v>0</v>
      </c>
      <c r="AE369" s="3">
        <v>0</v>
      </c>
      <c r="AF369" t="s">
        <v>367</v>
      </c>
      <c r="AG369" s="13">
        <v>7</v>
      </c>
      <c r="AQ369"/>
    </row>
    <row r="370" spans="1:43" x14ac:dyDescent="0.2">
      <c r="A370" t="s">
        <v>479</v>
      </c>
      <c r="B370" t="s">
        <v>849</v>
      </c>
      <c r="C370" t="s">
        <v>1148</v>
      </c>
      <c r="D370" t="s">
        <v>1203</v>
      </c>
      <c r="E370" s="3">
        <v>68.022222222222226</v>
      </c>
      <c r="F370" s="3">
        <f>Table3[[#This Row],[Total Hours Nurse Staffing]]/Table3[[#This Row],[MDS Census]]</f>
        <v>4.7002433845148639</v>
      </c>
      <c r="G370" s="3">
        <f>Table3[[#This Row],[Total Direct Care Staff Hours]]/Table3[[#This Row],[MDS Census]]</f>
        <v>4.3203430251551778</v>
      </c>
      <c r="H370" s="3">
        <f>Table3[[#This Row],[Total RN Hours (w/ Admin, DON)]]/Table3[[#This Row],[MDS Census]]</f>
        <v>0.52144560601110745</v>
      </c>
      <c r="I370" s="3">
        <f>Table3[[#This Row],[RN Hours (excl. Admin, DON)]]/Table3[[#This Row],[MDS Census]]</f>
        <v>0.3598154197974518</v>
      </c>
      <c r="J370" s="3">
        <f t="shared" si="6"/>
        <v>319.721</v>
      </c>
      <c r="K370" s="3">
        <f>SUM(Table3[[#This Row],[RN Hours (excl. Admin, DON)]], Table3[[#This Row],[LPN Hours (excl. Admin)]], Table3[[#This Row],[CNA Hours]], Table3[[#This Row],[NA TR Hours]], Table3[[#This Row],[Med Aide/Tech Hours]])</f>
        <v>293.87933333333331</v>
      </c>
      <c r="L370" s="3">
        <f>SUM(Table3[[#This Row],[RN Hours (excl. Admin, DON)]:[RN DON Hours]])</f>
        <v>35.469888888888889</v>
      </c>
      <c r="M370" s="3">
        <v>24.475444444444445</v>
      </c>
      <c r="N370" s="3">
        <v>7.5944444444444441</v>
      </c>
      <c r="O370" s="3">
        <v>3.4</v>
      </c>
      <c r="P370" s="3">
        <f>SUM(Table3[[#This Row],[LPN Hours (excl. Admin)]:[LPN Admin Hours]])</f>
        <v>82.923444444444442</v>
      </c>
      <c r="Q370" s="3">
        <v>68.076222222222214</v>
      </c>
      <c r="R370" s="3">
        <v>14.847222222222221</v>
      </c>
      <c r="S370" s="3">
        <f>SUM(Table3[[#This Row],[CNA Hours]], Table3[[#This Row],[NA TR Hours]], Table3[[#This Row],[Med Aide/Tech Hours]])</f>
        <v>201.32766666666666</v>
      </c>
      <c r="T370" s="3">
        <v>163.98866666666666</v>
      </c>
      <c r="U370" s="3">
        <v>0</v>
      </c>
      <c r="V370" s="3">
        <v>37.338999999999999</v>
      </c>
      <c r="W370" s="3">
        <f>SUM(Table3[[#This Row],[RN Hours Contract]:[Med Aide Hours Contract]])</f>
        <v>0</v>
      </c>
      <c r="X370" s="3">
        <v>0</v>
      </c>
      <c r="Y370" s="3">
        <v>0</v>
      </c>
      <c r="Z370" s="3">
        <v>0</v>
      </c>
      <c r="AA370" s="3">
        <v>0</v>
      </c>
      <c r="AB370" s="3">
        <v>0</v>
      </c>
      <c r="AC370" s="3">
        <v>0</v>
      </c>
      <c r="AD370" s="3">
        <v>0</v>
      </c>
      <c r="AE370" s="3">
        <v>0</v>
      </c>
      <c r="AF370" t="s">
        <v>368</v>
      </c>
      <c r="AG370" s="13">
        <v>7</v>
      </c>
      <c r="AQ370"/>
    </row>
    <row r="371" spans="1:43" x14ac:dyDescent="0.2">
      <c r="A371" t="s">
        <v>479</v>
      </c>
      <c r="B371" t="s">
        <v>850</v>
      </c>
      <c r="C371" t="s">
        <v>1037</v>
      </c>
      <c r="D371" t="s">
        <v>1301</v>
      </c>
      <c r="E371" s="3">
        <v>33.12222222222222</v>
      </c>
      <c r="F371" s="3">
        <f>Table3[[#This Row],[Total Hours Nurse Staffing]]/Table3[[#This Row],[MDS Census]]</f>
        <v>3.6507883260650789</v>
      </c>
      <c r="G371" s="3">
        <f>Table3[[#This Row],[Total Direct Care Staff Hours]]/Table3[[#This Row],[MDS Census]]</f>
        <v>3.3060046964106009</v>
      </c>
      <c r="H371" s="3">
        <f>Table3[[#This Row],[Total RN Hours (w/ Admin, DON)]]/Table3[[#This Row],[MDS Census]]</f>
        <v>0.54316001341831599</v>
      </c>
      <c r="I371" s="3">
        <f>Table3[[#This Row],[RN Hours (excl. Admin, DON)]]/Table3[[#This Row],[MDS Census]]</f>
        <v>0.3237068097953707</v>
      </c>
      <c r="J371" s="3">
        <f t="shared" si="6"/>
        <v>120.92222222222222</v>
      </c>
      <c r="K371" s="3">
        <f>SUM(Table3[[#This Row],[RN Hours (excl. Admin, DON)]], Table3[[#This Row],[LPN Hours (excl. Admin)]], Table3[[#This Row],[CNA Hours]], Table3[[#This Row],[NA TR Hours]], Table3[[#This Row],[Med Aide/Tech Hours]])</f>
        <v>109.50222222222223</v>
      </c>
      <c r="L371" s="3">
        <f>SUM(Table3[[#This Row],[RN Hours (excl. Admin, DON)]:[RN DON Hours]])</f>
        <v>17.990666666666666</v>
      </c>
      <c r="M371" s="3">
        <v>10.721888888888889</v>
      </c>
      <c r="N371" s="3">
        <v>6.0164444444444447</v>
      </c>
      <c r="O371" s="3">
        <v>1.2523333333333335</v>
      </c>
      <c r="P371" s="3">
        <f>SUM(Table3[[#This Row],[LPN Hours (excl. Admin)]:[LPN Admin Hours]])</f>
        <v>33.393444444444448</v>
      </c>
      <c r="Q371" s="3">
        <v>29.242222222222225</v>
      </c>
      <c r="R371" s="3">
        <v>4.1512222222222226</v>
      </c>
      <c r="S371" s="3">
        <f>SUM(Table3[[#This Row],[CNA Hours]], Table3[[#This Row],[NA TR Hours]], Table3[[#This Row],[Med Aide/Tech Hours]])</f>
        <v>69.538111111111107</v>
      </c>
      <c r="T371" s="3">
        <v>52.413111111111114</v>
      </c>
      <c r="U371" s="3">
        <v>15.706111111111113</v>
      </c>
      <c r="V371" s="3">
        <v>1.4188888888888889</v>
      </c>
      <c r="W371" s="3">
        <f>SUM(Table3[[#This Row],[RN Hours Contract]:[Med Aide Hours Contract]])</f>
        <v>0</v>
      </c>
      <c r="X371" s="3">
        <v>0</v>
      </c>
      <c r="Y371" s="3">
        <v>0</v>
      </c>
      <c r="Z371" s="3">
        <v>0</v>
      </c>
      <c r="AA371" s="3">
        <v>0</v>
      </c>
      <c r="AB371" s="3">
        <v>0</v>
      </c>
      <c r="AC371" s="3">
        <v>0</v>
      </c>
      <c r="AD371" s="3">
        <v>0</v>
      </c>
      <c r="AE371" s="3">
        <v>0</v>
      </c>
      <c r="AF371" t="s">
        <v>369</v>
      </c>
      <c r="AG371" s="13">
        <v>7</v>
      </c>
      <c r="AQ371"/>
    </row>
    <row r="372" spans="1:43" x14ac:dyDescent="0.2">
      <c r="A372" t="s">
        <v>479</v>
      </c>
      <c r="B372" t="s">
        <v>851</v>
      </c>
      <c r="C372" t="s">
        <v>1005</v>
      </c>
      <c r="D372" t="s">
        <v>1224</v>
      </c>
      <c r="E372" s="3">
        <v>48.177777777777777</v>
      </c>
      <c r="F372" s="3">
        <f>Table3[[#This Row],[Total Hours Nurse Staffing]]/Table3[[#This Row],[MDS Census]]</f>
        <v>3.651388376383764</v>
      </c>
      <c r="G372" s="3">
        <f>Table3[[#This Row],[Total Direct Care Staff Hours]]/Table3[[#This Row],[MDS Census]]</f>
        <v>3.2598593173431736</v>
      </c>
      <c r="H372" s="3">
        <f>Table3[[#This Row],[Total RN Hours (w/ Admin, DON)]]/Table3[[#This Row],[MDS Census]]</f>
        <v>0.64095249077490779</v>
      </c>
      <c r="I372" s="3">
        <f>Table3[[#This Row],[RN Hours (excl. Admin, DON)]]/Table3[[#This Row],[MDS Census]]</f>
        <v>0.36208487084870844</v>
      </c>
      <c r="J372" s="3">
        <f t="shared" si="6"/>
        <v>175.91577777777778</v>
      </c>
      <c r="K372" s="3">
        <f>SUM(Table3[[#This Row],[RN Hours (excl. Admin, DON)]], Table3[[#This Row],[LPN Hours (excl. Admin)]], Table3[[#This Row],[CNA Hours]], Table3[[#This Row],[NA TR Hours]], Table3[[#This Row],[Med Aide/Tech Hours]])</f>
        <v>157.05277777777778</v>
      </c>
      <c r="L372" s="3">
        <f>SUM(Table3[[#This Row],[RN Hours (excl. Admin, DON)]:[RN DON Hours]])</f>
        <v>30.879666666666669</v>
      </c>
      <c r="M372" s="3">
        <v>17.444444444444443</v>
      </c>
      <c r="N372" s="3">
        <v>7.2611111111111111</v>
      </c>
      <c r="O372" s="3">
        <v>6.1741111111111122</v>
      </c>
      <c r="P372" s="3">
        <f>SUM(Table3[[#This Row],[LPN Hours (excl. Admin)]:[LPN Admin Hours]])</f>
        <v>33.652777777777779</v>
      </c>
      <c r="Q372" s="3">
        <v>28.225000000000001</v>
      </c>
      <c r="R372" s="3">
        <v>5.427777777777778</v>
      </c>
      <c r="S372" s="3">
        <f>SUM(Table3[[#This Row],[CNA Hours]], Table3[[#This Row],[NA TR Hours]], Table3[[#This Row],[Med Aide/Tech Hours]])</f>
        <v>111.38333333333333</v>
      </c>
      <c r="T372" s="3">
        <v>65.136111111111106</v>
      </c>
      <c r="U372" s="3">
        <v>33.269444444444446</v>
      </c>
      <c r="V372" s="3">
        <v>12.977777777777778</v>
      </c>
      <c r="W372" s="3">
        <f>SUM(Table3[[#This Row],[RN Hours Contract]:[Med Aide Hours Contract]])</f>
        <v>0</v>
      </c>
      <c r="X372" s="3">
        <v>0</v>
      </c>
      <c r="Y372" s="3">
        <v>0</v>
      </c>
      <c r="Z372" s="3">
        <v>0</v>
      </c>
      <c r="AA372" s="3">
        <v>0</v>
      </c>
      <c r="AB372" s="3">
        <v>0</v>
      </c>
      <c r="AC372" s="3">
        <v>0</v>
      </c>
      <c r="AD372" s="3">
        <v>0</v>
      </c>
      <c r="AE372" s="3">
        <v>0</v>
      </c>
      <c r="AF372" t="s">
        <v>370</v>
      </c>
      <c r="AG372" s="13">
        <v>7</v>
      </c>
      <c r="AQ372"/>
    </row>
    <row r="373" spans="1:43" x14ac:dyDescent="0.2">
      <c r="A373" t="s">
        <v>479</v>
      </c>
      <c r="B373" t="s">
        <v>852</v>
      </c>
      <c r="C373" t="s">
        <v>1096</v>
      </c>
      <c r="D373" t="s">
        <v>1264</v>
      </c>
      <c r="E373" s="3">
        <v>48.244444444444447</v>
      </c>
      <c r="F373" s="3">
        <f>Table3[[#This Row],[Total Hours Nurse Staffing]]/Table3[[#This Row],[MDS Census]]</f>
        <v>2.8892054352832797</v>
      </c>
      <c r="G373" s="3">
        <f>Table3[[#This Row],[Total Direct Care Staff Hours]]/Table3[[#This Row],[MDS Census]]</f>
        <v>2.6321280515891297</v>
      </c>
      <c r="H373" s="3">
        <f>Table3[[#This Row],[Total RN Hours (w/ Admin, DON)]]/Table3[[#This Row],[MDS Census]]</f>
        <v>0.42934592353754025</v>
      </c>
      <c r="I373" s="3">
        <f>Table3[[#This Row],[RN Hours (excl. Admin, DON)]]/Table3[[#This Row],[MDS Census]]</f>
        <v>0.21387609396591431</v>
      </c>
      <c r="J373" s="3">
        <f t="shared" si="6"/>
        <v>139.38811111111113</v>
      </c>
      <c r="K373" s="3">
        <f>SUM(Table3[[#This Row],[RN Hours (excl. Admin, DON)]], Table3[[#This Row],[LPN Hours (excl. Admin)]], Table3[[#This Row],[CNA Hours]], Table3[[#This Row],[NA TR Hours]], Table3[[#This Row],[Med Aide/Tech Hours]])</f>
        <v>126.98555555555558</v>
      </c>
      <c r="L373" s="3">
        <f>SUM(Table3[[#This Row],[RN Hours (excl. Admin, DON)]:[RN DON Hours]])</f>
        <v>20.713555555555555</v>
      </c>
      <c r="M373" s="3">
        <v>10.318333333333333</v>
      </c>
      <c r="N373" s="3">
        <v>5.5507777777777774</v>
      </c>
      <c r="O373" s="3">
        <v>4.8444444444444441</v>
      </c>
      <c r="P373" s="3">
        <f>SUM(Table3[[#This Row],[LPN Hours (excl. Admin)]:[LPN Admin Hours]])</f>
        <v>20.149444444444441</v>
      </c>
      <c r="Q373" s="3">
        <v>18.14211111111111</v>
      </c>
      <c r="R373" s="3">
        <v>2.0073333333333334</v>
      </c>
      <c r="S373" s="3">
        <f>SUM(Table3[[#This Row],[CNA Hours]], Table3[[#This Row],[NA TR Hours]], Table3[[#This Row],[Med Aide/Tech Hours]])</f>
        <v>98.52511111111113</v>
      </c>
      <c r="T373" s="3">
        <v>69.500555555555565</v>
      </c>
      <c r="U373" s="3">
        <v>8.5203333333333369</v>
      </c>
      <c r="V373" s="3">
        <v>20.504222222222229</v>
      </c>
      <c r="W373" s="3">
        <f>SUM(Table3[[#This Row],[RN Hours Contract]:[Med Aide Hours Contract]])</f>
        <v>14.81111111111111</v>
      </c>
      <c r="X373" s="3">
        <v>0</v>
      </c>
      <c r="Y373" s="3">
        <v>0</v>
      </c>
      <c r="Z373" s="3">
        <v>0</v>
      </c>
      <c r="AA373" s="3">
        <v>0</v>
      </c>
      <c r="AB373" s="3">
        <v>0</v>
      </c>
      <c r="AC373" s="3">
        <v>14.722222222222221</v>
      </c>
      <c r="AD373" s="3">
        <v>8.8888888888888892E-2</v>
      </c>
      <c r="AE373" s="3">
        <v>0</v>
      </c>
      <c r="AF373" t="s">
        <v>371</v>
      </c>
      <c r="AG373" s="13">
        <v>7</v>
      </c>
      <c r="AQ373"/>
    </row>
    <row r="374" spans="1:43" x14ac:dyDescent="0.2">
      <c r="A374" t="s">
        <v>479</v>
      </c>
      <c r="B374" t="s">
        <v>853</v>
      </c>
      <c r="C374" t="s">
        <v>1054</v>
      </c>
      <c r="D374" t="s">
        <v>1248</v>
      </c>
      <c r="E374" s="3">
        <v>38.68888888888889</v>
      </c>
      <c r="F374" s="3">
        <f>Table3[[#This Row],[Total Hours Nurse Staffing]]/Table3[[#This Row],[MDS Census]]</f>
        <v>3.2670878805284311</v>
      </c>
      <c r="G374" s="3">
        <f>Table3[[#This Row],[Total Direct Care Staff Hours]]/Table3[[#This Row],[MDS Census]]</f>
        <v>3.02656519241815</v>
      </c>
      <c r="H374" s="3">
        <f>Table3[[#This Row],[Total RN Hours (w/ Admin, DON)]]/Table3[[#This Row],[MDS Census]]</f>
        <v>0.40163699023549682</v>
      </c>
      <c r="I374" s="3">
        <f>Table3[[#This Row],[RN Hours (excl. Admin, DON)]]/Table3[[#This Row],[MDS Census]]</f>
        <v>0.26579551981619759</v>
      </c>
      <c r="J374" s="3">
        <f t="shared" si="6"/>
        <v>126.39999999999998</v>
      </c>
      <c r="K374" s="3">
        <f>SUM(Table3[[#This Row],[RN Hours (excl. Admin, DON)]], Table3[[#This Row],[LPN Hours (excl. Admin)]], Table3[[#This Row],[CNA Hours]], Table3[[#This Row],[NA TR Hours]], Table3[[#This Row],[Med Aide/Tech Hours]])</f>
        <v>117.09444444444443</v>
      </c>
      <c r="L374" s="3">
        <f>SUM(Table3[[#This Row],[RN Hours (excl. Admin, DON)]:[RN DON Hours]])</f>
        <v>15.538888888888888</v>
      </c>
      <c r="M374" s="3">
        <v>10.283333333333333</v>
      </c>
      <c r="N374" s="3">
        <v>0</v>
      </c>
      <c r="O374" s="3">
        <v>5.2555555555555555</v>
      </c>
      <c r="P374" s="3">
        <f>SUM(Table3[[#This Row],[LPN Hours (excl. Admin)]:[LPN Admin Hours]])</f>
        <v>17.663888888888888</v>
      </c>
      <c r="Q374" s="3">
        <v>13.613888888888889</v>
      </c>
      <c r="R374" s="3">
        <v>4.05</v>
      </c>
      <c r="S374" s="3">
        <f>SUM(Table3[[#This Row],[CNA Hours]], Table3[[#This Row],[NA TR Hours]], Table3[[#This Row],[Med Aide/Tech Hours]])</f>
        <v>93.197222222222209</v>
      </c>
      <c r="T374" s="3">
        <v>57.102777777777774</v>
      </c>
      <c r="U374" s="3">
        <v>24.511111111111106</v>
      </c>
      <c r="V374" s="3">
        <v>11.583333333333334</v>
      </c>
      <c r="W374" s="3">
        <f>SUM(Table3[[#This Row],[RN Hours Contract]:[Med Aide Hours Contract]])</f>
        <v>2.15</v>
      </c>
      <c r="X374" s="3">
        <v>0</v>
      </c>
      <c r="Y374" s="3">
        <v>0</v>
      </c>
      <c r="Z374" s="3">
        <v>0</v>
      </c>
      <c r="AA374" s="3">
        <v>0</v>
      </c>
      <c r="AB374" s="3">
        <v>0</v>
      </c>
      <c r="AC374" s="3">
        <v>1.6944444444444444</v>
      </c>
      <c r="AD374" s="3">
        <v>0</v>
      </c>
      <c r="AE374" s="3">
        <v>0.45555555555555555</v>
      </c>
      <c r="AF374" t="s">
        <v>372</v>
      </c>
      <c r="AG374" s="13">
        <v>7</v>
      </c>
      <c r="AQ374"/>
    </row>
    <row r="375" spans="1:43" x14ac:dyDescent="0.2">
      <c r="A375" t="s">
        <v>479</v>
      </c>
      <c r="B375" t="s">
        <v>854</v>
      </c>
      <c r="C375" t="s">
        <v>1050</v>
      </c>
      <c r="D375" t="s">
        <v>1276</v>
      </c>
      <c r="E375" s="3">
        <v>171.61111111111111</v>
      </c>
      <c r="F375" s="3">
        <f>Table3[[#This Row],[Total Hours Nurse Staffing]]/Table3[[#This Row],[MDS Census]]</f>
        <v>4.1582065393331176</v>
      </c>
      <c r="G375" s="3">
        <f>Table3[[#This Row],[Total Direct Care Staff Hours]]/Table3[[#This Row],[MDS Census]]</f>
        <v>3.7143735836840395</v>
      </c>
      <c r="H375" s="3">
        <f>Table3[[#This Row],[Total RN Hours (w/ Admin, DON)]]/Table3[[#This Row],[MDS Census]]</f>
        <v>0.48834574295888639</v>
      </c>
      <c r="I375" s="3">
        <f>Table3[[#This Row],[RN Hours (excl. Admin, DON)]]/Table3[[#This Row],[MDS Census]]</f>
        <v>0.17648106183230819</v>
      </c>
      <c r="J375" s="3">
        <f t="shared" si="6"/>
        <v>713.59444444444443</v>
      </c>
      <c r="K375" s="3">
        <f>SUM(Table3[[#This Row],[RN Hours (excl. Admin, DON)]], Table3[[#This Row],[LPN Hours (excl. Admin)]], Table3[[#This Row],[CNA Hours]], Table3[[#This Row],[NA TR Hours]], Table3[[#This Row],[Med Aide/Tech Hours]])</f>
        <v>637.42777777777769</v>
      </c>
      <c r="L375" s="3">
        <f>SUM(Table3[[#This Row],[RN Hours (excl. Admin, DON)]:[RN DON Hours]])</f>
        <v>83.805555555555557</v>
      </c>
      <c r="M375" s="3">
        <v>30.286111111111111</v>
      </c>
      <c r="N375" s="3">
        <v>46.636111111111113</v>
      </c>
      <c r="O375" s="3">
        <v>6.8833333333333337</v>
      </c>
      <c r="P375" s="3">
        <f>SUM(Table3[[#This Row],[LPN Hours (excl. Admin)]:[LPN Admin Hours]])</f>
        <v>145.20555555555555</v>
      </c>
      <c r="Q375" s="3">
        <v>122.55833333333334</v>
      </c>
      <c r="R375" s="3">
        <v>22.647222222222222</v>
      </c>
      <c r="S375" s="3">
        <f>SUM(Table3[[#This Row],[CNA Hours]], Table3[[#This Row],[NA TR Hours]], Table3[[#This Row],[Med Aide/Tech Hours]])</f>
        <v>484.58333333333331</v>
      </c>
      <c r="T375" s="3">
        <v>291.07222222222219</v>
      </c>
      <c r="U375" s="3">
        <v>23.405555555555555</v>
      </c>
      <c r="V375" s="3">
        <v>170.10555555555555</v>
      </c>
      <c r="W375" s="3">
        <f>SUM(Table3[[#This Row],[RN Hours Contract]:[Med Aide Hours Contract]])</f>
        <v>49.963888888888889</v>
      </c>
      <c r="X375" s="3">
        <v>1.8222222222222222</v>
      </c>
      <c r="Y375" s="3">
        <v>0</v>
      </c>
      <c r="Z375" s="3">
        <v>0</v>
      </c>
      <c r="AA375" s="3">
        <v>4.2944444444444443</v>
      </c>
      <c r="AB375" s="3">
        <v>0</v>
      </c>
      <c r="AC375" s="3">
        <v>43.847222222222221</v>
      </c>
      <c r="AD375" s="3">
        <v>0</v>
      </c>
      <c r="AE375" s="3">
        <v>0</v>
      </c>
      <c r="AF375" t="s">
        <v>373</v>
      </c>
      <c r="AG375" s="13">
        <v>7</v>
      </c>
      <c r="AQ375"/>
    </row>
    <row r="376" spans="1:43" x14ac:dyDescent="0.2">
      <c r="A376" t="s">
        <v>479</v>
      </c>
      <c r="B376" t="s">
        <v>855</v>
      </c>
      <c r="C376" t="s">
        <v>1033</v>
      </c>
      <c r="D376" t="s">
        <v>1234</v>
      </c>
      <c r="E376" s="3">
        <v>57.788888888888891</v>
      </c>
      <c r="F376" s="3">
        <f>Table3[[#This Row],[Total Hours Nurse Staffing]]/Table3[[#This Row],[MDS Census]]</f>
        <v>5.9864314554893285</v>
      </c>
      <c r="G376" s="3">
        <f>Table3[[#This Row],[Total Direct Care Staff Hours]]/Table3[[#This Row],[MDS Census]]</f>
        <v>5.5194443376273794</v>
      </c>
      <c r="H376" s="3">
        <f>Table3[[#This Row],[Total RN Hours (w/ Admin, DON)]]/Table3[[#This Row],[MDS Census]]</f>
        <v>1.21970582580273</v>
      </c>
      <c r="I376" s="3">
        <f>Table3[[#This Row],[RN Hours (excl. Admin, DON)]]/Table3[[#This Row],[MDS Census]]</f>
        <v>1.1212632186118054</v>
      </c>
      <c r="J376" s="3">
        <f t="shared" si="6"/>
        <v>345.9492222222222</v>
      </c>
      <c r="K376" s="3">
        <f>SUM(Table3[[#This Row],[RN Hours (excl. Admin, DON)]], Table3[[#This Row],[LPN Hours (excl. Admin)]], Table3[[#This Row],[CNA Hours]], Table3[[#This Row],[NA TR Hours]], Table3[[#This Row],[Med Aide/Tech Hours]])</f>
        <v>318.96255555555558</v>
      </c>
      <c r="L376" s="3">
        <f>SUM(Table3[[#This Row],[RN Hours (excl. Admin, DON)]:[RN DON Hours]])</f>
        <v>70.48544444444444</v>
      </c>
      <c r="M376" s="3">
        <v>64.796555555555557</v>
      </c>
      <c r="N376" s="3">
        <v>0</v>
      </c>
      <c r="O376" s="3">
        <v>5.6888888888888891</v>
      </c>
      <c r="P376" s="3">
        <f>SUM(Table3[[#This Row],[LPN Hours (excl. Admin)]:[LPN Admin Hours]])</f>
        <v>107.58055555555556</v>
      </c>
      <c r="Q376" s="3">
        <v>86.282777777777781</v>
      </c>
      <c r="R376" s="3">
        <v>21.297777777777785</v>
      </c>
      <c r="S376" s="3">
        <f>SUM(Table3[[#This Row],[CNA Hours]], Table3[[#This Row],[NA TR Hours]], Table3[[#This Row],[Med Aide/Tech Hours]])</f>
        <v>167.8832222222222</v>
      </c>
      <c r="T376" s="3">
        <v>140.87844444444443</v>
      </c>
      <c r="U376" s="3">
        <v>8.5875555555555536</v>
      </c>
      <c r="V376" s="3">
        <v>18.417222222222218</v>
      </c>
      <c r="W376" s="3">
        <f>SUM(Table3[[#This Row],[RN Hours Contract]:[Med Aide Hours Contract]])</f>
        <v>26.933333333333334</v>
      </c>
      <c r="X376" s="3">
        <v>0</v>
      </c>
      <c r="Y376" s="3">
        <v>0</v>
      </c>
      <c r="Z376" s="3">
        <v>0</v>
      </c>
      <c r="AA376" s="3">
        <v>5.4166666666666696</v>
      </c>
      <c r="AB376" s="3">
        <v>0</v>
      </c>
      <c r="AC376" s="3">
        <v>17.714444444444442</v>
      </c>
      <c r="AD376" s="3">
        <v>0</v>
      </c>
      <c r="AE376" s="3">
        <v>3.8022222222222228</v>
      </c>
      <c r="AF376" t="s">
        <v>374</v>
      </c>
      <c r="AG376" s="13">
        <v>7</v>
      </c>
      <c r="AQ376"/>
    </row>
    <row r="377" spans="1:43" x14ac:dyDescent="0.2">
      <c r="A377" t="s">
        <v>479</v>
      </c>
      <c r="B377" t="s">
        <v>856</v>
      </c>
      <c r="C377" t="s">
        <v>1056</v>
      </c>
      <c r="D377" t="s">
        <v>1276</v>
      </c>
      <c r="E377" s="3">
        <v>96.63333333333334</v>
      </c>
      <c r="F377" s="3">
        <f>Table3[[#This Row],[Total Hours Nurse Staffing]]/Table3[[#This Row],[MDS Census]]</f>
        <v>4.6784810854317573</v>
      </c>
      <c r="G377" s="3">
        <f>Table3[[#This Row],[Total Direct Care Staff Hours]]/Table3[[#This Row],[MDS Census]]</f>
        <v>4.098022306542485</v>
      </c>
      <c r="H377" s="3">
        <f>Table3[[#This Row],[Total RN Hours (w/ Admin, DON)]]/Table3[[#This Row],[MDS Census]]</f>
        <v>0.65536966770150618</v>
      </c>
      <c r="I377" s="3">
        <f>Table3[[#This Row],[RN Hours (excl. Admin, DON)]]/Table3[[#This Row],[MDS Census]]</f>
        <v>0.34940209267563521</v>
      </c>
      <c r="J377" s="3">
        <f t="shared" si="6"/>
        <v>452.09722222222217</v>
      </c>
      <c r="K377" s="3">
        <f>SUM(Table3[[#This Row],[RN Hours (excl. Admin, DON)]], Table3[[#This Row],[LPN Hours (excl. Admin)]], Table3[[#This Row],[CNA Hours]], Table3[[#This Row],[NA TR Hours]], Table3[[#This Row],[Med Aide/Tech Hours]])</f>
        <v>396.00555555555553</v>
      </c>
      <c r="L377" s="3">
        <f>SUM(Table3[[#This Row],[RN Hours (excl. Admin, DON)]:[RN DON Hours]])</f>
        <v>63.330555555555556</v>
      </c>
      <c r="M377" s="3">
        <v>33.763888888888886</v>
      </c>
      <c r="N377" s="3">
        <v>24.322222222222223</v>
      </c>
      <c r="O377" s="3">
        <v>5.2444444444444445</v>
      </c>
      <c r="P377" s="3">
        <f>SUM(Table3[[#This Row],[LPN Hours (excl. Admin)]:[LPN Admin Hours]])</f>
        <v>108.02222222222221</v>
      </c>
      <c r="Q377" s="3">
        <v>81.49722222222222</v>
      </c>
      <c r="R377" s="3">
        <v>26.524999999999999</v>
      </c>
      <c r="S377" s="3">
        <f>SUM(Table3[[#This Row],[CNA Hours]], Table3[[#This Row],[NA TR Hours]], Table3[[#This Row],[Med Aide/Tech Hours]])</f>
        <v>280.74444444444441</v>
      </c>
      <c r="T377" s="3">
        <v>169.16666666666666</v>
      </c>
      <c r="U377" s="3">
        <v>40.975000000000001</v>
      </c>
      <c r="V377" s="3">
        <v>70.602777777777774</v>
      </c>
      <c r="W377" s="3">
        <f>SUM(Table3[[#This Row],[RN Hours Contract]:[Med Aide Hours Contract]])</f>
        <v>6.7527777777777782</v>
      </c>
      <c r="X377" s="3">
        <v>0</v>
      </c>
      <c r="Y377" s="3">
        <v>0</v>
      </c>
      <c r="Z377" s="3">
        <v>0</v>
      </c>
      <c r="AA377" s="3">
        <v>4.8583333333333334</v>
      </c>
      <c r="AB377" s="3">
        <v>0</v>
      </c>
      <c r="AC377" s="3">
        <v>1.8944444444444444</v>
      </c>
      <c r="AD377" s="3">
        <v>0</v>
      </c>
      <c r="AE377" s="3">
        <v>0</v>
      </c>
      <c r="AF377" t="s">
        <v>375</v>
      </c>
      <c r="AG377" s="13">
        <v>7</v>
      </c>
      <c r="AQ377"/>
    </row>
    <row r="378" spans="1:43" x14ac:dyDescent="0.2">
      <c r="A378" t="s">
        <v>479</v>
      </c>
      <c r="B378" t="s">
        <v>857</v>
      </c>
      <c r="C378" t="s">
        <v>1063</v>
      </c>
      <c r="D378" t="s">
        <v>1272</v>
      </c>
      <c r="E378" s="3">
        <v>61.788888888888891</v>
      </c>
      <c r="F378" s="3">
        <f>Table3[[#This Row],[Total Hours Nurse Staffing]]/Table3[[#This Row],[MDS Census]]</f>
        <v>5.0195306599532445</v>
      </c>
      <c r="G378" s="3">
        <f>Table3[[#This Row],[Total Direct Care Staff Hours]]/Table3[[#This Row],[MDS Census]]</f>
        <v>4.540641970868549</v>
      </c>
      <c r="H378" s="3">
        <f>Table3[[#This Row],[Total RN Hours (w/ Admin, DON)]]/Table3[[#This Row],[MDS Census]]</f>
        <v>0.70393814062218985</v>
      </c>
      <c r="I378" s="3">
        <f>Table3[[#This Row],[RN Hours (excl. Admin, DON)]]/Table3[[#This Row],[MDS Census]]</f>
        <v>0.31136486243481382</v>
      </c>
      <c r="J378" s="3">
        <f t="shared" si="6"/>
        <v>310.15122222222215</v>
      </c>
      <c r="K378" s="3">
        <f>SUM(Table3[[#This Row],[RN Hours (excl. Admin, DON)]], Table3[[#This Row],[LPN Hours (excl. Admin)]], Table3[[#This Row],[CNA Hours]], Table3[[#This Row],[NA TR Hours]], Table3[[#This Row],[Med Aide/Tech Hours]])</f>
        <v>280.56122222222223</v>
      </c>
      <c r="L378" s="3">
        <f>SUM(Table3[[#This Row],[RN Hours (excl. Admin, DON)]:[RN DON Hours]])</f>
        <v>43.495555555555534</v>
      </c>
      <c r="M378" s="3">
        <v>19.238888888888887</v>
      </c>
      <c r="N378" s="3">
        <v>18.56777777777776</v>
      </c>
      <c r="O378" s="3">
        <v>5.6888888888888891</v>
      </c>
      <c r="P378" s="3">
        <f>SUM(Table3[[#This Row],[LPN Hours (excl. Admin)]:[LPN Admin Hours]])</f>
        <v>87.719444444444434</v>
      </c>
      <c r="Q378" s="3">
        <v>82.386111111111106</v>
      </c>
      <c r="R378" s="3">
        <v>5.333333333333333</v>
      </c>
      <c r="S378" s="3">
        <f>SUM(Table3[[#This Row],[CNA Hours]], Table3[[#This Row],[NA TR Hours]], Table3[[#This Row],[Med Aide/Tech Hours]])</f>
        <v>178.9362222222222</v>
      </c>
      <c r="T378" s="3">
        <v>169.68344444444443</v>
      </c>
      <c r="U378" s="3">
        <v>0</v>
      </c>
      <c r="V378" s="3">
        <v>9.2527777777777782</v>
      </c>
      <c r="W378" s="3">
        <f>SUM(Table3[[#This Row],[RN Hours Contract]:[Med Aide Hours Contract]])</f>
        <v>64.452888888888893</v>
      </c>
      <c r="X378" s="3">
        <v>6.0638888888888891</v>
      </c>
      <c r="Y378" s="3">
        <v>0</v>
      </c>
      <c r="Z378" s="3">
        <v>0</v>
      </c>
      <c r="AA378" s="3">
        <v>9.4861111111111107</v>
      </c>
      <c r="AB378" s="3">
        <v>0</v>
      </c>
      <c r="AC378" s="3">
        <v>48.797333333333334</v>
      </c>
      <c r="AD378" s="3">
        <v>0</v>
      </c>
      <c r="AE378" s="3">
        <v>0.10555555555555556</v>
      </c>
      <c r="AF378" t="s">
        <v>376</v>
      </c>
      <c r="AG378" s="13">
        <v>7</v>
      </c>
      <c r="AQ378"/>
    </row>
    <row r="379" spans="1:43" x14ac:dyDescent="0.2">
      <c r="A379" t="s">
        <v>479</v>
      </c>
      <c r="B379" t="s">
        <v>858</v>
      </c>
      <c r="C379" t="s">
        <v>1031</v>
      </c>
      <c r="D379" t="s">
        <v>1203</v>
      </c>
      <c r="E379" s="3">
        <v>34.388888888888886</v>
      </c>
      <c r="F379" s="3">
        <f>Table3[[#This Row],[Total Hours Nurse Staffing]]/Table3[[#This Row],[MDS Census]]</f>
        <v>6.3058287560581592</v>
      </c>
      <c r="G379" s="3">
        <f>Table3[[#This Row],[Total Direct Care Staff Hours]]/Table3[[#This Row],[MDS Census]]</f>
        <v>5.5300936995153478</v>
      </c>
      <c r="H379" s="3">
        <f>Table3[[#This Row],[Total RN Hours (w/ Admin, DON)]]/Table3[[#This Row],[MDS Census]]</f>
        <v>1.4715670436187402</v>
      </c>
      <c r="I379" s="3">
        <f>Table3[[#This Row],[RN Hours (excl. Admin, DON)]]/Table3[[#This Row],[MDS Census]]</f>
        <v>1.0258804523424878</v>
      </c>
      <c r="J379" s="3">
        <f t="shared" si="6"/>
        <v>216.85044444444446</v>
      </c>
      <c r="K379" s="3">
        <f>SUM(Table3[[#This Row],[RN Hours (excl. Admin, DON)]], Table3[[#This Row],[LPN Hours (excl. Admin)]], Table3[[#This Row],[CNA Hours]], Table3[[#This Row],[NA TR Hours]], Table3[[#This Row],[Med Aide/Tech Hours]])</f>
        <v>190.17377777777779</v>
      </c>
      <c r="L379" s="3">
        <f>SUM(Table3[[#This Row],[RN Hours (excl. Admin, DON)]:[RN DON Hours]])</f>
        <v>50.605555555555561</v>
      </c>
      <c r="M379" s="3">
        <v>35.278888888888886</v>
      </c>
      <c r="N379" s="3">
        <v>10.082222222222226</v>
      </c>
      <c r="O379" s="3">
        <v>5.2444444444444445</v>
      </c>
      <c r="P379" s="3">
        <f>SUM(Table3[[#This Row],[LPN Hours (excl. Admin)]:[LPN Admin Hours]])</f>
        <v>64.333333333333329</v>
      </c>
      <c r="Q379" s="3">
        <v>52.983333333333334</v>
      </c>
      <c r="R379" s="3">
        <v>11.349999999999998</v>
      </c>
      <c r="S379" s="3">
        <f>SUM(Table3[[#This Row],[CNA Hours]], Table3[[#This Row],[NA TR Hours]], Table3[[#This Row],[Med Aide/Tech Hours]])</f>
        <v>101.91155555555557</v>
      </c>
      <c r="T379" s="3">
        <v>101.91155555555557</v>
      </c>
      <c r="U379" s="3">
        <v>0</v>
      </c>
      <c r="V379" s="3">
        <v>0</v>
      </c>
      <c r="W379" s="3">
        <f>SUM(Table3[[#This Row],[RN Hours Contract]:[Med Aide Hours Contract]])</f>
        <v>0</v>
      </c>
      <c r="X379" s="3">
        <v>0</v>
      </c>
      <c r="Y379" s="3">
        <v>0</v>
      </c>
      <c r="Z379" s="3">
        <v>0</v>
      </c>
      <c r="AA379" s="3">
        <v>0</v>
      </c>
      <c r="AB379" s="3">
        <v>0</v>
      </c>
      <c r="AC379" s="3">
        <v>0</v>
      </c>
      <c r="AD379" s="3">
        <v>0</v>
      </c>
      <c r="AE379" s="3">
        <v>0</v>
      </c>
      <c r="AF379" t="s">
        <v>377</v>
      </c>
      <c r="AG379" s="13">
        <v>7</v>
      </c>
      <c r="AQ379"/>
    </row>
    <row r="380" spans="1:43" x14ac:dyDescent="0.2">
      <c r="A380" t="s">
        <v>479</v>
      </c>
      <c r="B380" t="s">
        <v>859</v>
      </c>
      <c r="C380" t="s">
        <v>1031</v>
      </c>
      <c r="D380" t="s">
        <v>1203</v>
      </c>
      <c r="E380" s="3">
        <v>44.255555555555553</v>
      </c>
      <c r="F380" s="3">
        <f>Table3[[#This Row],[Total Hours Nurse Staffing]]/Table3[[#This Row],[MDS Census]]</f>
        <v>2.0995053979412504</v>
      </c>
      <c r="G380" s="3">
        <f>Table3[[#This Row],[Total Direct Care Staff Hours]]/Table3[[#This Row],[MDS Census]]</f>
        <v>2.0995053979412508</v>
      </c>
      <c r="H380" s="3">
        <f>Table3[[#This Row],[Total RN Hours (w/ Admin, DON)]]/Table3[[#This Row],[MDS Census]]</f>
        <v>0.22024102435350243</v>
      </c>
      <c r="I380" s="3">
        <f>Table3[[#This Row],[RN Hours (excl. Admin, DON)]]/Table3[[#This Row],[MDS Census]]</f>
        <v>0.22024102435350243</v>
      </c>
      <c r="J380" s="3">
        <f t="shared" si="6"/>
        <v>92.914777777777772</v>
      </c>
      <c r="K380" s="3">
        <f>SUM(Table3[[#This Row],[RN Hours (excl. Admin, DON)]], Table3[[#This Row],[LPN Hours (excl. Admin)]], Table3[[#This Row],[CNA Hours]], Table3[[#This Row],[NA TR Hours]], Table3[[#This Row],[Med Aide/Tech Hours]])</f>
        <v>92.914777777777786</v>
      </c>
      <c r="L380" s="3">
        <f>SUM(Table3[[#This Row],[RN Hours (excl. Admin, DON)]:[RN DON Hours]])</f>
        <v>9.7468888888888898</v>
      </c>
      <c r="M380" s="3">
        <v>9.7468888888888898</v>
      </c>
      <c r="N380" s="3">
        <v>0</v>
      </c>
      <c r="O380" s="3">
        <v>0</v>
      </c>
      <c r="P380" s="3">
        <f>SUM(Table3[[#This Row],[LPN Hours (excl. Admin)]:[LPN Admin Hours]])</f>
        <v>27.460333333333331</v>
      </c>
      <c r="Q380" s="3">
        <v>27.460333333333331</v>
      </c>
      <c r="R380" s="3">
        <v>0</v>
      </c>
      <c r="S380" s="3">
        <f>SUM(Table3[[#This Row],[CNA Hours]], Table3[[#This Row],[NA TR Hours]], Table3[[#This Row],[Med Aide/Tech Hours]])</f>
        <v>55.707555555555558</v>
      </c>
      <c r="T380" s="3">
        <v>44.364333333333335</v>
      </c>
      <c r="U380" s="3">
        <v>0</v>
      </c>
      <c r="V380" s="3">
        <v>11.343222222222225</v>
      </c>
      <c r="W380" s="3">
        <f>SUM(Table3[[#This Row],[RN Hours Contract]:[Med Aide Hours Contract]])</f>
        <v>0</v>
      </c>
      <c r="X380" s="3">
        <v>0</v>
      </c>
      <c r="Y380" s="3">
        <v>0</v>
      </c>
      <c r="Z380" s="3">
        <v>0</v>
      </c>
      <c r="AA380" s="3">
        <v>0</v>
      </c>
      <c r="AB380" s="3">
        <v>0</v>
      </c>
      <c r="AC380" s="3">
        <v>0</v>
      </c>
      <c r="AD380" s="3">
        <v>0</v>
      </c>
      <c r="AE380" s="3">
        <v>0</v>
      </c>
      <c r="AF380" t="s">
        <v>378</v>
      </c>
      <c r="AG380" s="13">
        <v>7</v>
      </c>
      <c r="AQ380"/>
    </row>
    <row r="381" spans="1:43" x14ac:dyDescent="0.2">
      <c r="A381" t="s">
        <v>479</v>
      </c>
      <c r="B381" t="s">
        <v>860</v>
      </c>
      <c r="C381" t="s">
        <v>1178</v>
      </c>
      <c r="D381" t="s">
        <v>1224</v>
      </c>
      <c r="E381" s="3">
        <v>41.611111111111114</v>
      </c>
      <c r="F381" s="3">
        <f>Table3[[#This Row],[Total Hours Nurse Staffing]]/Table3[[#This Row],[MDS Census]]</f>
        <v>4.2992656875834445</v>
      </c>
      <c r="G381" s="3">
        <f>Table3[[#This Row],[Total Direct Care Staff Hours]]/Table3[[#This Row],[MDS Census]]</f>
        <v>3.9288384512683581</v>
      </c>
      <c r="H381" s="3">
        <f>Table3[[#This Row],[Total RN Hours (w/ Admin, DON)]]/Table3[[#This Row],[MDS Census]]</f>
        <v>0.59472630173564744</v>
      </c>
      <c r="I381" s="3">
        <f>Table3[[#This Row],[RN Hours (excl. Admin, DON)]]/Table3[[#This Row],[MDS Census]]</f>
        <v>0.3399198931909212</v>
      </c>
      <c r="J381" s="3">
        <f t="shared" si="6"/>
        <v>178.89722222222224</v>
      </c>
      <c r="K381" s="3">
        <f>SUM(Table3[[#This Row],[RN Hours (excl. Admin, DON)]], Table3[[#This Row],[LPN Hours (excl. Admin)]], Table3[[#This Row],[CNA Hours]], Table3[[#This Row],[NA TR Hours]], Table3[[#This Row],[Med Aide/Tech Hours]])</f>
        <v>163.48333333333335</v>
      </c>
      <c r="L381" s="3">
        <f>SUM(Table3[[#This Row],[RN Hours (excl. Admin, DON)]:[RN DON Hours]])</f>
        <v>24.74722222222222</v>
      </c>
      <c r="M381" s="3">
        <v>14.144444444444444</v>
      </c>
      <c r="N381" s="3">
        <v>5.7416666666666663</v>
      </c>
      <c r="O381" s="3">
        <v>4.8611111111111107</v>
      </c>
      <c r="P381" s="3">
        <f>SUM(Table3[[#This Row],[LPN Hours (excl. Admin)]:[LPN Admin Hours]])</f>
        <v>45.052777777777777</v>
      </c>
      <c r="Q381" s="3">
        <v>40.241666666666667</v>
      </c>
      <c r="R381" s="3">
        <v>4.8111111111111109</v>
      </c>
      <c r="S381" s="3">
        <f>SUM(Table3[[#This Row],[CNA Hours]], Table3[[#This Row],[NA TR Hours]], Table3[[#This Row],[Med Aide/Tech Hours]])</f>
        <v>109.09722222222223</v>
      </c>
      <c r="T381" s="3">
        <v>84.611111111111114</v>
      </c>
      <c r="U381" s="3">
        <v>7.2555555555555555</v>
      </c>
      <c r="V381" s="3">
        <v>17.230555555555554</v>
      </c>
      <c r="W381" s="3">
        <f>SUM(Table3[[#This Row],[RN Hours Contract]:[Med Aide Hours Contract]])</f>
        <v>0</v>
      </c>
      <c r="X381" s="3">
        <v>0</v>
      </c>
      <c r="Y381" s="3">
        <v>0</v>
      </c>
      <c r="Z381" s="3">
        <v>0</v>
      </c>
      <c r="AA381" s="3">
        <v>0</v>
      </c>
      <c r="AB381" s="3">
        <v>0</v>
      </c>
      <c r="AC381" s="3">
        <v>0</v>
      </c>
      <c r="AD381" s="3">
        <v>0</v>
      </c>
      <c r="AE381" s="3">
        <v>0</v>
      </c>
      <c r="AF381" t="s">
        <v>379</v>
      </c>
      <c r="AG381" s="13">
        <v>7</v>
      </c>
      <c r="AQ381"/>
    </row>
    <row r="382" spans="1:43" x14ac:dyDescent="0.2">
      <c r="A382" t="s">
        <v>479</v>
      </c>
      <c r="B382" t="s">
        <v>861</v>
      </c>
      <c r="C382" t="s">
        <v>1179</v>
      </c>
      <c r="D382" t="s">
        <v>1286</v>
      </c>
      <c r="E382" s="3">
        <v>61.111111111111114</v>
      </c>
      <c r="F382" s="3">
        <f>Table3[[#This Row],[Total Hours Nurse Staffing]]/Table3[[#This Row],[MDS Census]]</f>
        <v>3.0029090909090908</v>
      </c>
      <c r="G382" s="3">
        <f>Table3[[#This Row],[Total Direct Care Staff Hours]]/Table3[[#This Row],[MDS Census]]</f>
        <v>2.8544999999999998</v>
      </c>
      <c r="H382" s="3">
        <f>Table3[[#This Row],[Total RN Hours (w/ Admin, DON)]]/Table3[[#This Row],[MDS Census]]</f>
        <v>0.29418181818181816</v>
      </c>
      <c r="I382" s="3">
        <f>Table3[[#This Row],[RN Hours (excl. Admin, DON)]]/Table3[[#This Row],[MDS Census]]</f>
        <v>0.14577272727272728</v>
      </c>
      <c r="J382" s="3">
        <f t="shared" si="6"/>
        <v>183.51111111111112</v>
      </c>
      <c r="K382" s="3">
        <f>SUM(Table3[[#This Row],[RN Hours (excl. Admin, DON)]], Table3[[#This Row],[LPN Hours (excl. Admin)]], Table3[[#This Row],[CNA Hours]], Table3[[#This Row],[NA TR Hours]], Table3[[#This Row],[Med Aide/Tech Hours]])</f>
        <v>174.44166666666666</v>
      </c>
      <c r="L382" s="3">
        <f>SUM(Table3[[#This Row],[RN Hours (excl. Admin, DON)]:[RN DON Hours]])</f>
        <v>17.977777777777778</v>
      </c>
      <c r="M382" s="3">
        <v>8.9083333333333332</v>
      </c>
      <c r="N382" s="3">
        <v>4.3583333333333334</v>
      </c>
      <c r="O382" s="3">
        <v>4.7111111111111112</v>
      </c>
      <c r="P382" s="3">
        <f>SUM(Table3[[#This Row],[LPN Hours (excl. Admin)]:[LPN Admin Hours]])</f>
        <v>56.447222222222223</v>
      </c>
      <c r="Q382" s="3">
        <v>56.447222222222223</v>
      </c>
      <c r="R382" s="3">
        <v>0</v>
      </c>
      <c r="S382" s="3">
        <f>SUM(Table3[[#This Row],[CNA Hours]], Table3[[#This Row],[NA TR Hours]], Table3[[#This Row],[Med Aide/Tech Hours]])</f>
        <v>109.08611111111111</v>
      </c>
      <c r="T382" s="3">
        <v>80.99166666666666</v>
      </c>
      <c r="U382" s="3">
        <v>22.736111111111111</v>
      </c>
      <c r="V382" s="3">
        <v>5.3583333333333334</v>
      </c>
      <c r="W382" s="3">
        <f>SUM(Table3[[#This Row],[RN Hours Contract]:[Med Aide Hours Contract]])</f>
        <v>0</v>
      </c>
      <c r="X382" s="3">
        <v>0</v>
      </c>
      <c r="Y382" s="3">
        <v>0</v>
      </c>
      <c r="Z382" s="3">
        <v>0</v>
      </c>
      <c r="AA382" s="3">
        <v>0</v>
      </c>
      <c r="AB382" s="3">
        <v>0</v>
      </c>
      <c r="AC382" s="3">
        <v>0</v>
      </c>
      <c r="AD382" s="3">
        <v>0</v>
      </c>
      <c r="AE382" s="3">
        <v>0</v>
      </c>
      <c r="AF382" t="s">
        <v>380</v>
      </c>
      <c r="AG382" s="13">
        <v>7</v>
      </c>
      <c r="AQ382"/>
    </row>
    <row r="383" spans="1:43" x14ac:dyDescent="0.2">
      <c r="A383" t="s">
        <v>479</v>
      </c>
      <c r="B383" t="s">
        <v>862</v>
      </c>
      <c r="C383" t="s">
        <v>1035</v>
      </c>
      <c r="D383" t="s">
        <v>1204</v>
      </c>
      <c r="E383" s="3">
        <v>41.855555555555554</v>
      </c>
      <c r="F383" s="3">
        <f>Table3[[#This Row],[Total Hours Nurse Staffing]]/Table3[[#This Row],[MDS Census]]</f>
        <v>4.1647942659941606</v>
      </c>
      <c r="G383" s="3">
        <f>Table3[[#This Row],[Total Direct Care Staff Hours]]/Table3[[#This Row],[MDS Census]]</f>
        <v>3.6961587470135382</v>
      </c>
      <c r="H383" s="3">
        <f>Table3[[#This Row],[Total RN Hours (w/ Admin, DON)]]/Table3[[#This Row],[MDS Census]]</f>
        <v>0.52647199362888253</v>
      </c>
      <c r="I383" s="3">
        <f>Table3[[#This Row],[RN Hours (excl. Admin, DON)]]/Table3[[#This Row],[MDS Census]]</f>
        <v>0.23332094504911072</v>
      </c>
      <c r="J383" s="3">
        <f t="shared" si="6"/>
        <v>174.3197777777778</v>
      </c>
      <c r="K383" s="3">
        <f>SUM(Table3[[#This Row],[RN Hours (excl. Admin, DON)]], Table3[[#This Row],[LPN Hours (excl. Admin)]], Table3[[#This Row],[CNA Hours]], Table3[[#This Row],[NA TR Hours]], Table3[[#This Row],[Med Aide/Tech Hours]])</f>
        <v>154.70477777777776</v>
      </c>
      <c r="L383" s="3">
        <f>SUM(Table3[[#This Row],[RN Hours (excl. Admin, DON)]:[RN DON Hours]])</f>
        <v>22.035777777777781</v>
      </c>
      <c r="M383" s="3">
        <v>9.7657777777777781</v>
      </c>
      <c r="N383" s="3">
        <v>6.634555555555556</v>
      </c>
      <c r="O383" s="3">
        <v>5.6354444444444445</v>
      </c>
      <c r="P383" s="3">
        <f>SUM(Table3[[#This Row],[LPN Hours (excl. Admin)]:[LPN Admin Hours]])</f>
        <v>33.156555555555556</v>
      </c>
      <c r="Q383" s="3">
        <v>25.811555555555554</v>
      </c>
      <c r="R383" s="3">
        <v>7.3449999999999998</v>
      </c>
      <c r="S383" s="3">
        <f>SUM(Table3[[#This Row],[CNA Hours]], Table3[[#This Row],[NA TR Hours]], Table3[[#This Row],[Med Aide/Tech Hours]])</f>
        <v>119.12744444444445</v>
      </c>
      <c r="T383" s="3">
        <v>65.279555555555561</v>
      </c>
      <c r="U383" s="3">
        <v>6.7733333333333334</v>
      </c>
      <c r="V383" s="3">
        <v>47.074555555555555</v>
      </c>
      <c r="W383" s="3">
        <f>SUM(Table3[[#This Row],[RN Hours Contract]:[Med Aide Hours Contract]])</f>
        <v>0</v>
      </c>
      <c r="X383" s="3">
        <v>0</v>
      </c>
      <c r="Y383" s="3">
        <v>0</v>
      </c>
      <c r="Z383" s="3">
        <v>0</v>
      </c>
      <c r="AA383" s="3">
        <v>0</v>
      </c>
      <c r="AB383" s="3">
        <v>0</v>
      </c>
      <c r="AC383" s="3">
        <v>0</v>
      </c>
      <c r="AD383" s="3">
        <v>0</v>
      </c>
      <c r="AE383" s="3">
        <v>0</v>
      </c>
      <c r="AF383" t="s">
        <v>381</v>
      </c>
      <c r="AG383" s="13">
        <v>7</v>
      </c>
      <c r="AQ383"/>
    </row>
    <row r="384" spans="1:43" x14ac:dyDescent="0.2">
      <c r="A384" t="s">
        <v>479</v>
      </c>
      <c r="B384" t="s">
        <v>863</v>
      </c>
      <c r="C384" t="s">
        <v>1180</v>
      </c>
      <c r="D384" t="s">
        <v>1245</v>
      </c>
      <c r="E384" s="3">
        <v>26.81111111111111</v>
      </c>
      <c r="F384" s="3">
        <f>Table3[[#This Row],[Total Hours Nurse Staffing]]/Table3[[#This Row],[MDS Census]]</f>
        <v>3.6822793203481146</v>
      </c>
      <c r="G384" s="3">
        <f>Table3[[#This Row],[Total Direct Care Staff Hours]]/Table3[[#This Row],[MDS Census]]</f>
        <v>3.4702237878159967</v>
      </c>
      <c r="H384" s="3">
        <f>Table3[[#This Row],[Total RN Hours (w/ Admin, DON)]]/Table3[[#This Row],[MDS Census]]</f>
        <v>0.45815582262743476</v>
      </c>
      <c r="I384" s="3">
        <f>Table3[[#This Row],[RN Hours (excl. Admin, DON)]]/Table3[[#This Row],[MDS Census]]</f>
        <v>0.24610029009531706</v>
      </c>
      <c r="J384" s="3">
        <f t="shared" si="6"/>
        <v>98.725999999999999</v>
      </c>
      <c r="K384" s="3">
        <f>SUM(Table3[[#This Row],[RN Hours (excl. Admin, DON)]], Table3[[#This Row],[LPN Hours (excl. Admin)]], Table3[[#This Row],[CNA Hours]], Table3[[#This Row],[NA TR Hours]], Table3[[#This Row],[Med Aide/Tech Hours]])</f>
        <v>93.040555555555557</v>
      </c>
      <c r="L384" s="3">
        <f>SUM(Table3[[#This Row],[RN Hours (excl. Admin, DON)]:[RN DON Hours]])</f>
        <v>12.283666666666667</v>
      </c>
      <c r="M384" s="3">
        <v>6.5982222222222227</v>
      </c>
      <c r="N384" s="3">
        <v>0</v>
      </c>
      <c r="O384" s="3">
        <v>5.6854444444444443</v>
      </c>
      <c r="P384" s="3">
        <f>SUM(Table3[[#This Row],[LPN Hours (excl. Admin)]:[LPN Admin Hours]])</f>
        <v>13.762555555555556</v>
      </c>
      <c r="Q384" s="3">
        <v>13.762555555555556</v>
      </c>
      <c r="R384" s="3">
        <v>0</v>
      </c>
      <c r="S384" s="3">
        <f>SUM(Table3[[#This Row],[CNA Hours]], Table3[[#This Row],[NA TR Hours]], Table3[[#This Row],[Med Aide/Tech Hours]])</f>
        <v>72.679777777777772</v>
      </c>
      <c r="T384" s="3">
        <v>62.518333333333331</v>
      </c>
      <c r="U384" s="3">
        <v>0</v>
      </c>
      <c r="V384" s="3">
        <v>10.161444444444442</v>
      </c>
      <c r="W384" s="3">
        <f>SUM(Table3[[#This Row],[RN Hours Contract]:[Med Aide Hours Contract]])</f>
        <v>0</v>
      </c>
      <c r="X384" s="3">
        <v>0</v>
      </c>
      <c r="Y384" s="3">
        <v>0</v>
      </c>
      <c r="Z384" s="3">
        <v>0</v>
      </c>
      <c r="AA384" s="3">
        <v>0</v>
      </c>
      <c r="AB384" s="3">
        <v>0</v>
      </c>
      <c r="AC384" s="3">
        <v>0</v>
      </c>
      <c r="AD384" s="3">
        <v>0</v>
      </c>
      <c r="AE384" s="3">
        <v>0</v>
      </c>
      <c r="AF384" t="s">
        <v>382</v>
      </c>
      <c r="AG384" s="13">
        <v>7</v>
      </c>
      <c r="AQ384"/>
    </row>
    <row r="385" spans="1:43" x14ac:dyDescent="0.2">
      <c r="A385" t="s">
        <v>479</v>
      </c>
      <c r="B385" t="s">
        <v>864</v>
      </c>
      <c r="C385" t="s">
        <v>1050</v>
      </c>
      <c r="D385" t="s">
        <v>1276</v>
      </c>
      <c r="E385" s="3">
        <v>41.233333333333334</v>
      </c>
      <c r="F385" s="3">
        <f>Table3[[#This Row],[Total Hours Nurse Staffing]]/Table3[[#This Row],[MDS Census]]</f>
        <v>3.1664645648073289</v>
      </c>
      <c r="G385" s="3">
        <f>Table3[[#This Row],[Total Direct Care Staff Hours]]/Table3[[#This Row],[MDS Census]]</f>
        <v>2.8800188628402044</v>
      </c>
      <c r="H385" s="3">
        <f>Table3[[#This Row],[Total RN Hours (w/ Admin, DON)]]/Table3[[#This Row],[MDS Census]]</f>
        <v>0.23874966316356777</v>
      </c>
      <c r="I385" s="3">
        <f>Table3[[#This Row],[RN Hours (excl. Admin, DON)]]/Table3[[#This Row],[MDS Census]]</f>
        <v>6.6087308003233633E-2</v>
      </c>
      <c r="J385" s="3">
        <f t="shared" si="6"/>
        <v>130.56388888888887</v>
      </c>
      <c r="K385" s="3">
        <f>SUM(Table3[[#This Row],[RN Hours (excl. Admin, DON)]], Table3[[#This Row],[LPN Hours (excl. Admin)]], Table3[[#This Row],[CNA Hours]], Table3[[#This Row],[NA TR Hours]], Table3[[#This Row],[Med Aide/Tech Hours]])</f>
        <v>118.75277777777777</v>
      </c>
      <c r="L385" s="3">
        <f>SUM(Table3[[#This Row],[RN Hours (excl. Admin, DON)]:[RN DON Hours]])</f>
        <v>9.844444444444445</v>
      </c>
      <c r="M385" s="3">
        <v>2.7250000000000001</v>
      </c>
      <c r="N385" s="3">
        <v>0</v>
      </c>
      <c r="O385" s="3">
        <v>7.1194444444444445</v>
      </c>
      <c r="P385" s="3">
        <f>SUM(Table3[[#This Row],[LPN Hours (excl. Admin)]:[LPN Admin Hours]])</f>
        <v>33.319444444444443</v>
      </c>
      <c r="Q385" s="3">
        <v>28.627777777777776</v>
      </c>
      <c r="R385" s="3">
        <v>4.6916666666666664</v>
      </c>
      <c r="S385" s="3">
        <f>SUM(Table3[[#This Row],[CNA Hours]], Table3[[#This Row],[NA TR Hours]], Table3[[#This Row],[Med Aide/Tech Hours]])</f>
        <v>87.399999999999991</v>
      </c>
      <c r="T385" s="3">
        <v>79.708333333333329</v>
      </c>
      <c r="U385" s="3">
        <v>0</v>
      </c>
      <c r="V385" s="3">
        <v>7.6916666666666664</v>
      </c>
      <c r="W385" s="3">
        <f>SUM(Table3[[#This Row],[RN Hours Contract]:[Med Aide Hours Contract]])</f>
        <v>0</v>
      </c>
      <c r="X385" s="3">
        <v>0</v>
      </c>
      <c r="Y385" s="3">
        <v>0</v>
      </c>
      <c r="Z385" s="3">
        <v>0</v>
      </c>
      <c r="AA385" s="3">
        <v>0</v>
      </c>
      <c r="AB385" s="3">
        <v>0</v>
      </c>
      <c r="AC385" s="3">
        <v>0</v>
      </c>
      <c r="AD385" s="3">
        <v>0</v>
      </c>
      <c r="AE385" s="3">
        <v>0</v>
      </c>
      <c r="AF385" t="s">
        <v>383</v>
      </c>
      <c r="AG385" s="13">
        <v>7</v>
      </c>
      <c r="AQ385"/>
    </row>
    <row r="386" spans="1:43" x14ac:dyDescent="0.2">
      <c r="A386" t="s">
        <v>479</v>
      </c>
      <c r="B386" t="s">
        <v>865</v>
      </c>
      <c r="C386" t="s">
        <v>1181</v>
      </c>
      <c r="D386" t="s">
        <v>1267</v>
      </c>
      <c r="E386" s="3">
        <v>48.56666666666667</v>
      </c>
      <c r="F386" s="3">
        <f>Table3[[#This Row],[Total Hours Nurse Staffing]]/Table3[[#This Row],[MDS Census]]</f>
        <v>3.5490025165865933</v>
      </c>
      <c r="G386" s="3">
        <f>Table3[[#This Row],[Total Direct Care Staff Hours]]/Table3[[#This Row],[MDS Census]]</f>
        <v>3.2246396705559364</v>
      </c>
      <c r="H386" s="3">
        <f>Table3[[#This Row],[Total RN Hours (w/ Admin, DON)]]/Table3[[#This Row],[MDS Census]]</f>
        <v>0.40267902081903451</v>
      </c>
      <c r="I386" s="3">
        <f>Table3[[#This Row],[RN Hours (excl. Admin, DON)]]/Table3[[#This Row],[MDS Census]]</f>
        <v>0.21778769160375197</v>
      </c>
      <c r="J386" s="3">
        <f t="shared" si="6"/>
        <v>172.36322222222222</v>
      </c>
      <c r="K386" s="3">
        <f>SUM(Table3[[#This Row],[RN Hours (excl. Admin, DON)]], Table3[[#This Row],[LPN Hours (excl. Admin)]], Table3[[#This Row],[CNA Hours]], Table3[[#This Row],[NA TR Hours]], Table3[[#This Row],[Med Aide/Tech Hours]])</f>
        <v>156.60999999999999</v>
      </c>
      <c r="L386" s="3">
        <f>SUM(Table3[[#This Row],[RN Hours (excl. Admin, DON)]:[RN DON Hours]])</f>
        <v>19.556777777777778</v>
      </c>
      <c r="M386" s="3">
        <v>10.577222222222222</v>
      </c>
      <c r="N386" s="3">
        <v>5.1870000000000012</v>
      </c>
      <c r="O386" s="3">
        <v>3.7925555555555568</v>
      </c>
      <c r="P386" s="3">
        <f>SUM(Table3[[#This Row],[LPN Hours (excl. Admin)]:[LPN Admin Hours]])</f>
        <v>34.344333333333331</v>
      </c>
      <c r="Q386" s="3">
        <v>27.570666666666668</v>
      </c>
      <c r="R386" s="3">
        <v>6.7736666666666654</v>
      </c>
      <c r="S386" s="3">
        <f>SUM(Table3[[#This Row],[CNA Hours]], Table3[[#This Row],[NA TR Hours]], Table3[[#This Row],[Med Aide/Tech Hours]])</f>
        <v>118.46211111111111</v>
      </c>
      <c r="T386" s="3">
        <v>85.301777777777772</v>
      </c>
      <c r="U386" s="3">
        <v>10.836111111111109</v>
      </c>
      <c r="V386" s="3">
        <v>22.324222222222236</v>
      </c>
      <c r="W386" s="3">
        <f>SUM(Table3[[#This Row],[RN Hours Contract]:[Med Aide Hours Contract]])</f>
        <v>33.904555555555554</v>
      </c>
      <c r="X386" s="3">
        <v>0.13300000000000001</v>
      </c>
      <c r="Y386" s="3">
        <v>0</v>
      </c>
      <c r="Z386" s="3">
        <v>0</v>
      </c>
      <c r="AA386" s="3">
        <v>12.203999999999999</v>
      </c>
      <c r="AB386" s="3">
        <v>0</v>
      </c>
      <c r="AC386" s="3">
        <v>14.464888888888888</v>
      </c>
      <c r="AD386" s="3">
        <v>0</v>
      </c>
      <c r="AE386" s="3">
        <v>7.1026666666666669</v>
      </c>
      <c r="AF386" t="s">
        <v>384</v>
      </c>
      <c r="AG386" s="13">
        <v>7</v>
      </c>
      <c r="AQ386"/>
    </row>
    <row r="387" spans="1:43" x14ac:dyDescent="0.2">
      <c r="A387" t="s">
        <v>479</v>
      </c>
      <c r="B387" t="s">
        <v>866</v>
      </c>
      <c r="C387" t="s">
        <v>1012</v>
      </c>
      <c r="D387" t="s">
        <v>1229</v>
      </c>
      <c r="E387" s="3">
        <v>36.255555555555553</v>
      </c>
      <c r="F387" s="3">
        <f>Table3[[#This Row],[Total Hours Nurse Staffing]]/Table3[[#This Row],[MDS Census]]</f>
        <v>3.5619552558994796</v>
      </c>
      <c r="G387" s="3">
        <f>Table3[[#This Row],[Total Direct Care Staff Hours]]/Table3[[#This Row],[MDS Census]]</f>
        <v>3.2670609868219436</v>
      </c>
      <c r="H387" s="3">
        <f>Table3[[#This Row],[Total RN Hours (w/ Admin, DON)]]/Table3[[#This Row],[MDS Census]]</f>
        <v>0.32747165185412203</v>
      </c>
      <c r="I387" s="3">
        <f>Table3[[#This Row],[RN Hours (excl. Admin, DON)]]/Table3[[#This Row],[MDS Census]]</f>
        <v>0.17546429665951579</v>
      </c>
      <c r="J387" s="3">
        <f t="shared" si="6"/>
        <v>129.14066666666668</v>
      </c>
      <c r="K387" s="3">
        <f>SUM(Table3[[#This Row],[RN Hours (excl. Admin, DON)]], Table3[[#This Row],[LPN Hours (excl. Admin)]], Table3[[#This Row],[CNA Hours]], Table3[[#This Row],[NA TR Hours]], Table3[[#This Row],[Med Aide/Tech Hours]])</f>
        <v>118.44911111111112</v>
      </c>
      <c r="L387" s="3">
        <f>SUM(Table3[[#This Row],[RN Hours (excl. Admin, DON)]:[RN DON Hours]])</f>
        <v>11.872666666666667</v>
      </c>
      <c r="M387" s="3">
        <v>6.3615555555555554</v>
      </c>
      <c r="N387" s="3">
        <v>8.8888888888888892E-2</v>
      </c>
      <c r="O387" s="3">
        <v>5.4222222222222225</v>
      </c>
      <c r="P387" s="3">
        <f>SUM(Table3[[#This Row],[LPN Hours (excl. Admin)]:[LPN Admin Hours]])</f>
        <v>29.533222222222225</v>
      </c>
      <c r="Q387" s="3">
        <v>24.352777777777778</v>
      </c>
      <c r="R387" s="3">
        <v>5.1804444444444462</v>
      </c>
      <c r="S387" s="3">
        <f>SUM(Table3[[#This Row],[CNA Hours]], Table3[[#This Row],[NA TR Hours]], Table3[[#This Row],[Med Aide/Tech Hours]])</f>
        <v>87.734777777777779</v>
      </c>
      <c r="T387" s="3">
        <v>44.30488888888889</v>
      </c>
      <c r="U387" s="3">
        <v>27.866888888888894</v>
      </c>
      <c r="V387" s="3">
        <v>15.562999999999999</v>
      </c>
      <c r="W387" s="3">
        <f>SUM(Table3[[#This Row],[RN Hours Contract]:[Med Aide Hours Contract]])</f>
        <v>10.40055555555556</v>
      </c>
      <c r="X387" s="3">
        <v>0</v>
      </c>
      <c r="Y387" s="3">
        <v>0</v>
      </c>
      <c r="Z387" s="3">
        <v>0</v>
      </c>
      <c r="AA387" s="3">
        <v>0</v>
      </c>
      <c r="AB387" s="3">
        <v>0</v>
      </c>
      <c r="AC387" s="3">
        <v>10.065666666666671</v>
      </c>
      <c r="AD387" s="3">
        <v>0</v>
      </c>
      <c r="AE387" s="3">
        <v>0.3348888888888889</v>
      </c>
      <c r="AF387" t="s">
        <v>385</v>
      </c>
      <c r="AG387" s="13">
        <v>7</v>
      </c>
      <c r="AQ387"/>
    </row>
    <row r="388" spans="1:43" x14ac:dyDescent="0.2">
      <c r="A388" t="s">
        <v>479</v>
      </c>
      <c r="B388" t="s">
        <v>867</v>
      </c>
      <c r="C388" t="s">
        <v>1070</v>
      </c>
      <c r="D388" t="s">
        <v>1230</v>
      </c>
      <c r="E388" s="3">
        <v>35.166666666666664</v>
      </c>
      <c r="F388" s="3">
        <f>Table3[[#This Row],[Total Hours Nurse Staffing]]/Table3[[#This Row],[MDS Census]]</f>
        <v>4.3885813586097955</v>
      </c>
      <c r="G388" s="3">
        <f>Table3[[#This Row],[Total Direct Care Staff Hours]]/Table3[[#This Row],[MDS Census]]</f>
        <v>3.9975860979462885</v>
      </c>
      <c r="H388" s="3">
        <f>Table3[[#This Row],[Total RN Hours (w/ Admin, DON)]]/Table3[[#This Row],[MDS Census]]</f>
        <v>0.37020853080568716</v>
      </c>
      <c r="I388" s="3">
        <f>Table3[[#This Row],[RN Hours (excl. Admin, DON)]]/Table3[[#This Row],[MDS Census]]</f>
        <v>0.11992733017377567</v>
      </c>
      <c r="J388" s="3">
        <f t="shared" si="6"/>
        <v>154.3317777777778</v>
      </c>
      <c r="K388" s="3">
        <f>SUM(Table3[[#This Row],[RN Hours (excl. Admin, DON)]], Table3[[#This Row],[LPN Hours (excl. Admin)]], Table3[[#This Row],[CNA Hours]], Table3[[#This Row],[NA TR Hours]], Table3[[#This Row],[Med Aide/Tech Hours]])</f>
        <v>140.5817777777778</v>
      </c>
      <c r="L388" s="3">
        <f>SUM(Table3[[#This Row],[RN Hours (excl. Admin, DON)]:[RN DON Hours]])</f>
        <v>13.018999999999998</v>
      </c>
      <c r="M388" s="3">
        <v>4.2174444444444443</v>
      </c>
      <c r="N388" s="3">
        <v>5.1758888888888883</v>
      </c>
      <c r="O388" s="3">
        <v>3.6256666666666666</v>
      </c>
      <c r="P388" s="3">
        <f>SUM(Table3[[#This Row],[LPN Hours (excl. Admin)]:[LPN Admin Hours]])</f>
        <v>25.25</v>
      </c>
      <c r="Q388" s="3">
        <v>20.301555555555556</v>
      </c>
      <c r="R388" s="3">
        <v>4.9484444444444451</v>
      </c>
      <c r="S388" s="3">
        <f>SUM(Table3[[#This Row],[CNA Hours]], Table3[[#This Row],[NA TR Hours]], Table3[[#This Row],[Med Aide/Tech Hours]])</f>
        <v>116.0627777777778</v>
      </c>
      <c r="T388" s="3">
        <v>67.759777777777785</v>
      </c>
      <c r="U388" s="3">
        <v>6.4206666666666665</v>
      </c>
      <c r="V388" s="3">
        <v>41.882333333333349</v>
      </c>
      <c r="W388" s="3">
        <f>SUM(Table3[[#This Row],[RN Hours Contract]:[Med Aide Hours Contract]])</f>
        <v>0</v>
      </c>
      <c r="X388" s="3">
        <v>0</v>
      </c>
      <c r="Y388" s="3">
        <v>0</v>
      </c>
      <c r="Z388" s="3">
        <v>0</v>
      </c>
      <c r="AA388" s="3">
        <v>0</v>
      </c>
      <c r="AB388" s="3">
        <v>0</v>
      </c>
      <c r="AC388" s="3">
        <v>0</v>
      </c>
      <c r="AD388" s="3">
        <v>0</v>
      </c>
      <c r="AE388" s="3">
        <v>0</v>
      </c>
      <c r="AF388" t="s">
        <v>386</v>
      </c>
      <c r="AG388" s="13">
        <v>7</v>
      </c>
      <c r="AQ388"/>
    </row>
    <row r="389" spans="1:43" x14ac:dyDescent="0.2">
      <c r="A389" t="s">
        <v>479</v>
      </c>
      <c r="B389" t="s">
        <v>868</v>
      </c>
      <c r="C389" t="s">
        <v>1182</v>
      </c>
      <c r="D389" t="s">
        <v>1255</v>
      </c>
      <c r="E389" s="3">
        <v>84.544444444444451</v>
      </c>
      <c r="F389" s="3">
        <f>Table3[[#This Row],[Total Hours Nurse Staffing]]/Table3[[#This Row],[MDS Census]]</f>
        <v>2.6087527927454328</v>
      </c>
      <c r="G389" s="3">
        <f>Table3[[#This Row],[Total Direct Care Staff Hours]]/Table3[[#This Row],[MDS Census]]</f>
        <v>2.5184084636614537</v>
      </c>
      <c r="H389" s="3">
        <f>Table3[[#This Row],[Total RN Hours (w/ Admin, DON)]]/Table3[[#This Row],[MDS Census]]</f>
        <v>0.1906387173084505</v>
      </c>
      <c r="I389" s="3">
        <f>Table3[[#This Row],[RN Hours (excl. Admin, DON)]]/Table3[[#This Row],[MDS Census]]</f>
        <v>0.10029438822447101</v>
      </c>
      <c r="J389" s="3">
        <f t="shared" si="6"/>
        <v>220.55555555555554</v>
      </c>
      <c r="K389" s="3">
        <f>SUM(Table3[[#This Row],[RN Hours (excl. Admin, DON)]], Table3[[#This Row],[LPN Hours (excl. Admin)]], Table3[[#This Row],[CNA Hours]], Table3[[#This Row],[NA TR Hours]], Table3[[#This Row],[Med Aide/Tech Hours]])</f>
        <v>212.91744444444447</v>
      </c>
      <c r="L389" s="3">
        <f>SUM(Table3[[#This Row],[RN Hours (excl. Admin, DON)]:[RN DON Hours]])</f>
        <v>16.117444444444445</v>
      </c>
      <c r="M389" s="3">
        <v>8.4793333333333329</v>
      </c>
      <c r="N389" s="3">
        <v>0.44977777777777783</v>
      </c>
      <c r="O389" s="3">
        <v>7.1883333333333326</v>
      </c>
      <c r="P389" s="3">
        <f>SUM(Table3[[#This Row],[LPN Hours (excl. Admin)]:[LPN Admin Hours]])</f>
        <v>77.902555555555551</v>
      </c>
      <c r="Q389" s="3">
        <v>77.902555555555551</v>
      </c>
      <c r="R389" s="3">
        <v>0</v>
      </c>
      <c r="S389" s="3">
        <f>SUM(Table3[[#This Row],[CNA Hours]], Table3[[#This Row],[NA TR Hours]], Table3[[#This Row],[Med Aide/Tech Hours]])</f>
        <v>126.53555555555556</v>
      </c>
      <c r="T389" s="3">
        <v>92.87711111111112</v>
      </c>
      <c r="U389" s="3">
        <v>0</v>
      </c>
      <c r="V389" s="3">
        <v>33.658444444444442</v>
      </c>
      <c r="W389" s="3">
        <f>SUM(Table3[[#This Row],[RN Hours Contract]:[Med Aide Hours Contract]])</f>
        <v>0</v>
      </c>
      <c r="X389" s="3">
        <v>0</v>
      </c>
      <c r="Y389" s="3">
        <v>0</v>
      </c>
      <c r="Z389" s="3">
        <v>0</v>
      </c>
      <c r="AA389" s="3">
        <v>0</v>
      </c>
      <c r="AB389" s="3">
        <v>0</v>
      </c>
      <c r="AC389" s="3">
        <v>0</v>
      </c>
      <c r="AD389" s="3">
        <v>0</v>
      </c>
      <c r="AE389" s="3">
        <v>0</v>
      </c>
      <c r="AF389" t="s">
        <v>387</v>
      </c>
      <c r="AG389" s="13">
        <v>7</v>
      </c>
      <c r="AQ389"/>
    </row>
    <row r="390" spans="1:43" x14ac:dyDescent="0.2">
      <c r="A390" t="s">
        <v>479</v>
      </c>
      <c r="B390" t="s">
        <v>869</v>
      </c>
      <c r="C390" t="s">
        <v>1063</v>
      </c>
      <c r="D390" t="s">
        <v>1272</v>
      </c>
      <c r="E390" s="3">
        <v>62.37777777777778</v>
      </c>
      <c r="F390" s="3">
        <f>Table3[[#This Row],[Total Hours Nurse Staffing]]/Table3[[#This Row],[MDS Census]]</f>
        <v>5.6857410046312786</v>
      </c>
      <c r="G390" s="3">
        <f>Table3[[#This Row],[Total Direct Care Staff Hours]]/Table3[[#This Row],[MDS Census]]</f>
        <v>5.5378072675454222</v>
      </c>
      <c r="H390" s="3">
        <f>Table3[[#This Row],[Total RN Hours (w/ Admin, DON)]]/Table3[[#This Row],[MDS Census]]</f>
        <v>0.44981296758104733</v>
      </c>
      <c r="I390" s="3">
        <f>Table3[[#This Row],[RN Hours (excl. Admin, DON)]]/Table3[[#This Row],[MDS Census]]</f>
        <v>0.36146241539009616</v>
      </c>
      <c r="J390" s="3">
        <f t="shared" si="6"/>
        <v>354.66388888888889</v>
      </c>
      <c r="K390" s="3">
        <f>SUM(Table3[[#This Row],[RN Hours (excl. Admin, DON)]], Table3[[#This Row],[LPN Hours (excl. Admin)]], Table3[[#This Row],[CNA Hours]], Table3[[#This Row],[NA TR Hours]], Table3[[#This Row],[Med Aide/Tech Hours]])</f>
        <v>345.43611111111113</v>
      </c>
      <c r="L390" s="3">
        <f>SUM(Table3[[#This Row],[RN Hours (excl. Admin, DON)]:[RN DON Hours]])</f>
        <v>28.05833333333333</v>
      </c>
      <c r="M390" s="3">
        <v>22.547222222222221</v>
      </c>
      <c r="N390" s="3">
        <v>0</v>
      </c>
      <c r="O390" s="3">
        <v>5.5111111111111111</v>
      </c>
      <c r="P390" s="3">
        <f>SUM(Table3[[#This Row],[LPN Hours (excl. Admin)]:[LPN Admin Hours]])</f>
        <v>82.527777777777786</v>
      </c>
      <c r="Q390" s="3">
        <v>78.811111111111117</v>
      </c>
      <c r="R390" s="3">
        <v>3.7166666666666668</v>
      </c>
      <c r="S390" s="3">
        <f>SUM(Table3[[#This Row],[CNA Hours]], Table3[[#This Row],[NA TR Hours]], Table3[[#This Row],[Med Aide/Tech Hours]])</f>
        <v>244.07777777777778</v>
      </c>
      <c r="T390" s="3">
        <v>176.06666666666666</v>
      </c>
      <c r="U390" s="3">
        <v>0</v>
      </c>
      <c r="V390" s="3">
        <v>68.011111111111106</v>
      </c>
      <c r="W390" s="3">
        <f>SUM(Table3[[#This Row],[RN Hours Contract]:[Med Aide Hours Contract]])</f>
        <v>0</v>
      </c>
      <c r="X390" s="3">
        <v>0</v>
      </c>
      <c r="Y390" s="3">
        <v>0</v>
      </c>
      <c r="Z390" s="3">
        <v>0</v>
      </c>
      <c r="AA390" s="3">
        <v>0</v>
      </c>
      <c r="AB390" s="3">
        <v>0</v>
      </c>
      <c r="AC390" s="3">
        <v>0</v>
      </c>
      <c r="AD390" s="3">
        <v>0</v>
      </c>
      <c r="AE390" s="3">
        <v>0</v>
      </c>
      <c r="AF390" t="s">
        <v>388</v>
      </c>
      <c r="AG390" s="13">
        <v>7</v>
      </c>
      <c r="AQ390"/>
    </row>
    <row r="391" spans="1:43" x14ac:dyDescent="0.2">
      <c r="A391" t="s">
        <v>479</v>
      </c>
      <c r="B391" t="s">
        <v>870</v>
      </c>
      <c r="C391" t="s">
        <v>1096</v>
      </c>
      <c r="D391" t="s">
        <v>1264</v>
      </c>
      <c r="E391" s="3">
        <v>74.211111111111109</v>
      </c>
      <c r="F391" s="3">
        <f>Table3[[#This Row],[Total Hours Nurse Staffing]]/Table3[[#This Row],[MDS Census]]</f>
        <v>4.173171133403204</v>
      </c>
      <c r="G391" s="3">
        <f>Table3[[#This Row],[Total Direct Care Staff Hours]]/Table3[[#This Row],[MDS Census]]</f>
        <v>4.0221380446174582</v>
      </c>
      <c r="H391" s="3">
        <f>Table3[[#This Row],[Total RN Hours (w/ Admin, DON)]]/Table3[[#This Row],[MDS Census]]</f>
        <v>0.64459949094175784</v>
      </c>
      <c r="I391" s="3">
        <f>Table3[[#This Row],[RN Hours (excl. Admin, DON)]]/Table3[[#This Row],[MDS Census]]</f>
        <v>0.49356640215601139</v>
      </c>
      <c r="J391" s="3">
        <f t="shared" si="6"/>
        <v>309.69566666666663</v>
      </c>
      <c r="K391" s="3">
        <f>SUM(Table3[[#This Row],[RN Hours (excl. Admin, DON)]], Table3[[#This Row],[LPN Hours (excl. Admin)]], Table3[[#This Row],[CNA Hours]], Table3[[#This Row],[NA TR Hours]], Table3[[#This Row],[Med Aide/Tech Hours]])</f>
        <v>298.48733333333337</v>
      </c>
      <c r="L391" s="3">
        <f>SUM(Table3[[#This Row],[RN Hours (excl. Admin, DON)]:[RN DON Hours]])</f>
        <v>47.836444444444446</v>
      </c>
      <c r="M391" s="3">
        <v>36.62811111111111</v>
      </c>
      <c r="N391" s="3">
        <v>8.3416666666666668</v>
      </c>
      <c r="O391" s="3">
        <v>2.8666666666666667</v>
      </c>
      <c r="P391" s="3">
        <f>SUM(Table3[[#This Row],[LPN Hours (excl. Admin)]:[LPN Admin Hours]])</f>
        <v>115.35644444444445</v>
      </c>
      <c r="Q391" s="3">
        <v>115.35644444444445</v>
      </c>
      <c r="R391" s="3">
        <v>0</v>
      </c>
      <c r="S391" s="3">
        <f>SUM(Table3[[#This Row],[CNA Hours]], Table3[[#This Row],[NA TR Hours]], Table3[[#This Row],[Med Aide/Tech Hours]])</f>
        <v>146.50277777777777</v>
      </c>
      <c r="T391" s="3">
        <v>140.9111111111111</v>
      </c>
      <c r="U391" s="3">
        <v>2.1388888888888888</v>
      </c>
      <c r="V391" s="3">
        <v>3.4527777777777779</v>
      </c>
      <c r="W391" s="3">
        <f>SUM(Table3[[#This Row],[RN Hours Contract]:[Med Aide Hours Contract]])</f>
        <v>91.291666666666657</v>
      </c>
      <c r="X391" s="3">
        <v>1.3861111111111111</v>
      </c>
      <c r="Y391" s="3">
        <v>0</v>
      </c>
      <c r="Z391" s="3">
        <v>0</v>
      </c>
      <c r="AA391" s="3">
        <v>7.1222222222222218</v>
      </c>
      <c r="AB391" s="3">
        <v>0</v>
      </c>
      <c r="AC391" s="3">
        <v>79.466666666666669</v>
      </c>
      <c r="AD391" s="3">
        <v>0</v>
      </c>
      <c r="AE391" s="3">
        <v>3.3166666666666669</v>
      </c>
      <c r="AF391" t="s">
        <v>389</v>
      </c>
      <c r="AG391" s="13">
        <v>7</v>
      </c>
      <c r="AQ391"/>
    </row>
    <row r="392" spans="1:43" x14ac:dyDescent="0.2">
      <c r="A392" t="s">
        <v>479</v>
      </c>
      <c r="B392" t="s">
        <v>871</v>
      </c>
      <c r="C392" t="s">
        <v>1003</v>
      </c>
      <c r="D392" t="s">
        <v>1251</v>
      </c>
      <c r="E392" s="3">
        <v>45.677777777777777</v>
      </c>
      <c r="F392" s="3">
        <f>Table3[[#This Row],[Total Hours Nurse Staffing]]/Table3[[#This Row],[MDS Census]]</f>
        <v>5.3341960593529558</v>
      </c>
      <c r="G392" s="3">
        <f>Table3[[#This Row],[Total Direct Care Staff Hours]]/Table3[[#This Row],[MDS Census]]</f>
        <v>5.0150328387253715</v>
      </c>
      <c r="H392" s="3">
        <f>Table3[[#This Row],[Total RN Hours (w/ Admin, DON)]]/Table3[[#This Row],[MDS Census]]</f>
        <v>0.85126733154950118</v>
      </c>
      <c r="I392" s="3">
        <f>Table3[[#This Row],[RN Hours (excl. Admin, DON)]]/Table3[[#This Row],[MDS Census]]</f>
        <v>0.59794210654342006</v>
      </c>
      <c r="J392" s="3">
        <f t="shared" si="6"/>
        <v>243.65422222222222</v>
      </c>
      <c r="K392" s="3">
        <f>SUM(Table3[[#This Row],[RN Hours (excl. Admin, DON)]], Table3[[#This Row],[LPN Hours (excl. Admin)]], Table3[[#This Row],[CNA Hours]], Table3[[#This Row],[NA TR Hours]], Table3[[#This Row],[Med Aide/Tech Hours]])</f>
        <v>229.07555555555558</v>
      </c>
      <c r="L392" s="3">
        <f>SUM(Table3[[#This Row],[RN Hours (excl. Admin, DON)]:[RN DON Hours]])</f>
        <v>38.883999999999993</v>
      </c>
      <c r="M392" s="3">
        <v>27.312666666666665</v>
      </c>
      <c r="N392" s="3">
        <v>5.9981111111111103</v>
      </c>
      <c r="O392" s="3">
        <v>5.5732222222222214</v>
      </c>
      <c r="P392" s="3">
        <f>SUM(Table3[[#This Row],[LPN Hours (excl. Admin)]:[LPN Admin Hours]])</f>
        <v>23.304222222222222</v>
      </c>
      <c r="Q392" s="3">
        <v>20.296888888888891</v>
      </c>
      <c r="R392" s="3">
        <v>3.0073333333333334</v>
      </c>
      <c r="S392" s="3">
        <f>SUM(Table3[[#This Row],[CNA Hours]], Table3[[#This Row],[NA TR Hours]], Table3[[#This Row],[Med Aide/Tech Hours]])</f>
        <v>181.46600000000001</v>
      </c>
      <c r="T392" s="3">
        <v>107.06233333333334</v>
      </c>
      <c r="U392" s="3">
        <v>32.342111111111109</v>
      </c>
      <c r="V392" s="3">
        <v>42.061555555555557</v>
      </c>
      <c r="W392" s="3">
        <f>SUM(Table3[[#This Row],[RN Hours Contract]:[Med Aide Hours Contract]])</f>
        <v>0</v>
      </c>
      <c r="X392" s="3">
        <v>0</v>
      </c>
      <c r="Y392" s="3">
        <v>0</v>
      </c>
      <c r="Z392" s="3">
        <v>0</v>
      </c>
      <c r="AA392" s="3">
        <v>0</v>
      </c>
      <c r="AB392" s="3">
        <v>0</v>
      </c>
      <c r="AC392" s="3">
        <v>0</v>
      </c>
      <c r="AD392" s="3">
        <v>0</v>
      </c>
      <c r="AE392" s="3">
        <v>0</v>
      </c>
      <c r="AF392" t="s">
        <v>390</v>
      </c>
      <c r="AG392" s="13">
        <v>7</v>
      </c>
      <c r="AQ392"/>
    </row>
    <row r="393" spans="1:43" x14ac:dyDescent="0.2">
      <c r="A393" t="s">
        <v>479</v>
      </c>
      <c r="B393" t="s">
        <v>872</v>
      </c>
      <c r="C393" t="s">
        <v>1027</v>
      </c>
      <c r="D393" t="s">
        <v>1203</v>
      </c>
      <c r="E393" s="3">
        <v>229.27777777777777</v>
      </c>
      <c r="F393" s="3">
        <f>Table3[[#This Row],[Total Hours Nurse Staffing]]/Table3[[#This Row],[MDS Census]]</f>
        <v>3.5172212260722073</v>
      </c>
      <c r="G393" s="3">
        <f>Table3[[#This Row],[Total Direct Care Staff Hours]]/Table3[[#This Row],[MDS Census]]</f>
        <v>3.1896346014053796</v>
      </c>
      <c r="H393" s="3">
        <f>Table3[[#This Row],[Total RN Hours (w/ Admin, DON)]]/Table3[[#This Row],[MDS Census]]</f>
        <v>0.33484177368548579</v>
      </c>
      <c r="I393" s="3">
        <f>Table3[[#This Row],[RN Hours (excl. Admin, DON)]]/Table3[[#This Row],[MDS Census]]</f>
        <v>0.24024521444148292</v>
      </c>
      <c r="J393" s="3">
        <f t="shared" si="6"/>
        <v>806.42066666666665</v>
      </c>
      <c r="K393" s="3">
        <f>SUM(Table3[[#This Row],[RN Hours (excl. Admin, DON)]], Table3[[#This Row],[LPN Hours (excl. Admin)]], Table3[[#This Row],[CNA Hours]], Table3[[#This Row],[NA TR Hours]], Table3[[#This Row],[Med Aide/Tech Hours]])</f>
        <v>731.31233333333341</v>
      </c>
      <c r="L393" s="3">
        <f>SUM(Table3[[#This Row],[RN Hours (excl. Admin, DON)]:[RN DON Hours]])</f>
        <v>76.771777777777771</v>
      </c>
      <c r="M393" s="3">
        <v>55.082888888888888</v>
      </c>
      <c r="N393" s="3">
        <v>16.088888888888889</v>
      </c>
      <c r="O393" s="3">
        <v>5.6</v>
      </c>
      <c r="P393" s="3">
        <f>SUM(Table3[[#This Row],[LPN Hours (excl. Admin)]:[LPN Admin Hours]])</f>
        <v>169.83033333333333</v>
      </c>
      <c r="Q393" s="3">
        <v>116.41088888888888</v>
      </c>
      <c r="R393" s="3">
        <v>53.419444444444444</v>
      </c>
      <c r="S393" s="3">
        <f>SUM(Table3[[#This Row],[CNA Hours]], Table3[[#This Row],[NA TR Hours]], Table3[[#This Row],[Med Aide/Tech Hours]])</f>
        <v>559.81855555555558</v>
      </c>
      <c r="T393" s="3">
        <v>427.738</v>
      </c>
      <c r="U393" s="3">
        <v>18.980555555555554</v>
      </c>
      <c r="V393" s="3">
        <v>113.1</v>
      </c>
      <c r="W393" s="3">
        <f>SUM(Table3[[#This Row],[RN Hours Contract]:[Med Aide Hours Contract]])</f>
        <v>49.442888888888888</v>
      </c>
      <c r="X393" s="3">
        <v>1.5078888888888886</v>
      </c>
      <c r="Y393" s="3">
        <v>0</v>
      </c>
      <c r="Z393" s="3">
        <v>0</v>
      </c>
      <c r="AA393" s="3">
        <v>1.9136666666666668</v>
      </c>
      <c r="AB393" s="3">
        <v>0</v>
      </c>
      <c r="AC393" s="3">
        <v>46.021333333333331</v>
      </c>
      <c r="AD393" s="3">
        <v>0</v>
      </c>
      <c r="AE393" s="3">
        <v>0</v>
      </c>
      <c r="AF393" t="s">
        <v>391</v>
      </c>
      <c r="AG393" s="13">
        <v>7</v>
      </c>
      <c r="AQ393"/>
    </row>
    <row r="394" spans="1:43" x14ac:dyDescent="0.2">
      <c r="A394" t="s">
        <v>479</v>
      </c>
      <c r="B394" t="s">
        <v>873</v>
      </c>
      <c r="C394" t="s">
        <v>996</v>
      </c>
      <c r="D394" t="s">
        <v>1312</v>
      </c>
      <c r="E394" s="3">
        <v>74.2</v>
      </c>
      <c r="F394" s="3">
        <f>Table3[[#This Row],[Total Hours Nurse Staffing]]/Table3[[#This Row],[MDS Census]]</f>
        <v>3.076251871817909</v>
      </c>
      <c r="G394" s="3">
        <f>Table3[[#This Row],[Total Direct Care Staff Hours]]/Table3[[#This Row],[MDS Census]]</f>
        <v>2.875658879904162</v>
      </c>
      <c r="H394" s="3">
        <f>Table3[[#This Row],[Total RN Hours (w/ Admin, DON)]]/Table3[[#This Row],[MDS Census]]</f>
        <v>0.28054657082958973</v>
      </c>
      <c r="I394" s="3">
        <f>Table3[[#This Row],[RN Hours (excl. Admin, DON)]]/Table3[[#This Row],[MDS Census]]</f>
        <v>0.20387690925426774</v>
      </c>
      <c r="J394" s="3">
        <f t="shared" si="6"/>
        <v>228.25788888888886</v>
      </c>
      <c r="K394" s="3">
        <f>SUM(Table3[[#This Row],[RN Hours (excl. Admin, DON)]], Table3[[#This Row],[LPN Hours (excl. Admin)]], Table3[[#This Row],[CNA Hours]], Table3[[#This Row],[NA TR Hours]], Table3[[#This Row],[Med Aide/Tech Hours]])</f>
        <v>213.37388888888884</v>
      </c>
      <c r="L394" s="3">
        <f>SUM(Table3[[#This Row],[RN Hours (excl. Admin, DON)]:[RN DON Hours]])</f>
        <v>20.816555555555556</v>
      </c>
      <c r="M394" s="3">
        <v>15.127666666666666</v>
      </c>
      <c r="N394" s="3">
        <v>0</v>
      </c>
      <c r="O394" s="3">
        <v>5.6888888888888891</v>
      </c>
      <c r="P394" s="3">
        <f>SUM(Table3[[#This Row],[LPN Hours (excl. Admin)]:[LPN Admin Hours]])</f>
        <v>58.011111111111106</v>
      </c>
      <c r="Q394" s="3">
        <v>48.815999999999995</v>
      </c>
      <c r="R394" s="3">
        <v>9.1951111111111086</v>
      </c>
      <c r="S394" s="3">
        <f>SUM(Table3[[#This Row],[CNA Hours]], Table3[[#This Row],[NA TR Hours]], Table3[[#This Row],[Med Aide/Tech Hours]])</f>
        <v>149.4302222222222</v>
      </c>
      <c r="T394" s="3">
        <v>83.837999999999994</v>
      </c>
      <c r="U394" s="3">
        <v>42.796999999999983</v>
      </c>
      <c r="V394" s="3">
        <v>22.795222222222225</v>
      </c>
      <c r="W394" s="3">
        <f>SUM(Table3[[#This Row],[RN Hours Contract]:[Med Aide Hours Contract]])</f>
        <v>0</v>
      </c>
      <c r="X394" s="3">
        <v>0</v>
      </c>
      <c r="Y394" s="3">
        <v>0</v>
      </c>
      <c r="Z394" s="3">
        <v>0</v>
      </c>
      <c r="AA394" s="3">
        <v>0</v>
      </c>
      <c r="AB394" s="3">
        <v>0</v>
      </c>
      <c r="AC394" s="3">
        <v>0</v>
      </c>
      <c r="AD394" s="3">
        <v>0</v>
      </c>
      <c r="AE394" s="3">
        <v>0</v>
      </c>
      <c r="AF394" t="s">
        <v>392</v>
      </c>
      <c r="AG394" s="13">
        <v>7</v>
      </c>
      <c r="AQ394"/>
    </row>
    <row r="395" spans="1:43" x14ac:dyDescent="0.2">
      <c r="A395" t="s">
        <v>479</v>
      </c>
      <c r="B395" t="s">
        <v>874</v>
      </c>
      <c r="C395" t="s">
        <v>1183</v>
      </c>
      <c r="D395" t="s">
        <v>1313</v>
      </c>
      <c r="E395" s="3">
        <v>30.488888888888887</v>
      </c>
      <c r="F395" s="3">
        <f>Table3[[#This Row],[Total Hours Nurse Staffing]]/Table3[[#This Row],[MDS Census]]</f>
        <v>4.3482981049562675</v>
      </c>
      <c r="G395" s="3">
        <f>Table3[[#This Row],[Total Direct Care Staff Hours]]/Table3[[#This Row],[MDS Census]]</f>
        <v>4.0738593294460639</v>
      </c>
      <c r="H395" s="3">
        <f>Table3[[#This Row],[Total RN Hours (w/ Admin, DON)]]/Table3[[#This Row],[MDS Census]]</f>
        <v>0.47459548104956273</v>
      </c>
      <c r="I395" s="3">
        <f>Table3[[#This Row],[RN Hours (excl. Admin, DON)]]/Table3[[#This Row],[MDS Census]]</f>
        <v>0.24582725947521863</v>
      </c>
      <c r="J395" s="3">
        <f t="shared" si="6"/>
        <v>132.57477777777774</v>
      </c>
      <c r="K395" s="3">
        <f>SUM(Table3[[#This Row],[RN Hours (excl. Admin, DON)]], Table3[[#This Row],[LPN Hours (excl. Admin)]], Table3[[#This Row],[CNA Hours]], Table3[[#This Row],[NA TR Hours]], Table3[[#This Row],[Med Aide/Tech Hours]])</f>
        <v>124.20744444444442</v>
      </c>
      <c r="L395" s="3">
        <f>SUM(Table3[[#This Row],[RN Hours (excl. Admin, DON)]:[RN DON Hours]])</f>
        <v>14.469888888888889</v>
      </c>
      <c r="M395" s="3">
        <v>7.4949999999999992</v>
      </c>
      <c r="N395" s="3">
        <v>0</v>
      </c>
      <c r="O395" s="3">
        <v>6.9748888888888905</v>
      </c>
      <c r="P395" s="3">
        <f>SUM(Table3[[#This Row],[LPN Hours (excl. Admin)]:[LPN Admin Hours]])</f>
        <v>16.532666666666664</v>
      </c>
      <c r="Q395" s="3">
        <v>15.140222222222221</v>
      </c>
      <c r="R395" s="3">
        <v>1.3924444444444444</v>
      </c>
      <c r="S395" s="3">
        <f>SUM(Table3[[#This Row],[CNA Hours]], Table3[[#This Row],[NA TR Hours]], Table3[[#This Row],[Med Aide/Tech Hours]])</f>
        <v>101.57222222222219</v>
      </c>
      <c r="T395" s="3">
        <v>68.455444444444439</v>
      </c>
      <c r="U395" s="3">
        <v>12.974666666666668</v>
      </c>
      <c r="V395" s="3">
        <v>20.142111111111095</v>
      </c>
      <c r="W395" s="3">
        <f>SUM(Table3[[#This Row],[RN Hours Contract]:[Med Aide Hours Contract]])</f>
        <v>28.88688888888889</v>
      </c>
      <c r="X395" s="3">
        <v>0</v>
      </c>
      <c r="Y395" s="3">
        <v>0</v>
      </c>
      <c r="Z395" s="3">
        <v>0</v>
      </c>
      <c r="AA395" s="3">
        <v>7.9535555555555559</v>
      </c>
      <c r="AB395" s="3">
        <v>0</v>
      </c>
      <c r="AC395" s="3">
        <v>16.411111111111111</v>
      </c>
      <c r="AD395" s="3">
        <v>0</v>
      </c>
      <c r="AE395" s="3">
        <v>4.5222222222222221</v>
      </c>
      <c r="AF395" t="s">
        <v>393</v>
      </c>
      <c r="AG395" s="13">
        <v>7</v>
      </c>
      <c r="AQ395"/>
    </row>
    <row r="396" spans="1:43" x14ac:dyDescent="0.2">
      <c r="A396" t="s">
        <v>479</v>
      </c>
      <c r="B396" t="s">
        <v>875</v>
      </c>
      <c r="C396" t="s">
        <v>1025</v>
      </c>
      <c r="D396" t="s">
        <v>1276</v>
      </c>
      <c r="E396" s="3">
        <v>20.788888888888888</v>
      </c>
      <c r="F396" s="3">
        <f>Table3[[#This Row],[Total Hours Nurse Staffing]]/Table3[[#This Row],[MDS Census]]</f>
        <v>4.9632549438802789</v>
      </c>
      <c r="G396" s="3">
        <f>Table3[[#This Row],[Total Direct Care Staff Hours]]/Table3[[#This Row],[MDS Census]]</f>
        <v>4.068011758417958</v>
      </c>
      <c r="H396" s="3">
        <f>Table3[[#This Row],[Total RN Hours (w/ Admin, DON)]]/Table3[[#This Row],[MDS Census]]</f>
        <v>2.354355959380011</v>
      </c>
      <c r="I396" s="3">
        <f>Table3[[#This Row],[RN Hours (excl. Admin, DON)]]/Table3[[#This Row],[MDS Census]]</f>
        <v>1.459112773917691</v>
      </c>
      <c r="J396" s="3">
        <f t="shared" si="6"/>
        <v>103.18055555555557</v>
      </c>
      <c r="K396" s="3">
        <f>SUM(Table3[[#This Row],[RN Hours (excl. Admin, DON)]], Table3[[#This Row],[LPN Hours (excl. Admin)]], Table3[[#This Row],[CNA Hours]], Table3[[#This Row],[NA TR Hours]], Table3[[#This Row],[Med Aide/Tech Hours]])</f>
        <v>84.569444444444443</v>
      </c>
      <c r="L396" s="3">
        <f>SUM(Table3[[#This Row],[RN Hours (excl. Admin, DON)]:[RN DON Hours]])</f>
        <v>48.94444444444445</v>
      </c>
      <c r="M396" s="3">
        <v>30.333333333333332</v>
      </c>
      <c r="N396" s="3">
        <v>13.277777777777779</v>
      </c>
      <c r="O396" s="3">
        <v>5.333333333333333</v>
      </c>
      <c r="P396" s="3">
        <f>SUM(Table3[[#This Row],[LPN Hours (excl. Admin)]:[LPN Admin Hours]])</f>
        <v>13.191666666666666</v>
      </c>
      <c r="Q396" s="3">
        <v>13.191666666666666</v>
      </c>
      <c r="R396" s="3">
        <v>0</v>
      </c>
      <c r="S396" s="3">
        <f>SUM(Table3[[#This Row],[CNA Hours]], Table3[[#This Row],[NA TR Hours]], Table3[[#This Row],[Med Aide/Tech Hours]])</f>
        <v>41.044444444444444</v>
      </c>
      <c r="T396" s="3">
        <v>41.044444444444444</v>
      </c>
      <c r="U396" s="3">
        <v>0</v>
      </c>
      <c r="V396" s="3">
        <v>0</v>
      </c>
      <c r="W396" s="3">
        <f>SUM(Table3[[#This Row],[RN Hours Contract]:[Med Aide Hours Contract]])</f>
        <v>0.41666666666666669</v>
      </c>
      <c r="X396" s="3">
        <v>0</v>
      </c>
      <c r="Y396" s="3">
        <v>0.41666666666666669</v>
      </c>
      <c r="Z396" s="3">
        <v>0</v>
      </c>
      <c r="AA396" s="3">
        <v>0</v>
      </c>
      <c r="AB396" s="3">
        <v>0</v>
      </c>
      <c r="AC396" s="3">
        <v>0</v>
      </c>
      <c r="AD396" s="3">
        <v>0</v>
      </c>
      <c r="AE396" s="3">
        <v>0</v>
      </c>
      <c r="AF396" t="s">
        <v>394</v>
      </c>
      <c r="AG396" s="13">
        <v>7</v>
      </c>
      <c r="AQ396"/>
    </row>
    <row r="397" spans="1:43" x14ac:dyDescent="0.2">
      <c r="A397" t="s">
        <v>479</v>
      </c>
      <c r="B397" t="s">
        <v>876</v>
      </c>
      <c r="C397" t="s">
        <v>1090</v>
      </c>
      <c r="D397" t="s">
        <v>1272</v>
      </c>
      <c r="E397" s="3">
        <v>98.4</v>
      </c>
      <c r="F397" s="3">
        <f>Table3[[#This Row],[Total Hours Nurse Staffing]]/Table3[[#This Row],[MDS Census]]</f>
        <v>4.6946578590785908</v>
      </c>
      <c r="G397" s="3">
        <f>Table3[[#This Row],[Total Direct Care Staff Hours]]/Table3[[#This Row],[MDS Census]]</f>
        <v>4.490925925925926</v>
      </c>
      <c r="H397" s="3">
        <f>Table3[[#This Row],[Total RN Hours (w/ Admin, DON)]]/Table3[[#This Row],[MDS Census]]</f>
        <v>0.57819557362240293</v>
      </c>
      <c r="I397" s="3">
        <f>Table3[[#This Row],[RN Hours (excl. Admin, DON)]]/Table3[[#This Row],[MDS Census]]</f>
        <v>0.43925022583559165</v>
      </c>
      <c r="J397" s="3">
        <f t="shared" si="6"/>
        <v>461.95433333333335</v>
      </c>
      <c r="K397" s="3">
        <f>SUM(Table3[[#This Row],[RN Hours (excl. Admin, DON)]], Table3[[#This Row],[LPN Hours (excl. Admin)]], Table3[[#This Row],[CNA Hours]], Table3[[#This Row],[NA TR Hours]], Table3[[#This Row],[Med Aide/Tech Hours]])</f>
        <v>441.90711111111113</v>
      </c>
      <c r="L397" s="3">
        <f>SUM(Table3[[#This Row],[RN Hours (excl. Admin, DON)]:[RN DON Hours]])</f>
        <v>56.894444444444446</v>
      </c>
      <c r="M397" s="3">
        <v>43.222222222222221</v>
      </c>
      <c r="N397" s="3">
        <v>7.3694444444444445</v>
      </c>
      <c r="O397" s="3">
        <v>6.302777777777778</v>
      </c>
      <c r="P397" s="3">
        <f>SUM(Table3[[#This Row],[LPN Hours (excl. Admin)]:[LPN Admin Hours]])</f>
        <v>95.433333333333337</v>
      </c>
      <c r="Q397" s="3">
        <v>89.058333333333337</v>
      </c>
      <c r="R397" s="3">
        <v>6.375</v>
      </c>
      <c r="S397" s="3">
        <f>SUM(Table3[[#This Row],[CNA Hours]], Table3[[#This Row],[NA TR Hours]], Table3[[#This Row],[Med Aide/Tech Hours]])</f>
        <v>309.62655555555557</v>
      </c>
      <c r="T397" s="3">
        <v>215.86533333333335</v>
      </c>
      <c r="U397" s="3">
        <v>59.819444444444443</v>
      </c>
      <c r="V397" s="3">
        <v>33.94177777777778</v>
      </c>
      <c r="W397" s="3">
        <f>SUM(Table3[[#This Row],[RN Hours Contract]:[Med Aide Hours Contract]])</f>
        <v>0</v>
      </c>
      <c r="X397" s="3">
        <v>0</v>
      </c>
      <c r="Y397" s="3">
        <v>0</v>
      </c>
      <c r="Z397" s="3">
        <v>0</v>
      </c>
      <c r="AA397" s="3">
        <v>0</v>
      </c>
      <c r="AB397" s="3">
        <v>0</v>
      </c>
      <c r="AC397" s="3">
        <v>0</v>
      </c>
      <c r="AD397" s="3">
        <v>0</v>
      </c>
      <c r="AE397" s="3">
        <v>0</v>
      </c>
      <c r="AF397" t="s">
        <v>395</v>
      </c>
      <c r="AG397" s="13">
        <v>7</v>
      </c>
      <c r="AQ397"/>
    </row>
    <row r="398" spans="1:43" x14ac:dyDescent="0.2">
      <c r="A398" t="s">
        <v>479</v>
      </c>
      <c r="B398" t="s">
        <v>877</v>
      </c>
      <c r="C398" t="s">
        <v>1045</v>
      </c>
      <c r="D398" t="s">
        <v>1211</v>
      </c>
      <c r="E398" s="3">
        <v>38.822222222222223</v>
      </c>
      <c r="F398" s="3">
        <f>Table3[[#This Row],[Total Hours Nurse Staffing]]/Table3[[#This Row],[MDS Census]]</f>
        <v>3.6375930165998853</v>
      </c>
      <c r="G398" s="3">
        <f>Table3[[#This Row],[Total Direct Care Staff Hours]]/Table3[[#This Row],[MDS Census]]</f>
        <v>3.3289210074413282</v>
      </c>
      <c r="H398" s="3">
        <f>Table3[[#This Row],[Total RN Hours (w/ Admin, DON)]]/Table3[[#This Row],[MDS Census]]</f>
        <v>0.47831997710360624</v>
      </c>
      <c r="I398" s="3">
        <f>Table3[[#This Row],[RN Hours (excl. Admin, DON)]]/Table3[[#This Row],[MDS Census]]</f>
        <v>0.27318259874069833</v>
      </c>
      <c r="J398" s="3">
        <f t="shared" si="6"/>
        <v>141.21944444444443</v>
      </c>
      <c r="K398" s="3">
        <f>SUM(Table3[[#This Row],[RN Hours (excl. Admin, DON)]], Table3[[#This Row],[LPN Hours (excl. Admin)]], Table3[[#This Row],[CNA Hours]], Table3[[#This Row],[NA TR Hours]], Table3[[#This Row],[Med Aide/Tech Hours]])</f>
        <v>129.23611111111111</v>
      </c>
      <c r="L398" s="3">
        <f>SUM(Table3[[#This Row],[RN Hours (excl. Admin, DON)]:[RN DON Hours]])</f>
        <v>18.569444444444446</v>
      </c>
      <c r="M398" s="3">
        <v>10.605555555555556</v>
      </c>
      <c r="N398" s="3">
        <v>4.3694444444444445</v>
      </c>
      <c r="O398" s="3">
        <v>3.5944444444444446</v>
      </c>
      <c r="P398" s="3">
        <f>SUM(Table3[[#This Row],[LPN Hours (excl. Admin)]:[LPN Admin Hours]])</f>
        <v>22.705555555555556</v>
      </c>
      <c r="Q398" s="3">
        <v>18.68611111111111</v>
      </c>
      <c r="R398" s="3">
        <v>4.0194444444444448</v>
      </c>
      <c r="S398" s="3">
        <f>SUM(Table3[[#This Row],[CNA Hours]], Table3[[#This Row],[NA TR Hours]], Table3[[#This Row],[Med Aide/Tech Hours]])</f>
        <v>99.944444444444429</v>
      </c>
      <c r="T398" s="3">
        <v>79.61666666666666</v>
      </c>
      <c r="U398" s="3">
        <v>2.0861111111111112</v>
      </c>
      <c r="V398" s="3">
        <v>18.241666666666667</v>
      </c>
      <c r="W398" s="3">
        <f>SUM(Table3[[#This Row],[RN Hours Contract]:[Med Aide Hours Contract]])</f>
        <v>0</v>
      </c>
      <c r="X398" s="3">
        <v>0</v>
      </c>
      <c r="Y398" s="3">
        <v>0</v>
      </c>
      <c r="Z398" s="3">
        <v>0</v>
      </c>
      <c r="AA398" s="3">
        <v>0</v>
      </c>
      <c r="AB398" s="3">
        <v>0</v>
      </c>
      <c r="AC398" s="3">
        <v>0</v>
      </c>
      <c r="AD398" s="3">
        <v>0</v>
      </c>
      <c r="AE398" s="3">
        <v>0</v>
      </c>
      <c r="AF398" t="s">
        <v>396</v>
      </c>
      <c r="AG398" s="13">
        <v>7</v>
      </c>
      <c r="AQ398"/>
    </row>
    <row r="399" spans="1:43" x14ac:dyDescent="0.2">
      <c r="A399" t="s">
        <v>479</v>
      </c>
      <c r="B399" t="s">
        <v>878</v>
      </c>
      <c r="C399" t="s">
        <v>1075</v>
      </c>
      <c r="D399" t="s">
        <v>1284</v>
      </c>
      <c r="E399" s="3">
        <v>40.455555555555556</v>
      </c>
      <c r="F399" s="3">
        <f>Table3[[#This Row],[Total Hours Nurse Staffing]]/Table3[[#This Row],[MDS Census]]</f>
        <v>4.9607250755287007</v>
      </c>
      <c r="G399" s="3">
        <f>Table3[[#This Row],[Total Direct Care Staff Hours]]/Table3[[#This Row],[MDS Census]]</f>
        <v>4.3950837681955512</v>
      </c>
      <c r="H399" s="3">
        <f>Table3[[#This Row],[Total RN Hours (w/ Admin, DON)]]/Table3[[#This Row],[MDS Census]]</f>
        <v>0.71745399615490257</v>
      </c>
      <c r="I399" s="3">
        <f>Table3[[#This Row],[RN Hours (excl. Admin, DON)]]/Table3[[#This Row],[MDS Census]]</f>
        <v>0.30843174951936281</v>
      </c>
      <c r="J399" s="3">
        <f t="shared" si="6"/>
        <v>200.6888888888889</v>
      </c>
      <c r="K399" s="3">
        <f>SUM(Table3[[#This Row],[RN Hours (excl. Admin, DON)]], Table3[[#This Row],[LPN Hours (excl. Admin)]], Table3[[#This Row],[CNA Hours]], Table3[[#This Row],[NA TR Hours]], Table3[[#This Row],[Med Aide/Tech Hours]])</f>
        <v>177.80555555555557</v>
      </c>
      <c r="L399" s="3">
        <f>SUM(Table3[[#This Row],[RN Hours (excl. Admin, DON)]:[RN DON Hours]])</f>
        <v>29.025000000000002</v>
      </c>
      <c r="M399" s="3">
        <v>12.477777777777778</v>
      </c>
      <c r="N399" s="3">
        <v>11.027777777777779</v>
      </c>
      <c r="O399" s="3">
        <v>5.5194444444444448</v>
      </c>
      <c r="P399" s="3">
        <f>SUM(Table3[[#This Row],[LPN Hours (excl. Admin)]:[LPN Admin Hours]])</f>
        <v>43.06111111111111</v>
      </c>
      <c r="Q399" s="3">
        <v>36.725000000000001</v>
      </c>
      <c r="R399" s="3">
        <v>6.3361111111111112</v>
      </c>
      <c r="S399" s="3">
        <f>SUM(Table3[[#This Row],[CNA Hours]], Table3[[#This Row],[NA TR Hours]], Table3[[#This Row],[Med Aide/Tech Hours]])</f>
        <v>128.60277777777779</v>
      </c>
      <c r="T399" s="3">
        <v>72.413888888888891</v>
      </c>
      <c r="U399" s="3">
        <v>0</v>
      </c>
      <c r="V399" s="3">
        <v>56.18888888888889</v>
      </c>
      <c r="W399" s="3">
        <f>SUM(Table3[[#This Row],[RN Hours Contract]:[Med Aide Hours Contract]])</f>
        <v>0</v>
      </c>
      <c r="X399" s="3">
        <v>0</v>
      </c>
      <c r="Y399" s="3">
        <v>0</v>
      </c>
      <c r="Z399" s="3">
        <v>0</v>
      </c>
      <c r="AA399" s="3">
        <v>0</v>
      </c>
      <c r="AB399" s="3">
        <v>0</v>
      </c>
      <c r="AC399" s="3">
        <v>0</v>
      </c>
      <c r="AD399" s="3">
        <v>0</v>
      </c>
      <c r="AE399" s="3">
        <v>0</v>
      </c>
      <c r="AF399" t="s">
        <v>397</v>
      </c>
      <c r="AG399" s="13">
        <v>7</v>
      </c>
      <c r="AQ399"/>
    </row>
    <row r="400" spans="1:43" x14ac:dyDescent="0.2">
      <c r="A400" t="s">
        <v>479</v>
      </c>
      <c r="B400" t="s">
        <v>879</v>
      </c>
      <c r="C400" t="s">
        <v>1031</v>
      </c>
      <c r="D400" t="s">
        <v>1203</v>
      </c>
      <c r="E400" s="3">
        <v>39.977777777777774</v>
      </c>
      <c r="F400" s="3">
        <f>Table3[[#This Row],[Total Hours Nurse Staffing]]/Table3[[#This Row],[MDS Census]]</f>
        <v>4.4474346859366323</v>
      </c>
      <c r="G400" s="3">
        <f>Table3[[#This Row],[Total Direct Care Staff Hours]]/Table3[[#This Row],[MDS Census]]</f>
        <v>4.0338715953307389</v>
      </c>
      <c r="H400" s="3">
        <f>Table3[[#This Row],[Total RN Hours (w/ Admin, DON)]]/Table3[[#This Row],[MDS Census]]</f>
        <v>0.60025291828793781</v>
      </c>
      <c r="I400" s="3">
        <f>Table3[[#This Row],[RN Hours (excl. Admin, DON)]]/Table3[[#This Row],[MDS Census]]</f>
        <v>0.32454419121734301</v>
      </c>
      <c r="J400" s="3">
        <f t="shared" si="6"/>
        <v>177.79855555555557</v>
      </c>
      <c r="K400" s="3">
        <f>SUM(Table3[[#This Row],[RN Hours (excl. Admin, DON)]], Table3[[#This Row],[LPN Hours (excl. Admin)]], Table3[[#This Row],[CNA Hours]], Table3[[#This Row],[NA TR Hours]], Table3[[#This Row],[Med Aide/Tech Hours]])</f>
        <v>161.26522222222221</v>
      </c>
      <c r="L400" s="3">
        <f>SUM(Table3[[#This Row],[RN Hours (excl. Admin, DON)]:[RN DON Hours]])</f>
        <v>23.99677777777778</v>
      </c>
      <c r="M400" s="3">
        <v>12.974555555555556</v>
      </c>
      <c r="N400" s="3">
        <v>5.6</v>
      </c>
      <c r="O400" s="3">
        <v>5.4222222222222225</v>
      </c>
      <c r="P400" s="3">
        <f>SUM(Table3[[#This Row],[LPN Hours (excl. Admin)]:[LPN Admin Hours]])</f>
        <v>50.051333333333332</v>
      </c>
      <c r="Q400" s="3">
        <v>44.540222222222219</v>
      </c>
      <c r="R400" s="3">
        <v>5.5111111111111111</v>
      </c>
      <c r="S400" s="3">
        <f>SUM(Table3[[#This Row],[CNA Hours]], Table3[[#This Row],[NA TR Hours]], Table3[[#This Row],[Med Aide/Tech Hours]])</f>
        <v>103.75044444444445</v>
      </c>
      <c r="T400" s="3">
        <v>95.320333333333338</v>
      </c>
      <c r="U400" s="3">
        <v>0</v>
      </c>
      <c r="V400" s="3">
        <v>8.4301111111111151</v>
      </c>
      <c r="W400" s="3">
        <f>SUM(Table3[[#This Row],[RN Hours Contract]:[Med Aide Hours Contract]])</f>
        <v>5.2777777777777777</v>
      </c>
      <c r="X400" s="3">
        <v>1.7777777777777777</v>
      </c>
      <c r="Y400" s="3">
        <v>0</v>
      </c>
      <c r="Z400" s="3">
        <v>0</v>
      </c>
      <c r="AA400" s="3">
        <v>3.5</v>
      </c>
      <c r="AB400" s="3">
        <v>0</v>
      </c>
      <c r="AC400" s="3">
        <v>0</v>
      </c>
      <c r="AD400" s="3">
        <v>0</v>
      </c>
      <c r="AE400" s="3">
        <v>0</v>
      </c>
      <c r="AF400" t="s">
        <v>398</v>
      </c>
      <c r="AG400" s="13">
        <v>7</v>
      </c>
      <c r="AQ400"/>
    </row>
    <row r="401" spans="1:43" x14ac:dyDescent="0.2">
      <c r="A401" t="s">
        <v>479</v>
      </c>
      <c r="B401" t="s">
        <v>880</v>
      </c>
      <c r="C401" t="s">
        <v>1006</v>
      </c>
      <c r="D401" t="s">
        <v>1254</v>
      </c>
      <c r="E401" s="3">
        <v>32.488888888888887</v>
      </c>
      <c r="F401" s="3">
        <f>Table3[[#This Row],[Total Hours Nurse Staffing]]/Table3[[#This Row],[MDS Census]]</f>
        <v>4.4529582763337903</v>
      </c>
      <c r="G401" s="3">
        <f>Table3[[#This Row],[Total Direct Care Staff Hours]]/Table3[[#This Row],[MDS Census]]</f>
        <v>4.2077633378932973</v>
      </c>
      <c r="H401" s="3">
        <f>Table3[[#This Row],[Total RN Hours (w/ Admin, DON)]]/Table3[[#This Row],[MDS Census]]</f>
        <v>0.46956224350205206</v>
      </c>
      <c r="I401" s="3">
        <f>Table3[[#This Row],[RN Hours (excl. Admin, DON)]]/Table3[[#This Row],[MDS Census]]</f>
        <v>0.31728796169630646</v>
      </c>
      <c r="J401" s="3">
        <f t="shared" si="6"/>
        <v>144.67166666666668</v>
      </c>
      <c r="K401" s="3">
        <f>SUM(Table3[[#This Row],[RN Hours (excl. Admin, DON)]], Table3[[#This Row],[LPN Hours (excl. Admin)]], Table3[[#This Row],[CNA Hours]], Table3[[#This Row],[NA TR Hours]], Table3[[#This Row],[Med Aide/Tech Hours]])</f>
        <v>136.70555555555555</v>
      </c>
      <c r="L401" s="3">
        <f>SUM(Table3[[#This Row],[RN Hours (excl. Admin, DON)]:[RN DON Hours]])</f>
        <v>15.255555555555556</v>
      </c>
      <c r="M401" s="3">
        <v>10.308333333333334</v>
      </c>
      <c r="N401" s="3">
        <v>0</v>
      </c>
      <c r="O401" s="3">
        <v>4.947222222222222</v>
      </c>
      <c r="P401" s="3">
        <f>SUM(Table3[[#This Row],[LPN Hours (excl. Admin)]:[LPN Admin Hours]])</f>
        <v>37.204999999999998</v>
      </c>
      <c r="Q401" s="3">
        <v>34.18611111111111</v>
      </c>
      <c r="R401" s="3">
        <v>3.0188888888888887</v>
      </c>
      <c r="S401" s="3">
        <f>SUM(Table3[[#This Row],[CNA Hours]], Table3[[#This Row],[NA TR Hours]], Table3[[#This Row],[Med Aide/Tech Hours]])</f>
        <v>92.211111111111109</v>
      </c>
      <c r="T401" s="3">
        <v>67.661111111111111</v>
      </c>
      <c r="U401" s="3">
        <v>12.919444444444444</v>
      </c>
      <c r="V401" s="3">
        <v>11.630555555555556</v>
      </c>
      <c r="W401" s="3">
        <f>SUM(Table3[[#This Row],[RN Hours Contract]:[Med Aide Hours Contract]])</f>
        <v>0</v>
      </c>
      <c r="X401" s="3">
        <v>0</v>
      </c>
      <c r="Y401" s="3">
        <v>0</v>
      </c>
      <c r="Z401" s="3">
        <v>0</v>
      </c>
      <c r="AA401" s="3">
        <v>0</v>
      </c>
      <c r="AB401" s="3">
        <v>0</v>
      </c>
      <c r="AC401" s="3">
        <v>0</v>
      </c>
      <c r="AD401" s="3">
        <v>0</v>
      </c>
      <c r="AE401" s="3">
        <v>0</v>
      </c>
      <c r="AF401" t="s">
        <v>399</v>
      </c>
      <c r="AG401" s="13">
        <v>7</v>
      </c>
      <c r="AQ401"/>
    </row>
    <row r="402" spans="1:43" x14ac:dyDescent="0.2">
      <c r="A402" t="s">
        <v>479</v>
      </c>
      <c r="B402" t="s">
        <v>881</v>
      </c>
      <c r="C402" t="s">
        <v>1154</v>
      </c>
      <c r="D402" t="s">
        <v>1226</v>
      </c>
      <c r="E402" s="3">
        <v>47.511111111111113</v>
      </c>
      <c r="F402" s="3">
        <f>Table3[[#This Row],[Total Hours Nurse Staffing]]/Table3[[#This Row],[MDS Census]]</f>
        <v>3.4443989710009357</v>
      </c>
      <c r="G402" s="3">
        <f>Table3[[#This Row],[Total Direct Care Staff Hours]]/Table3[[#This Row],[MDS Census]]</f>
        <v>3.1000350795135643</v>
      </c>
      <c r="H402" s="3">
        <f>Table3[[#This Row],[Total RN Hours (w/ Admin, DON)]]/Table3[[#This Row],[MDS Census]]</f>
        <v>0.20609214218896166</v>
      </c>
      <c r="I402" s="3">
        <f>Table3[[#This Row],[RN Hours (excl. Admin, DON)]]/Table3[[#This Row],[MDS Census]]</f>
        <v>0.10693405051449953</v>
      </c>
      <c r="J402" s="3">
        <f t="shared" si="6"/>
        <v>163.64722222222224</v>
      </c>
      <c r="K402" s="3">
        <f>SUM(Table3[[#This Row],[RN Hours (excl. Admin, DON)]], Table3[[#This Row],[LPN Hours (excl. Admin)]], Table3[[#This Row],[CNA Hours]], Table3[[#This Row],[NA TR Hours]], Table3[[#This Row],[Med Aide/Tech Hours]])</f>
        <v>147.28611111111113</v>
      </c>
      <c r="L402" s="3">
        <f>SUM(Table3[[#This Row],[RN Hours (excl. Admin, DON)]:[RN DON Hours]])</f>
        <v>9.7916666666666679</v>
      </c>
      <c r="M402" s="3">
        <v>5.0805555555555557</v>
      </c>
      <c r="N402" s="3">
        <v>0</v>
      </c>
      <c r="O402" s="3">
        <v>4.7111111111111112</v>
      </c>
      <c r="P402" s="3">
        <f>SUM(Table3[[#This Row],[LPN Hours (excl. Admin)]:[LPN Admin Hours]])</f>
        <v>56.783333333333331</v>
      </c>
      <c r="Q402" s="3">
        <v>45.133333333333333</v>
      </c>
      <c r="R402" s="3">
        <v>11.65</v>
      </c>
      <c r="S402" s="3">
        <f>SUM(Table3[[#This Row],[CNA Hours]], Table3[[#This Row],[NA TR Hours]], Table3[[#This Row],[Med Aide/Tech Hours]])</f>
        <v>97.072222222222223</v>
      </c>
      <c r="T402" s="3">
        <v>76.525000000000006</v>
      </c>
      <c r="U402" s="3">
        <v>0</v>
      </c>
      <c r="V402" s="3">
        <v>20.547222222222221</v>
      </c>
      <c r="W402" s="3">
        <f>SUM(Table3[[#This Row],[RN Hours Contract]:[Med Aide Hours Contract]])</f>
        <v>0</v>
      </c>
      <c r="X402" s="3">
        <v>0</v>
      </c>
      <c r="Y402" s="3">
        <v>0</v>
      </c>
      <c r="Z402" s="3">
        <v>0</v>
      </c>
      <c r="AA402" s="3">
        <v>0</v>
      </c>
      <c r="AB402" s="3">
        <v>0</v>
      </c>
      <c r="AC402" s="3">
        <v>0</v>
      </c>
      <c r="AD402" s="3">
        <v>0</v>
      </c>
      <c r="AE402" s="3">
        <v>0</v>
      </c>
      <c r="AF402" t="s">
        <v>400</v>
      </c>
      <c r="AG402" s="13">
        <v>7</v>
      </c>
      <c r="AQ402"/>
    </row>
    <row r="403" spans="1:43" x14ac:dyDescent="0.2">
      <c r="A403" t="s">
        <v>479</v>
      </c>
      <c r="B403" t="s">
        <v>882</v>
      </c>
      <c r="C403" t="s">
        <v>987</v>
      </c>
      <c r="D403" t="s">
        <v>1281</v>
      </c>
      <c r="E403" s="3">
        <v>79.8</v>
      </c>
      <c r="F403" s="3">
        <f>Table3[[#This Row],[Total Hours Nurse Staffing]]/Table3[[#This Row],[MDS Census]]</f>
        <v>2.7690448343079925</v>
      </c>
      <c r="G403" s="3">
        <f>Table3[[#This Row],[Total Direct Care Staff Hours]]/Table3[[#This Row],[MDS Census]]</f>
        <v>2.7009370648844335</v>
      </c>
      <c r="H403" s="3">
        <f>Table3[[#This Row],[Total RN Hours (w/ Admin, DON)]]/Table3[[#This Row],[MDS Census]]</f>
        <v>0.42152046783625741</v>
      </c>
      <c r="I403" s="3">
        <f>Table3[[#This Row],[RN Hours (excl. Admin, DON)]]/Table3[[#This Row],[MDS Census]]</f>
        <v>0.35341269841269846</v>
      </c>
      <c r="J403" s="3">
        <f t="shared" si="6"/>
        <v>220.96977777777778</v>
      </c>
      <c r="K403" s="3">
        <f>SUM(Table3[[#This Row],[RN Hours (excl. Admin, DON)]], Table3[[#This Row],[LPN Hours (excl. Admin)]], Table3[[#This Row],[CNA Hours]], Table3[[#This Row],[NA TR Hours]], Table3[[#This Row],[Med Aide/Tech Hours]])</f>
        <v>215.53477777777778</v>
      </c>
      <c r="L403" s="3">
        <f>SUM(Table3[[#This Row],[RN Hours (excl. Admin, DON)]:[RN DON Hours]])</f>
        <v>33.637333333333338</v>
      </c>
      <c r="M403" s="3">
        <v>28.202333333333335</v>
      </c>
      <c r="N403" s="3">
        <v>0</v>
      </c>
      <c r="O403" s="3">
        <v>5.4350000000000014</v>
      </c>
      <c r="P403" s="3">
        <f>SUM(Table3[[#This Row],[LPN Hours (excl. Admin)]:[LPN Admin Hours]])</f>
        <v>37.041111111111107</v>
      </c>
      <c r="Q403" s="3">
        <v>37.041111111111107</v>
      </c>
      <c r="R403" s="3">
        <v>0</v>
      </c>
      <c r="S403" s="3">
        <f>SUM(Table3[[#This Row],[CNA Hours]], Table3[[#This Row],[NA TR Hours]], Table3[[#This Row],[Med Aide/Tech Hours]])</f>
        <v>150.29133333333334</v>
      </c>
      <c r="T403" s="3">
        <v>98.274222222222221</v>
      </c>
      <c r="U403" s="3">
        <v>20.31111111111111</v>
      </c>
      <c r="V403" s="3">
        <v>31.70600000000001</v>
      </c>
      <c r="W403" s="3">
        <f>SUM(Table3[[#This Row],[RN Hours Contract]:[Med Aide Hours Contract]])</f>
        <v>0</v>
      </c>
      <c r="X403" s="3">
        <v>0</v>
      </c>
      <c r="Y403" s="3">
        <v>0</v>
      </c>
      <c r="Z403" s="3">
        <v>0</v>
      </c>
      <c r="AA403" s="3">
        <v>0</v>
      </c>
      <c r="AB403" s="3">
        <v>0</v>
      </c>
      <c r="AC403" s="3">
        <v>0</v>
      </c>
      <c r="AD403" s="3">
        <v>0</v>
      </c>
      <c r="AE403" s="3">
        <v>0</v>
      </c>
      <c r="AF403" t="s">
        <v>401</v>
      </c>
      <c r="AG403" s="13">
        <v>7</v>
      </c>
      <c r="AQ403"/>
    </row>
    <row r="404" spans="1:43" x14ac:dyDescent="0.2">
      <c r="A404" t="s">
        <v>479</v>
      </c>
      <c r="B404" t="s">
        <v>883</v>
      </c>
      <c r="C404" t="s">
        <v>985</v>
      </c>
      <c r="D404" t="s">
        <v>1227</v>
      </c>
      <c r="E404" s="3">
        <v>76.388888888888886</v>
      </c>
      <c r="F404" s="3">
        <f>Table3[[#This Row],[Total Hours Nurse Staffing]]/Table3[[#This Row],[MDS Census]]</f>
        <v>5.0434254545454547</v>
      </c>
      <c r="G404" s="3">
        <f>Table3[[#This Row],[Total Direct Care Staff Hours]]/Table3[[#This Row],[MDS Census]]</f>
        <v>4.4049890909090905</v>
      </c>
      <c r="H404" s="3">
        <f>Table3[[#This Row],[Total RN Hours (w/ Admin, DON)]]/Table3[[#This Row],[MDS Census]]</f>
        <v>0.89635636363636362</v>
      </c>
      <c r="I404" s="3">
        <f>Table3[[#This Row],[RN Hours (excl. Admin, DON)]]/Table3[[#This Row],[MDS Census]]</f>
        <v>0.7174109090909091</v>
      </c>
      <c r="J404" s="3">
        <f t="shared" si="6"/>
        <v>385.26166666666666</v>
      </c>
      <c r="K404" s="3">
        <f>SUM(Table3[[#This Row],[RN Hours (excl. Admin, DON)]], Table3[[#This Row],[LPN Hours (excl. Admin)]], Table3[[#This Row],[CNA Hours]], Table3[[#This Row],[NA TR Hours]], Table3[[#This Row],[Med Aide/Tech Hours]])</f>
        <v>336.49222222222221</v>
      </c>
      <c r="L404" s="3">
        <f>SUM(Table3[[#This Row],[RN Hours (excl. Admin, DON)]:[RN DON Hours]])</f>
        <v>68.471666666666664</v>
      </c>
      <c r="M404" s="3">
        <v>54.80222222222222</v>
      </c>
      <c r="N404" s="3">
        <v>8.6027777777777779</v>
      </c>
      <c r="O404" s="3">
        <v>5.0666666666666664</v>
      </c>
      <c r="P404" s="3">
        <f>SUM(Table3[[#This Row],[LPN Hours (excl. Admin)]:[LPN Admin Hours]])</f>
        <v>84.13944444444445</v>
      </c>
      <c r="Q404" s="3">
        <v>49.039444444444449</v>
      </c>
      <c r="R404" s="3">
        <v>35.1</v>
      </c>
      <c r="S404" s="3">
        <f>SUM(Table3[[#This Row],[CNA Hours]], Table3[[#This Row],[NA TR Hours]], Table3[[#This Row],[Med Aide/Tech Hours]])</f>
        <v>232.65055555555557</v>
      </c>
      <c r="T404" s="3">
        <v>199.95055555555555</v>
      </c>
      <c r="U404" s="3">
        <v>0</v>
      </c>
      <c r="V404" s="3">
        <v>32.700000000000003</v>
      </c>
      <c r="W404" s="3">
        <f>SUM(Table3[[#This Row],[RN Hours Contract]:[Med Aide Hours Contract]])</f>
        <v>0</v>
      </c>
      <c r="X404" s="3">
        <v>0</v>
      </c>
      <c r="Y404" s="3">
        <v>0</v>
      </c>
      <c r="Z404" s="3">
        <v>0</v>
      </c>
      <c r="AA404" s="3">
        <v>0</v>
      </c>
      <c r="AB404" s="3">
        <v>0</v>
      </c>
      <c r="AC404" s="3">
        <v>0</v>
      </c>
      <c r="AD404" s="3">
        <v>0</v>
      </c>
      <c r="AE404" s="3">
        <v>0</v>
      </c>
      <c r="AF404" t="s">
        <v>402</v>
      </c>
      <c r="AG404" s="13">
        <v>7</v>
      </c>
      <c r="AQ404"/>
    </row>
    <row r="405" spans="1:43" x14ac:dyDescent="0.2">
      <c r="A405" t="s">
        <v>479</v>
      </c>
      <c r="B405" t="s">
        <v>884</v>
      </c>
      <c r="C405" t="s">
        <v>1184</v>
      </c>
      <c r="D405" t="s">
        <v>1250</v>
      </c>
      <c r="E405" s="3">
        <v>50.43333333333333</v>
      </c>
      <c r="F405" s="3">
        <f>Table3[[#This Row],[Total Hours Nurse Staffing]]/Table3[[#This Row],[MDS Census]]</f>
        <v>4.7888852170081515</v>
      </c>
      <c r="G405" s="3">
        <f>Table3[[#This Row],[Total Direct Care Staff Hours]]/Table3[[#This Row],[MDS Census]]</f>
        <v>4.5128332231769113</v>
      </c>
      <c r="H405" s="3">
        <f>Table3[[#This Row],[Total RN Hours (w/ Admin, DON)]]/Table3[[#This Row],[MDS Census]]</f>
        <v>0.28045825071601677</v>
      </c>
      <c r="I405" s="3">
        <f>Table3[[#This Row],[RN Hours (excl. Admin, DON)]]/Table3[[#This Row],[MDS Census]]</f>
        <v>8.9171623705662034E-2</v>
      </c>
      <c r="J405" s="3">
        <f t="shared" si="6"/>
        <v>241.51944444444445</v>
      </c>
      <c r="K405" s="3">
        <f>SUM(Table3[[#This Row],[RN Hours (excl. Admin, DON)]], Table3[[#This Row],[LPN Hours (excl. Admin)]], Table3[[#This Row],[CNA Hours]], Table3[[#This Row],[NA TR Hours]], Table3[[#This Row],[Med Aide/Tech Hours]])</f>
        <v>227.59722222222223</v>
      </c>
      <c r="L405" s="3">
        <f>SUM(Table3[[#This Row],[RN Hours (excl. Admin, DON)]:[RN DON Hours]])</f>
        <v>14.144444444444444</v>
      </c>
      <c r="M405" s="3">
        <v>4.4972222222222218</v>
      </c>
      <c r="N405" s="3">
        <v>5.8083333333333336</v>
      </c>
      <c r="O405" s="3">
        <v>3.838888888888889</v>
      </c>
      <c r="P405" s="3">
        <f>SUM(Table3[[#This Row],[LPN Hours (excl. Admin)]:[LPN Admin Hours]])</f>
        <v>51.269444444444446</v>
      </c>
      <c r="Q405" s="3">
        <v>46.994444444444447</v>
      </c>
      <c r="R405" s="3">
        <v>4.2750000000000004</v>
      </c>
      <c r="S405" s="3">
        <f>SUM(Table3[[#This Row],[CNA Hours]], Table3[[#This Row],[NA TR Hours]], Table3[[#This Row],[Med Aide/Tech Hours]])</f>
        <v>176.10555555555555</v>
      </c>
      <c r="T405" s="3">
        <v>120.14444444444445</v>
      </c>
      <c r="U405" s="3">
        <v>26.869444444444444</v>
      </c>
      <c r="V405" s="3">
        <v>29.091666666666665</v>
      </c>
      <c r="W405" s="3">
        <f>SUM(Table3[[#This Row],[RN Hours Contract]:[Med Aide Hours Contract]])</f>
        <v>0</v>
      </c>
      <c r="X405" s="3">
        <v>0</v>
      </c>
      <c r="Y405" s="3">
        <v>0</v>
      </c>
      <c r="Z405" s="3">
        <v>0</v>
      </c>
      <c r="AA405" s="3">
        <v>0</v>
      </c>
      <c r="AB405" s="3">
        <v>0</v>
      </c>
      <c r="AC405" s="3">
        <v>0</v>
      </c>
      <c r="AD405" s="3">
        <v>0</v>
      </c>
      <c r="AE405" s="3">
        <v>0</v>
      </c>
      <c r="AF405" t="s">
        <v>403</v>
      </c>
      <c r="AG405" s="13">
        <v>7</v>
      </c>
      <c r="AQ405"/>
    </row>
    <row r="406" spans="1:43" x14ac:dyDescent="0.2">
      <c r="A406" t="s">
        <v>479</v>
      </c>
      <c r="B406" t="s">
        <v>885</v>
      </c>
      <c r="C406" t="s">
        <v>1185</v>
      </c>
      <c r="D406" t="s">
        <v>1295</v>
      </c>
      <c r="E406" s="3">
        <v>34.344444444444441</v>
      </c>
      <c r="F406" s="3">
        <f>Table3[[#This Row],[Total Hours Nurse Staffing]]/Table3[[#This Row],[MDS Census]]</f>
        <v>3.8839501779359438</v>
      </c>
      <c r="G406" s="3">
        <f>Table3[[#This Row],[Total Direct Care Staff Hours]]/Table3[[#This Row],[MDS Census]]</f>
        <v>3.5029569718537692</v>
      </c>
      <c r="H406" s="3">
        <f>Table3[[#This Row],[Total RN Hours (w/ Admin, DON)]]/Table3[[#This Row],[MDS Census]]</f>
        <v>0.55363312843739898</v>
      </c>
      <c r="I406" s="3">
        <f>Table3[[#This Row],[RN Hours (excl. Admin, DON)]]/Table3[[#This Row],[MDS Census]]</f>
        <v>0.32525396311873184</v>
      </c>
      <c r="J406" s="3">
        <f t="shared" si="6"/>
        <v>133.39211111111112</v>
      </c>
      <c r="K406" s="3">
        <f>SUM(Table3[[#This Row],[RN Hours (excl. Admin, DON)]], Table3[[#This Row],[LPN Hours (excl. Admin)]], Table3[[#This Row],[CNA Hours]], Table3[[#This Row],[NA TR Hours]], Table3[[#This Row],[Med Aide/Tech Hours]])</f>
        <v>120.30711111111111</v>
      </c>
      <c r="L406" s="3">
        <f>SUM(Table3[[#This Row],[RN Hours (excl. Admin, DON)]:[RN DON Hours]])</f>
        <v>19.014222222222223</v>
      </c>
      <c r="M406" s="3">
        <v>11.170666666666667</v>
      </c>
      <c r="N406" s="3">
        <v>5.5120000000000005</v>
      </c>
      <c r="O406" s="3">
        <v>2.3315555555555552</v>
      </c>
      <c r="P406" s="3">
        <f>SUM(Table3[[#This Row],[LPN Hours (excl. Admin)]:[LPN Admin Hours]])</f>
        <v>19.379777777777779</v>
      </c>
      <c r="Q406" s="3">
        <v>14.138333333333334</v>
      </c>
      <c r="R406" s="3">
        <v>5.2414444444444444</v>
      </c>
      <c r="S406" s="3">
        <f>SUM(Table3[[#This Row],[CNA Hours]], Table3[[#This Row],[NA TR Hours]], Table3[[#This Row],[Med Aide/Tech Hours]])</f>
        <v>94.998111111111115</v>
      </c>
      <c r="T406" s="3">
        <v>50.176444444444442</v>
      </c>
      <c r="U406" s="3">
        <v>31.773999999999997</v>
      </c>
      <c r="V406" s="3">
        <v>13.047666666666668</v>
      </c>
      <c r="W406" s="3">
        <f>SUM(Table3[[#This Row],[RN Hours Contract]:[Med Aide Hours Contract]])</f>
        <v>6.9771111111111095</v>
      </c>
      <c r="X406" s="3">
        <v>0</v>
      </c>
      <c r="Y406" s="3">
        <v>0</v>
      </c>
      <c r="Z406" s="3">
        <v>0</v>
      </c>
      <c r="AA406" s="3">
        <v>0.53333333333333333</v>
      </c>
      <c r="AB406" s="3">
        <v>0</v>
      </c>
      <c r="AC406" s="3">
        <v>5.7597777777777761</v>
      </c>
      <c r="AD406" s="3">
        <v>0</v>
      </c>
      <c r="AE406" s="3">
        <v>0.68399999999999983</v>
      </c>
      <c r="AF406" t="s">
        <v>404</v>
      </c>
      <c r="AG406" s="13">
        <v>7</v>
      </c>
      <c r="AQ406"/>
    </row>
    <row r="407" spans="1:43" x14ac:dyDescent="0.2">
      <c r="A407" t="s">
        <v>479</v>
      </c>
      <c r="B407" t="s">
        <v>886</v>
      </c>
      <c r="C407" t="s">
        <v>1031</v>
      </c>
      <c r="D407" t="s">
        <v>1203</v>
      </c>
      <c r="E407" s="3">
        <v>29.433333333333334</v>
      </c>
      <c r="F407" s="3">
        <f>Table3[[#This Row],[Total Hours Nurse Staffing]]/Table3[[#This Row],[MDS Census]]</f>
        <v>3.4044922612306534</v>
      </c>
      <c r="G407" s="3">
        <f>Table3[[#This Row],[Total Direct Care Staff Hours]]/Table3[[#This Row],[MDS Census]]</f>
        <v>3.0506795016987538</v>
      </c>
      <c r="H407" s="3">
        <f>Table3[[#This Row],[Total RN Hours (w/ Admin, DON)]]/Table3[[#This Row],[MDS Census]]</f>
        <v>0.37863344658361647</v>
      </c>
      <c r="I407" s="3">
        <f>Table3[[#This Row],[RN Hours (excl. Admin, DON)]]/Table3[[#This Row],[MDS Census]]</f>
        <v>0.1944129860324651</v>
      </c>
      <c r="J407" s="3">
        <f t="shared" si="6"/>
        <v>100.20555555555556</v>
      </c>
      <c r="K407" s="3">
        <f>SUM(Table3[[#This Row],[RN Hours (excl. Admin, DON)]], Table3[[#This Row],[LPN Hours (excl. Admin)]], Table3[[#This Row],[CNA Hours]], Table3[[#This Row],[NA TR Hours]], Table3[[#This Row],[Med Aide/Tech Hours]])</f>
        <v>89.791666666666657</v>
      </c>
      <c r="L407" s="3">
        <f>SUM(Table3[[#This Row],[RN Hours (excl. Admin, DON)]:[RN DON Hours]])</f>
        <v>11.144444444444446</v>
      </c>
      <c r="M407" s="3">
        <v>5.7222222222222223</v>
      </c>
      <c r="N407" s="3">
        <v>0</v>
      </c>
      <c r="O407" s="3">
        <v>5.4222222222222225</v>
      </c>
      <c r="P407" s="3">
        <f>SUM(Table3[[#This Row],[LPN Hours (excl. Admin)]:[LPN Admin Hours]])</f>
        <v>24.183333333333334</v>
      </c>
      <c r="Q407" s="3">
        <v>19.191666666666666</v>
      </c>
      <c r="R407" s="3">
        <v>4.9916666666666663</v>
      </c>
      <c r="S407" s="3">
        <f>SUM(Table3[[#This Row],[CNA Hours]], Table3[[#This Row],[NA TR Hours]], Table3[[#This Row],[Med Aide/Tech Hours]])</f>
        <v>64.87777777777778</v>
      </c>
      <c r="T407" s="3">
        <v>53.919444444444444</v>
      </c>
      <c r="U407" s="3">
        <v>0</v>
      </c>
      <c r="V407" s="3">
        <v>10.958333333333334</v>
      </c>
      <c r="W407" s="3">
        <f>SUM(Table3[[#This Row],[RN Hours Contract]:[Med Aide Hours Contract]])</f>
        <v>12.494444444444444</v>
      </c>
      <c r="X407" s="3">
        <v>0.62222222222222223</v>
      </c>
      <c r="Y407" s="3">
        <v>0</v>
      </c>
      <c r="Z407" s="3">
        <v>0</v>
      </c>
      <c r="AA407" s="3">
        <v>3.3111111111111109</v>
      </c>
      <c r="AB407" s="3">
        <v>0</v>
      </c>
      <c r="AC407" s="3">
        <v>8.4722222222222214</v>
      </c>
      <c r="AD407" s="3">
        <v>0</v>
      </c>
      <c r="AE407" s="3">
        <v>8.8888888888888892E-2</v>
      </c>
      <c r="AF407" t="s">
        <v>405</v>
      </c>
      <c r="AG407" s="13">
        <v>7</v>
      </c>
      <c r="AQ407"/>
    </row>
    <row r="408" spans="1:43" x14ac:dyDescent="0.2">
      <c r="A408" t="s">
        <v>479</v>
      </c>
      <c r="B408" t="s">
        <v>887</v>
      </c>
      <c r="C408" t="s">
        <v>1124</v>
      </c>
      <c r="D408" t="s">
        <v>1255</v>
      </c>
      <c r="E408" s="3">
        <v>81.74444444444444</v>
      </c>
      <c r="F408" s="3">
        <f>Table3[[#This Row],[Total Hours Nurse Staffing]]/Table3[[#This Row],[MDS Census]]</f>
        <v>5.5657129264645917</v>
      </c>
      <c r="G408" s="3">
        <f>Table3[[#This Row],[Total Direct Care Staff Hours]]/Table3[[#This Row],[MDS Census]]</f>
        <v>5.1805083593856196</v>
      </c>
      <c r="H408" s="3">
        <f>Table3[[#This Row],[Total RN Hours (w/ Admin, DON)]]/Table3[[#This Row],[MDS Census]]</f>
        <v>0.74480766616827521</v>
      </c>
      <c r="I408" s="3">
        <f>Table3[[#This Row],[RN Hours (excl. Admin, DON)]]/Table3[[#This Row],[MDS Census]]</f>
        <v>0.4901794209596303</v>
      </c>
      <c r="J408" s="3">
        <f t="shared" si="6"/>
        <v>454.9661111111111</v>
      </c>
      <c r="K408" s="3">
        <f>SUM(Table3[[#This Row],[RN Hours (excl. Admin, DON)]], Table3[[#This Row],[LPN Hours (excl. Admin)]], Table3[[#This Row],[CNA Hours]], Table3[[#This Row],[NA TR Hours]], Table3[[#This Row],[Med Aide/Tech Hours]])</f>
        <v>423.47777777777776</v>
      </c>
      <c r="L408" s="3">
        <f>SUM(Table3[[#This Row],[RN Hours (excl. Admin, DON)]:[RN DON Hours]])</f>
        <v>60.88388888888889</v>
      </c>
      <c r="M408" s="3">
        <v>40.069444444444443</v>
      </c>
      <c r="N408" s="3">
        <v>16.547777777777778</v>
      </c>
      <c r="O408" s="3">
        <v>4.2666666666666666</v>
      </c>
      <c r="P408" s="3">
        <f>SUM(Table3[[#This Row],[LPN Hours (excl. Admin)]:[LPN Admin Hours]])</f>
        <v>114.99333333333334</v>
      </c>
      <c r="Q408" s="3">
        <v>104.31944444444444</v>
      </c>
      <c r="R408" s="3">
        <v>10.673888888888889</v>
      </c>
      <c r="S408" s="3">
        <f>SUM(Table3[[#This Row],[CNA Hours]], Table3[[#This Row],[NA TR Hours]], Table3[[#This Row],[Med Aide/Tech Hours]])</f>
        <v>279.0888888888889</v>
      </c>
      <c r="T408" s="3">
        <v>245.75555555555556</v>
      </c>
      <c r="U408" s="3">
        <v>0</v>
      </c>
      <c r="V408" s="3">
        <v>33.333333333333336</v>
      </c>
      <c r="W408" s="3">
        <f>SUM(Table3[[#This Row],[RN Hours Contract]:[Med Aide Hours Contract]])</f>
        <v>58.375000000000007</v>
      </c>
      <c r="X408" s="3">
        <v>0</v>
      </c>
      <c r="Y408" s="3">
        <v>0</v>
      </c>
      <c r="Z408" s="3">
        <v>0</v>
      </c>
      <c r="AA408" s="3">
        <v>10.511111111111111</v>
      </c>
      <c r="AB408" s="3">
        <v>0</v>
      </c>
      <c r="AC408" s="3">
        <v>43.075000000000003</v>
      </c>
      <c r="AD408" s="3">
        <v>0</v>
      </c>
      <c r="AE408" s="3">
        <v>4.7888888888888888</v>
      </c>
      <c r="AF408" t="s">
        <v>406</v>
      </c>
      <c r="AG408" s="13">
        <v>7</v>
      </c>
      <c r="AQ408"/>
    </row>
    <row r="409" spans="1:43" x14ac:dyDescent="0.2">
      <c r="A409" t="s">
        <v>479</v>
      </c>
      <c r="B409" t="s">
        <v>888</v>
      </c>
      <c r="C409" t="s">
        <v>985</v>
      </c>
      <c r="D409" t="s">
        <v>1227</v>
      </c>
      <c r="E409" s="3">
        <v>85.36666666666666</v>
      </c>
      <c r="F409" s="3">
        <f>Table3[[#This Row],[Total Hours Nurse Staffing]]/Table3[[#This Row],[MDS Census]]</f>
        <v>4.814207991669921</v>
      </c>
      <c r="G409" s="3">
        <f>Table3[[#This Row],[Total Direct Care Staff Hours]]/Table3[[#This Row],[MDS Census]]</f>
        <v>4.4781947156058832</v>
      </c>
      <c r="H409" s="3">
        <f>Table3[[#This Row],[Total RN Hours (w/ Admin, DON)]]/Table3[[#This Row],[MDS Census]]</f>
        <v>0.88860731485096967</v>
      </c>
      <c r="I409" s="3">
        <f>Table3[[#This Row],[RN Hours (excl. Admin, DON)]]/Table3[[#This Row],[MDS Census]]</f>
        <v>0.68782116360796564</v>
      </c>
      <c r="J409" s="3">
        <f t="shared" si="6"/>
        <v>410.97288888888886</v>
      </c>
      <c r="K409" s="3">
        <f>SUM(Table3[[#This Row],[RN Hours (excl. Admin, DON)]], Table3[[#This Row],[LPN Hours (excl. Admin)]], Table3[[#This Row],[CNA Hours]], Table3[[#This Row],[NA TR Hours]], Table3[[#This Row],[Med Aide/Tech Hours]])</f>
        <v>382.28855555555555</v>
      </c>
      <c r="L409" s="3">
        <f>SUM(Table3[[#This Row],[RN Hours (excl. Admin, DON)]:[RN DON Hours]])</f>
        <v>75.85744444444444</v>
      </c>
      <c r="M409" s="3">
        <v>58.716999999999999</v>
      </c>
      <c r="N409" s="3">
        <v>11.45155555555556</v>
      </c>
      <c r="O409" s="3">
        <v>5.6888888888888891</v>
      </c>
      <c r="P409" s="3">
        <f>SUM(Table3[[#This Row],[LPN Hours (excl. Admin)]:[LPN Admin Hours]])</f>
        <v>81.73522222222222</v>
      </c>
      <c r="Q409" s="3">
        <v>70.191333333333333</v>
      </c>
      <c r="R409" s="3">
        <v>11.543888888888889</v>
      </c>
      <c r="S409" s="3">
        <f>SUM(Table3[[#This Row],[CNA Hours]], Table3[[#This Row],[NA TR Hours]], Table3[[#This Row],[Med Aide/Tech Hours]])</f>
        <v>253.38022222222222</v>
      </c>
      <c r="T409" s="3">
        <v>232.04599999999999</v>
      </c>
      <c r="U409" s="3">
        <v>0</v>
      </c>
      <c r="V409" s="3">
        <v>21.334222222222216</v>
      </c>
      <c r="W409" s="3">
        <f>SUM(Table3[[#This Row],[RN Hours Contract]:[Med Aide Hours Contract]])</f>
        <v>0</v>
      </c>
      <c r="X409" s="3">
        <v>0</v>
      </c>
      <c r="Y409" s="3">
        <v>0</v>
      </c>
      <c r="Z409" s="3">
        <v>0</v>
      </c>
      <c r="AA409" s="3">
        <v>0</v>
      </c>
      <c r="AB409" s="3">
        <v>0</v>
      </c>
      <c r="AC409" s="3">
        <v>0</v>
      </c>
      <c r="AD409" s="3">
        <v>0</v>
      </c>
      <c r="AE409" s="3">
        <v>0</v>
      </c>
      <c r="AF409" t="s">
        <v>407</v>
      </c>
      <c r="AG409" s="13">
        <v>7</v>
      </c>
      <c r="AQ409"/>
    </row>
    <row r="410" spans="1:43" x14ac:dyDescent="0.2">
      <c r="A410" t="s">
        <v>479</v>
      </c>
      <c r="B410" t="s">
        <v>889</v>
      </c>
      <c r="C410" t="s">
        <v>1101</v>
      </c>
      <c r="D410" t="s">
        <v>1276</v>
      </c>
      <c r="E410" s="3">
        <v>35.133333333333333</v>
      </c>
      <c r="F410" s="3">
        <f>Table3[[#This Row],[Total Hours Nurse Staffing]]/Table3[[#This Row],[MDS Census]]</f>
        <v>8.2628051865907644</v>
      </c>
      <c r="G410" s="3">
        <f>Table3[[#This Row],[Total Direct Care Staff Hours]]/Table3[[#This Row],[MDS Census]]</f>
        <v>7.3784029095509176</v>
      </c>
      <c r="H410" s="3">
        <f>Table3[[#This Row],[Total RN Hours (w/ Admin, DON)]]/Table3[[#This Row],[MDS Census]]</f>
        <v>1.7804554079696391</v>
      </c>
      <c r="I410" s="3">
        <f>Table3[[#This Row],[RN Hours (excl. Admin, DON)]]/Table3[[#This Row],[MDS Census]]</f>
        <v>1.1746742567994941</v>
      </c>
      <c r="J410" s="3">
        <f t="shared" si="6"/>
        <v>290.29988888888886</v>
      </c>
      <c r="K410" s="3">
        <f>SUM(Table3[[#This Row],[RN Hours (excl. Admin, DON)]], Table3[[#This Row],[LPN Hours (excl. Admin)]], Table3[[#This Row],[CNA Hours]], Table3[[#This Row],[NA TR Hours]], Table3[[#This Row],[Med Aide/Tech Hours]])</f>
        <v>259.22788888888891</v>
      </c>
      <c r="L410" s="3">
        <f>SUM(Table3[[#This Row],[RN Hours (excl. Admin, DON)]:[RN DON Hours]])</f>
        <v>62.55333333333332</v>
      </c>
      <c r="M410" s="3">
        <v>41.270222222222223</v>
      </c>
      <c r="N410" s="3">
        <v>18.449777777777761</v>
      </c>
      <c r="O410" s="3">
        <v>2.8333333333333335</v>
      </c>
      <c r="P410" s="3">
        <f>SUM(Table3[[#This Row],[LPN Hours (excl. Admin)]:[LPN Admin Hours]])</f>
        <v>54.903000000000006</v>
      </c>
      <c r="Q410" s="3">
        <v>45.114111111111114</v>
      </c>
      <c r="R410" s="3">
        <v>9.7888888888888896</v>
      </c>
      <c r="S410" s="3">
        <f>SUM(Table3[[#This Row],[CNA Hours]], Table3[[#This Row],[NA TR Hours]], Table3[[#This Row],[Med Aide/Tech Hours]])</f>
        <v>172.84355555555555</v>
      </c>
      <c r="T410" s="3">
        <v>153.92211111111112</v>
      </c>
      <c r="U410" s="3">
        <v>0</v>
      </c>
      <c r="V410" s="3">
        <v>18.921444444444443</v>
      </c>
      <c r="W410" s="3">
        <f>SUM(Table3[[#This Row],[RN Hours Contract]:[Med Aide Hours Contract]])</f>
        <v>0</v>
      </c>
      <c r="X410" s="3">
        <v>0</v>
      </c>
      <c r="Y410" s="3">
        <v>0</v>
      </c>
      <c r="Z410" s="3">
        <v>0</v>
      </c>
      <c r="AA410" s="3">
        <v>0</v>
      </c>
      <c r="AB410" s="3">
        <v>0</v>
      </c>
      <c r="AC410" s="3">
        <v>0</v>
      </c>
      <c r="AD410" s="3">
        <v>0</v>
      </c>
      <c r="AE410" s="3">
        <v>0</v>
      </c>
      <c r="AF410" t="s">
        <v>408</v>
      </c>
      <c r="AG410" s="13">
        <v>7</v>
      </c>
      <c r="AQ410"/>
    </row>
    <row r="411" spans="1:43" x14ac:dyDescent="0.2">
      <c r="A411" t="s">
        <v>479</v>
      </c>
      <c r="B411" t="s">
        <v>890</v>
      </c>
      <c r="C411" t="s">
        <v>1186</v>
      </c>
      <c r="D411" t="s">
        <v>1259</v>
      </c>
      <c r="E411" s="3">
        <v>52.93333333333333</v>
      </c>
      <c r="F411" s="3">
        <f>Table3[[#This Row],[Total Hours Nurse Staffing]]/Table3[[#This Row],[MDS Census]]</f>
        <v>4.237145256087322</v>
      </c>
      <c r="G411" s="3">
        <f>Table3[[#This Row],[Total Direct Care Staff Hours]]/Table3[[#This Row],[MDS Census]]</f>
        <v>4.003425692695215</v>
      </c>
      <c r="H411" s="3">
        <f>Table3[[#This Row],[Total RN Hours (w/ Admin, DON)]]/Table3[[#This Row],[MDS Census]]</f>
        <v>0.23348656591099917</v>
      </c>
      <c r="I411" s="3">
        <f>Table3[[#This Row],[RN Hours (excl. Admin, DON)]]/Table3[[#This Row],[MDS Census]]</f>
        <v>0.12769311502938707</v>
      </c>
      <c r="J411" s="3">
        <f t="shared" si="6"/>
        <v>224.28622222222222</v>
      </c>
      <c r="K411" s="3">
        <f>SUM(Table3[[#This Row],[RN Hours (excl. Admin, DON)]], Table3[[#This Row],[LPN Hours (excl. Admin)]], Table3[[#This Row],[CNA Hours]], Table3[[#This Row],[NA TR Hours]], Table3[[#This Row],[Med Aide/Tech Hours]])</f>
        <v>211.91466666666668</v>
      </c>
      <c r="L411" s="3">
        <f>SUM(Table3[[#This Row],[RN Hours (excl. Admin, DON)]:[RN DON Hours]])</f>
        <v>12.359222222222222</v>
      </c>
      <c r="M411" s="3">
        <v>6.7592222222222222</v>
      </c>
      <c r="N411" s="3">
        <v>0</v>
      </c>
      <c r="O411" s="3">
        <v>5.6</v>
      </c>
      <c r="P411" s="3">
        <f>SUM(Table3[[#This Row],[LPN Hours (excl. Admin)]:[LPN Admin Hours]])</f>
        <v>53.112777777777779</v>
      </c>
      <c r="Q411" s="3">
        <v>46.341222222222221</v>
      </c>
      <c r="R411" s="3">
        <v>6.7715555555555547</v>
      </c>
      <c r="S411" s="3">
        <f>SUM(Table3[[#This Row],[CNA Hours]], Table3[[#This Row],[NA TR Hours]], Table3[[#This Row],[Med Aide/Tech Hours]])</f>
        <v>158.81422222222221</v>
      </c>
      <c r="T411" s="3">
        <v>111.38833333333334</v>
      </c>
      <c r="U411" s="3">
        <v>2.4444444444444442</v>
      </c>
      <c r="V411" s="3">
        <v>44.981444444444449</v>
      </c>
      <c r="W411" s="3">
        <f>SUM(Table3[[#This Row],[RN Hours Contract]:[Med Aide Hours Contract]])</f>
        <v>32.783333333333331</v>
      </c>
      <c r="X411" s="3">
        <v>0</v>
      </c>
      <c r="Y411" s="3">
        <v>0</v>
      </c>
      <c r="Z411" s="3">
        <v>0</v>
      </c>
      <c r="AA411" s="3">
        <v>0.29444444444444445</v>
      </c>
      <c r="AB411" s="3">
        <v>0</v>
      </c>
      <c r="AC411" s="3">
        <v>30.905555555555555</v>
      </c>
      <c r="AD411" s="3">
        <v>0</v>
      </c>
      <c r="AE411" s="3">
        <v>1.5833333333333333</v>
      </c>
      <c r="AF411" t="s">
        <v>409</v>
      </c>
      <c r="AG411" s="13">
        <v>7</v>
      </c>
      <c r="AQ411"/>
    </row>
    <row r="412" spans="1:43" x14ac:dyDescent="0.2">
      <c r="A412" t="s">
        <v>479</v>
      </c>
      <c r="B412" t="s">
        <v>891</v>
      </c>
      <c r="C412" t="s">
        <v>1075</v>
      </c>
      <c r="D412" t="s">
        <v>1284</v>
      </c>
      <c r="E412" s="3">
        <v>40.81111111111111</v>
      </c>
      <c r="F412" s="3">
        <f>Table3[[#This Row],[Total Hours Nurse Staffing]]/Table3[[#This Row],[MDS Census]]</f>
        <v>3.5948380070786818</v>
      </c>
      <c r="G412" s="3">
        <f>Table3[[#This Row],[Total Direct Care Staff Hours]]/Table3[[#This Row],[MDS Census]]</f>
        <v>3.3199346583174512</v>
      </c>
      <c r="H412" s="3">
        <f>Table3[[#This Row],[Total RN Hours (w/ Admin, DON)]]/Table3[[#This Row],[MDS Census]]</f>
        <v>0.5046065886196569</v>
      </c>
      <c r="I412" s="3">
        <f>Table3[[#This Row],[RN Hours (excl. Admin, DON)]]/Table3[[#This Row],[MDS Census]]</f>
        <v>0.253005717397223</v>
      </c>
      <c r="J412" s="3">
        <f t="shared" si="6"/>
        <v>146.70933333333332</v>
      </c>
      <c r="K412" s="3">
        <f>SUM(Table3[[#This Row],[RN Hours (excl. Admin, DON)]], Table3[[#This Row],[LPN Hours (excl. Admin)]], Table3[[#This Row],[CNA Hours]], Table3[[#This Row],[NA TR Hours]], Table3[[#This Row],[Med Aide/Tech Hours]])</f>
        <v>135.4902222222222</v>
      </c>
      <c r="L412" s="3">
        <f>SUM(Table3[[#This Row],[RN Hours (excl. Admin, DON)]:[RN DON Hours]])</f>
        <v>20.593555555555554</v>
      </c>
      <c r="M412" s="3">
        <v>10.325444444444445</v>
      </c>
      <c r="N412" s="3">
        <v>4.9668888888888878</v>
      </c>
      <c r="O412" s="3">
        <v>5.3012222222222212</v>
      </c>
      <c r="P412" s="3">
        <f>SUM(Table3[[#This Row],[LPN Hours (excl. Admin)]:[LPN Admin Hours]])</f>
        <v>24.581888888888891</v>
      </c>
      <c r="Q412" s="3">
        <v>23.63088888888889</v>
      </c>
      <c r="R412" s="3">
        <v>0.95100000000000007</v>
      </c>
      <c r="S412" s="3">
        <f>SUM(Table3[[#This Row],[CNA Hours]], Table3[[#This Row],[NA TR Hours]], Table3[[#This Row],[Med Aide/Tech Hours]])</f>
        <v>101.53388888888888</v>
      </c>
      <c r="T412" s="3">
        <v>69.153999999999996</v>
      </c>
      <c r="U412" s="3">
        <v>9.4741111111111103</v>
      </c>
      <c r="V412" s="3">
        <v>22.905777777777772</v>
      </c>
      <c r="W412" s="3">
        <f>SUM(Table3[[#This Row],[RN Hours Contract]:[Med Aide Hours Contract]])</f>
        <v>8.1212222222222223</v>
      </c>
      <c r="X412" s="3">
        <v>0.11833333333333333</v>
      </c>
      <c r="Y412" s="3">
        <v>0</v>
      </c>
      <c r="Z412" s="3">
        <v>0</v>
      </c>
      <c r="AA412" s="3">
        <v>1.8504444444444448</v>
      </c>
      <c r="AB412" s="3">
        <v>0</v>
      </c>
      <c r="AC412" s="3">
        <v>4.3946666666666667</v>
      </c>
      <c r="AD412" s="3">
        <v>0</v>
      </c>
      <c r="AE412" s="3">
        <v>1.7577777777777779</v>
      </c>
      <c r="AF412" t="s">
        <v>410</v>
      </c>
      <c r="AG412" s="13">
        <v>7</v>
      </c>
      <c r="AQ412"/>
    </row>
    <row r="413" spans="1:43" x14ac:dyDescent="0.2">
      <c r="A413" t="s">
        <v>479</v>
      </c>
      <c r="B413" t="s">
        <v>892</v>
      </c>
      <c r="C413" t="s">
        <v>1003</v>
      </c>
      <c r="D413" t="s">
        <v>1251</v>
      </c>
      <c r="E413" s="3">
        <v>45.611111111111114</v>
      </c>
      <c r="F413" s="3">
        <f>Table3[[#This Row],[Total Hours Nurse Staffing]]/Table3[[#This Row],[MDS Census]]</f>
        <v>3.8317904993909861</v>
      </c>
      <c r="G413" s="3">
        <f>Table3[[#This Row],[Total Direct Care Staff Hours]]/Table3[[#This Row],[MDS Census]]</f>
        <v>3.4693057247259436</v>
      </c>
      <c r="H413" s="3">
        <f>Table3[[#This Row],[Total RN Hours (w/ Admin, DON)]]/Table3[[#This Row],[MDS Census]]</f>
        <v>0.79744214372716193</v>
      </c>
      <c r="I413" s="3">
        <f>Table3[[#This Row],[RN Hours (excl. Admin, DON)]]/Table3[[#This Row],[MDS Census]]</f>
        <v>0.43495736906211935</v>
      </c>
      <c r="J413" s="3">
        <f t="shared" si="6"/>
        <v>174.77222222222221</v>
      </c>
      <c r="K413" s="3">
        <f>SUM(Table3[[#This Row],[RN Hours (excl. Admin, DON)]], Table3[[#This Row],[LPN Hours (excl. Admin)]], Table3[[#This Row],[CNA Hours]], Table3[[#This Row],[NA TR Hours]], Table3[[#This Row],[Med Aide/Tech Hours]])</f>
        <v>158.23888888888888</v>
      </c>
      <c r="L413" s="3">
        <f>SUM(Table3[[#This Row],[RN Hours (excl. Admin, DON)]:[RN DON Hours]])</f>
        <v>36.37222222222222</v>
      </c>
      <c r="M413" s="3">
        <v>19.838888888888889</v>
      </c>
      <c r="N413" s="3">
        <v>11.111111111111111</v>
      </c>
      <c r="O413" s="3">
        <v>5.4222222222222225</v>
      </c>
      <c r="P413" s="3">
        <f>SUM(Table3[[#This Row],[LPN Hours (excl. Admin)]:[LPN Admin Hours]])</f>
        <v>25.497222222222224</v>
      </c>
      <c r="Q413" s="3">
        <v>25.497222222222224</v>
      </c>
      <c r="R413" s="3">
        <v>0</v>
      </c>
      <c r="S413" s="3">
        <f>SUM(Table3[[#This Row],[CNA Hours]], Table3[[#This Row],[NA TR Hours]], Table3[[#This Row],[Med Aide/Tech Hours]])</f>
        <v>112.90277777777777</v>
      </c>
      <c r="T413" s="3">
        <v>61.133333333333333</v>
      </c>
      <c r="U413" s="3">
        <v>6.3944444444444448</v>
      </c>
      <c r="V413" s="3">
        <v>45.375</v>
      </c>
      <c r="W413" s="3">
        <f>SUM(Table3[[#This Row],[RN Hours Contract]:[Med Aide Hours Contract]])</f>
        <v>0.13333333333333333</v>
      </c>
      <c r="X413" s="3">
        <v>0</v>
      </c>
      <c r="Y413" s="3">
        <v>0</v>
      </c>
      <c r="Z413" s="3">
        <v>0</v>
      </c>
      <c r="AA413" s="3">
        <v>0</v>
      </c>
      <c r="AB413" s="3">
        <v>0</v>
      </c>
      <c r="AC413" s="3">
        <v>0.13333333333333333</v>
      </c>
      <c r="AD413" s="3">
        <v>0</v>
      </c>
      <c r="AE413" s="3">
        <v>0</v>
      </c>
      <c r="AF413" t="s">
        <v>411</v>
      </c>
      <c r="AG413" s="13">
        <v>7</v>
      </c>
      <c r="AQ413"/>
    </row>
    <row r="414" spans="1:43" x14ac:dyDescent="0.2">
      <c r="A414" t="s">
        <v>479</v>
      </c>
      <c r="B414" t="s">
        <v>893</v>
      </c>
      <c r="C414" t="s">
        <v>985</v>
      </c>
      <c r="D414" t="s">
        <v>1227</v>
      </c>
      <c r="E414" s="3">
        <v>62.633333333333333</v>
      </c>
      <c r="F414" s="3">
        <f>Table3[[#This Row],[Total Hours Nurse Staffing]]/Table3[[#This Row],[MDS Census]]</f>
        <v>3.8220383182543909</v>
      </c>
      <c r="G414" s="3">
        <f>Table3[[#This Row],[Total Direct Care Staff Hours]]/Table3[[#This Row],[MDS Census]]</f>
        <v>3.5689728579031401</v>
      </c>
      <c r="H414" s="3">
        <f>Table3[[#This Row],[Total RN Hours (w/ Admin, DON)]]/Table3[[#This Row],[MDS Census]]</f>
        <v>0.32496718112471173</v>
      </c>
      <c r="I414" s="3">
        <f>Table3[[#This Row],[RN Hours (excl. Admin, DON)]]/Table3[[#This Row],[MDS Census]]</f>
        <v>0.24655667908461948</v>
      </c>
      <c r="J414" s="3">
        <f t="shared" si="6"/>
        <v>239.387</v>
      </c>
      <c r="K414" s="3">
        <f>SUM(Table3[[#This Row],[RN Hours (excl. Admin, DON)]], Table3[[#This Row],[LPN Hours (excl. Admin)]], Table3[[#This Row],[CNA Hours]], Table3[[#This Row],[NA TR Hours]], Table3[[#This Row],[Med Aide/Tech Hours]])</f>
        <v>223.53666666666666</v>
      </c>
      <c r="L414" s="3">
        <f>SUM(Table3[[#This Row],[RN Hours (excl. Admin, DON)]:[RN DON Hours]])</f>
        <v>20.353777777777779</v>
      </c>
      <c r="M414" s="3">
        <v>15.442666666666666</v>
      </c>
      <c r="N414" s="3">
        <v>0</v>
      </c>
      <c r="O414" s="3">
        <v>4.9111111111111114</v>
      </c>
      <c r="P414" s="3">
        <f>SUM(Table3[[#This Row],[LPN Hours (excl. Admin)]:[LPN Admin Hours]])</f>
        <v>51.762888888888888</v>
      </c>
      <c r="Q414" s="3">
        <v>40.823666666666668</v>
      </c>
      <c r="R414" s="3">
        <v>10.93922222222222</v>
      </c>
      <c r="S414" s="3">
        <f>SUM(Table3[[#This Row],[CNA Hours]], Table3[[#This Row],[NA TR Hours]], Table3[[#This Row],[Med Aide/Tech Hours]])</f>
        <v>167.27033333333333</v>
      </c>
      <c r="T414" s="3">
        <v>116.12488888888889</v>
      </c>
      <c r="U414" s="3">
        <v>15.699222222222224</v>
      </c>
      <c r="V414" s="3">
        <v>35.446222222222218</v>
      </c>
      <c r="W414" s="3">
        <f>SUM(Table3[[#This Row],[RN Hours Contract]:[Med Aide Hours Contract]])</f>
        <v>23.888888888888889</v>
      </c>
      <c r="X414" s="3">
        <v>4.7861111111111114</v>
      </c>
      <c r="Y414" s="3">
        <v>0</v>
      </c>
      <c r="Z414" s="3">
        <v>0</v>
      </c>
      <c r="AA414" s="3">
        <v>4.4444444444444446E-2</v>
      </c>
      <c r="AB414" s="3">
        <v>0</v>
      </c>
      <c r="AC414" s="3">
        <v>13.213888888888889</v>
      </c>
      <c r="AD414" s="3">
        <v>0</v>
      </c>
      <c r="AE414" s="3">
        <v>5.8444444444444441</v>
      </c>
      <c r="AF414" t="s">
        <v>412</v>
      </c>
      <c r="AG414" s="13">
        <v>7</v>
      </c>
      <c r="AQ414"/>
    </row>
    <row r="415" spans="1:43" x14ac:dyDescent="0.2">
      <c r="A415" t="s">
        <v>479</v>
      </c>
      <c r="B415" t="s">
        <v>894</v>
      </c>
      <c r="C415" t="s">
        <v>1187</v>
      </c>
      <c r="D415" t="s">
        <v>1252</v>
      </c>
      <c r="E415" s="3">
        <v>28.8</v>
      </c>
      <c r="F415" s="3">
        <f>Table3[[#This Row],[Total Hours Nurse Staffing]]/Table3[[#This Row],[MDS Census]]</f>
        <v>4.5708641975308639</v>
      </c>
      <c r="G415" s="3">
        <f>Table3[[#This Row],[Total Direct Care Staff Hours]]/Table3[[#This Row],[MDS Census]]</f>
        <v>4.2593402777777785</v>
      </c>
      <c r="H415" s="3">
        <f>Table3[[#This Row],[Total RN Hours (w/ Admin, DON)]]/Table3[[#This Row],[MDS Census]]</f>
        <v>0.63896990740740733</v>
      </c>
      <c r="I415" s="3">
        <f>Table3[[#This Row],[RN Hours (excl. Admin, DON)]]/Table3[[#This Row],[MDS Census]]</f>
        <v>0.44969521604938267</v>
      </c>
      <c r="J415" s="3">
        <f t="shared" si="6"/>
        <v>131.6408888888889</v>
      </c>
      <c r="K415" s="3">
        <f>SUM(Table3[[#This Row],[RN Hours (excl. Admin, DON)]], Table3[[#This Row],[LPN Hours (excl. Admin)]], Table3[[#This Row],[CNA Hours]], Table3[[#This Row],[NA TR Hours]], Table3[[#This Row],[Med Aide/Tech Hours]])</f>
        <v>122.66900000000003</v>
      </c>
      <c r="L415" s="3">
        <f>SUM(Table3[[#This Row],[RN Hours (excl. Admin, DON)]:[RN DON Hours]])</f>
        <v>18.402333333333331</v>
      </c>
      <c r="M415" s="3">
        <v>12.951222222222221</v>
      </c>
      <c r="N415" s="3">
        <v>0</v>
      </c>
      <c r="O415" s="3">
        <v>5.4511111111111124</v>
      </c>
      <c r="P415" s="3">
        <f>SUM(Table3[[#This Row],[LPN Hours (excl. Admin)]:[LPN Admin Hours]])</f>
        <v>32.728888888888889</v>
      </c>
      <c r="Q415" s="3">
        <v>29.208111111111112</v>
      </c>
      <c r="R415" s="3">
        <v>3.5207777777777771</v>
      </c>
      <c r="S415" s="3">
        <f>SUM(Table3[[#This Row],[CNA Hours]], Table3[[#This Row],[NA TR Hours]], Table3[[#This Row],[Med Aide/Tech Hours]])</f>
        <v>80.509666666666675</v>
      </c>
      <c r="T415" s="3">
        <v>58.884666666666668</v>
      </c>
      <c r="U415" s="3">
        <v>0.80666666666666664</v>
      </c>
      <c r="V415" s="3">
        <v>20.818333333333339</v>
      </c>
      <c r="W415" s="3">
        <f>SUM(Table3[[#This Row],[RN Hours Contract]:[Med Aide Hours Contract]])</f>
        <v>0</v>
      </c>
      <c r="X415" s="3">
        <v>0</v>
      </c>
      <c r="Y415" s="3">
        <v>0</v>
      </c>
      <c r="Z415" s="3">
        <v>0</v>
      </c>
      <c r="AA415" s="3">
        <v>0</v>
      </c>
      <c r="AB415" s="3">
        <v>0</v>
      </c>
      <c r="AC415" s="3">
        <v>0</v>
      </c>
      <c r="AD415" s="3">
        <v>0</v>
      </c>
      <c r="AE415" s="3">
        <v>0</v>
      </c>
      <c r="AF415" t="s">
        <v>413</v>
      </c>
      <c r="AG415" s="13">
        <v>7</v>
      </c>
      <c r="AQ415"/>
    </row>
    <row r="416" spans="1:43" x14ac:dyDescent="0.2">
      <c r="A416" t="s">
        <v>479</v>
      </c>
      <c r="B416" t="s">
        <v>895</v>
      </c>
      <c r="C416" t="s">
        <v>1050</v>
      </c>
      <c r="D416" t="s">
        <v>1293</v>
      </c>
      <c r="E416" s="3">
        <v>57.222222222222221</v>
      </c>
      <c r="F416" s="3">
        <f>Table3[[#This Row],[Total Hours Nurse Staffing]]/Table3[[#This Row],[MDS Census]]</f>
        <v>2.9432</v>
      </c>
      <c r="G416" s="3">
        <f>Table3[[#This Row],[Total Direct Care Staff Hours]]/Table3[[#This Row],[MDS Census]]</f>
        <v>2.6989436893203886</v>
      </c>
      <c r="H416" s="3">
        <f>Table3[[#This Row],[Total RN Hours (w/ Admin, DON)]]/Table3[[#This Row],[MDS Census]]</f>
        <v>0.33975728155339807</v>
      </c>
      <c r="I416" s="3">
        <f>Table3[[#This Row],[RN Hours (excl. Admin, DON)]]/Table3[[#This Row],[MDS Census]]</f>
        <v>0.22713592233009708</v>
      </c>
      <c r="J416" s="3">
        <f t="shared" si="6"/>
        <v>168.41644444444444</v>
      </c>
      <c r="K416" s="3">
        <f>SUM(Table3[[#This Row],[RN Hours (excl. Admin, DON)]], Table3[[#This Row],[LPN Hours (excl. Admin)]], Table3[[#This Row],[CNA Hours]], Table3[[#This Row],[NA TR Hours]], Table3[[#This Row],[Med Aide/Tech Hours]])</f>
        <v>154.43955555555556</v>
      </c>
      <c r="L416" s="3">
        <f>SUM(Table3[[#This Row],[RN Hours (excl. Admin, DON)]:[RN DON Hours]])</f>
        <v>19.441666666666666</v>
      </c>
      <c r="M416" s="3">
        <v>12.997222222222222</v>
      </c>
      <c r="N416" s="3">
        <v>1.0666666666666667</v>
      </c>
      <c r="O416" s="3">
        <v>5.3777777777777782</v>
      </c>
      <c r="P416" s="3">
        <f>SUM(Table3[[#This Row],[LPN Hours (excl. Admin)]:[LPN Admin Hours]])</f>
        <v>37.788777777777781</v>
      </c>
      <c r="Q416" s="3">
        <v>30.256333333333334</v>
      </c>
      <c r="R416" s="3">
        <v>7.5324444444444456</v>
      </c>
      <c r="S416" s="3">
        <f>SUM(Table3[[#This Row],[CNA Hours]], Table3[[#This Row],[NA TR Hours]], Table3[[#This Row],[Med Aide/Tech Hours]])</f>
        <v>111.18600000000001</v>
      </c>
      <c r="T416" s="3">
        <v>90.618222222222229</v>
      </c>
      <c r="U416" s="3">
        <v>0</v>
      </c>
      <c r="V416" s="3">
        <v>20.567777777777778</v>
      </c>
      <c r="W416" s="3">
        <f>SUM(Table3[[#This Row],[RN Hours Contract]:[Med Aide Hours Contract]])</f>
        <v>71.405111111111111</v>
      </c>
      <c r="X416" s="3">
        <v>4.8773333333333335</v>
      </c>
      <c r="Y416" s="3">
        <v>0</v>
      </c>
      <c r="Z416" s="3">
        <v>0</v>
      </c>
      <c r="AA416" s="3">
        <v>28.64822222222222</v>
      </c>
      <c r="AB416" s="3">
        <v>0</v>
      </c>
      <c r="AC416" s="3">
        <v>27.719888888888892</v>
      </c>
      <c r="AD416" s="3">
        <v>0</v>
      </c>
      <c r="AE416" s="3">
        <v>10.159666666666665</v>
      </c>
      <c r="AF416" t="s">
        <v>414</v>
      </c>
      <c r="AG416" s="13">
        <v>7</v>
      </c>
      <c r="AQ416"/>
    </row>
    <row r="417" spans="1:43" x14ac:dyDescent="0.2">
      <c r="A417" t="s">
        <v>479</v>
      </c>
      <c r="B417" t="s">
        <v>896</v>
      </c>
      <c r="C417" t="s">
        <v>1075</v>
      </c>
      <c r="D417" t="s">
        <v>1284</v>
      </c>
      <c r="E417" s="3">
        <v>24.322222222222223</v>
      </c>
      <c r="F417" s="3">
        <f>Table3[[#This Row],[Total Hours Nurse Staffing]]/Table3[[#This Row],[MDS Census]]</f>
        <v>5.9672498857925982</v>
      </c>
      <c r="G417" s="3">
        <f>Table3[[#This Row],[Total Direct Care Staff Hours]]/Table3[[#This Row],[MDS Census]]</f>
        <v>5.5115395157606191</v>
      </c>
      <c r="H417" s="3">
        <f>Table3[[#This Row],[Total RN Hours (w/ Admin, DON)]]/Table3[[#This Row],[MDS Census]]</f>
        <v>0.77107811786203739</v>
      </c>
      <c r="I417" s="3">
        <f>Table3[[#This Row],[RN Hours (excl. Admin, DON)]]/Table3[[#This Row],[MDS Census]]</f>
        <v>0.54333942439470073</v>
      </c>
      <c r="J417" s="3">
        <f t="shared" si="6"/>
        <v>145.13677777777775</v>
      </c>
      <c r="K417" s="3">
        <f>SUM(Table3[[#This Row],[RN Hours (excl. Admin, DON)]], Table3[[#This Row],[LPN Hours (excl. Admin)]], Table3[[#This Row],[CNA Hours]], Table3[[#This Row],[NA TR Hours]], Table3[[#This Row],[Med Aide/Tech Hours]])</f>
        <v>134.05288888888884</v>
      </c>
      <c r="L417" s="3">
        <f>SUM(Table3[[#This Row],[RN Hours (excl. Admin, DON)]:[RN DON Hours]])</f>
        <v>18.754333333333332</v>
      </c>
      <c r="M417" s="3">
        <v>13.215222222222222</v>
      </c>
      <c r="N417" s="3">
        <v>0</v>
      </c>
      <c r="O417" s="3">
        <v>5.5391111111111107</v>
      </c>
      <c r="P417" s="3">
        <f>SUM(Table3[[#This Row],[LPN Hours (excl. Admin)]:[LPN Admin Hours]])</f>
        <v>26.479555555555557</v>
      </c>
      <c r="Q417" s="3">
        <v>20.934777777777779</v>
      </c>
      <c r="R417" s="3">
        <v>5.5447777777777771</v>
      </c>
      <c r="S417" s="3">
        <f>SUM(Table3[[#This Row],[CNA Hours]], Table3[[#This Row],[NA TR Hours]], Table3[[#This Row],[Med Aide/Tech Hours]])</f>
        <v>99.902888888888867</v>
      </c>
      <c r="T417" s="3">
        <v>54.611222222222224</v>
      </c>
      <c r="U417" s="3">
        <v>6.4596666666666671</v>
      </c>
      <c r="V417" s="3">
        <v>38.831999999999979</v>
      </c>
      <c r="W417" s="3">
        <f>SUM(Table3[[#This Row],[RN Hours Contract]:[Med Aide Hours Contract]])</f>
        <v>0</v>
      </c>
      <c r="X417" s="3">
        <v>0</v>
      </c>
      <c r="Y417" s="3">
        <v>0</v>
      </c>
      <c r="Z417" s="3">
        <v>0</v>
      </c>
      <c r="AA417" s="3">
        <v>0</v>
      </c>
      <c r="AB417" s="3">
        <v>0</v>
      </c>
      <c r="AC417" s="3">
        <v>0</v>
      </c>
      <c r="AD417" s="3">
        <v>0</v>
      </c>
      <c r="AE417" s="3">
        <v>0</v>
      </c>
      <c r="AF417" t="s">
        <v>415</v>
      </c>
      <c r="AG417" s="13">
        <v>7</v>
      </c>
      <c r="AQ417"/>
    </row>
    <row r="418" spans="1:43" x14ac:dyDescent="0.2">
      <c r="A418" t="s">
        <v>479</v>
      </c>
      <c r="B418" t="s">
        <v>897</v>
      </c>
      <c r="C418" t="s">
        <v>1027</v>
      </c>
      <c r="D418" t="s">
        <v>1203</v>
      </c>
      <c r="E418" s="3">
        <v>99.822222222222223</v>
      </c>
      <c r="F418" s="3">
        <f>Table3[[#This Row],[Total Hours Nurse Staffing]]/Table3[[#This Row],[MDS Census]]</f>
        <v>4.0643699910952806</v>
      </c>
      <c r="G418" s="3">
        <f>Table3[[#This Row],[Total Direct Care Staff Hours]]/Table3[[#This Row],[MDS Census]]</f>
        <v>3.7796137577916298</v>
      </c>
      <c r="H418" s="3">
        <f>Table3[[#This Row],[Total RN Hours (w/ Admin, DON)]]/Table3[[#This Row],[MDS Census]]</f>
        <v>0.49888691006233299</v>
      </c>
      <c r="I418" s="3">
        <f>Table3[[#This Row],[RN Hours (excl. Admin, DON)]]/Table3[[#This Row],[MDS Census]]</f>
        <v>0.29630454140694568</v>
      </c>
      <c r="J418" s="3">
        <f t="shared" si="6"/>
        <v>405.71444444444444</v>
      </c>
      <c r="K418" s="3">
        <f>SUM(Table3[[#This Row],[RN Hours (excl. Admin, DON)]], Table3[[#This Row],[LPN Hours (excl. Admin)]], Table3[[#This Row],[CNA Hours]], Table3[[#This Row],[NA TR Hours]], Table3[[#This Row],[Med Aide/Tech Hours]])</f>
        <v>377.28944444444448</v>
      </c>
      <c r="L418" s="3">
        <f>SUM(Table3[[#This Row],[RN Hours (excl. Admin, DON)]:[RN DON Hours]])</f>
        <v>49.8</v>
      </c>
      <c r="M418" s="3">
        <v>29.577777777777779</v>
      </c>
      <c r="N418" s="3">
        <v>15.111111111111111</v>
      </c>
      <c r="O418" s="3">
        <v>5.1111111111111107</v>
      </c>
      <c r="P418" s="3">
        <f>SUM(Table3[[#This Row],[LPN Hours (excl. Admin)]:[LPN Admin Hours]])</f>
        <v>104.82833333333333</v>
      </c>
      <c r="Q418" s="3">
        <v>96.62555555555555</v>
      </c>
      <c r="R418" s="3">
        <v>8.2027777777777775</v>
      </c>
      <c r="S418" s="3">
        <f>SUM(Table3[[#This Row],[CNA Hours]], Table3[[#This Row],[NA TR Hours]], Table3[[#This Row],[Med Aide/Tech Hours]])</f>
        <v>251.08611111111111</v>
      </c>
      <c r="T418" s="3">
        <v>165.45555555555555</v>
      </c>
      <c r="U418" s="3">
        <v>13.8</v>
      </c>
      <c r="V418" s="3">
        <v>71.830555555555549</v>
      </c>
      <c r="W418" s="3">
        <f>SUM(Table3[[#This Row],[RN Hours Contract]:[Med Aide Hours Contract]])</f>
        <v>0</v>
      </c>
      <c r="X418" s="3">
        <v>0</v>
      </c>
      <c r="Y418" s="3">
        <v>0</v>
      </c>
      <c r="Z418" s="3">
        <v>0</v>
      </c>
      <c r="AA418" s="3">
        <v>0</v>
      </c>
      <c r="AB418" s="3">
        <v>0</v>
      </c>
      <c r="AC418" s="3">
        <v>0</v>
      </c>
      <c r="AD418" s="3">
        <v>0</v>
      </c>
      <c r="AE418" s="3">
        <v>0</v>
      </c>
      <c r="AF418" t="s">
        <v>416</v>
      </c>
      <c r="AG418" s="13">
        <v>7</v>
      </c>
      <c r="AQ418"/>
    </row>
    <row r="419" spans="1:43" x14ac:dyDescent="0.2">
      <c r="A419" t="s">
        <v>479</v>
      </c>
      <c r="B419" t="s">
        <v>898</v>
      </c>
      <c r="C419" t="s">
        <v>1104</v>
      </c>
      <c r="D419" t="s">
        <v>1213</v>
      </c>
      <c r="E419" s="3">
        <v>42.911111111111111</v>
      </c>
      <c r="F419" s="3">
        <f>Table3[[#This Row],[Total Hours Nurse Staffing]]/Table3[[#This Row],[MDS Census]]</f>
        <v>3.2874883480062143</v>
      </c>
      <c r="G419" s="3">
        <f>Table3[[#This Row],[Total Direct Care Staff Hours]]/Table3[[#This Row],[MDS Census]]</f>
        <v>3.0793526670119111</v>
      </c>
      <c r="H419" s="3">
        <f>Table3[[#This Row],[Total RN Hours (w/ Admin, DON)]]/Table3[[#This Row],[MDS Census]]</f>
        <v>0.4664862765406525</v>
      </c>
      <c r="I419" s="3">
        <f>Table3[[#This Row],[RN Hours (excl. Admin, DON)]]/Table3[[#This Row],[MDS Census]]</f>
        <v>0.34355774210253753</v>
      </c>
      <c r="J419" s="3">
        <f t="shared" si="6"/>
        <v>141.06977777777777</v>
      </c>
      <c r="K419" s="3">
        <f>SUM(Table3[[#This Row],[RN Hours (excl. Admin, DON)]], Table3[[#This Row],[LPN Hours (excl. Admin)]], Table3[[#This Row],[CNA Hours]], Table3[[#This Row],[NA TR Hours]], Table3[[#This Row],[Med Aide/Tech Hours]])</f>
        <v>132.13844444444445</v>
      </c>
      <c r="L419" s="3">
        <f>SUM(Table3[[#This Row],[RN Hours (excl. Admin, DON)]:[RN DON Hours]])</f>
        <v>20.017444444444443</v>
      </c>
      <c r="M419" s="3">
        <v>14.742444444444443</v>
      </c>
      <c r="N419" s="3">
        <v>0</v>
      </c>
      <c r="O419" s="3">
        <v>5.2750000000000004</v>
      </c>
      <c r="P419" s="3">
        <f>SUM(Table3[[#This Row],[LPN Hours (excl. Admin)]:[LPN Admin Hours]])</f>
        <v>37.180777777777777</v>
      </c>
      <c r="Q419" s="3">
        <v>33.524444444444441</v>
      </c>
      <c r="R419" s="3">
        <v>3.6563333333333339</v>
      </c>
      <c r="S419" s="3">
        <f>SUM(Table3[[#This Row],[CNA Hours]], Table3[[#This Row],[NA TR Hours]], Table3[[#This Row],[Med Aide/Tech Hours]])</f>
        <v>83.871555555555545</v>
      </c>
      <c r="T419" s="3">
        <v>52.086333333333336</v>
      </c>
      <c r="U419" s="3">
        <v>8.9666666666666672E-2</v>
      </c>
      <c r="V419" s="3">
        <v>31.695555555555551</v>
      </c>
      <c r="W419" s="3">
        <f>SUM(Table3[[#This Row],[RN Hours Contract]:[Med Aide Hours Contract]])</f>
        <v>30.327777777777779</v>
      </c>
      <c r="X419" s="3">
        <v>0.75911111111111107</v>
      </c>
      <c r="Y419" s="3">
        <v>0</v>
      </c>
      <c r="Z419" s="3">
        <v>5.2750000000000004</v>
      </c>
      <c r="AA419" s="3">
        <v>0</v>
      </c>
      <c r="AB419" s="3">
        <v>0</v>
      </c>
      <c r="AC419" s="3">
        <v>20.53811111111111</v>
      </c>
      <c r="AD419" s="3">
        <v>0</v>
      </c>
      <c r="AE419" s="3">
        <v>3.7555555555555555</v>
      </c>
      <c r="AF419" t="s">
        <v>417</v>
      </c>
      <c r="AG419" s="13">
        <v>7</v>
      </c>
      <c r="AQ419"/>
    </row>
    <row r="420" spans="1:43" x14ac:dyDescent="0.2">
      <c r="A420" t="s">
        <v>479</v>
      </c>
      <c r="B420" t="s">
        <v>899</v>
      </c>
      <c r="C420" t="s">
        <v>1145</v>
      </c>
      <c r="D420" t="s">
        <v>1272</v>
      </c>
      <c r="E420" s="3">
        <v>102.72222222222223</v>
      </c>
      <c r="F420" s="3">
        <f>Table3[[#This Row],[Total Hours Nurse Staffing]]/Table3[[#This Row],[MDS Census]]</f>
        <v>4.1692136289886426</v>
      </c>
      <c r="G420" s="3">
        <f>Table3[[#This Row],[Total Direct Care Staff Hours]]/Table3[[#This Row],[MDS Census]]</f>
        <v>3.8905224445646294</v>
      </c>
      <c r="H420" s="3">
        <f>Table3[[#This Row],[Total RN Hours (w/ Admin, DON)]]/Table3[[#This Row],[MDS Census]]</f>
        <v>0.48820984315846405</v>
      </c>
      <c r="I420" s="3">
        <f>Table3[[#This Row],[RN Hours (excl. Admin, DON)]]/Table3[[#This Row],[MDS Census]]</f>
        <v>0.34134667387777173</v>
      </c>
      <c r="J420" s="3">
        <f t="shared" si="6"/>
        <v>428.27088888888892</v>
      </c>
      <c r="K420" s="3">
        <f>SUM(Table3[[#This Row],[RN Hours (excl. Admin, DON)]], Table3[[#This Row],[LPN Hours (excl. Admin)]], Table3[[#This Row],[CNA Hours]], Table3[[#This Row],[NA TR Hours]], Table3[[#This Row],[Med Aide/Tech Hours]])</f>
        <v>399.64311111111112</v>
      </c>
      <c r="L420" s="3">
        <f>SUM(Table3[[#This Row],[RN Hours (excl. Admin, DON)]:[RN DON Hours]])</f>
        <v>50.150000000000006</v>
      </c>
      <c r="M420" s="3">
        <v>35.06388888888889</v>
      </c>
      <c r="N420" s="3">
        <v>9.7638888888888893</v>
      </c>
      <c r="O420" s="3">
        <v>5.322222222222222</v>
      </c>
      <c r="P420" s="3">
        <f>SUM(Table3[[#This Row],[LPN Hours (excl. Admin)]:[LPN Admin Hours]])</f>
        <v>113.74722222222222</v>
      </c>
      <c r="Q420" s="3">
        <v>100.20555555555555</v>
      </c>
      <c r="R420" s="3">
        <v>13.541666666666666</v>
      </c>
      <c r="S420" s="3">
        <f>SUM(Table3[[#This Row],[CNA Hours]], Table3[[#This Row],[NA TR Hours]], Table3[[#This Row],[Med Aide/Tech Hours]])</f>
        <v>264.37366666666668</v>
      </c>
      <c r="T420" s="3">
        <v>186.35977777777779</v>
      </c>
      <c r="U420" s="3">
        <v>41.827777777777776</v>
      </c>
      <c r="V420" s="3">
        <v>36.18611111111111</v>
      </c>
      <c r="W420" s="3">
        <f>SUM(Table3[[#This Row],[RN Hours Contract]:[Med Aide Hours Contract]])</f>
        <v>0</v>
      </c>
      <c r="X420" s="3">
        <v>0</v>
      </c>
      <c r="Y420" s="3">
        <v>0</v>
      </c>
      <c r="Z420" s="3">
        <v>0</v>
      </c>
      <c r="AA420" s="3">
        <v>0</v>
      </c>
      <c r="AB420" s="3">
        <v>0</v>
      </c>
      <c r="AC420" s="3">
        <v>0</v>
      </c>
      <c r="AD420" s="3">
        <v>0</v>
      </c>
      <c r="AE420" s="3">
        <v>0</v>
      </c>
      <c r="AF420" t="s">
        <v>418</v>
      </c>
      <c r="AG420" s="13">
        <v>7</v>
      </c>
      <c r="AQ420"/>
    </row>
    <row r="421" spans="1:43" x14ac:dyDescent="0.2">
      <c r="A421" t="s">
        <v>479</v>
      </c>
      <c r="B421" t="s">
        <v>900</v>
      </c>
      <c r="C421" t="s">
        <v>1188</v>
      </c>
      <c r="D421" t="s">
        <v>1236</v>
      </c>
      <c r="E421" s="3">
        <v>48.533333333333331</v>
      </c>
      <c r="F421" s="3">
        <f>Table3[[#This Row],[Total Hours Nurse Staffing]]/Table3[[#This Row],[MDS Census]]</f>
        <v>3.2671955128205128</v>
      </c>
      <c r="G421" s="3">
        <f>Table3[[#This Row],[Total Direct Care Staff Hours]]/Table3[[#This Row],[MDS Census]]</f>
        <v>3.1218223443223443</v>
      </c>
      <c r="H421" s="3">
        <f>Table3[[#This Row],[Total RN Hours (w/ Admin, DON)]]/Table3[[#This Row],[MDS Census]]</f>
        <v>0.25527243589743587</v>
      </c>
      <c r="I421" s="3">
        <f>Table3[[#This Row],[RN Hours (excl. Admin, DON)]]/Table3[[#This Row],[MDS Census]]</f>
        <v>0.2006341575091575</v>
      </c>
      <c r="J421" s="3">
        <f t="shared" si="6"/>
        <v>158.56788888888889</v>
      </c>
      <c r="K421" s="3">
        <f>SUM(Table3[[#This Row],[RN Hours (excl. Admin, DON)]], Table3[[#This Row],[LPN Hours (excl. Admin)]], Table3[[#This Row],[CNA Hours]], Table3[[#This Row],[NA TR Hours]], Table3[[#This Row],[Med Aide/Tech Hours]])</f>
        <v>151.51244444444444</v>
      </c>
      <c r="L421" s="3">
        <f>SUM(Table3[[#This Row],[RN Hours (excl. Admin, DON)]:[RN DON Hours]])</f>
        <v>12.389222222222221</v>
      </c>
      <c r="M421" s="3">
        <v>9.7374444444444439</v>
      </c>
      <c r="N421" s="3">
        <v>0</v>
      </c>
      <c r="O421" s="3">
        <v>2.6517777777777778</v>
      </c>
      <c r="P421" s="3">
        <f>SUM(Table3[[#This Row],[LPN Hours (excl. Admin)]:[LPN Admin Hours]])</f>
        <v>29.532666666666668</v>
      </c>
      <c r="Q421" s="3">
        <v>25.129000000000001</v>
      </c>
      <c r="R421" s="3">
        <v>4.4036666666666662</v>
      </c>
      <c r="S421" s="3">
        <f>SUM(Table3[[#This Row],[CNA Hours]], Table3[[#This Row],[NA TR Hours]], Table3[[#This Row],[Med Aide/Tech Hours]])</f>
        <v>116.64599999999999</v>
      </c>
      <c r="T421" s="3">
        <v>107.00822222222222</v>
      </c>
      <c r="U421" s="3">
        <v>5.2140000000000013</v>
      </c>
      <c r="V421" s="3">
        <v>4.4237777777777758</v>
      </c>
      <c r="W421" s="3">
        <f>SUM(Table3[[#This Row],[RN Hours Contract]:[Med Aide Hours Contract]])</f>
        <v>0</v>
      </c>
      <c r="X421" s="3">
        <v>0</v>
      </c>
      <c r="Y421" s="3">
        <v>0</v>
      </c>
      <c r="Z421" s="3">
        <v>0</v>
      </c>
      <c r="AA421" s="3">
        <v>0</v>
      </c>
      <c r="AB421" s="3">
        <v>0</v>
      </c>
      <c r="AC421" s="3">
        <v>0</v>
      </c>
      <c r="AD421" s="3">
        <v>0</v>
      </c>
      <c r="AE421" s="3">
        <v>0</v>
      </c>
      <c r="AF421" t="s">
        <v>419</v>
      </c>
      <c r="AG421" s="13">
        <v>7</v>
      </c>
      <c r="AQ421"/>
    </row>
    <row r="422" spans="1:43" x14ac:dyDescent="0.2">
      <c r="A422" t="s">
        <v>479</v>
      </c>
      <c r="B422" t="s">
        <v>901</v>
      </c>
      <c r="C422" t="s">
        <v>1189</v>
      </c>
      <c r="D422" t="s">
        <v>1241</v>
      </c>
      <c r="E422" s="3">
        <v>52.111111111111114</v>
      </c>
      <c r="F422" s="3">
        <f>Table3[[#This Row],[Total Hours Nurse Staffing]]/Table3[[#This Row],[MDS Census]]</f>
        <v>2.866044776119403</v>
      </c>
      <c r="G422" s="3">
        <f>Table3[[#This Row],[Total Direct Care Staff Hours]]/Table3[[#This Row],[MDS Census]]</f>
        <v>2.6547974413646056</v>
      </c>
      <c r="H422" s="3">
        <f>Table3[[#This Row],[Total RN Hours (w/ Admin, DON)]]/Table3[[#This Row],[MDS Census]]</f>
        <v>0.4924840085287846</v>
      </c>
      <c r="I422" s="3">
        <f>Table3[[#This Row],[RN Hours (excl. Admin, DON)]]/Table3[[#This Row],[MDS Census]]</f>
        <v>0.2812366737739872</v>
      </c>
      <c r="J422" s="3">
        <f t="shared" si="6"/>
        <v>149.35277777777779</v>
      </c>
      <c r="K422" s="3">
        <f>SUM(Table3[[#This Row],[RN Hours (excl. Admin, DON)]], Table3[[#This Row],[LPN Hours (excl. Admin)]], Table3[[#This Row],[CNA Hours]], Table3[[#This Row],[NA TR Hours]], Table3[[#This Row],[Med Aide/Tech Hours]])</f>
        <v>138.34444444444446</v>
      </c>
      <c r="L422" s="3">
        <f>SUM(Table3[[#This Row],[RN Hours (excl. Admin, DON)]:[RN DON Hours]])</f>
        <v>25.663888888888888</v>
      </c>
      <c r="M422" s="3">
        <v>14.655555555555555</v>
      </c>
      <c r="N422" s="3">
        <v>5.4916666666666663</v>
      </c>
      <c r="O422" s="3">
        <v>5.5166666666666666</v>
      </c>
      <c r="P422" s="3">
        <f>SUM(Table3[[#This Row],[LPN Hours (excl. Admin)]:[LPN Admin Hours]])</f>
        <v>12.727777777777778</v>
      </c>
      <c r="Q422" s="3">
        <v>12.727777777777778</v>
      </c>
      <c r="R422" s="3">
        <v>0</v>
      </c>
      <c r="S422" s="3">
        <f>SUM(Table3[[#This Row],[CNA Hours]], Table3[[#This Row],[NA TR Hours]], Table3[[#This Row],[Med Aide/Tech Hours]])</f>
        <v>110.96111111111112</v>
      </c>
      <c r="T422" s="3">
        <v>74.211777777777783</v>
      </c>
      <c r="U422" s="3">
        <v>21.584888888888891</v>
      </c>
      <c r="V422" s="3">
        <v>15.164444444444444</v>
      </c>
      <c r="W422" s="3">
        <f>SUM(Table3[[#This Row],[RN Hours Contract]:[Med Aide Hours Contract]])</f>
        <v>0</v>
      </c>
      <c r="X422" s="3">
        <v>0</v>
      </c>
      <c r="Y422" s="3">
        <v>0</v>
      </c>
      <c r="Z422" s="3">
        <v>0</v>
      </c>
      <c r="AA422" s="3">
        <v>0</v>
      </c>
      <c r="AB422" s="3">
        <v>0</v>
      </c>
      <c r="AC422" s="3">
        <v>0</v>
      </c>
      <c r="AD422" s="3">
        <v>0</v>
      </c>
      <c r="AE422" s="3">
        <v>0</v>
      </c>
      <c r="AF422" t="s">
        <v>420</v>
      </c>
      <c r="AG422" s="13">
        <v>7</v>
      </c>
      <c r="AQ422"/>
    </row>
    <row r="423" spans="1:43" x14ac:dyDescent="0.2">
      <c r="A423" t="s">
        <v>479</v>
      </c>
      <c r="B423" t="s">
        <v>902</v>
      </c>
      <c r="C423" t="s">
        <v>1096</v>
      </c>
      <c r="D423" t="s">
        <v>1264</v>
      </c>
      <c r="E423" s="3">
        <v>64.333333333333329</v>
      </c>
      <c r="F423" s="3">
        <f>Table3[[#This Row],[Total Hours Nurse Staffing]]/Table3[[#This Row],[MDS Census]]</f>
        <v>4.3270656303972368</v>
      </c>
      <c r="G423" s="3">
        <f>Table3[[#This Row],[Total Direct Care Staff Hours]]/Table3[[#This Row],[MDS Census]]</f>
        <v>4.0062227979274612</v>
      </c>
      <c r="H423" s="3">
        <f>Table3[[#This Row],[Total RN Hours (w/ Admin, DON)]]/Table3[[#This Row],[MDS Census]]</f>
        <v>0.52555094991364437</v>
      </c>
      <c r="I423" s="3">
        <f>Table3[[#This Row],[RN Hours (excl. Admin, DON)]]/Table3[[#This Row],[MDS Census]]</f>
        <v>0.24888601036269431</v>
      </c>
      <c r="J423" s="3">
        <f t="shared" si="6"/>
        <v>278.37455555555556</v>
      </c>
      <c r="K423" s="3">
        <f>SUM(Table3[[#This Row],[RN Hours (excl. Admin, DON)]], Table3[[#This Row],[LPN Hours (excl. Admin)]], Table3[[#This Row],[CNA Hours]], Table3[[#This Row],[NA TR Hours]], Table3[[#This Row],[Med Aide/Tech Hours]])</f>
        <v>257.73366666666664</v>
      </c>
      <c r="L423" s="3">
        <f>SUM(Table3[[#This Row],[RN Hours (excl. Admin, DON)]:[RN DON Hours]])</f>
        <v>33.81044444444445</v>
      </c>
      <c r="M423" s="3">
        <v>16.011666666666667</v>
      </c>
      <c r="N423" s="3">
        <v>12.19877777777778</v>
      </c>
      <c r="O423" s="3">
        <v>5.6</v>
      </c>
      <c r="P423" s="3">
        <f>SUM(Table3[[#This Row],[LPN Hours (excl. Admin)]:[LPN Admin Hours]])</f>
        <v>66.510333333333335</v>
      </c>
      <c r="Q423" s="3">
        <v>63.668222222222226</v>
      </c>
      <c r="R423" s="3">
        <v>2.842111111111111</v>
      </c>
      <c r="S423" s="3">
        <f>SUM(Table3[[#This Row],[CNA Hours]], Table3[[#This Row],[NA TR Hours]], Table3[[#This Row],[Med Aide/Tech Hours]])</f>
        <v>178.05377777777778</v>
      </c>
      <c r="T423" s="3">
        <v>92.096777777777774</v>
      </c>
      <c r="U423" s="3">
        <v>57.177555555555564</v>
      </c>
      <c r="V423" s="3">
        <v>28.779444444444426</v>
      </c>
      <c r="W423" s="3">
        <f>SUM(Table3[[#This Row],[RN Hours Contract]:[Med Aide Hours Contract]])</f>
        <v>2.2999999999999998</v>
      </c>
      <c r="X423" s="3">
        <v>0</v>
      </c>
      <c r="Y423" s="3">
        <v>2.2999999999999998</v>
      </c>
      <c r="Z423" s="3">
        <v>0</v>
      </c>
      <c r="AA423" s="3">
        <v>0</v>
      </c>
      <c r="AB423" s="3">
        <v>0</v>
      </c>
      <c r="AC423" s="3">
        <v>0</v>
      </c>
      <c r="AD423" s="3">
        <v>0</v>
      </c>
      <c r="AE423" s="3">
        <v>0</v>
      </c>
      <c r="AF423" t="s">
        <v>421</v>
      </c>
      <c r="AG423" s="13">
        <v>7</v>
      </c>
      <c r="AQ423"/>
    </row>
    <row r="424" spans="1:43" x14ac:dyDescent="0.2">
      <c r="A424" t="s">
        <v>479</v>
      </c>
      <c r="B424" t="s">
        <v>903</v>
      </c>
      <c r="C424" t="s">
        <v>1050</v>
      </c>
      <c r="D424" t="s">
        <v>1293</v>
      </c>
      <c r="E424" s="3">
        <v>53.87777777777778</v>
      </c>
      <c r="F424" s="3">
        <f>Table3[[#This Row],[Total Hours Nurse Staffing]]/Table3[[#This Row],[MDS Census]]</f>
        <v>3.8208228500721799</v>
      </c>
      <c r="G424" s="3">
        <f>Table3[[#This Row],[Total Direct Care Staff Hours]]/Table3[[#This Row],[MDS Census]]</f>
        <v>3.4959104970096924</v>
      </c>
      <c r="H424" s="3">
        <f>Table3[[#This Row],[Total RN Hours (w/ Admin, DON)]]/Table3[[#This Row],[MDS Census]]</f>
        <v>0.44555578469787582</v>
      </c>
      <c r="I424" s="3">
        <f>Table3[[#This Row],[RN Hours (excl. Admin, DON)]]/Table3[[#This Row],[MDS Census]]</f>
        <v>0.25928026397195297</v>
      </c>
      <c r="J424" s="3">
        <f t="shared" si="6"/>
        <v>205.85744444444447</v>
      </c>
      <c r="K424" s="3">
        <f>SUM(Table3[[#This Row],[RN Hours (excl. Admin, DON)]], Table3[[#This Row],[LPN Hours (excl. Admin)]], Table3[[#This Row],[CNA Hours]], Table3[[#This Row],[NA TR Hours]], Table3[[#This Row],[Med Aide/Tech Hours]])</f>
        <v>188.35188888888888</v>
      </c>
      <c r="L424" s="3">
        <f>SUM(Table3[[#This Row],[RN Hours (excl. Admin, DON)]:[RN DON Hours]])</f>
        <v>24.005555555555556</v>
      </c>
      <c r="M424" s="3">
        <v>13.969444444444445</v>
      </c>
      <c r="N424" s="3">
        <v>4.1611111111111114</v>
      </c>
      <c r="O424" s="3">
        <v>5.875</v>
      </c>
      <c r="P424" s="3">
        <f>SUM(Table3[[#This Row],[LPN Hours (excl. Admin)]:[LPN Admin Hours]])</f>
        <v>26.727777777777778</v>
      </c>
      <c r="Q424" s="3">
        <v>19.258333333333333</v>
      </c>
      <c r="R424" s="3">
        <v>7.4694444444444441</v>
      </c>
      <c r="S424" s="3">
        <f>SUM(Table3[[#This Row],[CNA Hours]], Table3[[#This Row],[NA TR Hours]], Table3[[#This Row],[Med Aide/Tech Hours]])</f>
        <v>155.12411111111112</v>
      </c>
      <c r="T424" s="3">
        <v>123.438</v>
      </c>
      <c r="U424" s="3">
        <v>10.291666666666666</v>
      </c>
      <c r="V424" s="3">
        <v>21.394444444444446</v>
      </c>
      <c r="W424" s="3">
        <f>SUM(Table3[[#This Row],[RN Hours Contract]:[Med Aide Hours Contract]])</f>
        <v>3.0805555555555557</v>
      </c>
      <c r="X424" s="3">
        <v>0.32777777777777778</v>
      </c>
      <c r="Y424" s="3">
        <v>0</v>
      </c>
      <c r="Z424" s="3">
        <v>0</v>
      </c>
      <c r="AA424" s="3">
        <v>2.3694444444444445</v>
      </c>
      <c r="AB424" s="3">
        <v>0</v>
      </c>
      <c r="AC424" s="3">
        <v>0.25555555555555554</v>
      </c>
      <c r="AD424" s="3">
        <v>0</v>
      </c>
      <c r="AE424" s="3">
        <v>0.12777777777777777</v>
      </c>
      <c r="AF424" t="s">
        <v>422</v>
      </c>
      <c r="AG424" s="13">
        <v>7</v>
      </c>
      <c r="AQ424"/>
    </row>
    <row r="425" spans="1:43" x14ac:dyDescent="0.2">
      <c r="A425" t="s">
        <v>479</v>
      </c>
      <c r="B425" t="s">
        <v>904</v>
      </c>
      <c r="C425" t="s">
        <v>972</v>
      </c>
      <c r="D425" t="s">
        <v>1209</v>
      </c>
      <c r="E425" s="3">
        <v>76.388888888888886</v>
      </c>
      <c r="F425" s="3">
        <f>Table3[[#This Row],[Total Hours Nurse Staffing]]/Table3[[#This Row],[MDS Census]]</f>
        <v>3.3627272727272728</v>
      </c>
      <c r="G425" s="3">
        <f>Table3[[#This Row],[Total Direct Care Staff Hours]]/Table3[[#This Row],[MDS Census]]</f>
        <v>3.3181818181818183</v>
      </c>
      <c r="H425" s="3">
        <f>Table3[[#This Row],[Total RN Hours (w/ Admin, DON)]]/Table3[[#This Row],[MDS Census]]</f>
        <v>0.35847272727272728</v>
      </c>
      <c r="I425" s="3">
        <f>Table3[[#This Row],[RN Hours (excl. Admin, DON)]]/Table3[[#This Row],[MDS Census]]</f>
        <v>0.34341818181818184</v>
      </c>
      <c r="J425" s="3">
        <f t="shared" si="6"/>
        <v>256.875</v>
      </c>
      <c r="K425" s="3">
        <f>SUM(Table3[[#This Row],[RN Hours (excl. Admin, DON)]], Table3[[#This Row],[LPN Hours (excl. Admin)]], Table3[[#This Row],[CNA Hours]], Table3[[#This Row],[NA TR Hours]], Table3[[#This Row],[Med Aide/Tech Hours]])</f>
        <v>253.47222222222223</v>
      </c>
      <c r="L425" s="3">
        <f>SUM(Table3[[#This Row],[RN Hours (excl. Admin, DON)]:[RN DON Hours]])</f>
        <v>27.383333333333333</v>
      </c>
      <c r="M425" s="3">
        <v>26.233333333333334</v>
      </c>
      <c r="N425" s="3">
        <v>1.0611111111111111</v>
      </c>
      <c r="O425" s="3">
        <v>8.8888888888888892E-2</v>
      </c>
      <c r="P425" s="3">
        <f>SUM(Table3[[#This Row],[LPN Hours (excl. Admin)]:[LPN Admin Hours]])</f>
        <v>53.019444444444446</v>
      </c>
      <c r="Q425" s="3">
        <v>50.766666666666666</v>
      </c>
      <c r="R425" s="3">
        <v>2.2527777777777778</v>
      </c>
      <c r="S425" s="3">
        <f>SUM(Table3[[#This Row],[CNA Hours]], Table3[[#This Row],[NA TR Hours]], Table3[[#This Row],[Med Aide/Tech Hours]])</f>
        <v>176.47222222222223</v>
      </c>
      <c r="T425" s="3">
        <v>142.79722222222222</v>
      </c>
      <c r="U425" s="3">
        <v>17.888888888888889</v>
      </c>
      <c r="V425" s="3">
        <v>15.786111111111111</v>
      </c>
      <c r="W425" s="3">
        <f>SUM(Table3[[#This Row],[RN Hours Contract]:[Med Aide Hours Contract]])</f>
        <v>9.0583333333333336</v>
      </c>
      <c r="X425" s="3">
        <v>0</v>
      </c>
      <c r="Y425" s="3">
        <v>0</v>
      </c>
      <c r="Z425" s="3">
        <v>0</v>
      </c>
      <c r="AA425" s="3">
        <v>0</v>
      </c>
      <c r="AB425" s="3">
        <v>0</v>
      </c>
      <c r="AC425" s="3">
        <v>9.0583333333333336</v>
      </c>
      <c r="AD425" s="3">
        <v>0</v>
      </c>
      <c r="AE425" s="3">
        <v>0</v>
      </c>
      <c r="AF425" t="s">
        <v>423</v>
      </c>
      <c r="AG425" s="13">
        <v>7</v>
      </c>
      <c r="AQ425"/>
    </row>
    <row r="426" spans="1:43" x14ac:dyDescent="0.2">
      <c r="A426" t="s">
        <v>479</v>
      </c>
      <c r="B426" t="s">
        <v>905</v>
      </c>
      <c r="C426" t="s">
        <v>1190</v>
      </c>
      <c r="D426" t="s">
        <v>1276</v>
      </c>
      <c r="E426" s="3">
        <v>54.144444444444446</v>
      </c>
      <c r="F426" s="3">
        <f>Table3[[#This Row],[Total Hours Nurse Staffing]]/Table3[[#This Row],[MDS Census]]</f>
        <v>3.6528319310486355</v>
      </c>
      <c r="G426" s="3">
        <f>Table3[[#This Row],[Total Direct Care Staff Hours]]/Table3[[#This Row],[MDS Census]]</f>
        <v>3.3279294069361791</v>
      </c>
      <c r="H426" s="3">
        <f>Table3[[#This Row],[Total RN Hours (w/ Admin, DON)]]/Table3[[#This Row],[MDS Census]]</f>
        <v>0.37692386620151852</v>
      </c>
      <c r="I426" s="3">
        <f>Table3[[#This Row],[RN Hours (excl. Admin, DON)]]/Table3[[#This Row],[MDS Census]]</f>
        <v>0.12045967576441617</v>
      </c>
      <c r="J426" s="3">
        <f t="shared" si="6"/>
        <v>197.78055555555557</v>
      </c>
      <c r="K426" s="3">
        <f>SUM(Table3[[#This Row],[RN Hours (excl. Admin, DON)]], Table3[[#This Row],[LPN Hours (excl. Admin)]], Table3[[#This Row],[CNA Hours]], Table3[[#This Row],[NA TR Hours]], Table3[[#This Row],[Med Aide/Tech Hours]])</f>
        <v>180.1888888888889</v>
      </c>
      <c r="L426" s="3">
        <f>SUM(Table3[[#This Row],[RN Hours (excl. Admin, DON)]:[RN DON Hours]])</f>
        <v>20.408333333333331</v>
      </c>
      <c r="M426" s="3">
        <v>6.5222222222222221</v>
      </c>
      <c r="N426" s="3">
        <v>8.0861111111111104</v>
      </c>
      <c r="O426" s="3">
        <v>5.8</v>
      </c>
      <c r="P426" s="3">
        <f>SUM(Table3[[#This Row],[LPN Hours (excl. Admin)]:[LPN Admin Hours]])</f>
        <v>37.369444444444447</v>
      </c>
      <c r="Q426" s="3">
        <v>33.663888888888891</v>
      </c>
      <c r="R426" s="3">
        <v>3.7055555555555557</v>
      </c>
      <c r="S426" s="3">
        <f>SUM(Table3[[#This Row],[CNA Hours]], Table3[[#This Row],[NA TR Hours]], Table3[[#This Row],[Med Aide/Tech Hours]])</f>
        <v>140.00277777777779</v>
      </c>
      <c r="T426" s="3">
        <v>127.00833333333334</v>
      </c>
      <c r="U426" s="3">
        <v>0</v>
      </c>
      <c r="V426" s="3">
        <v>12.994444444444444</v>
      </c>
      <c r="W426" s="3">
        <f>SUM(Table3[[#This Row],[RN Hours Contract]:[Med Aide Hours Contract]])</f>
        <v>0</v>
      </c>
      <c r="X426" s="3">
        <v>0</v>
      </c>
      <c r="Y426" s="3">
        <v>0</v>
      </c>
      <c r="Z426" s="3">
        <v>0</v>
      </c>
      <c r="AA426" s="3">
        <v>0</v>
      </c>
      <c r="AB426" s="3">
        <v>0</v>
      </c>
      <c r="AC426" s="3">
        <v>0</v>
      </c>
      <c r="AD426" s="3">
        <v>0</v>
      </c>
      <c r="AE426" s="3">
        <v>0</v>
      </c>
      <c r="AF426" t="s">
        <v>424</v>
      </c>
      <c r="AG426" s="13">
        <v>7</v>
      </c>
      <c r="AQ426"/>
    </row>
    <row r="427" spans="1:43" x14ac:dyDescent="0.2">
      <c r="A427" t="s">
        <v>479</v>
      </c>
      <c r="B427" t="s">
        <v>906</v>
      </c>
      <c r="C427" t="s">
        <v>1191</v>
      </c>
      <c r="D427" t="s">
        <v>1276</v>
      </c>
      <c r="E427" s="3">
        <v>44.06666666666667</v>
      </c>
      <c r="F427" s="3">
        <f>Table3[[#This Row],[Total Hours Nurse Staffing]]/Table3[[#This Row],[MDS Census]]</f>
        <v>5.0229097327281895</v>
      </c>
      <c r="G427" s="3">
        <f>Table3[[#This Row],[Total Direct Care Staff Hours]]/Table3[[#This Row],[MDS Census]]</f>
        <v>4.4729349470499233</v>
      </c>
      <c r="H427" s="3">
        <f>Table3[[#This Row],[Total RN Hours (w/ Admin, DON)]]/Table3[[#This Row],[MDS Census]]</f>
        <v>0.52791225416036325</v>
      </c>
      <c r="I427" s="3">
        <f>Table3[[#This Row],[RN Hours (excl. Admin, DON)]]/Table3[[#This Row],[MDS Census]]</f>
        <v>0.35574886535552191</v>
      </c>
      <c r="J427" s="3">
        <f t="shared" si="6"/>
        <v>221.34288888888889</v>
      </c>
      <c r="K427" s="3">
        <f>SUM(Table3[[#This Row],[RN Hours (excl. Admin, DON)]], Table3[[#This Row],[LPN Hours (excl. Admin)]], Table3[[#This Row],[CNA Hours]], Table3[[#This Row],[NA TR Hours]], Table3[[#This Row],[Med Aide/Tech Hours]])</f>
        <v>197.10733333333332</v>
      </c>
      <c r="L427" s="3">
        <f>SUM(Table3[[#This Row],[RN Hours (excl. Admin, DON)]:[RN DON Hours]])</f>
        <v>23.263333333333343</v>
      </c>
      <c r="M427" s="3">
        <v>15.676666666666668</v>
      </c>
      <c r="N427" s="3">
        <v>5.4333333333333407</v>
      </c>
      <c r="O427" s="3">
        <v>2.1533333333333347</v>
      </c>
      <c r="P427" s="3">
        <f>SUM(Table3[[#This Row],[LPN Hours (excl. Admin)]:[LPN Admin Hours]])</f>
        <v>44.623333333333349</v>
      </c>
      <c r="Q427" s="3">
        <v>27.974444444444444</v>
      </c>
      <c r="R427" s="3">
        <v>16.648888888888902</v>
      </c>
      <c r="S427" s="3">
        <f>SUM(Table3[[#This Row],[CNA Hours]], Table3[[#This Row],[NA TR Hours]], Table3[[#This Row],[Med Aide/Tech Hours]])</f>
        <v>153.45622222222221</v>
      </c>
      <c r="T427" s="3">
        <v>125.64733333333334</v>
      </c>
      <c r="U427" s="3">
        <v>0</v>
      </c>
      <c r="V427" s="3">
        <v>27.808888888888887</v>
      </c>
      <c r="W427" s="3">
        <f>SUM(Table3[[#This Row],[RN Hours Contract]:[Med Aide Hours Contract]])</f>
        <v>29.466444444444438</v>
      </c>
      <c r="X427" s="3">
        <v>0</v>
      </c>
      <c r="Y427" s="3">
        <v>0</v>
      </c>
      <c r="Z427" s="3">
        <v>0</v>
      </c>
      <c r="AA427" s="3">
        <v>2.8733333333333322</v>
      </c>
      <c r="AB427" s="3">
        <v>0</v>
      </c>
      <c r="AC427" s="3">
        <v>26.593111111111106</v>
      </c>
      <c r="AD427" s="3">
        <v>0</v>
      </c>
      <c r="AE427" s="3">
        <v>0</v>
      </c>
      <c r="AF427" t="s">
        <v>425</v>
      </c>
      <c r="AG427" s="13">
        <v>7</v>
      </c>
      <c r="AQ427"/>
    </row>
    <row r="428" spans="1:43" x14ac:dyDescent="0.2">
      <c r="A428" t="s">
        <v>479</v>
      </c>
      <c r="B428" t="s">
        <v>907</v>
      </c>
      <c r="C428" t="s">
        <v>1192</v>
      </c>
      <c r="D428" t="s">
        <v>1276</v>
      </c>
      <c r="E428" s="3">
        <v>82.8</v>
      </c>
      <c r="F428" s="3">
        <f>Table3[[#This Row],[Total Hours Nurse Staffing]]/Table3[[#This Row],[MDS Census]]</f>
        <v>4.1599731615673647</v>
      </c>
      <c r="G428" s="3">
        <f>Table3[[#This Row],[Total Direct Care Staff Hours]]/Table3[[#This Row],[MDS Census]]</f>
        <v>3.9825429414922162</v>
      </c>
      <c r="H428" s="3">
        <f>Table3[[#This Row],[Total RN Hours (w/ Admin, DON)]]/Table3[[#This Row],[MDS Census]]</f>
        <v>0.37296833064949009</v>
      </c>
      <c r="I428" s="3">
        <f>Table3[[#This Row],[RN Hours (excl. Admin, DON)]]/Table3[[#This Row],[MDS Census]]</f>
        <v>0.28123322597960282</v>
      </c>
      <c r="J428" s="3">
        <f t="shared" si="6"/>
        <v>344.44577777777778</v>
      </c>
      <c r="K428" s="3">
        <f>SUM(Table3[[#This Row],[RN Hours (excl. Admin, DON)]], Table3[[#This Row],[LPN Hours (excl. Admin)]], Table3[[#This Row],[CNA Hours]], Table3[[#This Row],[NA TR Hours]], Table3[[#This Row],[Med Aide/Tech Hours]])</f>
        <v>329.7545555555555</v>
      </c>
      <c r="L428" s="3">
        <f>SUM(Table3[[#This Row],[RN Hours (excl. Admin, DON)]:[RN DON Hours]])</f>
        <v>30.881777777777778</v>
      </c>
      <c r="M428" s="3">
        <v>23.286111111111111</v>
      </c>
      <c r="N428" s="3">
        <v>2.0845555555555557</v>
      </c>
      <c r="O428" s="3">
        <v>5.5111111111111111</v>
      </c>
      <c r="P428" s="3">
        <f>SUM(Table3[[#This Row],[LPN Hours (excl. Admin)]:[LPN Admin Hours]])</f>
        <v>109.42900000000002</v>
      </c>
      <c r="Q428" s="3">
        <v>102.33344444444445</v>
      </c>
      <c r="R428" s="3">
        <v>7.0955555555555581</v>
      </c>
      <c r="S428" s="3">
        <f>SUM(Table3[[#This Row],[CNA Hours]], Table3[[#This Row],[NA TR Hours]], Table3[[#This Row],[Med Aide/Tech Hours]])</f>
        <v>204.13499999999999</v>
      </c>
      <c r="T428" s="3">
        <v>133.10077777777778</v>
      </c>
      <c r="U428" s="3">
        <v>4.9633333333333347</v>
      </c>
      <c r="V428" s="3">
        <v>66.070888888888874</v>
      </c>
      <c r="W428" s="3">
        <f>SUM(Table3[[#This Row],[RN Hours Contract]:[Med Aide Hours Contract]])</f>
        <v>12.169444444444443</v>
      </c>
      <c r="X428" s="3">
        <v>0</v>
      </c>
      <c r="Y428" s="3">
        <v>0</v>
      </c>
      <c r="Z428" s="3">
        <v>0</v>
      </c>
      <c r="AA428" s="3">
        <v>0.5083333333333333</v>
      </c>
      <c r="AB428" s="3">
        <v>0</v>
      </c>
      <c r="AC428" s="3">
        <v>11.494444444444444</v>
      </c>
      <c r="AD428" s="3">
        <v>0</v>
      </c>
      <c r="AE428" s="3">
        <v>0.16666666666666666</v>
      </c>
      <c r="AF428" t="s">
        <v>426</v>
      </c>
      <c r="AG428" s="13">
        <v>7</v>
      </c>
      <c r="AQ428"/>
    </row>
    <row r="429" spans="1:43" x14ac:dyDescent="0.2">
      <c r="A429" t="s">
        <v>479</v>
      </c>
      <c r="B429" t="s">
        <v>908</v>
      </c>
      <c r="C429" t="s">
        <v>985</v>
      </c>
      <c r="D429" t="s">
        <v>1227</v>
      </c>
      <c r="E429" s="3">
        <v>56.644444444444446</v>
      </c>
      <c r="F429" s="3">
        <f>Table3[[#This Row],[Total Hours Nurse Staffing]]/Table3[[#This Row],[MDS Census]]</f>
        <v>3.0918007061592778</v>
      </c>
      <c r="G429" s="3">
        <f>Table3[[#This Row],[Total Direct Care Staff Hours]]/Table3[[#This Row],[MDS Census]]</f>
        <v>2.8391074931345623</v>
      </c>
      <c r="H429" s="3">
        <f>Table3[[#This Row],[Total RN Hours (w/ Admin, DON)]]/Table3[[#This Row],[MDS Census]]</f>
        <v>0.36004119262455864</v>
      </c>
      <c r="I429" s="3">
        <f>Table3[[#This Row],[RN Hours (excl. Admin, DON)]]/Table3[[#This Row],[MDS Census]]</f>
        <v>0.10734797959984307</v>
      </c>
      <c r="J429" s="3">
        <f t="shared" si="6"/>
        <v>175.13333333333333</v>
      </c>
      <c r="K429" s="3">
        <f>SUM(Table3[[#This Row],[RN Hours (excl. Admin, DON)]], Table3[[#This Row],[LPN Hours (excl. Admin)]], Table3[[#This Row],[CNA Hours]], Table3[[#This Row],[NA TR Hours]], Table3[[#This Row],[Med Aide/Tech Hours]])</f>
        <v>160.81966666666665</v>
      </c>
      <c r="L429" s="3">
        <f>SUM(Table3[[#This Row],[RN Hours (excl. Admin, DON)]:[RN DON Hours]])</f>
        <v>20.394333333333332</v>
      </c>
      <c r="M429" s="3">
        <v>6.0806666666666667</v>
      </c>
      <c r="N429" s="3">
        <v>9.2914444444444442</v>
      </c>
      <c r="O429" s="3">
        <v>5.0222222222222221</v>
      </c>
      <c r="P429" s="3">
        <f>SUM(Table3[[#This Row],[LPN Hours (excl. Admin)]:[LPN Admin Hours]])</f>
        <v>32.804777777777772</v>
      </c>
      <c r="Q429" s="3">
        <v>32.804777777777772</v>
      </c>
      <c r="R429" s="3">
        <v>0</v>
      </c>
      <c r="S429" s="3">
        <f>SUM(Table3[[#This Row],[CNA Hours]], Table3[[#This Row],[NA TR Hours]], Table3[[#This Row],[Med Aide/Tech Hours]])</f>
        <v>121.93422222222222</v>
      </c>
      <c r="T429" s="3">
        <v>94.430111111111103</v>
      </c>
      <c r="U429" s="3">
        <v>0</v>
      </c>
      <c r="V429" s="3">
        <v>27.504111111111115</v>
      </c>
      <c r="W429" s="3">
        <f>SUM(Table3[[#This Row],[RN Hours Contract]:[Med Aide Hours Contract]])</f>
        <v>0</v>
      </c>
      <c r="X429" s="3">
        <v>0</v>
      </c>
      <c r="Y429" s="3">
        <v>0</v>
      </c>
      <c r="Z429" s="3">
        <v>0</v>
      </c>
      <c r="AA429" s="3">
        <v>0</v>
      </c>
      <c r="AB429" s="3">
        <v>0</v>
      </c>
      <c r="AC429" s="3">
        <v>0</v>
      </c>
      <c r="AD429" s="3">
        <v>0</v>
      </c>
      <c r="AE429" s="3">
        <v>0</v>
      </c>
      <c r="AF429" t="s">
        <v>427</v>
      </c>
      <c r="AG429" s="13">
        <v>7</v>
      </c>
      <c r="AQ429"/>
    </row>
    <row r="430" spans="1:43" x14ac:dyDescent="0.2">
      <c r="A430" t="s">
        <v>479</v>
      </c>
      <c r="B430" t="s">
        <v>909</v>
      </c>
      <c r="C430" t="s">
        <v>959</v>
      </c>
      <c r="D430" t="s">
        <v>1294</v>
      </c>
      <c r="E430" s="3">
        <v>27.566666666666666</v>
      </c>
      <c r="F430" s="3">
        <f>Table3[[#This Row],[Total Hours Nurse Staffing]]/Table3[[#This Row],[MDS Census]]</f>
        <v>3.2109592906086251</v>
      </c>
      <c r="G430" s="3">
        <f>Table3[[#This Row],[Total Direct Care Staff Hours]]/Table3[[#This Row],[MDS Census]]</f>
        <v>2.8585489721886335</v>
      </c>
      <c r="H430" s="3">
        <f>Table3[[#This Row],[Total RN Hours (w/ Admin, DON)]]/Table3[[#This Row],[MDS Census]]</f>
        <v>0.68294639258363543</v>
      </c>
      <c r="I430" s="3">
        <f>Table3[[#This Row],[RN Hours (excl. Admin, DON)]]/Table3[[#This Row],[MDS Census]]</f>
        <v>0.33053607416364367</v>
      </c>
      <c r="J430" s="3">
        <f t="shared" si="6"/>
        <v>88.515444444444427</v>
      </c>
      <c r="K430" s="3">
        <f>SUM(Table3[[#This Row],[RN Hours (excl. Admin, DON)]], Table3[[#This Row],[LPN Hours (excl. Admin)]], Table3[[#This Row],[CNA Hours]], Table3[[#This Row],[NA TR Hours]], Table3[[#This Row],[Med Aide/Tech Hours]])</f>
        <v>78.800666666666658</v>
      </c>
      <c r="L430" s="3">
        <f>SUM(Table3[[#This Row],[RN Hours (excl. Admin, DON)]:[RN DON Hours]])</f>
        <v>18.826555555555551</v>
      </c>
      <c r="M430" s="3">
        <v>9.1117777777777764</v>
      </c>
      <c r="N430" s="3">
        <v>4.5348888888888883</v>
      </c>
      <c r="O430" s="3">
        <v>5.1798888888888879</v>
      </c>
      <c r="P430" s="3">
        <f>SUM(Table3[[#This Row],[LPN Hours (excl. Admin)]:[LPN Admin Hours]])</f>
        <v>16.487333333333332</v>
      </c>
      <c r="Q430" s="3">
        <v>16.487333333333332</v>
      </c>
      <c r="R430" s="3">
        <v>0</v>
      </c>
      <c r="S430" s="3">
        <f>SUM(Table3[[#This Row],[CNA Hours]], Table3[[#This Row],[NA TR Hours]], Table3[[#This Row],[Med Aide/Tech Hours]])</f>
        <v>53.201555555555551</v>
      </c>
      <c r="T430" s="3">
        <v>46.024777777777771</v>
      </c>
      <c r="U430" s="3">
        <v>5.8125555555555568</v>
      </c>
      <c r="V430" s="3">
        <v>1.3642222222222222</v>
      </c>
      <c r="W430" s="3">
        <f>SUM(Table3[[#This Row],[RN Hours Contract]:[Med Aide Hours Contract]])</f>
        <v>0</v>
      </c>
      <c r="X430" s="3">
        <v>0</v>
      </c>
      <c r="Y430" s="3">
        <v>0</v>
      </c>
      <c r="Z430" s="3">
        <v>0</v>
      </c>
      <c r="AA430" s="3">
        <v>0</v>
      </c>
      <c r="AB430" s="3">
        <v>0</v>
      </c>
      <c r="AC430" s="3">
        <v>0</v>
      </c>
      <c r="AD430" s="3">
        <v>0</v>
      </c>
      <c r="AE430" s="3">
        <v>0</v>
      </c>
      <c r="AF430" t="s">
        <v>428</v>
      </c>
      <c r="AG430" s="13">
        <v>7</v>
      </c>
      <c r="AQ430"/>
    </row>
    <row r="431" spans="1:43" x14ac:dyDescent="0.2">
      <c r="A431" t="s">
        <v>479</v>
      </c>
      <c r="B431" t="s">
        <v>910</v>
      </c>
      <c r="C431" t="s">
        <v>1075</v>
      </c>
      <c r="D431" t="s">
        <v>1284</v>
      </c>
      <c r="E431" s="3">
        <v>39.255555555555553</v>
      </c>
      <c r="F431" s="3">
        <f>Table3[[#This Row],[Total Hours Nurse Staffing]]/Table3[[#This Row],[MDS Census]]</f>
        <v>5.4366911972827632</v>
      </c>
      <c r="G431" s="3">
        <f>Table3[[#This Row],[Total Direct Care Staff Hours]]/Table3[[#This Row],[MDS Census]]</f>
        <v>4.7190772714407023</v>
      </c>
      <c r="H431" s="3">
        <f>Table3[[#This Row],[Total RN Hours (w/ Admin, DON)]]/Table3[[#This Row],[MDS Census]]</f>
        <v>0.64954146617605435</v>
      </c>
      <c r="I431" s="3">
        <f>Table3[[#This Row],[RN Hours (excl. Admin, DON)]]/Table3[[#This Row],[MDS Census]]</f>
        <v>0.20591565242003965</v>
      </c>
      <c r="J431" s="3">
        <f t="shared" si="6"/>
        <v>213.42033333333336</v>
      </c>
      <c r="K431" s="3">
        <f>SUM(Table3[[#This Row],[RN Hours (excl. Admin, DON)]], Table3[[#This Row],[LPN Hours (excl. Admin)]], Table3[[#This Row],[CNA Hours]], Table3[[#This Row],[NA TR Hours]], Table3[[#This Row],[Med Aide/Tech Hours]])</f>
        <v>185.25</v>
      </c>
      <c r="L431" s="3">
        <f>SUM(Table3[[#This Row],[RN Hours (excl. Admin, DON)]:[RN DON Hours]])</f>
        <v>25.498111111111111</v>
      </c>
      <c r="M431" s="3">
        <v>8.0833333333333339</v>
      </c>
      <c r="N431" s="3">
        <v>11.936999999999999</v>
      </c>
      <c r="O431" s="3">
        <v>5.4777777777777779</v>
      </c>
      <c r="P431" s="3">
        <f>SUM(Table3[[#This Row],[LPN Hours (excl. Admin)]:[LPN Admin Hours]])</f>
        <v>57.613888888888894</v>
      </c>
      <c r="Q431" s="3">
        <v>46.858333333333334</v>
      </c>
      <c r="R431" s="3">
        <v>10.755555555555556</v>
      </c>
      <c r="S431" s="3">
        <f>SUM(Table3[[#This Row],[CNA Hours]], Table3[[#This Row],[NA TR Hours]], Table3[[#This Row],[Med Aide/Tech Hours]])</f>
        <v>130.30833333333334</v>
      </c>
      <c r="T431" s="3">
        <v>103.44722222222222</v>
      </c>
      <c r="U431" s="3">
        <v>0</v>
      </c>
      <c r="V431" s="3">
        <v>26.861111111111111</v>
      </c>
      <c r="W431" s="3">
        <f>SUM(Table3[[#This Row],[RN Hours Contract]:[Med Aide Hours Contract]])</f>
        <v>0</v>
      </c>
      <c r="X431" s="3">
        <v>0</v>
      </c>
      <c r="Y431" s="3">
        <v>0</v>
      </c>
      <c r="Z431" s="3">
        <v>0</v>
      </c>
      <c r="AA431" s="3">
        <v>0</v>
      </c>
      <c r="AB431" s="3">
        <v>0</v>
      </c>
      <c r="AC431" s="3">
        <v>0</v>
      </c>
      <c r="AD431" s="3">
        <v>0</v>
      </c>
      <c r="AE431" s="3">
        <v>0</v>
      </c>
      <c r="AF431" t="s">
        <v>429</v>
      </c>
      <c r="AG431" s="13">
        <v>7</v>
      </c>
      <c r="AQ431"/>
    </row>
    <row r="432" spans="1:43" x14ac:dyDescent="0.2">
      <c r="A432" t="s">
        <v>479</v>
      </c>
      <c r="B432" t="s">
        <v>911</v>
      </c>
      <c r="C432" t="s">
        <v>1090</v>
      </c>
      <c r="D432" t="s">
        <v>1272</v>
      </c>
      <c r="E432" s="3">
        <v>49.911111111111111</v>
      </c>
      <c r="F432" s="3">
        <f>Table3[[#This Row],[Total Hours Nurse Staffing]]/Table3[[#This Row],[MDS Census]]</f>
        <v>3.9810707925200353</v>
      </c>
      <c r="G432" s="3">
        <f>Table3[[#This Row],[Total Direct Care Staff Hours]]/Table3[[#This Row],[MDS Census]]</f>
        <v>3.4981010685663398</v>
      </c>
      <c r="H432" s="3">
        <f>Table3[[#This Row],[Total RN Hours (w/ Admin, DON)]]/Table3[[#This Row],[MDS Census]]</f>
        <v>0.65321682991985741</v>
      </c>
      <c r="I432" s="3">
        <f>Table3[[#This Row],[RN Hours (excl. Admin, DON)]]/Table3[[#This Row],[MDS Census]]</f>
        <v>0.47979741763134465</v>
      </c>
      <c r="J432" s="3">
        <f t="shared" si="6"/>
        <v>198.69966666666664</v>
      </c>
      <c r="K432" s="3">
        <f>SUM(Table3[[#This Row],[RN Hours (excl. Admin, DON)]], Table3[[#This Row],[LPN Hours (excl. Admin)]], Table3[[#This Row],[CNA Hours]], Table3[[#This Row],[NA TR Hours]], Table3[[#This Row],[Med Aide/Tech Hours]])</f>
        <v>174.59411111111109</v>
      </c>
      <c r="L432" s="3">
        <f>SUM(Table3[[#This Row],[RN Hours (excl. Admin, DON)]:[RN DON Hours]])</f>
        <v>32.602777777777774</v>
      </c>
      <c r="M432" s="3">
        <v>23.947222222222223</v>
      </c>
      <c r="N432" s="3">
        <v>3.9444444444444446</v>
      </c>
      <c r="O432" s="3">
        <v>4.7111111111111112</v>
      </c>
      <c r="P432" s="3">
        <f>SUM(Table3[[#This Row],[LPN Hours (excl. Admin)]:[LPN Admin Hours]])</f>
        <v>41.572222222222223</v>
      </c>
      <c r="Q432" s="3">
        <v>26.122222222222224</v>
      </c>
      <c r="R432" s="3">
        <v>15.45</v>
      </c>
      <c r="S432" s="3">
        <f>SUM(Table3[[#This Row],[CNA Hours]], Table3[[#This Row],[NA TR Hours]], Table3[[#This Row],[Med Aide/Tech Hours]])</f>
        <v>124.52466666666666</v>
      </c>
      <c r="T432" s="3">
        <v>102.69966666666666</v>
      </c>
      <c r="U432" s="3">
        <v>0</v>
      </c>
      <c r="V432" s="3">
        <v>21.824999999999999</v>
      </c>
      <c r="W432" s="3">
        <f>SUM(Table3[[#This Row],[RN Hours Contract]:[Med Aide Hours Contract]])</f>
        <v>0</v>
      </c>
      <c r="X432" s="3">
        <v>0</v>
      </c>
      <c r="Y432" s="3">
        <v>0</v>
      </c>
      <c r="Z432" s="3">
        <v>0</v>
      </c>
      <c r="AA432" s="3">
        <v>0</v>
      </c>
      <c r="AB432" s="3">
        <v>0</v>
      </c>
      <c r="AC432" s="3">
        <v>0</v>
      </c>
      <c r="AD432" s="3">
        <v>0</v>
      </c>
      <c r="AE432" s="3">
        <v>0</v>
      </c>
      <c r="AF432" t="s">
        <v>430</v>
      </c>
      <c r="AG432" s="13">
        <v>7</v>
      </c>
      <c r="AQ432"/>
    </row>
    <row r="433" spans="1:43" x14ac:dyDescent="0.2">
      <c r="A433" t="s">
        <v>479</v>
      </c>
      <c r="B433" t="s">
        <v>912</v>
      </c>
      <c r="C433" t="s">
        <v>1012</v>
      </c>
      <c r="D433" t="s">
        <v>1229</v>
      </c>
      <c r="E433" s="3">
        <v>70.566666666666663</v>
      </c>
      <c r="F433" s="3">
        <f>Table3[[#This Row],[Total Hours Nurse Staffing]]/Table3[[#This Row],[MDS Census]]</f>
        <v>5.0160998267989294</v>
      </c>
      <c r="G433" s="3">
        <f>Table3[[#This Row],[Total Direct Care Staff Hours]]/Table3[[#This Row],[MDS Census]]</f>
        <v>4.8582900330656589</v>
      </c>
      <c r="H433" s="3">
        <f>Table3[[#This Row],[Total RN Hours (w/ Admin, DON)]]/Table3[[#This Row],[MDS Census]]</f>
        <v>0.67886946937490167</v>
      </c>
      <c r="I433" s="3">
        <f>Table3[[#This Row],[RN Hours (excl. Admin, DON)]]/Table3[[#This Row],[MDS Census]]</f>
        <v>0.52105967564163125</v>
      </c>
      <c r="J433" s="3">
        <f t="shared" ref="J433:J480" si="7">SUM(L433,P433,S433)</f>
        <v>353.96944444444443</v>
      </c>
      <c r="K433" s="3">
        <f>SUM(Table3[[#This Row],[RN Hours (excl. Admin, DON)]], Table3[[#This Row],[LPN Hours (excl. Admin)]], Table3[[#This Row],[CNA Hours]], Table3[[#This Row],[NA TR Hours]], Table3[[#This Row],[Med Aide/Tech Hours]])</f>
        <v>342.83333333333331</v>
      </c>
      <c r="L433" s="3">
        <f>SUM(Table3[[#This Row],[RN Hours (excl. Admin, DON)]:[RN DON Hours]])</f>
        <v>47.905555555555559</v>
      </c>
      <c r="M433" s="3">
        <v>36.769444444444446</v>
      </c>
      <c r="N433" s="3">
        <v>5.9805555555555552</v>
      </c>
      <c r="O433" s="3">
        <v>5.1555555555555559</v>
      </c>
      <c r="P433" s="3">
        <f>SUM(Table3[[#This Row],[LPN Hours (excl. Admin)]:[LPN Admin Hours]])</f>
        <v>81.580555555555549</v>
      </c>
      <c r="Q433" s="3">
        <v>81.580555555555549</v>
      </c>
      <c r="R433" s="3">
        <v>0</v>
      </c>
      <c r="S433" s="3">
        <f>SUM(Table3[[#This Row],[CNA Hours]], Table3[[#This Row],[NA TR Hours]], Table3[[#This Row],[Med Aide/Tech Hours]])</f>
        <v>224.48333333333332</v>
      </c>
      <c r="T433" s="3">
        <v>174.94166666666666</v>
      </c>
      <c r="U433" s="3">
        <v>0</v>
      </c>
      <c r="V433" s="3">
        <v>49.541666666666664</v>
      </c>
      <c r="W433" s="3">
        <f>SUM(Table3[[#This Row],[RN Hours Contract]:[Med Aide Hours Contract]])</f>
        <v>0</v>
      </c>
      <c r="X433" s="3">
        <v>0</v>
      </c>
      <c r="Y433" s="3">
        <v>0</v>
      </c>
      <c r="Z433" s="3">
        <v>0</v>
      </c>
      <c r="AA433" s="3">
        <v>0</v>
      </c>
      <c r="AB433" s="3">
        <v>0</v>
      </c>
      <c r="AC433" s="3">
        <v>0</v>
      </c>
      <c r="AD433" s="3">
        <v>0</v>
      </c>
      <c r="AE433" s="3">
        <v>0</v>
      </c>
      <c r="AF433" t="s">
        <v>431</v>
      </c>
      <c r="AG433" s="13">
        <v>7</v>
      </c>
      <c r="AQ433"/>
    </row>
    <row r="434" spans="1:43" x14ac:dyDescent="0.2">
      <c r="A434" t="s">
        <v>479</v>
      </c>
      <c r="B434" t="s">
        <v>913</v>
      </c>
      <c r="C434" t="s">
        <v>1191</v>
      </c>
      <c r="D434" t="s">
        <v>1276</v>
      </c>
      <c r="E434" s="3">
        <v>32.6</v>
      </c>
      <c r="F434" s="3">
        <f>Table3[[#This Row],[Total Hours Nurse Staffing]]/Table3[[#This Row],[MDS Census]]</f>
        <v>6.7394955691888203</v>
      </c>
      <c r="G434" s="3">
        <f>Table3[[#This Row],[Total Direct Care Staff Hours]]/Table3[[#This Row],[MDS Census]]</f>
        <v>6.2092024539877304</v>
      </c>
      <c r="H434" s="3">
        <f>Table3[[#This Row],[Total RN Hours (w/ Admin, DON)]]/Table3[[#This Row],[MDS Census]]</f>
        <v>1.7765303340149965</v>
      </c>
      <c r="I434" s="3">
        <f>Table3[[#This Row],[RN Hours (excl. Admin, DON)]]/Table3[[#This Row],[MDS Census]]</f>
        <v>1.2462372188139059</v>
      </c>
      <c r="J434" s="3">
        <f t="shared" si="7"/>
        <v>219.70755555555556</v>
      </c>
      <c r="K434" s="3">
        <f>SUM(Table3[[#This Row],[RN Hours (excl. Admin, DON)]], Table3[[#This Row],[LPN Hours (excl. Admin)]], Table3[[#This Row],[CNA Hours]], Table3[[#This Row],[NA TR Hours]], Table3[[#This Row],[Med Aide/Tech Hours]])</f>
        <v>202.42000000000002</v>
      </c>
      <c r="L434" s="3">
        <f>SUM(Table3[[#This Row],[RN Hours (excl. Admin, DON)]:[RN DON Hours]])</f>
        <v>57.914888888888889</v>
      </c>
      <c r="M434" s="3">
        <v>40.627333333333333</v>
      </c>
      <c r="N434" s="3">
        <v>11.865333333333334</v>
      </c>
      <c r="O434" s="3">
        <v>5.4222222222222225</v>
      </c>
      <c r="P434" s="3">
        <f>SUM(Table3[[#This Row],[LPN Hours (excl. Admin)]:[LPN Admin Hours]])</f>
        <v>30.190666666666665</v>
      </c>
      <c r="Q434" s="3">
        <v>30.190666666666665</v>
      </c>
      <c r="R434" s="3">
        <v>0</v>
      </c>
      <c r="S434" s="3">
        <f>SUM(Table3[[#This Row],[CNA Hours]], Table3[[#This Row],[NA TR Hours]], Table3[[#This Row],[Med Aide/Tech Hours]])</f>
        <v>131.602</v>
      </c>
      <c r="T434" s="3">
        <v>104.61411111111111</v>
      </c>
      <c r="U434" s="3">
        <v>0</v>
      </c>
      <c r="V434" s="3">
        <v>26.987888888888897</v>
      </c>
      <c r="W434" s="3">
        <f>SUM(Table3[[#This Row],[RN Hours Contract]:[Med Aide Hours Contract]])</f>
        <v>59.783333333333339</v>
      </c>
      <c r="X434" s="3">
        <v>0.72855555555555551</v>
      </c>
      <c r="Y434" s="3">
        <v>0</v>
      </c>
      <c r="Z434" s="3">
        <v>0</v>
      </c>
      <c r="AA434" s="3">
        <v>7.4639999999999995</v>
      </c>
      <c r="AB434" s="3">
        <v>0</v>
      </c>
      <c r="AC434" s="3">
        <v>47.457444444444448</v>
      </c>
      <c r="AD434" s="3">
        <v>0</v>
      </c>
      <c r="AE434" s="3">
        <v>4.1333333333333337</v>
      </c>
      <c r="AF434" t="s">
        <v>432</v>
      </c>
      <c r="AG434" s="13">
        <v>7</v>
      </c>
      <c r="AQ434"/>
    </row>
    <row r="435" spans="1:43" x14ac:dyDescent="0.2">
      <c r="A435" t="s">
        <v>479</v>
      </c>
      <c r="B435" t="s">
        <v>914</v>
      </c>
      <c r="C435" t="s">
        <v>1080</v>
      </c>
      <c r="D435" t="s">
        <v>1276</v>
      </c>
      <c r="E435" s="3">
        <v>44.677777777777777</v>
      </c>
      <c r="F435" s="3">
        <f>Table3[[#This Row],[Total Hours Nurse Staffing]]/Table3[[#This Row],[MDS Census]]</f>
        <v>4.787097736881373</v>
      </c>
      <c r="G435" s="3">
        <f>Table3[[#This Row],[Total Direct Care Staff Hours]]/Table3[[#This Row],[MDS Census]]</f>
        <v>4.1445336980850529</v>
      </c>
      <c r="H435" s="3">
        <f>Table3[[#This Row],[Total RN Hours (w/ Admin, DON)]]/Table3[[#This Row],[MDS Census]]</f>
        <v>0.90530962447152452</v>
      </c>
      <c r="I435" s="3">
        <f>Table3[[#This Row],[RN Hours (excl. Admin, DON)]]/Table3[[#This Row],[MDS Census]]</f>
        <v>0.65325789604575979</v>
      </c>
      <c r="J435" s="3">
        <f t="shared" si="7"/>
        <v>213.87688888888889</v>
      </c>
      <c r="K435" s="3">
        <f>SUM(Table3[[#This Row],[RN Hours (excl. Admin, DON)]], Table3[[#This Row],[LPN Hours (excl. Admin)]], Table3[[#This Row],[CNA Hours]], Table3[[#This Row],[NA TR Hours]], Table3[[#This Row],[Med Aide/Tech Hours]])</f>
        <v>185.16855555555554</v>
      </c>
      <c r="L435" s="3">
        <f>SUM(Table3[[#This Row],[RN Hours (excl. Admin, DON)]:[RN DON Hours]])</f>
        <v>40.447222222222223</v>
      </c>
      <c r="M435" s="3">
        <v>29.18611111111111</v>
      </c>
      <c r="N435" s="3">
        <v>5.927777777777778</v>
      </c>
      <c r="O435" s="3">
        <v>5.333333333333333</v>
      </c>
      <c r="P435" s="3">
        <f>SUM(Table3[[#This Row],[LPN Hours (excl. Admin)]:[LPN Admin Hours]])</f>
        <v>62.133333333333333</v>
      </c>
      <c r="Q435" s="3">
        <v>44.68611111111111</v>
      </c>
      <c r="R435" s="3">
        <v>17.447222222222223</v>
      </c>
      <c r="S435" s="3">
        <f>SUM(Table3[[#This Row],[CNA Hours]], Table3[[#This Row],[NA TR Hours]], Table3[[#This Row],[Med Aide/Tech Hours]])</f>
        <v>111.29633333333334</v>
      </c>
      <c r="T435" s="3">
        <v>111.29633333333334</v>
      </c>
      <c r="U435" s="3">
        <v>0</v>
      </c>
      <c r="V435" s="3">
        <v>0</v>
      </c>
      <c r="W435" s="3">
        <f>SUM(Table3[[#This Row],[RN Hours Contract]:[Med Aide Hours Contract]])</f>
        <v>0</v>
      </c>
      <c r="X435" s="3">
        <v>0</v>
      </c>
      <c r="Y435" s="3">
        <v>0</v>
      </c>
      <c r="Z435" s="3">
        <v>0</v>
      </c>
      <c r="AA435" s="3">
        <v>0</v>
      </c>
      <c r="AB435" s="3">
        <v>0</v>
      </c>
      <c r="AC435" s="3">
        <v>0</v>
      </c>
      <c r="AD435" s="3">
        <v>0</v>
      </c>
      <c r="AE435" s="3">
        <v>0</v>
      </c>
      <c r="AF435" t="s">
        <v>433</v>
      </c>
      <c r="AG435" s="13">
        <v>7</v>
      </c>
      <c r="AQ435"/>
    </row>
    <row r="436" spans="1:43" x14ac:dyDescent="0.2">
      <c r="A436" t="s">
        <v>479</v>
      </c>
      <c r="B436" t="s">
        <v>915</v>
      </c>
      <c r="C436" t="s">
        <v>1193</v>
      </c>
      <c r="D436" t="s">
        <v>1220</v>
      </c>
      <c r="E436" s="3">
        <v>23.333333333333332</v>
      </c>
      <c r="F436" s="3">
        <f>Table3[[#This Row],[Total Hours Nurse Staffing]]/Table3[[#This Row],[MDS Census]]</f>
        <v>2.77472380952381</v>
      </c>
      <c r="G436" s="3">
        <f>Table3[[#This Row],[Total Direct Care Staff Hours]]/Table3[[#This Row],[MDS Census]]</f>
        <v>2.432547619047619</v>
      </c>
      <c r="H436" s="3">
        <f>Table3[[#This Row],[Total RN Hours (w/ Admin, DON)]]/Table3[[#This Row],[MDS Census]]</f>
        <v>0.32853333333333329</v>
      </c>
      <c r="I436" s="3">
        <f>Table3[[#This Row],[RN Hours (excl. Admin, DON)]]/Table3[[#This Row],[MDS Census]]</f>
        <v>9.9961904761904752E-2</v>
      </c>
      <c r="J436" s="3">
        <f t="shared" si="7"/>
        <v>64.74355555555556</v>
      </c>
      <c r="K436" s="3">
        <f>SUM(Table3[[#This Row],[RN Hours (excl. Admin, DON)]], Table3[[#This Row],[LPN Hours (excl. Admin)]], Table3[[#This Row],[CNA Hours]], Table3[[#This Row],[NA TR Hours]], Table3[[#This Row],[Med Aide/Tech Hours]])</f>
        <v>56.759444444444441</v>
      </c>
      <c r="L436" s="3">
        <f>SUM(Table3[[#This Row],[RN Hours (excl. Admin, DON)]:[RN DON Hours]])</f>
        <v>7.6657777777777767</v>
      </c>
      <c r="M436" s="3">
        <v>2.3324444444444441</v>
      </c>
      <c r="N436" s="3">
        <v>0</v>
      </c>
      <c r="O436" s="3">
        <v>5.333333333333333</v>
      </c>
      <c r="P436" s="3">
        <f>SUM(Table3[[#This Row],[LPN Hours (excl. Admin)]:[LPN Admin Hours]])</f>
        <v>18.360111111111109</v>
      </c>
      <c r="Q436" s="3">
        <v>15.709333333333332</v>
      </c>
      <c r="R436" s="3">
        <v>2.6507777777777779</v>
      </c>
      <c r="S436" s="3">
        <f>SUM(Table3[[#This Row],[CNA Hours]], Table3[[#This Row],[NA TR Hours]], Table3[[#This Row],[Med Aide/Tech Hours]])</f>
        <v>38.717666666666666</v>
      </c>
      <c r="T436" s="3">
        <v>23.341000000000001</v>
      </c>
      <c r="U436" s="3">
        <v>8.7792222222222236</v>
      </c>
      <c r="V436" s="3">
        <v>6.5974444444444442</v>
      </c>
      <c r="W436" s="3">
        <f>SUM(Table3[[#This Row],[RN Hours Contract]:[Med Aide Hours Contract]])</f>
        <v>5.2444444444444445</v>
      </c>
      <c r="X436" s="3">
        <v>0</v>
      </c>
      <c r="Y436" s="3">
        <v>0</v>
      </c>
      <c r="Z436" s="3">
        <v>5.2444444444444445</v>
      </c>
      <c r="AA436" s="3">
        <v>0</v>
      </c>
      <c r="AB436" s="3">
        <v>0</v>
      </c>
      <c r="AC436" s="3">
        <v>0</v>
      </c>
      <c r="AD436" s="3">
        <v>0</v>
      </c>
      <c r="AE436" s="3">
        <v>0</v>
      </c>
      <c r="AF436" t="s">
        <v>434</v>
      </c>
      <c r="AG436" s="13">
        <v>7</v>
      </c>
      <c r="AQ436"/>
    </row>
    <row r="437" spans="1:43" x14ac:dyDescent="0.2">
      <c r="A437" t="s">
        <v>479</v>
      </c>
      <c r="B437" t="s">
        <v>916</v>
      </c>
      <c r="C437" t="s">
        <v>1086</v>
      </c>
      <c r="D437" t="s">
        <v>1287</v>
      </c>
      <c r="E437" s="3">
        <v>79.25555555555556</v>
      </c>
      <c r="F437" s="3">
        <f>Table3[[#This Row],[Total Hours Nurse Staffing]]/Table3[[#This Row],[MDS Census]]</f>
        <v>3.2312701528108785</v>
      </c>
      <c r="G437" s="3">
        <f>Table3[[#This Row],[Total Direct Care Staff Hours]]/Table3[[#This Row],[MDS Census]]</f>
        <v>2.918607878872844</v>
      </c>
      <c r="H437" s="3">
        <f>Table3[[#This Row],[Total RN Hours (w/ Admin, DON)]]/Table3[[#This Row],[MDS Census]]</f>
        <v>0.66856862470208878</v>
      </c>
      <c r="I437" s="3">
        <f>Table3[[#This Row],[RN Hours (excl. Admin, DON)]]/Table3[[#This Row],[MDS Census]]</f>
        <v>0.35590635076405436</v>
      </c>
      <c r="J437" s="3">
        <f t="shared" si="7"/>
        <v>256.0961111111111</v>
      </c>
      <c r="K437" s="3">
        <f>SUM(Table3[[#This Row],[RN Hours (excl. Admin, DON)]], Table3[[#This Row],[LPN Hours (excl. Admin)]], Table3[[#This Row],[CNA Hours]], Table3[[#This Row],[NA TR Hours]], Table3[[#This Row],[Med Aide/Tech Hours]])</f>
        <v>231.31588888888888</v>
      </c>
      <c r="L437" s="3">
        <f>SUM(Table3[[#This Row],[RN Hours (excl. Admin, DON)]:[RN DON Hours]])</f>
        <v>52.987777777777772</v>
      </c>
      <c r="M437" s="3">
        <v>28.207555555555555</v>
      </c>
      <c r="N437" s="3">
        <v>19.780222222222218</v>
      </c>
      <c r="O437" s="3">
        <v>5</v>
      </c>
      <c r="P437" s="3">
        <f>SUM(Table3[[#This Row],[LPN Hours (excl. Admin)]:[LPN Admin Hours]])</f>
        <v>64.634999999999991</v>
      </c>
      <c r="Q437" s="3">
        <v>64.634999999999991</v>
      </c>
      <c r="R437" s="3">
        <v>0</v>
      </c>
      <c r="S437" s="3">
        <f>SUM(Table3[[#This Row],[CNA Hours]], Table3[[#This Row],[NA TR Hours]], Table3[[#This Row],[Med Aide/Tech Hours]])</f>
        <v>138.47333333333333</v>
      </c>
      <c r="T437" s="3">
        <v>109.25733333333334</v>
      </c>
      <c r="U437" s="3">
        <v>3.670555555555556</v>
      </c>
      <c r="V437" s="3">
        <v>25.545444444444442</v>
      </c>
      <c r="W437" s="3">
        <f>SUM(Table3[[#This Row],[RN Hours Contract]:[Med Aide Hours Contract]])</f>
        <v>0</v>
      </c>
      <c r="X437" s="3">
        <v>0</v>
      </c>
      <c r="Y437" s="3">
        <v>0</v>
      </c>
      <c r="Z437" s="3">
        <v>0</v>
      </c>
      <c r="AA437" s="3">
        <v>0</v>
      </c>
      <c r="AB437" s="3">
        <v>0</v>
      </c>
      <c r="AC437" s="3">
        <v>0</v>
      </c>
      <c r="AD437" s="3">
        <v>0</v>
      </c>
      <c r="AE437" s="3">
        <v>0</v>
      </c>
      <c r="AF437" t="s">
        <v>435</v>
      </c>
      <c r="AG437" s="13">
        <v>7</v>
      </c>
      <c r="AQ437"/>
    </row>
    <row r="438" spans="1:43" x14ac:dyDescent="0.2">
      <c r="A438" t="s">
        <v>479</v>
      </c>
      <c r="B438" t="s">
        <v>917</v>
      </c>
      <c r="C438" t="s">
        <v>1031</v>
      </c>
      <c r="D438" t="s">
        <v>1203</v>
      </c>
      <c r="E438" s="3">
        <v>148.54444444444445</v>
      </c>
      <c r="F438" s="3">
        <f>Table3[[#This Row],[Total Hours Nurse Staffing]]/Table3[[#This Row],[MDS Census]]</f>
        <v>4.0148552621736853</v>
      </c>
      <c r="G438" s="3">
        <f>Table3[[#This Row],[Total Direct Care Staff Hours]]/Table3[[#This Row],[MDS Census]]</f>
        <v>3.4841626150048617</v>
      </c>
      <c r="H438" s="3">
        <f>Table3[[#This Row],[Total RN Hours (w/ Admin, DON)]]/Table3[[#This Row],[MDS Census]]</f>
        <v>0.36935821677013986</v>
      </c>
      <c r="I438" s="3">
        <f>Table3[[#This Row],[RN Hours (excl. Admin, DON)]]/Table3[[#This Row],[MDS Census]]</f>
        <v>0.19390979130825042</v>
      </c>
      <c r="J438" s="3">
        <f t="shared" si="7"/>
        <v>596.38444444444451</v>
      </c>
      <c r="K438" s="3">
        <f>SUM(Table3[[#This Row],[RN Hours (excl. Admin, DON)]], Table3[[#This Row],[LPN Hours (excl. Admin)]], Table3[[#This Row],[CNA Hours]], Table3[[#This Row],[NA TR Hours]], Table3[[#This Row],[Med Aide/Tech Hours]])</f>
        <v>517.553</v>
      </c>
      <c r="L438" s="3">
        <f>SUM(Table3[[#This Row],[RN Hours (excl. Admin, DON)]:[RN DON Hours]])</f>
        <v>54.86611111111111</v>
      </c>
      <c r="M438" s="3">
        <v>28.804222222222222</v>
      </c>
      <c r="N438" s="3">
        <v>26.061888888888891</v>
      </c>
      <c r="O438" s="3">
        <v>0</v>
      </c>
      <c r="P438" s="3">
        <f>SUM(Table3[[#This Row],[LPN Hours (excl. Admin)]:[LPN Admin Hours]])</f>
        <v>176.57644444444446</v>
      </c>
      <c r="Q438" s="3">
        <v>123.80688888888889</v>
      </c>
      <c r="R438" s="3">
        <v>52.769555555555556</v>
      </c>
      <c r="S438" s="3">
        <f>SUM(Table3[[#This Row],[CNA Hours]], Table3[[#This Row],[NA TR Hours]], Table3[[#This Row],[Med Aide/Tech Hours]])</f>
        <v>364.94188888888891</v>
      </c>
      <c r="T438" s="3">
        <v>298.178</v>
      </c>
      <c r="U438" s="3">
        <v>0</v>
      </c>
      <c r="V438" s="3">
        <v>66.763888888888914</v>
      </c>
      <c r="W438" s="3">
        <f>SUM(Table3[[#This Row],[RN Hours Contract]:[Med Aide Hours Contract]])</f>
        <v>0</v>
      </c>
      <c r="X438" s="3">
        <v>0</v>
      </c>
      <c r="Y438" s="3">
        <v>0</v>
      </c>
      <c r="Z438" s="3">
        <v>0</v>
      </c>
      <c r="AA438" s="3">
        <v>0</v>
      </c>
      <c r="AB438" s="3">
        <v>0</v>
      </c>
      <c r="AC438" s="3">
        <v>0</v>
      </c>
      <c r="AD438" s="3">
        <v>0</v>
      </c>
      <c r="AE438" s="3">
        <v>0</v>
      </c>
      <c r="AF438" t="s">
        <v>436</v>
      </c>
      <c r="AG438" s="13">
        <v>7</v>
      </c>
      <c r="AQ438"/>
    </row>
    <row r="439" spans="1:43" x14ac:dyDescent="0.2">
      <c r="A439" t="s">
        <v>479</v>
      </c>
      <c r="B439" t="s">
        <v>918</v>
      </c>
      <c r="C439" t="s">
        <v>996</v>
      </c>
      <c r="D439" t="s">
        <v>1312</v>
      </c>
      <c r="E439" s="3">
        <v>33.233333333333334</v>
      </c>
      <c r="F439" s="3">
        <f>Table3[[#This Row],[Total Hours Nurse Staffing]]/Table3[[#This Row],[MDS Census]]</f>
        <v>3.2754630558341695</v>
      </c>
      <c r="G439" s="3">
        <f>Table3[[#This Row],[Total Direct Care Staff Hours]]/Table3[[#This Row],[MDS Census]]</f>
        <v>3.0997826813774658</v>
      </c>
      <c r="H439" s="3">
        <f>Table3[[#This Row],[Total RN Hours (w/ Admin, DON)]]/Table3[[#This Row],[MDS Census]]</f>
        <v>0.47412236710130395</v>
      </c>
      <c r="I439" s="3">
        <f>Table3[[#This Row],[RN Hours (excl. Admin, DON)]]/Table3[[#This Row],[MDS Census]]</f>
        <v>0.29844199264460047</v>
      </c>
      <c r="J439" s="3">
        <f t="shared" si="7"/>
        <v>108.85455555555556</v>
      </c>
      <c r="K439" s="3">
        <f>SUM(Table3[[#This Row],[RN Hours (excl. Admin, DON)]], Table3[[#This Row],[LPN Hours (excl. Admin)]], Table3[[#This Row],[CNA Hours]], Table3[[#This Row],[NA TR Hours]], Table3[[#This Row],[Med Aide/Tech Hours]])</f>
        <v>103.01611111111112</v>
      </c>
      <c r="L439" s="3">
        <f>SUM(Table3[[#This Row],[RN Hours (excl. Admin, DON)]:[RN DON Hours]])</f>
        <v>15.756666666666668</v>
      </c>
      <c r="M439" s="3">
        <v>9.9182222222222229</v>
      </c>
      <c r="N439" s="3">
        <v>1.9273333333333329</v>
      </c>
      <c r="O439" s="3">
        <v>3.911111111111111</v>
      </c>
      <c r="P439" s="3">
        <f>SUM(Table3[[#This Row],[LPN Hours (excl. Admin)]:[LPN Admin Hours]])</f>
        <v>19.780555555555555</v>
      </c>
      <c r="Q439" s="3">
        <v>19.780555555555555</v>
      </c>
      <c r="R439" s="3">
        <v>0</v>
      </c>
      <c r="S439" s="3">
        <f>SUM(Table3[[#This Row],[CNA Hours]], Table3[[#This Row],[NA TR Hours]], Table3[[#This Row],[Med Aide/Tech Hours]])</f>
        <v>73.317333333333337</v>
      </c>
      <c r="T439" s="3">
        <v>52.002333333333333</v>
      </c>
      <c r="U439" s="3">
        <v>0</v>
      </c>
      <c r="V439" s="3">
        <v>21.315000000000005</v>
      </c>
      <c r="W439" s="3">
        <f>SUM(Table3[[#This Row],[RN Hours Contract]:[Med Aide Hours Contract]])</f>
        <v>0</v>
      </c>
      <c r="X439" s="3">
        <v>0</v>
      </c>
      <c r="Y439" s="3">
        <v>0</v>
      </c>
      <c r="Z439" s="3">
        <v>0</v>
      </c>
      <c r="AA439" s="3">
        <v>0</v>
      </c>
      <c r="AB439" s="3">
        <v>0</v>
      </c>
      <c r="AC439" s="3">
        <v>0</v>
      </c>
      <c r="AD439" s="3">
        <v>0</v>
      </c>
      <c r="AE439" s="3">
        <v>0</v>
      </c>
      <c r="AF439" t="s">
        <v>437</v>
      </c>
      <c r="AG439" s="13">
        <v>7</v>
      </c>
      <c r="AQ439"/>
    </row>
    <row r="440" spans="1:43" x14ac:dyDescent="0.2">
      <c r="A440" t="s">
        <v>479</v>
      </c>
      <c r="B440" t="s">
        <v>919</v>
      </c>
      <c r="C440" t="s">
        <v>1093</v>
      </c>
      <c r="D440" t="s">
        <v>1227</v>
      </c>
      <c r="E440" s="3">
        <v>35.633333333333333</v>
      </c>
      <c r="F440" s="3">
        <f>Table3[[#This Row],[Total Hours Nurse Staffing]]/Table3[[#This Row],[MDS Census]]</f>
        <v>3.5214468350483314</v>
      </c>
      <c r="G440" s="3">
        <f>Table3[[#This Row],[Total Direct Care Staff Hours]]/Table3[[#This Row],[MDS Census]]</f>
        <v>3.2248955410040532</v>
      </c>
      <c r="H440" s="3">
        <f>Table3[[#This Row],[Total RN Hours (w/ Admin, DON)]]/Table3[[#This Row],[MDS Census]]</f>
        <v>0.50805737449329591</v>
      </c>
      <c r="I440" s="3">
        <f>Table3[[#This Row],[RN Hours (excl. Admin, DON)]]/Table3[[#This Row],[MDS Census]]</f>
        <v>0.21587153102588089</v>
      </c>
      <c r="J440" s="3">
        <f t="shared" si="7"/>
        <v>125.48088888888887</v>
      </c>
      <c r="K440" s="3">
        <f>SUM(Table3[[#This Row],[RN Hours (excl. Admin, DON)]], Table3[[#This Row],[LPN Hours (excl. Admin)]], Table3[[#This Row],[CNA Hours]], Table3[[#This Row],[NA TR Hours]], Table3[[#This Row],[Med Aide/Tech Hours]])</f>
        <v>114.91377777777777</v>
      </c>
      <c r="L440" s="3">
        <f>SUM(Table3[[#This Row],[RN Hours (excl. Admin, DON)]:[RN DON Hours]])</f>
        <v>18.103777777777779</v>
      </c>
      <c r="M440" s="3">
        <v>7.6922222222222221</v>
      </c>
      <c r="N440" s="3">
        <v>5.4671111111111124</v>
      </c>
      <c r="O440" s="3">
        <v>4.9444444444444446</v>
      </c>
      <c r="P440" s="3">
        <f>SUM(Table3[[#This Row],[LPN Hours (excl. Admin)]:[LPN Admin Hours]])</f>
        <v>25.89211111111111</v>
      </c>
      <c r="Q440" s="3">
        <v>25.736555555555555</v>
      </c>
      <c r="R440" s="3">
        <v>0.15555555555555556</v>
      </c>
      <c r="S440" s="3">
        <f>SUM(Table3[[#This Row],[CNA Hours]], Table3[[#This Row],[NA TR Hours]], Table3[[#This Row],[Med Aide/Tech Hours]])</f>
        <v>81.484999999999985</v>
      </c>
      <c r="T440" s="3">
        <v>59.110111111111109</v>
      </c>
      <c r="U440" s="3">
        <v>8.422333333333329</v>
      </c>
      <c r="V440" s="3">
        <v>13.95255555555555</v>
      </c>
      <c r="W440" s="3">
        <f>SUM(Table3[[#This Row],[RN Hours Contract]:[Med Aide Hours Contract]])</f>
        <v>0.85555555555555551</v>
      </c>
      <c r="X440" s="3">
        <v>0.85555555555555551</v>
      </c>
      <c r="Y440" s="3">
        <v>0</v>
      </c>
      <c r="Z440" s="3">
        <v>0</v>
      </c>
      <c r="AA440" s="3">
        <v>0</v>
      </c>
      <c r="AB440" s="3">
        <v>0</v>
      </c>
      <c r="AC440" s="3">
        <v>0</v>
      </c>
      <c r="AD440" s="3">
        <v>0</v>
      </c>
      <c r="AE440" s="3">
        <v>0</v>
      </c>
      <c r="AF440" t="s">
        <v>438</v>
      </c>
      <c r="AG440" s="13">
        <v>7</v>
      </c>
      <c r="AQ440"/>
    </row>
    <row r="441" spans="1:43" x14ac:dyDescent="0.2">
      <c r="A441" t="s">
        <v>479</v>
      </c>
      <c r="B441" t="s">
        <v>920</v>
      </c>
      <c r="C441" t="s">
        <v>1071</v>
      </c>
      <c r="D441" t="s">
        <v>1246</v>
      </c>
      <c r="E441" s="3">
        <v>110.45555555555555</v>
      </c>
      <c r="F441" s="3">
        <f>Table3[[#This Row],[Total Hours Nurse Staffing]]/Table3[[#This Row],[MDS Census]]</f>
        <v>3.0664923045971233</v>
      </c>
      <c r="G441" s="3">
        <f>Table3[[#This Row],[Total Direct Care Staff Hours]]/Table3[[#This Row],[MDS Census]]</f>
        <v>2.8410119706266976</v>
      </c>
      <c r="H441" s="3">
        <f>Table3[[#This Row],[Total RN Hours (w/ Admin, DON)]]/Table3[[#This Row],[MDS Census]]</f>
        <v>0.38944774167588775</v>
      </c>
      <c r="I441" s="3">
        <f>Table3[[#This Row],[RN Hours (excl. Admin, DON)]]/Table3[[#This Row],[MDS Census]]</f>
        <v>0.24132381048184287</v>
      </c>
      <c r="J441" s="3">
        <f t="shared" si="7"/>
        <v>338.71111111111111</v>
      </c>
      <c r="K441" s="3">
        <f>SUM(Table3[[#This Row],[RN Hours (excl. Admin, DON)]], Table3[[#This Row],[LPN Hours (excl. Admin)]], Table3[[#This Row],[CNA Hours]], Table3[[#This Row],[NA TR Hours]], Table3[[#This Row],[Med Aide/Tech Hours]])</f>
        <v>313.80555555555554</v>
      </c>
      <c r="L441" s="3">
        <f>SUM(Table3[[#This Row],[RN Hours (excl. Admin, DON)]:[RN DON Hours]])</f>
        <v>43.016666666666666</v>
      </c>
      <c r="M441" s="3">
        <v>26.655555555555555</v>
      </c>
      <c r="N441" s="3">
        <v>10.761111111111111</v>
      </c>
      <c r="O441" s="3">
        <v>5.6</v>
      </c>
      <c r="P441" s="3">
        <f>SUM(Table3[[#This Row],[LPN Hours (excl. Admin)]:[LPN Admin Hours]])</f>
        <v>101.26944444444445</v>
      </c>
      <c r="Q441" s="3">
        <v>92.724999999999994</v>
      </c>
      <c r="R441" s="3">
        <v>8.5444444444444443</v>
      </c>
      <c r="S441" s="3">
        <f>SUM(Table3[[#This Row],[CNA Hours]], Table3[[#This Row],[NA TR Hours]], Table3[[#This Row],[Med Aide/Tech Hours]])</f>
        <v>194.42499999999998</v>
      </c>
      <c r="T441" s="3">
        <v>150.88333333333333</v>
      </c>
      <c r="U441" s="3">
        <v>8.5472222222222225</v>
      </c>
      <c r="V441" s="3">
        <v>34.994444444444447</v>
      </c>
      <c r="W441" s="3">
        <f>SUM(Table3[[#This Row],[RN Hours Contract]:[Med Aide Hours Contract]])</f>
        <v>0</v>
      </c>
      <c r="X441" s="3">
        <v>0</v>
      </c>
      <c r="Y441" s="3">
        <v>0</v>
      </c>
      <c r="Z441" s="3">
        <v>0</v>
      </c>
      <c r="AA441" s="3">
        <v>0</v>
      </c>
      <c r="AB441" s="3">
        <v>0</v>
      </c>
      <c r="AC441" s="3">
        <v>0</v>
      </c>
      <c r="AD441" s="3">
        <v>0</v>
      </c>
      <c r="AE441" s="3">
        <v>0</v>
      </c>
      <c r="AF441" t="s">
        <v>439</v>
      </c>
      <c r="AG441" s="13">
        <v>7</v>
      </c>
      <c r="AQ441"/>
    </row>
    <row r="442" spans="1:43" x14ac:dyDescent="0.2">
      <c r="A442" t="s">
        <v>479</v>
      </c>
      <c r="B442" t="s">
        <v>921</v>
      </c>
      <c r="C442" t="s">
        <v>1050</v>
      </c>
      <c r="D442" t="s">
        <v>1276</v>
      </c>
      <c r="E442" s="3">
        <v>64.555555555555557</v>
      </c>
      <c r="F442" s="3">
        <f>Table3[[#This Row],[Total Hours Nurse Staffing]]/Table3[[#This Row],[MDS Census]]</f>
        <v>3.9799982788296036</v>
      </c>
      <c r="G442" s="3">
        <f>Table3[[#This Row],[Total Direct Care Staff Hours]]/Table3[[#This Row],[MDS Census]]</f>
        <v>3.7283769363166948</v>
      </c>
      <c r="H442" s="3">
        <f>Table3[[#This Row],[Total RN Hours (w/ Admin, DON)]]/Table3[[#This Row],[MDS Census]]</f>
        <v>0.37739586919104989</v>
      </c>
      <c r="I442" s="3">
        <f>Table3[[#This Row],[RN Hours (excl. Admin, DON)]]/Table3[[#This Row],[MDS Census]]</f>
        <v>0.21914802065404473</v>
      </c>
      <c r="J442" s="3">
        <f t="shared" si="7"/>
        <v>256.93099999999998</v>
      </c>
      <c r="K442" s="3">
        <f>SUM(Table3[[#This Row],[RN Hours (excl. Admin, DON)]], Table3[[#This Row],[LPN Hours (excl. Admin)]], Table3[[#This Row],[CNA Hours]], Table3[[#This Row],[NA TR Hours]], Table3[[#This Row],[Med Aide/Tech Hours]])</f>
        <v>240.68744444444442</v>
      </c>
      <c r="L442" s="3">
        <f>SUM(Table3[[#This Row],[RN Hours (excl. Admin, DON)]:[RN DON Hours]])</f>
        <v>24.363</v>
      </c>
      <c r="M442" s="3">
        <v>14.147222222222222</v>
      </c>
      <c r="N442" s="3">
        <v>5.2880000000000003</v>
      </c>
      <c r="O442" s="3">
        <v>4.927777777777778</v>
      </c>
      <c r="P442" s="3">
        <f>SUM(Table3[[#This Row],[LPN Hours (excl. Admin)]:[LPN Admin Hours]])</f>
        <v>68.077777777777769</v>
      </c>
      <c r="Q442" s="3">
        <v>62.05</v>
      </c>
      <c r="R442" s="3">
        <v>6.0277777777777777</v>
      </c>
      <c r="S442" s="3">
        <f>SUM(Table3[[#This Row],[CNA Hours]], Table3[[#This Row],[NA TR Hours]], Table3[[#This Row],[Med Aide/Tech Hours]])</f>
        <v>164.4902222222222</v>
      </c>
      <c r="T442" s="3">
        <v>144.63055555555556</v>
      </c>
      <c r="U442" s="3">
        <v>0</v>
      </c>
      <c r="V442" s="3">
        <v>19.859666666666641</v>
      </c>
      <c r="W442" s="3">
        <f>SUM(Table3[[#This Row],[RN Hours Contract]:[Med Aide Hours Contract]])</f>
        <v>0</v>
      </c>
      <c r="X442" s="3">
        <v>0</v>
      </c>
      <c r="Y442" s="3">
        <v>0</v>
      </c>
      <c r="Z442" s="3">
        <v>0</v>
      </c>
      <c r="AA442" s="3">
        <v>0</v>
      </c>
      <c r="AB442" s="3">
        <v>0</v>
      </c>
      <c r="AC442" s="3">
        <v>0</v>
      </c>
      <c r="AD442" s="3">
        <v>0</v>
      </c>
      <c r="AE442" s="3">
        <v>0</v>
      </c>
      <c r="AF442" t="s">
        <v>440</v>
      </c>
      <c r="AG442" s="13">
        <v>7</v>
      </c>
      <c r="AQ442"/>
    </row>
    <row r="443" spans="1:43" x14ac:dyDescent="0.2">
      <c r="A443" t="s">
        <v>479</v>
      </c>
      <c r="B443" t="s">
        <v>922</v>
      </c>
      <c r="C443" t="s">
        <v>1031</v>
      </c>
      <c r="D443" t="s">
        <v>1203</v>
      </c>
      <c r="E443" s="3">
        <v>67.355555555555554</v>
      </c>
      <c r="F443" s="3">
        <f>Table3[[#This Row],[Total Hours Nurse Staffing]]/Table3[[#This Row],[MDS Census]]</f>
        <v>3.3903035301880573</v>
      </c>
      <c r="G443" s="3">
        <f>Table3[[#This Row],[Total Direct Care Staff Hours]]/Table3[[#This Row],[MDS Census]]</f>
        <v>3.1390250742329266</v>
      </c>
      <c r="H443" s="3">
        <f>Table3[[#This Row],[Total RN Hours (w/ Admin, DON)]]/Table3[[#This Row],[MDS Census]]</f>
        <v>0.16706532497525567</v>
      </c>
      <c r="I443" s="3">
        <f>Table3[[#This Row],[RN Hours (excl. Admin, DON)]]/Table3[[#This Row],[MDS Census]]</f>
        <v>8.3924447377103265E-2</v>
      </c>
      <c r="J443" s="3">
        <f t="shared" si="7"/>
        <v>228.3557777777778</v>
      </c>
      <c r="K443" s="3">
        <f>SUM(Table3[[#This Row],[RN Hours (excl. Admin, DON)]], Table3[[#This Row],[LPN Hours (excl. Admin)]], Table3[[#This Row],[CNA Hours]], Table3[[#This Row],[NA TR Hours]], Table3[[#This Row],[Med Aide/Tech Hours]])</f>
        <v>211.43077777777779</v>
      </c>
      <c r="L443" s="3">
        <f>SUM(Table3[[#This Row],[RN Hours (excl. Admin, DON)]:[RN DON Hours]])</f>
        <v>11.252777777777776</v>
      </c>
      <c r="M443" s="3">
        <v>5.6527777777777777</v>
      </c>
      <c r="N443" s="3">
        <v>0</v>
      </c>
      <c r="O443" s="3">
        <v>5.6</v>
      </c>
      <c r="P443" s="3">
        <f>SUM(Table3[[#This Row],[LPN Hours (excl. Admin)]:[LPN Admin Hours]])</f>
        <v>61.238888888888894</v>
      </c>
      <c r="Q443" s="3">
        <v>49.913888888888891</v>
      </c>
      <c r="R443" s="3">
        <v>11.324999999999999</v>
      </c>
      <c r="S443" s="3">
        <f>SUM(Table3[[#This Row],[CNA Hours]], Table3[[#This Row],[NA TR Hours]], Table3[[#This Row],[Med Aide/Tech Hours]])</f>
        <v>155.86411111111113</v>
      </c>
      <c r="T443" s="3">
        <v>142.05855555555556</v>
      </c>
      <c r="U443" s="3">
        <v>8.3611111111111107</v>
      </c>
      <c r="V443" s="3">
        <v>5.4444444444444446</v>
      </c>
      <c r="W443" s="3">
        <f>SUM(Table3[[#This Row],[RN Hours Contract]:[Med Aide Hours Contract]])</f>
        <v>1.2391111111111111</v>
      </c>
      <c r="X443" s="3">
        <v>0</v>
      </c>
      <c r="Y443" s="3">
        <v>0</v>
      </c>
      <c r="Z443" s="3">
        <v>0</v>
      </c>
      <c r="AA443" s="3">
        <v>0</v>
      </c>
      <c r="AB443" s="3">
        <v>0</v>
      </c>
      <c r="AC443" s="3">
        <v>1.2391111111111111</v>
      </c>
      <c r="AD443" s="3">
        <v>0</v>
      </c>
      <c r="AE443" s="3">
        <v>0</v>
      </c>
      <c r="AF443" t="s">
        <v>441</v>
      </c>
      <c r="AG443" s="13">
        <v>7</v>
      </c>
      <c r="AQ443"/>
    </row>
    <row r="444" spans="1:43" x14ac:dyDescent="0.2">
      <c r="A444" t="s">
        <v>479</v>
      </c>
      <c r="B444" t="s">
        <v>923</v>
      </c>
      <c r="C444" t="s">
        <v>1086</v>
      </c>
      <c r="D444" t="s">
        <v>1287</v>
      </c>
      <c r="E444" s="3">
        <v>65.86666666666666</v>
      </c>
      <c r="F444" s="3">
        <f>Table3[[#This Row],[Total Hours Nurse Staffing]]/Table3[[#This Row],[MDS Census]]</f>
        <v>2.5480735492577602</v>
      </c>
      <c r="G444" s="3">
        <f>Table3[[#This Row],[Total Direct Care Staff Hours]]/Table3[[#This Row],[MDS Census]]</f>
        <v>2.2222469635627533</v>
      </c>
      <c r="H444" s="3">
        <f>Table3[[#This Row],[Total RN Hours (w/ Admin, DON)]]/Table3[[#This Row],[MDS Census]]</f>
        <v>0.42164304993252361</v>
      </c>
      <c r="I444" s="3">
        <f>Table3[[#This Row],[RN Hours (excl. Admin, DON)]]/Table3[[#This Row],[MDS Census]]</f>
        <v>9.5816464237516871E-2</v>
      </c>
      <c r="J444" s="3">
        <f t="shared" si="7"/>
        <v>167.83311111111112</v>
      </c>
      <c r="K444" s="3">
        <f>SUM(Table3[[#This Row],[RN Hours (excl. Admin, DON)]], Table3[[#This Row],[LPN Hours (excl. Admin)]], Table3[[#This Row],[CNA Hours]], Table3[[#This Row],[NA TR Hours]], Table3[[#This Row],[Med Aide/Tech Hours]])</f>
        <v>146.37200000000001</v>
      </c>
      <c r="L444" s="3">
        <f>SUM(Table3[[#This Row],[RN Hours (excl. Admin, DON)]:[RN DON Hours]])</f>
        <v>27.772222222222219</v>
      </c>
      <c r="M444" s="3">
        <v>6.3111111111111109</v>
      </c>
      <c r="N444" s="3">
        <v>15.95</v>
      </c>
      <c r="O444" s="3">
        <v>5.5111111111111111</v>
      </c>
      <c r="P444" s="3">
        <f>SUM(Table3[[#This Row],[LPN Hours (excl. Admin)]:[LPN Admin Hours]])</f>
        <v>34.236111111111114</v>
      </c>
      <c r="Q444" s="3">
        <v>34.236111111111114</v>
      </c>
      <c r="R444" s="3">
        <v>0</v>
      </c>
      <c r="S444" s="3">
        <f>SUM(Table3[[#This Row],[CNA Hours]], Table3[[#This Row],[NA TR Hours]], Table3[[#This Row],[Med Aide/Tech Hours]])</f>
        <v>105.82477777777778</v>
      </c>
      <c r="T444" s="3">
        <v>46.633222222222223</v>
      </c>
      <c r="U444" s="3">
        <v>24.572222222222223</v>
      </c>
      <c r="V444" s="3">
        <v>34.61933333333333</v>
      </c>
      <c r="W444" s="3">
        <f>SUM(Table3[[#This Row],[RN Hours Contract]:[Med Aide Hours Contract]])</f>
        <v>0</v>
      </c>
      <c r="X444" s="3">
        <v>0</v>
      </c>
      <c r="Y444" s="3">
        <v>0</v>
      </c>
      <c r="Z444" s="3">
        <v>0</v>
      </c>
      <c r="AA444" s="3">
        <v>0</v>
      </c>
      <c r="AB444" s="3">
        <v>0</v>
      </c>
      <c r="AC444" s="3">
        <v>0</v>
      </c>
      <c r="AD444" s="3">
        <v>0</v>
      </c>
      <c r="AE444" s="3">
        <v>0</v>
      </c>
      <c r="AF444" t="s">
        <v>442</v>
      </c>
      <c r="AG444" s="13">
        <v>7</v>
      </c>
      <c r="AQ444"/>
    </row>
    <row r="445" spans="1:43" x14ac:dyDescent="0.2">
      <c r="A445" t="s">
        <v>479</v>
      </c>
      <c r="B445" t="s">
        <v>924</v>
      </c>
      <c r="C445" t="s">
        <v>1096</v>
      </c>
      <c r="D445" t="s">
        <v>1264</v>
      </c>
      <c r="E445" s="3">
        <v>63.033333333333331</v>
      </c>
      <c r="F445" s="3">
        <f>Table3[[#This Row],[Total Hours Nurse Staffing]]/Table3[[#This Row],[MDS Census]]</f>
        <v>2.335903402080028</v>
      </c>
      <c r="G445" s="3">
        <f>Table3[[#This Row],[Total Direct Care Staff Hours]]/Table3[[#This Row],[MDS Census]]</f>
        <v>2.1357324167107352</v>
      </c>
      <c r="H445" s="3">
        <f>Table3[[#This Row],[Total RN Hours (w/ Admin, DON)]]/Table3[[#This Row],[MDS Census]]</f>
        <v>0.31923320994182974</v>
      </c>
      <c r="I445" s="3">
        <f>Table3[[#This Row],[RN Hours (excl. Admin, DON)]]/Table3[[#This Row],[MDS Census]]</f>
        <v>0.1190622245725366</v>
      </c>
      <c r="J445" s="3">
        <f t="shared" si="7"/>
        <v>147.23977777777776</v>
      </c>
      <c r="K445" s="3">
        <f>SUM(Table3[[#This Row],[RN Hours (excl. Admin, DON)]], Table3[[#This Row],[LPN Hours (excl. Admin)]], Table3[[#This Row],[CNA Hours]], Table3[[#This Row],[NA TR Hours]], Table3[[#This Row],[Med Aide/Tech Hours]])</f>
        <v>134.62233333333333</v>
      </c>
      <c r="L445" s="3">
        <f>SUM(Table3[[#This Row],[RN Hours (excl. Admin, DON)]:[RN DON Hours]])</f>
        <v>20.122333333333334</v>
      </c>
      <c r="M445" s="3">
        <v>7.5048888888888898</v>
      </c>
      <c r="N445" s="3">
        <v>7.9063333333333325</v>
      </c>
      <c r="O445" s="3">
        <v>4.7111111111111112</v>
      </c>
      <c r="P445" s="3">
        <f>SUM(Table3[[#This Row],[LPN Hours (excl. Admin)]:[LPN Admin Hours]])</f>
        <v>21.86</v>
      </c>
      <c r="Q445" s="3">
        <v>21.86</v>
      </c>
      <c r="R445" s="3">
        <v>0</v>
      </c>
      <c r="S445" s="3">
        <f>SUM(Table3[[#This Row],[CNA Hours]], Table3[[#This Row],[NA TR Hours]], Table3[[#This Row],[Med Aide/Tech Hours]])</f>
        <v>105.25744444444443</v>
      </c>
      <c r="T445" s="3">
        <v>67.974333333333334</v>
      </c>
      <c r="U445" s="3">
        <v>9.1528888888888922</v>
      </c>
      <c r="V445" s="3">
        <v>28.130222222222205</v>
      </c>
      <c r="W445" s="3">
        <f>SUM(Table3[[#This Row],[RN Hours Contract]:[Med Aide Hours Contract]])</f>
        <v>2.5583333333333331</v>
      </c>
      <c r="X445" s="3">
        <v>0</v>
      </c>
      <c r="Y445" s="3">
        <v>2.3777777777777778</v>
      </c>
      <c r="Z445" s="3">
        <v>0</v>
      </c>
      <c r="AA445" s="3">
        <v>0</v>
      </c>
      <c r="AB445" s="3">
        <v>0</v>
      </c>
      <c r="AC445" s="3">
        <v>0.18055555555555555</v>
      </c>
      <c r="AD445" s="3">
        <v>0</v>
      </c>
      <c r="AE445" s="3">
        <v>0</v>
      </c>
      <c r="AF445" t="s">
        <v>443</v>
      </c>
      <c r="AG445" s="13">
        <v>7</v>
      </c>
      <c r="AQ445"/>
    </row>
    <row r="446" spans="1:43" x14ac:dyDescent="0.2">
      <c r="A446" t="s">
        <v>479</v>
      </c>
      <c r="B446" t="s">
        <v>925</v>
      </c>
      <c r="C446" t="s">
        <v>1071</v>
      </c>
      <c r="D446" t="s">
        <v>1246</v>
      </c>
      <c r="E446" s="3">
        <v>60.333333333333336</v>
      </c>
      <c r="F446" s="3">
        <f>Table3[[#This Row],[Total Hours Nurse Staffing]]/Table3[[#This Row],[MDS Census]]</f>
        <v>4.201274401473297</v>
      </c>
      <c r="G446" s="3">
        <f>Table3[[#This Row],[Total Direct Care Staff Hours]]/Table3[[#This Row],[MDS Census]]</f>
        <v>3.9739981583793735</v>
      </c>
      <c r="H446" s="3">
        <f>Table3[[#This Row],[Total RN Hours (w/ Admin, DON)]]/Table3[[#This Row],[MDS Census]]</f>
        <v>0.50369244935543278</v>
      </c>
      <c r="I446" s="3">
        <f>Table3[[#This Row],[RN Hours (excl. Admin, DON)]]/Table3[[#This Row],[MDS Census]]</f>
        <v>0.31766850828729282</v>
      </c>
      <c r="J446" s="3">
        <f t="shared" si="7"/>
        <v>253.47688888888891</v>
      </c>
      <c r="K446" s="3">
        <f>SUM(Table3[[#This Row],[RN Hours (excl. Admin, DON)]], Table3[[#This Row],[LPN Hours (excl. Admin)]], Table3[[#This Row],[CNA Hours]], Table3[[#This Row],[NA TR Hours]], Table3[[#This Row],[Med Aide/Tech Hours]])</f>
        <v>239.76455555555555</v>
      </c>
      <c r="L446" s="3">
        <f>SUM(Table3[[#This Row],[RN Hours (excl. Admin, DON)]:[RN DON Hours]])</f>
        <v>30.389444444444443</v>
      </c>
      <c r="M446" s="3">
        <v>19.166</v>
      </c>
      <c r="N446" s="3">
        <v>6.0539999999999985</v>
      </c>
      <c r="O446" s="3">
        <v>5.1694444444444443</v>
      </c>
      <c r="P446" s="3">
        <f>SUM(Table3[[#This Row],[LPN Hours (excl. Admin)]:[LPN Admin Hours]])</f>
        <v>84.863777777777784</v>
      </c>
      <c r="Q446" s="3">
        <v>82.37488888888889</v>
      </c>
      <c r="R446" s="3">
        <v>2.4888888888888889</v>
      </c>
      <c r="S446" s="3">
        <f>SUM(Table3[[#This Row],[CNA Hours]], Table3[[#This Row],[NA TR Hours]], Table3[[#This Row],[Med Aide/Tech Hours]])</f>
        <v>138.22366666666667</v>
      </c>
      <c r="T446" s="3">
        <v>114.611</v>
      </c>
      <c r="U446" s="3">
        <v>3.1776666666666666</v>
      </c>
      <c r="V446" s="3">
        <v>20.434999999999995</v>
      </c>
      <c r="W446" s="3">
        <f>SUM(Table3[[#This Row],[RN Hours Contract]:[Med Aide Hours Contract]])</f>
        <v>0</v>
      </c>
      <c r="X446" s="3">
        <v>0</v>
      </c>
      <c r="Y446" s="3">
        <v>0</v>
      </c>
      <c r="Z446" s="3">
        <v>0</v>
      </c>
      <c r="AA446" s="3">
        <v>0</v>
      </c>
      <c r="AB446" s="3">
        <v>0</v>
      </c>
      <c r="AC446" s="3">
        <v>0</v>
      </c>
      <c r="AD446" s="3">
        <v>0</v>
      </c>
      <c r="AE446" s="3">
        <v>0</v>
      </c>
      <c r="AF446" t="s">
        <v>444</v>
      </c>
      <c r="AG446" s="13">
        <v>7</v>
      </c>
      <c r="AQ446"/>
    </row>
    <row r="447" spans="1:43" x14ac:dyDescent="0.2">
      <c r="A447" t="s">
        <v>479</v>
      </c>
      <c r="B447" t="s">
        <v>926</v>
      </c>
      <c r="C447" t="s">
        <v>1194</v>
      </c>
      <c r="D447" t="s">
        <v>1314</v>
      </c>
      <c r="E447" s="3">
        <v>42.755555555555553</v>
      </c>
      <c r="F447" s="3">
        <f>Table3[[#This Row],[Total Hours Nurse Staffing]]/Table3[[#This Row],[MDS Census]]</f>
        <v>3.4585498960498966</v>
      </c>
      <c r="G447" s="3">
        <f>Table3[[#This Row],[Total Direct Care Staff Hours]]/Table3[[#This Row],[MDS Census]]</f>
        <v>3.4585498960498966</v>
      </c>
      <c r="H447" s="3">
        <f>Table3[[#This Row],[Total RN Hours (w/ Admin, DON)]]/Table3[[#This Row],[MDS Census]]</f>
        <v>0.30393970893970895</v>
      </c>
      <c r="I447" s="3">
        <f>Table3[[#This Row],[RN Hours (excl. Admin, DON)]]/Table3[[#This Row],[MDS Census]]</f>
        <v>0.30393970893970895</v>
      </c>
      <c r="J447" s="3">
        <f t="shared" si="7"/>
        <v>147.87222222222223</v>
      </c>
      <c r="K447" s="3">
        <f>SUM(Table3[[#This Row],[RN Hours (excl. Admin, DON)]], Table3[[#This Row],[LPN Hours (excl. Admin)]], Table3[[#This Row],[CNA Hours]], Table3[[#This Row],[NA TR Hours]], Table3[[#This Row],[Med Aide/Tech Hours]])</f>
        <v>147.87222222222223</v>
      </c>
      <c r="L447" s="3">
        <f>SUM(Table3[[#This Row],[RN Hours (excl. Admin, DON)]:[RN DON Hours]])</f>
        <v>12.995111111111111</v>
      </c>
      <c r="M447" s="3">
        <v>12.995111111111111</v>
      </c>
      <c r="N447" s="3">
        <v>0</v>
      </c>
      <c r="O447" s="3">
        <v>0</v>
      </c>
      <c r="P447" s="3">
        <f>SUM(Table3[[#This Row],[LPN Hours (excl. Admin)]:[LPN Admin Hours]])</f>
        <v>22.028222222222222</v>
      </c>
      <c r="Q447" s="3">
        <v>22.028222222222222</v>
      </c>
      <c r="R447" s="3">
        <v>0</v>
      </c>
      <c r="S447" s="3">
        <f>SUM(Table3[[#This Row],[CNA Hours]], Table3[[#This Row],[NA TR Hours]], Table3[[#This Row],[Med Aide/Tech Hours]])</f>
        <v>112.84888888888889</v>
      </c>
      <c r="T447" s="3">
        <v>107.79944444444445</v>
      </c>
      <c r="U447" s="3">
        <v>0</v>
      </c>
      <c r="V447" s="3">
        <v>5.0494444444444468</v>
      </c>
      <c r="W447" s="3">
        <f>SUM(Table3[[#This Row],[RN Hours Contract]:[Med Aide Hours Contract]])</f>
        <v>0</v>
      </c>
      <c r="X447" s="3">
        <v>0</v>
      </c>
      <c r="Y447" s="3">
        <v>0</v>
      </c>
      <c r="Z447" s="3">
        <v>0</v>
      </c>
      <c r="AA447" s="3">
        <v>0</v>
      </c>
      <c r="AB447" s="3">
        <v>0</v>
      </c>
      <c r="AC447" s="3">
        <v>0</v>
      </c>
      <c r="AD447" s="3">
        <v>0</v>
      </c>
      <c r="AE447" s="3">
        <v>0</v>
      </c>
      <c r="AF447" t="s">
        <v>445</v>
      </c>
      <c r="AG447" s="13">
        <v>7</v>
      </c>
      <c r="AQ447"/>
    </row>
    <row r="448" spans="1:43" x14ac:dyDescent="0.2">
      <c r="A448" t="s">
        <v>479</v>
      </c>
      <c r="B448" t="s">
        <v>927</v>
      </c>
      <c r="C448" t="s">
        <v>1195</v>
      </c>
      <c r="D448" t="s">
        <v>1213</v>
      </c>
      <c r="E448" s="3">
        <v>36.511111111111113</v>
      </c>
      <c r="F448" s="3">
        <f>Table3[[#This Row],[Total Hours Nurse Staffing]]/Table3[[#This Row],[MDS Census]]</f>
        <v>3.9783018867924529</v>
      </c>
      <c r="G448" s="3">
        <f>Table3[[#This Row],[Total Direct Care Staff Hours]]/Table3[[#This Row],[MDS Census]]</f>
        <v>3.4655203895313451</v>
      </c>
      <c r="H448" s="3">
        <f>Table3[[#This Row],[Total RN Hours (w/ Admin, DON)]]/Table3[[#This Row],[MDS Census]]</f>
        <v>0.82893487522824105</v>
      </c>
      <c r="I448" s="3">
        <f>Table3[[#This Row],[RN Hours (excl. Admin, DON)]]/Table3[[#This Row],[MDS Census]]</f>
        <v>0.44762020693852711</v>
      </c>
      <c r="J448" s="3">
        <f t="shared" si="7"/>
        <v>145.25222222222223</v>
      </c>
      <c r="K448" s="3">
        <f>SUM(Table3[[#This Row],[RN Hours (excl. Admin, DON)]], Table3[[#This Row],[LPN Hours (excl. Admin)]], Table3[[#This Row],[CNA Hours]], Table3[[#This Row],[NA TR Hours]], Table3[[#This Row],[Med Aide/Tech Hours]])</f>
        <v>126.53</v>
      </c>
      <c r="L448" s="3">
        <f>SUM(Table3[[#This Row],[RN Hours (excl. Admin, DON)]:[RN DON Hours]])</f>
        <v>30.265333333333338</v>
      </c>
      <c r="M448" s="3">
        <v>16.343111111111114</v>
      </c>
      <c r="N448" s="3">
        <v>9.85</v>
      </c>
      <c r="O448" s="3">
        <v>4.072222222222222</v>
      </c>
      <c r="P448" s="3">
        <f>SUM(Table3[[#This Row],[LPN Hours (excl. Admin)]:[LPN Admin Hours]])</f>
        <v>32.781555555555556</v>
      </c>
      <c r="Q448" s="3">
        <v>27.981555555555556</v>
      </c>
      <c r="R448" s="3">
        <v>4.8</v>
      </c>
      <c r="S448" s="3">
        <f>SUM(Table3[[#This Row],[CNA Hours]], Table3[[#This Row],[NA TR Hours]], Table3[[#This Row],[Med Aide/Tech Hours]])</f>
        <v>82.205333333333328</v>
      </c>
      <c r="T448" s="3">
        <v>76.178555555555548</v>
      </c>
      <c r="U448" s="3">
        <v>0</v>
      </c>
      <c r="V448" s="3">
        <v>6.0267777777777791</v>
      </c>
      <c r="W448" s="3">
        <f>SUM(Table3[[#This Row],[RN Hours Contract]:[Med Aide Hours Contract]])</f>
        <v>0</v>
      </c>
      <c r="X448" s="3">
        <v>0</v>
      </c>
      <c r="Y448" s="3">
        <v>0</v>
      </c>
      <c r="Z448" s="3">
        <v>0</v>
      </c>
      <c r="AA448" s="3">
        <v>0</v>
      </c>
      <c r="AB448" s="3">
        <v>0</v>
      </c>
      <c r="AC448" s="3">
        <v>0</v>
      </c>
      <c r="AD448" s="3">
        <v>0</v>
      </c>
      <c r="AE448" s="3">
        <v>0</v>
      </c>
      <c r="AF448" t="s">
        <v>446</v>
      </c>
      <c r="AG448" s="13">
        <v>7</v>
      </c>
      <c r="AQ448"/>
    </row>
    <row r="449" spans="1:43" x14ac:dyDescent="0.2">
      <c r="A449" t="s">
        <v>479</v>
      </c>
      <c r="B449" t="s">
        <v>928</v>
      </c>
      <c r="C449" t="s">
        <v>1194</v>
      </c>
      <c r="D449" t="s">
        <v>1314</v>
      </c>
      <c r="E449" s="3">
        <v>44.722222222222221</v>
      </c>
      <c r="F449" s="3">
        <f>Table3[[#This Row],[Total Hours Nurse Staffing]]/Table3[[#This Row],[MDS Census]]</f>
        <v>4.0001018633540379</v>
      </c>
      <c r="G449" s="3">
        <f>Table3[[#This Row],[Total Direct Care Staff Hours]]/Table3[[#This Row],[MDS Census]]</f>
        <v>4.0001018633540379</v>
      </c>
      <c r="H449" s="3">
        <f>Table3[[#This Row],[Total RN Hours (w/ Admin, DON)]]/Table3[[#This Row],[MDS Census]]</f>
        <v>0.25935652173913043</v>
      </c>
      <c r="I449" s="3">
        <f>Table3[[#This Row],[RN Hours (excl. Admin, DON)]]/Table3[[#This Row],[MDS Census]]</f>
        <v>0.25935652173913043</v>
      </c>
      <c r="J449" s="3">
        <f t="shared" si="7"/>
        <v>178.89344444444447</v>
      </c>
      <c r="K449" s="3">
        <f>SUM(Table3[[#This Row],[RN Hours (excl. Admin, DON)]], Table3[[#This Row],[LPN Hours (excl. Admin)]], Table3[[#This Row],[CNA Hours]], Table3[[#This Row],[NA TR Hours]], Table3[[#This Row],[Med Aide/Tech Hours]])</f>
        <v>178.89344444444447</v>
      </c>
      <c r="L449" s="3">
        <f>SUM(Table3[[#This Row],[RN Hours (excl. Admin, DON)]:[RN DON Hours]])</f>
        <v>11.599</v>
      </c>
      <c r="M449" s="3">
        <v>11.599</v>
      </c>
      <c r="N449" s="3">
        <v>0</v>
      </c>
      <c r="O449" s="3">
        <v>0</v>
      </c>
      <c r="P449" s="3">
        <f>SUM(Table3[[#This Row],[LPN Hours (excl. Admin)]:[LPN Admin Hours]])</f>
        <v>37.006666666666668</v>
      </c>
      <c r="Q449" s="3">
        <v>37.006666666666668</v>
      </c>
      <c r="R449" s="3">
        <v>0</v>
      </c>
      <c r="S449" s="3">
        <f>SUM(Table3[[#This Row],[CNA Hours]], Table3[[#This Row],[NA TR Hours]], Table3[[#This Row],[Med Aide/Tech Hours]])</f>
        <v>130.28777777777779</v>
      </c>
      <c r="T449" s="3">
        <v>108.23933333333335</v>
      </c>
      <c r="U449" s="3">
        <v>2.4268888888888887</v>
      </c>
      <c r="V449" s="3">
        <v>19.62155555555556</v>
      </c>
      <c r="W449" s="3">
        <f>SUM(Table3[[#This Row],[RN Hours Contract]:[Med Aide Hours Contract]])</f>
        <v>0</v>
      </c>
      <c r="X449" s="3">
        <v>0</v>
      </c>
      <c r="Y449" s="3">
        <v>0</v>
      </c>
      <c r="Z449" s="3">
        <v>0</v>
      </c>
      <c r="AA449" s="3">
        <v>0</v>
      </c>
      <c r="AB449" s="3">
        <v>0</v>
      </c>
      <c r="AC449" s="3">
        <v>0</v>
      </c>
      <c r="AD449" s="3">
        <v>0</v>
      </c>
      <c r="AE449" s="3">
        <v>0</v>
      </c>
      <c r="AF449" t="s">
        <v>447</v>
      </c>
      <c r="AG449" s="13">
        <v>7</v>
      </c>
      <c r="AQ449"/>
    </row>
    <row r="450" spans="1:43" x14ac:dyDescent="0.2">
      <c r="A450" t="s">
        <v>479</v>
      </c>
      <c r="B450" t="s">
        <v>929</v>
      </c>
      <c r="C450" t="s">
        <v>1022</v>
      </c>
      <c r="D450" t="s">
        <v>1213</v>
      </c>
      <c r="E450" s="3">
        <v>98.166666666666671</v>
      </c>
      <c r="F450" s="3">
        <f>Table3[[#This Row],[Total Hours Nurse Staffing]]/Table3[[#This Row],[MDS Census]]</f>
        <v>3.1639818902093939</v>
      </c>
      <c r="G450" s="3">
        <f>Table3[[#This Row],[Total Direct Care Staff Hours]]/Table3[[#This Row],[MDS Census]]</f>
        <v>2.9201561969439727</v>
      </c>
      <c r="H450" s="3">
        <f>Table3[[#This Row],[Total RN Hours (w/ Admin, DON)]]/Table3[[#This Row],[MDS Census]]</f>
        <v>0.41844368986983582</v>
      </c>
      <c r="I450" s="3">
        <f>Table3[[#This Row],[RN Hours (excl. Admin, DON)]]/Table3[[#This Row],[MDS Census]]</f>
        <v>0.24907979626485566</v>
      </c>
      <c r="J450" s="3">
        <f t="shared" si="7"/>
        <v>310.59755555555552</v>
      </c>
      <c r="K450" s="3">
        <f>SUM(Table3[[#This Row],[RN Hours (excl. Admin, DON)]], Table3[[#This Row],[LPN Hours (excl. Admin)]], Table3[[#This Row],[CNA Hours]], Table3[[#This Row],[NA TR Hours]], Table3[[#This Row],[Med Aide/Tech Hours]])</f>
        <v>286.66199999999998</v>
      </c>
      <c r="L450" s="3">
        <f>SUM(Table3[[#This Row],[RN Hours (excl. Admin, DON)]:[RN DON Hours]])</f>
        <v>41.077222222222218</v>
      </c>
      <c r="M450" s="3">
        <v>24.451333333333331</v>
      </c>
      <c r="N450" s="3">
        <v>11.736999999999997</v>
      </c>
      <c r="O450" s="3">
        <v>4.8888888888888893</v>
      </c>
      <c r="P450" s="3">
        <f>SUM(Table3[[#This Row],[LPN Hours (excl. Admin)]:[LPN Admin Hours]])</f>
        <v>94.914555555555552</v>
      </c>
      <c r="Q450" s="3">
        <v>87.60488888888888</v>
      </c>
      <c r="R450" s="3">
        <v>7.3096666666666676</v>
      </c>
      <c r="S450" s="3">
        <f>SUM(Table3[[#This Row],[CNA Hours]], Table3[[#This Row],[NA TR Hours]], Table3[[#This Row],[Med Aide/Tech Hours]])</f>
        <v>174.60577777777775</v>
      </c>
      <c r="T450" s="3">
        <v>122.01922222222221</v>
      </c>
      <c r="U450" s="3">
        <v>11.557888888888884</v>
      </c>
      <c r="V450" s="3">
        <v>41.028666666666645</v>
      </c>
      <c r="W450" s="3">
        <f>SUM(Table3[[#This Row],[RN Hours Contract]:[Med Aide Hours Contract]])</f>
        <v>0</v>
      </c>
      <c r="X450" s="3">
        <v>0</v>
      </c>
      <c r="Y450" s="3">
        <v>0</v>
      </c>
      <c r="Z450" s="3">
        <v>0</v>
      </c>
      <c r="AA450" s="3">
        <v>0</v>
      </c>
      <c r="AB450" s="3">
        <v>0</v>
      </c>
      <c r="AC450" s="3">
        <v>0</v>
      </c>
      <c r="AD450" s="3">
        <v>0</v>
      </c>
      <c r="AE450" s="3">
        <v>0</v>
      </c>
      <c r="AF450" t="s">
        <v>448</v>
      </c>
      <c r="AG450" s="13">
        <v>7</v>
      </c>
      <c r="AQ450"/>
    </row>
    <row r="451" spans="1:43" x14ac:dyDescent="0.2">
      <c r="A451" t="s">
        <v>479</v>
      </c>
      <c r="B451" t="s">
        <v>930</v>
      </c>
      <c r="C451" t="s">
        <v>1194</v>
      </c>
      <c r="D451" t="s">
        <v>1314</v>
      </c>
      <c r="E451" s="3">
        <v>49.766666666666666</v>
      </c>
      <c r="F451" s="3">
        <f>Table3[[#This Row],[Total Hours Nurse Staffing]]/Table3[[#This Row],[MDS Census]]</f>
        <v>6.1424960928778747</v>
      </c>
      <c r="G451" s="3">
        <f>Table3[[#This Row],[Total Direct Care Staff Hours]]/Table3[[#This Row],[MDS Census]]</f>
        <v>5.9987139986604152</v>
      </c>
      <c r="H451" s="3">
        <f>Table3[[#This Row],[Total RN Hours (w/ Admin, DON)]]/Table3[[#This Row],[MDS Census]]</f>
        <v>0.4149944183969636</v>
      </c>
      <c r="I451" s="3">
        <f>Table3[[#This Row],[RN Hours (excl. Admin, DON)]]/Table3[[#This Row],[MDS Census]]</f>
        <v>0.27121232417950436</v>
      </c>
      <c r="J451" s="3">
        <f t="shared" si="7"/>
        <v>305.69155555555557</v>
      </c>
      <c r="K451" s="3">
        <f>SUM(Table3[[#This Row],[RN Hours (excl. Admin, DON)]], Table3[[#This Row],[LPN Hours (excl. Admin)]], Table3[[#This Row],[CNA Hours]], Table3[[#This Row],[NA TR Hours]], Table3[[#This Row],[Med Aide/Tech Hours]])</f>
        <v>298.536</v>
      </c>
      <c r="L451" s="3">
        <f>SUM(Table3[[#This Row],[RN Hours (excl. Admin, DON)]:[RN DON Hours]])</f>
        <v>20.652888888888889</v>
      </c>
      <c r="M451" s="3">
        <v>13.497333333333334</v>
      </c>
      <c r="N451" s="3">
        <v>2.4888888888888889</v>
      </c>
      <c r="O451" s="3">
        <v>4.666666666666667</v>
      </c>
      <c r="P451" s="3">
        <f>SUM(Table3[[#This Row],[LPN Hours (excl. Admin)]:[LPN Admin Hours]])</f>
        <v>59.533666666666662</v>
      </c>
      <c r="Q451" s="3">
        <v>59.533666666666662</v>
      </c>
      <c r="R451" s="3">
        <v>0</v>
      </c>
      <c r="S451" s="3">
        <f>SUM(Table3[[#This Row],[CNA Hours]], Table3[[#This Row],[NA TR Hours]], Table3[[#This Row],[Med Aide/Tech Hours]])</f>
        <v>225.50500000000002</v>
      </c>
      <c r="T451" s="3">
        <v>156.33555555555557</v>
      </c>
      <c r="U451" s="3">
        <v>29.917222222222236</v>
      </c>
      <c r="V451" s="3">
        <v>39.252222222222223</v>
      </c>
      <c r="W451" s="3">
        <f>SUM(Table3[[#This Row],[RN Hours Contract]:[Med Aide Hours Contract]])</f>
        <v>0</v>
      </c>
      <c r="X451" s="3">
        <v>0</v>
      </c>
      <c r="Y451" s="3">
        <v>0</v>
      </c>
      <c r="Z451" s="3">
        <v>0</v>
      </c>
      <c r="AA451" s="3">
        <v>0</v>
      </c>
      <c r="AB451" s="3">
        <v>0</v>
      </c>
      <c r="AC451" s="3">
        <v>0</v>
      </c>
      <c r="AD451" s="3">
        <v>0</v>
      </c>
      <c r="AE451" s="3">
        <v>0</v>
      </c>
      <c r="AF451" t="s">
        <v>449</v>
      </c>
      <c r="AG451" s="13">
        <v>7</v>
      </c>
      <c r="AQ451"/>
    </row>
    <row r="452" spans="1:43" x14ac:dyDescent="0.2">
      <c r="A452" t="s">
        <v>479</v>
      </c>
      <c r="B452" t="s">
        <v>931</v>
      </c>
      <c r="C452" t="s">
        <v>1196</v>
      </c>
      <c r="D452" t="s">
        <v>1285</v>
      </c>
      <c r="E452" s="3">
        <v>58.888888888888886</v>
      </c>
      <c r="F452" s="3">
        <f>Table3[[#This Row],[Total Hours Nurse Staffing]]/Table3[[#This Row],[MDS Census]]</f>
        <v>2.7733962264150946</v>
      </c>
      <c r="G452" s="3">
        <f>Table3[[#This Row],[Total Direct Care Staff Hours]]/Table3[[#This Row],[MDS Census]]</f>
        <v>2.5716509433962269</v>
      </c>
      <c r="H452" s="3">
        <f>Table3[[#This Row],[Total RN Hours (w/ Admin, DON)]]/Table3[[#This Row],[MDS Census]]</f>
        <v>0.26943396226415095</v>
      </c>
      <c r="I452" s="3">
        <f>Table3[[#This Row],[RN Hours (excl. Admin, DON)]]/Table3[[#This Row],[MDS Census]]</f>
        <v>6.7688679245283018E-2</v>
      </c>
      <c r="J452" s="3">
        <f t="shared" si="7"/>
        <v>163.32222222222222</v>
      </c>
      <c r="K452" s="3">
        <f>SUM(Table3[[#This Row],[RN Hours (excl. Admin, DON)]], Table3[[#This Row],[LPN Hours (excl. Admin)]], Table3[[#This Row],[CNA Hours]], Table3[[#This Row],[NA TR Hours]], Table3[[#This Row],[Med Aide/Tech Hours]])</f>
        <v>151.44166666666669</v>
      </c>
      <c r="L452" s="3">
        <f>SUM(Table3[[#This Row],[RN Hours (excl. Admin, DON)]:[RN DON Hours]])</f>
        <v>15.866666666666667</v>
      </c>
      <c r="M452" s="3">
        <v>3.9861111111111112</v>
      </c>
      <c r="N452" s="3">
        <v>6.1027777777777779</v>
      </c>
      <c r="O452" s="3">
        <v>5.7777777777777777</v>
      </c>
      <c r="P452" s="3">
        <f>SUM(Table3[[#This Row],[LPN Hours (excl. Admin)]:[LPN Admin Hours]])</f>
        <v>32.680555555555557</v>
      </c>
      <c r="Q452" s="3">
        <v>32.680555555555557</v>
      </c>
      <c r="R452" s="3">
        <v>0</v>
      </c>
      <c r="S452" s="3">
        <f>SUM(Table3[[#This Row],[CNA Hours]], Table3[[#This Row],[NA TR Hours]], Table3[[#This Row],[Med Aide/Tech Hours]])</f>
        <v>114.77500000000001</v>
      </c>
      <c r="T452" s="3">
        <v>86.38333333333334</v>
      </c>
      <c r="U452" s="3">
        <v>15.425000000000001</v>
      </c>
      <c r="V452" s="3">
        <v>12.966666666666667</v>
      </c>
      <c r="W452" s="3">
        <f>SUM(Table3[[#This Row],[RN Hours Contract]:[Med Aide Hours Contract]])</f>
        <v>0</v>
      </c>
      <c r="X452" s="3">
        <v>0</v>
      </c>
      <c r="Y452" s="3">
        <v>0</v>
      </c>
      <c r="Z452" s="3">
        <v>0</v>
      </c>
      <c r="AA452" s="3">
        <v>0</v>
      </c>
      <c r="AB452" s="3">
        <v>0</v>
      </c>
      <c r="AC452" s="3">
        <v>0</v>
      </c>
      <c r="AD452" s="3">
        <v>0</v>
      </c>
      <c r="AE452" s="3">
        <v>0</v>
      </c>
      <c r="AF452" t="s">
        <v>450</v>
      </c>
      <c r="AG452" s="13">
        <v>7</v>
      </c>
      <c r="AQ452"/>
    </row>
    <row r="453" spans="1:43" x14ac:dyDescent="0.2">
      <c r="A453" t="s">
        <v>479</v>
      </c>
      <c r="B453" t="s">
        <v>932</v>
      </c>
      <c r="C453" t="s">
        <v>1197</v>
      </c>
      <c r="D453" t="s">
        <v>1272</v>
      </c>
      <c r="E453" s="3">
        <v>50.333333333333336</v>
      </c>
      <c r="F453" s="3">
        <f>Table3[[#This Row],[Total Hours Nurse Staffing]]/Table3[[#This Row],[MDS Census]]</f>
        <v>5.3080750551876372</v>
      </c>
      <c r="G453" s="3">
        <f>Table3[[#This Row],[Total Direct Care Staff Hours]]/Table3[[#This Row],[MDS Census]]</f>
        <v>5.0007350993377484</v>
      </c>
      <c r="H453" s="3">
        <f>Table3[[#This Row],[Total RN Hours (w/ Admin, DON)]]/Table3[[#This Row],[MDS Census]]</f>
        <v>0.79709050772626933</v>
      </c>
      <c r="I453" s="3">
        <f>Table3[[#This Row],[RN Hours (excl. Admin, DON)]]/Table3[[#This Row],[MDS Census]]</f>
        <v>0.57264017660044142</v>
      </c>
      <c r="J453" s="3">
        <f t="shared" si="7"/>
        <v>267.1731111111111</v>
      </c>
      <c r="K453" s="3">
        <f>SUM(Table3[[#This Row],[RN Hours (excl. Admin, DON)]], Table3[[#This Row],[LPN Hours (excl. Admin)]], Table3[[#This Row],[CNA Hours]], Table3[[#This Row],[NA TR Hours]], Table3[[#This Row],[Med Aide/Tech Hours]])</f>
        <v>251.70366666666666</v>
      </c>
      <c r="L453" s="3">
        <f>SUM(Table3[[#This Row],[RN Hours (excl. Admin, DON)]:[RN DON Hours]])</f>
        <v>40.120222222222225</v>
      </c>
      <c r="M453" s="3">
        <v>28.822888888888887</v>
      </c>
      <c r="N453" s="3">
        <v>7.8082222222222226</v>
      </c>
      <c r="O453" s="3">
        <v>3.4891111111111108</v>
      </c>
      <c r="P453" s="3">
        <f>SUM(Table3[[#This Row],[LPN Hours (excl. Admin)]:[LPN Admin Hours]])</f>
        <v>65.164999999999992</v>
      </c>
      <c r="Q453" s="3">
        <v>60.992888888888885</v>
      </c>
      <c r="R453" s="3">
        <v>4.1721111111111115</v>
      </c>
      <c r="S453" s="3">
        <f>SUM(Table3[[#This Row],[CNA Hours]], Table3[[#This Row],[NA TR Hours]], Table3[[#This Row],[Med Aide/Tech Hours]])</f>
        <v>161.88788888888888</v>
      </c>
      <c r="T453" s="3">
        <v>161.88788888888888</v>
      </c>
      <c r="U453" s="3">
        <v>0</v>
      </c>
      <c r="V453" s="3">
        <v>0</v>
      </c>
      <c r="W453" s="3">
        <f>SUM(Table3[[#This Row],[RN Hours Contract]:[Med Aide Hours Contract]])</f>
        <v>0</v>
      </c>
      <c r="X453" s="3">
        <v>0</v>
      </c>
      <c r="Y453" s="3">
        <v>0</v>
      </c>
      <c r="Z453" s="3">
        <v>0</v>
      </c>
      <c r="AA453" s="3">
        <v>0</v>
      </c>
      <c r="AB453" s="3">
        <v>0</v>
      </c>
      <c r="AC453" s="3">
        <v>0</v>
      </c>
      <c r="AD453" s="3">
        <v>0</v>
      </c>
      <c r="AE453" s="3">
        <v>0</v>
      </c>
      <c r="AF453" t="s">
        <v>451</v>
      </c>
      <c r="AG453" s="13">
        <v>7</v>
      </c>
      <c r="AQ453"/>
    </row>
    <row r="454" spans="1:43" x14ac:dyDescent="0.2">
      <c r="A454" t="s">
        <v>479</v>
      </c>
      <c r="B454" t="s">
        <v>933</v>
      </c>
      <c r="C454" t="s">
        <v>1182</v>
      </c>
      <c r="D454" t="s">
        <v>1255</v>
      </c>
      <c r="E454" s="3">
        <v>62.766666666666666</v>
      </c>
      <c r="F454" s="3">
        <f>Table3[[#This Row],[Total Hours Nurse Staffing]]/Table3[[#This Row],[MDS Census]]</f>
        <v>3.8519206939281294</v>
      </c>
      <c r="G454" s="3">
        <f>Table3[[#This Row],[Total Direct Care Staff Hours]]/Table3[[#This Row],[MDS Census]]</f>
        <v>3.6498937865108871</v>
      </c>
      <c r="H454" s="3">
        <f>Table3[[#This Row],[Total RN Hours (w/ Admin, DON)]]/Table3[[#This Row],[MDS Census]]</f>
        <v>0.75845282350858556</v>
      </c>
      <c r="I454" s="3">
        <f>Table3[[#This Row],[RN Hours (excl. Admin, DON)]]/Table3[[#This Row],[MDS Census]]</f>
        <v>0.56748982120729341</v>
      </c>
      <c r="J454" s="3">
        <f t="shared" si="7"/>
        <v>241.77222222222224</v>
      </c>
      <c r="K454" s="3">
        <f>SUM(Table3[[#This Row],[RN Hours (excl. Admin, DON)]], Table3[[#This Row],[LPN Hours (excl. Admin)]], Table3[[#This Row],[CNA Hours]], Table3[[#This Row],[NA TR Hours]], Table3[[#This Row],[Med Aide/Tech Hours]])</f>
        <v>229.09166666666667</v>
      </c>
      <c r="L454" s="3">
        <f>SUM(Table3[[#This Row],[RN Hours (excl. Admin, DON)]:[RN DON Hours]])</f>
        <v>47.605555555555554</v>
      </c>
      <c r="M454" s="3">
        <v>35.619444444444447</v>
      </c>
      <c r="N454" s="3">
        <v>6.3805555555555555</v>
      </c>
      <c r="O454" s="3">
        <v>5.6055555555555552</v>
      </c>
      <c r="P454" s="3">
        <f>SUM(Table3[[#This Row],[LPN Hours (excl. Admin)]:[LPN Admin Hours]])</f>
        <v>50.736111111111107</v>
      </c>
      <c r="Q454" s="3">
        <v>50.041666666666664</v>
      </c>
      <c r="R454" s="3">
        <v>0.69444444444444442</v>
      </c>
      <c r="S454" s="3">
        <f>SUM(Table3[[#This Row],[CNA Hours]], Table3[[#This Row],[NA TR Hours]], Table3[[#This Row],[Med Aide/Tech Hours]])</f>
        <v>143.43055555555557</v>
      </c>
      <c r="T454" s="3">
        <v>118.64722222222223</v>
      </c>
      <c r="U454" s="3">
        <v>0</v>
      </c>
      <c r="V454" s="3">
        <v>24.783333333333335</v>
      </c>
      <c r="W454" s="3">
        <f>SUM(Table3[[#This Row],[RN Hours Contract]:[Med Aide Hours Contract]])</f>
        <v>0</v>
      </c>
      <c r="X454" s="3">
        <v>0</v>
      </c>
      <c r="Y454" s="3">
        <v>0</v>
      </c>
      <c r="Z454" s="3">
        <v>0</v>
      </c>
      <c r="AA454" s="3">
        <v>0</v>
      </c>
      <c r="AB454" s="3">
        <v>0</v>
      </c>
      <c r="AC454" s="3">
        <v>0</v>
      </c>
      <c r="AD454" s="3">
        <v>0</v>
      </c>
      <c r="AE454" s="3">
        <v>0</v>
      </c>
      <c r="AF454" t="s">
        <v>452</v>
      </c>
      <c r="AG454" s="13">
        <v>7</v>
      </c>
      <c r="AQ454"/>
    </row>
    <row r="455" spans="1:43" x14ac:dyDescent="0.2">
      <c r="A455" t="s">
        <v>479</v>
      </c>
      <c r="B455" t="s">
        <v>934</v>
      </c>
      <c r="C455" t="s">
        <v>1031</v>
      </c>
      <c r="D455" t="s">
        <v>1298</v>
      </c>
      <c r="E455" s="3">
        <v>98.511111111111106</v>
      </c>
      <c r="F455" s="3">
        <f>Table3[[#This Row],[Total Hours Nurse Staffing]]/Table3[[#This Row],[MDS Census]]</f>
        <v>3.9759756372659605</v>
      </c>
      <c r="G455" s="3">
        <f>Table3[[#This Row],[Total Direct Care Staff Hours]]/Table3[[#This Row],[MDS Census]]</f>
        <v>3.8566151590345146</v>
      </c>
      <c r="H455" s="3">
        <f>Table3[[#This Row],[Total RN Hours (w/ Admin, DON)]]/Table3[[#This Row],[MDS Census]]</f>
        <v>0.661318520189488</v>
      </c>
      <c r="I455" s="3">
        <f>Table3[[#This Row],[RN Hours (excl. Admin, DON)]]/Table3[[#This Row],[MDS Census]]</f>
        <v>0.54195804195804198</v>
      </c>
      <c r="J455" s="3">
        <f t="shared" si="7"/>
        <v>391.67777777777781</v>
      </c>
      <c r="K455" s="3">
        <f>SUM(Table3[[#This Row],[RN Hours (excl. Admin, DON)]], Table3[[#This Row],[LPN Hours (excl. Admin)]], Table3[[#This Row],[CNA Hours]], Table3[[#This Row],[NA TR Hours]], Table3[[#This Row],[Med Aide/Tech Hours]])</f>
        <v>379.91944444444448</v>
      </c>
      <c r="L455" s="3">
        <f>SUM(Table3[[#This Row],[RN Hours (excl. Admin, DON)]:[RN DON Hours]])</f>
        <v>65.147222222222226</v>
      </c>
      <c r="M455" s="3">
        <v>53.388888888888886</v>
      </c>
      <c r="N455" s="3">
        <v>6.2527777777777782</v>
      </c>
      <c r="O455" s="3">
        <v>5.5055555555555555</v>
      </c>
      <c r="P455" s="3">
        <f>SUM(Table3[[#This Row],[LPN Hours (excl. Admin)]:[LPN Admin Hours]])</f>
        <v>82.611111111111114</v>
      </c>
      <c r="Q455" s="3">
        <v>82.611111111111114</v>
      </c>
      <c r="R455" s="3">
        <v>0</v>
      </c>
      <c r="S455" s="3">
        <f>SUM(Table3[[#This Row],[CNA Hours]], Table3[[#This Row],[NA TR Hours]], Table3[[#This Row],[Med Aide/Tech Hours]])</f>
        <v>243.91944444444445</v>
      </c>
      <c r="T455" s="3">
        <v>218.8388888888889</v>
      </c>
      <c r="U455" s="3">
        <v>0.25</v>
      </c>
      <c r="V455" s="3">
        <v>24.830555555555556</v>
      </c>
      <c r="W455" s="3">
        <f>SUM(Table3[[#This Row],[RN Hours Contract]:[Med Aide Hours Contract]])</f>
        <v>0</v>
      </c>
      <c r="X455" s="3">
        <v>0</v>
      </c>
      <c r="Y455" s="3">
        <v>0</v>
      </c>
      <c r="Z455" s="3">
        <v>0</v>
      </c>
      <c r="AA455" s="3">
        <v>0</v>
      </c>
      <c r="AB455" s="3">
        <v>0</v>
      </c>
      <c r="AC455" s="3">
        <v>0</v>
      </c>
      <c r="AD455" s="3">
        <v>0</v>
      </c>
      <c r="AE455" s="3">
        <v>0</v>
      </c>
      <c r="AF455" t="s">
        <v>453</v>
      </c>
      <c r="AG455" s="13">
        <v>7</v>
      </c>
      <c r="AQ455"/>
    </row>
    <row r="456" spans="1:43" x14ac:dyDescent="0.2">
      <c r="A456" t="s">
        <v>479</v>
      </c>
      <c r="B456" t="s">
        <v>935</v>
      </c>
      <c r="C456" t="s">
        <v>1027</v>
      </c>
      <c r="D456" t="s">
        <v>1203</v>
      </c>
      <c r="E456" s="3">
        <v>32.922222222222224</v>
      </c>
      <c r="F456" s="3">
        <f>Table3[[#This Row],[Total Hours Nurse Staffing]]/Table3[[#This Row],[MDS Census]]</f>
        <v>4.1863145460681741</v>
      </c>
      <c r="G456" s="3">
        <f>Table3[[#This Row],[Total Direct Care Staff Hours]]/Table3[[#This Row],[MDS Census]]</f>
        <v>3.8244684441444479</v>
      </c>
      <c r="H456" s="3">
        <f>Table3[[#This Row],[Total RN Hours (w/ Admin, DON)]]/Table3[[#This Row],[MDS Census]]</f>
        <v>1.378886263921701</v>
      </c>
      <c r="I456" s="3">
        <f>Table3[[#This Row],[RN Hours (excl. Admin, DON)]]/Table3[[#This Row],[MDS Census]]</f>
        <v>1.211488356395545</v>
      </c>
      <c r="J456" s="3">
        <f t="shared" si="7"/>
        <v>137.82277777777779</v>
      </c>
      <c r="K456" s="3">
        <f>SUM(Table3[[#This Row],[RN Hours (excl. Admin, DON)]], Table3[[#This Row],[LPN Hours (excl. Admin)]], Table3[[#This Row],[CNA Hours]], Table3[[#This Row],[NA TR Hours]], Table3[[#This Row],[Med Aide/Tech Hours]])</f>
        <v>125.91</v>
      </c>
      <c r="L456" s="3">
        <f>SUM(Table3[[#This Row],[RN Hours (excl. Admin, DON)]:[RN DON Hours]])</f>
        <v>45.396000000000001</v>
      </c>
      <c r="M456" s="3">
        <v>39.884888888888888</v>
      </c>
      <c r="N456" s="3">
        <v>0</v>
      </c>
      <c r="O456" s="3">
        <v>5.5111111111111111</v>
      </c>
      <c r="P456" s="3">
        <f>SUM(Table3[[#This Row],[LPN Hours (excl. Admin)]:[LPN Admin Hours]])</f>
        <v>28.799888888888887</v>
      </c>
      <c r="Q456" s="3">
        <v>22.39822222222222</v>
      </c>
      <c r="R456" s="3">
        <v>6.4016666666666673</v>
      </c>
      <c r="S456" s="3">
        <f>SUM(Table3[[#This Row],[CNA Hours]], Table3[[#This Row],[NA TR Hours]], Table3[[#This Row],[Med Aide/Tech Hours]])</f>
        <v>63.626888888888885</v>
      </c>
      <c r="T456" s="3">
        <v>57.74122222222222</v>
      </c>
      <c r="U456" s="3">
        <v>0</v>
      </c>
      <c r="V456" s="3">
        <v>5.8856666666666682</v>
      </c>
      <c r="W456" s="3">
        <f>SUM(Table3[[#This Row],[RN Hours Contract]:[Med Aide Hours Contract]])</f>
        <v>3.5152222222222225</v>
      </c>
      <c r="X456" s="3">
        <v>0.13633333333333333</v>
      </c>
      <c r="Y456" s="3">
        <v>0</v>
      </c>
      <c r="Z456" s="3">
        <v>0</v>
      </c>
      <c r="AA456" s="3">
        <v>2.0455555555555556</v>
      </c>
      <c r="AB456" s="3">
        <v>0</v>
      </c>
      <c r="AC456" s="3">
        <v>1.3333333333333333</v>
      </c>
      <c r="AD456" s="3">
        <v>0</v>
      </c>
      <c r="AE456" s="3">
        <v>0</v>
      </c>
      <c r="AF456" t="s">
        <v>454</v>
      </c>
      <c r="AG456" s="13">
        <v>7</v>
      </c>
      <c r="AQ456"/>
    </row>
    <row r="457" spans="1:43" x14ac:dyDescent="0.2">
      <c r="A457" t="s">
        <v>479</v>
      </c>
      <c r="B457" t="s">
        <v>936</v>
      </c>
      <c r="C457" t="s">
        <v>985</v>
      </c>
      <c r="D457" t="s">
        <v>1227</v>
      </c>
      <c r="E457" s="3">
        <v>93.922222222222217</v>
      </c>
      <c r="F457" s="3">
        <f>Table3[[#This Row],[Total Hours Nurse Staffing]]/Table3[[#This Row],[MDS Census]]</f>
        <v>4.0886277061398326</v>
      </c>
      <c r="G457" s="3">
        <f>Table3[[#This Row],[Total Direct Care Staff Hours]]/Table3[[#This Row],[MDS Census]]</f>
        <v>3.5833987933278131</v>
      </c>
      <c r="H457" s="3">
        <f>Table3[[#This Row],[Total RN Hours (w/ Admin, DON)]]/Table3[[#This Row],[MDS Census]]</f>
        <v>0.47385898497574824</v>
      </c>
      <c r="I457" s="3">
        <f>Table3[[#This Row],[RN Hours (excl. Admin, DON)]]/Table3[[#This Row],[MDS Census]]</f>
        <v>9.1768602862888932E-2</v>
      </c>
      <c r="J457" s="3">
        <f t="shared" si="7"/>
        <v>384.01300000000003</v>
      </c>
      <c r="K457" s="3">
        <f>SUM(Table3[[#This Row],[RN Hours (excl. Admin, DON)]], Table3[[#This Row],[LPN Hours (excl. Admin)]], Table3[[#This Row],[CNA Hours]], Table3[[#This Row],[NA TR Hours]], Table3[[#This Row],[Med Aide/Tech Hours]])</f>
        <v>336.56077777777779</v>
      </c>
      <c r="L457" s="3">
        <f>SUM(Table3[[#This Row],[RN Hours (excl. Admin, DON)]:[RN DON Hours]])</f>
        <v>44.505888888888883</v>
      </c>
      <c r="M457" s="3">
        <v>8.6191111111111116</v>
      </c>
      <c r="N457" s="3">
        <v>30.197888888888883</v>
      </c>
      <c r="O457" s="3">
        <v>5.6888888888888891</v>
      </c>
      <c r="P457" s="3">
        <f>SUM(Table3[[#This Row],[LPN Hours (excl. Admin)]:[LPN Admin Hours]])</f>
        <v>99.055555555555557</v>
      </c>
      <c r="Q457" s="3">
        <v>87.490111111111105</v>
      </c>
      <c r="R457" s="3">
        <v>11.565444444444449</v>
      </c>
      <c r="S457" s="3">
        <f>SUM(Table3[[#This Row],[CNA Hours]], Table3[[#This Row],[NA TR Hours]], Table3[[#This Row],[Med Aide/Tech Hours]])</f>
        <v>240.45155555555556</v>
      </c>
      <c r="T457" s="3">
        <v>198.14622222222221</v>
      </c>
      <c r="U457" s="3">
        <v>0</v>
      </c>
      <c r="V457" s="3">
        <v>42.305333333333337</v>
      </c>
      <c r="W457" s="3">
        <f>SUM(Table3[[#This Row],[RN Hours Contract]:[Med Aide Hours Contract]])</f>
        <v>1.7281111111111114</v>
      </c>
      <c r="X457" s="3">
        <v>0</v>
      </c>
      <c r="Y457" s="3">
        <v>1.7281111111111114</v>
      </c>
      <c r="Z457" s="3">
        <v>0</v>
      </c>
      <c r="AA457" s="3">
        <v>0</v>
      </c>
      <c r="AB457" s="3">
        <v>0</v>
      </c>
      <c r="AC457" s="3">
        <v>0</v>
      </c>
      <c r="AD457" s="3">
        <v>0</v>
      </c>
      <c r="AE457" s="3">
        <v>0</v>
      </c>
      <c r="AF457" t="s">
        <v>455</v>
      </c>
      <c r="AG457" s="13">
        <v>7</v>
      </c>
      <c r="AQ457"/>
    </row>
    <row r="458" spans="1:43" x14ac:dyDescent="0.2">
      <c r="A458" t="s">
        <v>479</v>
      </c>
      <c r="B458" t="s">
        <v>937</v>
      </c>
      <c r="C458" t="s">
        <v>1198</v>
      </c>
      <c r="D458" t="s">
        <v>1225</v>
      </c>
      <c r="E458" s="3">
        <v>41.155555555555559</v>
      </c>
      <c r="F458" s="3">
        <f>Table3[[#This Row],[Total Hours Nurse Staffing]]/Table3[[#This Row],[MDS Census]]</f>
        <v>3.9479616630669536</v>
      </c>
      <c r="G458" s="3">
        <f>Table3[[#This Row],[Total Direct Care Staff Hours]]/Table3[[#This Row],[MDS Census]]</f>
        <v>3.6824190064794804</v>
      </c>
      <c r="H458" s="3">
        <f>Table3[[#This Row],[Total RN Hours (w/ Admin, DON)]]/Table3[[#This Row],[MDS Census]]</f>
        <v>0.33674676025917921</v>
      </c>
      <c r="I458" s="3">
        <f>Table3[[#This Row],[RN Hours (excl. Admin, DON)]]/Table3[[#This Row],[MDS Census]]</f>
        <v>7.1204103671706251E-2</v>
      </c>
      <c r="J458" s="3">
        <f t="shared" si="7"/>
        <v>162.48055555555553</v>
      </c>
      <c r="K458" s="3">
        <f>SUM(Table3[[#This Row],[RN Hours (excl. Admin, DON)]], Table3[[#This Row],[LPN Hours (excl. Admin)]], Table3[[#This Row],[CNA Hours]], Table3[[#This Row],[NA TR Hours]], Table3[[#This Row],[Med Aide/Tech Hours]])</f>
        <v>151.55199999999996</v>
      </c>
      <c r="L458" s="3">
        <f>SUM(Table3[[#This Row],[RN Hours (excl. Admin, DON)]:[RN DON Hours]])</f>
        <v>13.858999999999998</v>
      </c>
      <c r="M458" s="3">
        <v>2.9304444444444444</v>
      </c>
      <c r="N458" s="3">
        <v>5.2396666666666656</v>
      </c>
      <c r="O458" s="3">
        <v>5.6888888888888891</v>
      </c>
      <c r="P458" s="3">
        <f>SUM(Table3[[#This Row],[LPN Hours (excl. Admin)]:[LPN Admin Hours]])</f>
        <v>26.032888888888888</v>
      </c>
      <c r="Q458" s="3">
        <v>26.032888888888888</v>
      </c>
      <c r="R458" s="3">
        <v>0</v>
      </c>
      <c r="S458" s="3">
        <f>SUM(Table3[[#This Row],[CNA Hours]], Table3[[#This Row],[NA TR Hours]], Table3[[#This Row],[Med Aide/Tech Hours]])</f>
        <v>122.58866666666664</v>
      </c>
      <c r="T458" s="3">
        <v>90.374333333333325</v>
      </c>
      <c r="U458" s="3">
        <v>5.360555555555556</v>
      </c>
      <c r="V458" s="3">
        <v>26.853777777777768</v>
      </c>
      <c r="W458" s="3">
        <f>SUM(Table3[[#This Row],[RN Hours Contract]:[Med Aide Hours Contract]])</f>
        <v>0</v>
      </c>
      <c r="X458" s="3">
        <v>0</v>
      </c>
      <c r="Y458" s="3">
        <v>0</v>
      </c>
      <c r="Z458" s="3">
        <v>0</v>
      </c>
      <c r="AA458" s="3">
        <v>0</v>
      </c>
      <c r="AB458" s="3">
        <v>0</v>
      </c>
      <c r="AC458" s="3">
        <v>0</v>
      </c>
      <c r="AD458" s="3">
        <v>0</v>
      </c>
      <c r="AE458" s="3">
        <v>0</v>
      </c>
      <c r="AF458" t="s">
        <v>456</v>
      </c>
      <c r="AG458" s="13">
        <v>7</v>
      </c>
      <c r="AQ458"/>
    </row>
    <row r="459" spans="1:43" x14ac:dyDescent="0.2">
      <c r="A459" t="s">
        <v>479</v>
      </c>
      <c r="B459" t="s">
        <v>938</v>
      </c>
      <c r="C459" t="s">
        <v>1022</v>
      </c>
      <c r="D459" t="s">
        <v>1213</v>
      </c>
      <c r="E459" s="3">
        <v>34.166666666666664</v>
      </c>
      <c r="F459" s="3">
        <f>Table3[[#This Row],[Total Hours Nurse Staffing]]/Table3[[#This Row],[MDS Census]]</f>
        <v>7.0748780487804881</v>
      </c>
      <c r="G459" s="3">
        <f>Table3[[#This Row],[Total Direct Care Staff Hours]]/Table3[[#This Row],[MDS Census]]</f>
        <v>6.7886991869918694</v>
      </c>
      <c r="H459" s="3">
        <f>Table3[[#This Row],[Total RN Hours (w/ Admin, DON)]]/Table3[[#This Row],[MDS Census]]</f>
        <v>0.91747967479674797</v>
      </c>
      <c r="I459" s="3">
        <f>Table3[[#This Row],[RN Hours (excl. Admin, DON)]]/Table3[[#This Row],[MDS Census]]</f>
        <v>0.76658536585365855</v>
      </c>
      <c r="J459" s="3">
        <f t="shared" si="7"/>
        <v>241.72499999999999</v>
      </c>
      <c r="K459" s="3">
        <f>SUM(Table3[[#This Row],[RN Hours (excl. Admin, DON)]], Table3[[#This Row],[LPN Hours (excl. Admin)]], Table3[[#This Row],[CNA Hours]], Table3[[#This Row],[NA TR Hours]], Table3[[#This Row],[Med Aide/Tech Hours]])</f>
        <v>231.94722222222219</v>
      </c>
      <c r="L459" s="3">
        <f>SUM(Table3[[#This Row],[RN Hours (excl. Admin, DON)]:[RN DON Hours]])</f>
        <v>31.347222222222221</v>
      </c>
      <c r="M459" s="3">
        <v>26.191666666666666</v>
      </c>
      <c r="N459" s="3">
        <v>0</v>
      </c>
      <c r="O459" s="3">
        <v>5.1555555555555559</v>
      </c>
      <c r="P459" s="3">
        <f>SUM(Table3[[#This Row],[LPN Hours (excl. Admin)]:[LPN Admin Hours]])</f>
        <v>76.24722222222222</v>
      </c>
      <c r="Q459" s="3">
        <v>71.625</v>
      </c>
      <c r="R459" s="3">
        <v>4.6222222222222218</v>
      </c>
      <c r="S459" s="3">
        <f>SUM(Table3[[#This Row],[CNA Hours]], Table3[[#This Row],[NA TR Hours]], Table3[[#This Row],[Med Aide/Tech Hours]])</f>
        <v>134.13055555555556</v>
      </c>
      <c r="T459" s="3">
        <v>107.24722222222222</v>
      </c>
      <c r="U459" s="3">
        <v>0</v>
      </c>
      <c r="V459" s="3">
        <v>26.883333333333333</v>
      </c>
      <c r="W459" s="3">
        <f>SUM(Table3[[#This Row],[RN Hours Contract]:[Med Aide Hours Contract]])</f>
        <v>0</v>
      </c>
      <c r="X459" s="3">
        <v>0</v>
      </c>
      <c r="Y459" s="3">
        <v>0</v>
      </c>
      <c r="Z459" s="3">
        <v>0</v>
      </c>
      <c r="AA459" s="3">
        <v>0</v>
      </c>
      <c r="AB459" s="3">
        <v>0</v>
      </c>
      <c r="AC459" s="3">
        <v>0</v>
      </c>
      <c r="AD459" s="3">
        <v>0</v>
      </c>
      <c r="AE459" s="3">
        <v>0</v>
      </c>
      <c r="AF459" t="s">
        <v>457</v>
      </c>
      <c r="AG459" s="13">
        <v>7</v>
      </c>
      <c r="AQ459"/>
    </row>
    <row r="460" spans="1:43" x14ac:dyDescent="0.2">
      <c r="A460" t="s">
        <v>479</v>
      </c>
      <c r="B460" t="s">
        <v>939</v>
      </c>
      <c r="C460" t="s">
        <v>1012</v>
      </c>
      <c r="D460" t="s">
        <v>1229</v>
      </c>
      <c r="E460" s="3">
        <v>52.166666666666664</v>
      </c>
      <c r="F460" s="3">
        <f>Table3[[#This Row],[Total Hours Nurse Staffing]]/Table3[[#This Row],[MDS Census]]</f>
        <v>4.1838700745473911</v>
      </c>
      <c r="G460" s="3">
        <f>Table3[[#This Row],[Total Direct Care Staff Hours]]/Table3[[#This Row],[MDS Census]]</f>
        <v>3.7758487752928649</v>
      </c>
      <c r="H460" s="3">
        <f>Table3[[#This Row],[Total RN Hours (w/ Admin, DON)]]/Table3[[#This Row],[MDS Census]]</f>
        <v>0.97301810436634717</v>
      </c>
      <c r="I460" s="3">
        <f>Table3[[#This Row],[RN Hours (excl. Admin, DON)]]/Table3[[#This Row],[MDS Census]]</f>
        <v>0.58233652822151227</v>
      </c>
      <c r="J460" s="3">
        <f t="shared" si="7"/>
        <v>218.25855555555557</v>
      </c>
      <c r="K460" s="3">
        <f>SUM(Table3[[#This Row],[RN Hours (excl. Admin, DON)]], Table3[[#This Row],[LPN Hours (excl. Admin)]], Table3[[#This Row],[CNA Hours]], Table3[[#This Row],[NA TR Hours]], Table3[[#This Row],[Med Aide/Tech Hours]])</f>
        <v>196.97344444444445</v>
      </c>
      <c r="L460" s="3">
        <f>SUM(Table3[[#This Row],[RN Hours (excl. Admin, DON)]:[RN DON Hours]])</f>
        <v>50.75911111111111</v>
      </c>
      <c r="M460" s="3">
        <v>30.378555555555558</v>
      </c>
      <c r="N460" s="3">
        <v>15.669444444444444</v>
      </c>
      <c r="O460" s="3">
        <v>4.7111111111111112</v>
      </c>
      <c r="P460" s="3">
        <f>SUM(Table3[[#This Row],[LPN Hours (excl. Admin)]:[LPN Admin Hours]])</f>
        <v>58.178777777777782</v>
      </c>
      <c r="Q460" s="3">
        <v>57.274222222222228</v>
      </c>
      <c r="R460" s="3">
        <v>0.90455555555555556</v>
      </c>
      <c r="S460" s="3">
        <f>SUM(Table3[[#This Row],[CNA Hours]], Table3[[#This Row],[NA TR Hours]], Table3[[#This Row],[Med Aide/Tech Hours]])</f>
        <v>109.32066666666667</v>
      </c>
      <c r="T460" s="3">
        <v>89.575555555555553</v>
      </c>
      <c r="U460" s="3">
        <v>0</v>
      </c>
      <c r="V460" s="3">
        <v>19.745111111111111</v>
      </c>
      <c r="W460" s="3">
        <f>SUM(Table3[[#This Row],[RN Hours Contract]:[Med Aide Hours Contract]])</f>
        <v>5.6722222222222225</v>
      </c>
      <c r="X460" s="3">
        <v>4.3574444444444449</v>
      </c>
      <c r="Y460" s="3">
        <v>0</v>
      </c>
      <c r="Z460" s="3">
        <v>0</v>
      </c>
      <c r="AA460" s="3">
        <v>0</v>
      </c>
      <c r="AB460" s="3">
        <v>0</v>
      </c>
      <c r="AC460" s="3">
        <v>1.3147777777777778</v>
      </c>
      <c r="AD460" s="3">
        <v>0</v>
      </c>
      <c r="AE460" s="3">
        <v>0</v>
      </c>
      <c r="AF460" t="s">
        <v>458</v>
      </c>
      <c r="AG460" s="13">
        <v>7</v>
      </c>
      <c r="AQ460"/>
    </row>
    <row r="461" spans="1:43" x14ac:dyDescent="0.2">
      <c r="A461" t="s">
        <v>479</v>
      </c>
      <c r="B461" t="s">
        <v>940</v>
      </c>
      <c r="C461" t="s">
        <v>1031</v>
      </c>
      <c r="D461" t="s">
        <v>1213</v>
      </c>
      <c r="E461" s="3">
        <v>50.555555555555557</v>
      </c>
      <c r="F461" s="3">
        <f>Table3[[#This Row],[Total Hours Nurse Staffing]]/Table3[[#This Row],[MDS Census]]</f>
        <v>5.9841846153846152</v>
      </c>
      <c r="G461" s="3">
        <f>Table3[[#This Row],[Total Direct Care Staff Hours]]/Table3[[#This Row],[MDS Census]]</f>
        <v>5.5081956043956035</v>
      </c>
      <c r="H461" s="3">
        <f>Table3[[#This Row],[Total RN Hours (w/ Admin, DON)]]/Table3[[#This Row],[MDS Census]]</f>
        <v>0.96642417582417572</v>
      </c>
      <c r="I461" s="3">
        <f>Table3[[#This Row],[RN Hours (excl. Admin, DON)]]/Table3[[#This Row],[MDS Census]]</f>
        <v>0.80999560439560436</v>
      </c>
      <c r="J461" s="3">
        <f t="shared" si="7"/>
        <v>302.5337777777778</v>
      </c>
      <c r="K461" s="3">
        <f>SUM(Table3[[#This Row],[RN Hours (excl. Admin, DON)]], Table3[[#This Row],[LPN Hours (excl. Admin)]], Table3[[#This Row],[CNA Hours]], Table3[[#This Row],[NA TR Hours]], Table3[[#This Row],[Med Aide/Tech Hours]])</f>
        <v>278.46988888888887</v>
      </c>
      <c r="L461" s="3">
        <f>SUM(Table3[[#This Row],[RN Hours (excl. Admin, DON)]:[RN DON Hours]])</f>
        <v>48.858111111111107</v>
      </c>
      <c r="M461" s="3">
        <v>40.949777777777776</v>
      </c>
      <c r="N461" s="3">
        <v>3.8194444444444446</v>
      </c>
      <c r="O461" s="3">
        <v>4.0888888888888886</v>
      </c>
      <c r="P461" s="3">
        <f>SUM(Table3[[#This Row],[LPN Hours (excl. Admin)]:[LPN Admin Hours]])</f>
        <v>69.906777777777776</v>
      </c>
      <c r="Q461" s="3">
        <v>53.751222222222218</v>
      </c>
      <c r="R461" s="3">
        <v>16.155555555555555</v>
      </c>
      <c r="S461" s="3">
        <f>SUM(Table3[[#This Row],[CNA Hours]], Table3[[#This Row],[NA TR Hours]], Table3[[#This Row],[Med Aide/Tech Hours]])</f>
        <v>183.76888888888891</v>
      </c>
      <c r="T461" s="3">
        <v>160.87633333333335</v>
      </c>
      <c r="U461" s="3">
        <v>0</v>
      </c>
      <c r="V461" s="3">
        <v>22.89255555555555</v>
      </c>
      <c r="W461" s="3">
        <f>SUM(Table3[[#This Row],[RN Hours Contract]:[Med Aide Hours Contract]])</f>
        <v>32.485777777777777</v>
      </c>
      <c r="X461" s="3">
        <v>1.7722222222222221</v>
      </c>
      <c r="Y461" s="3">
        <v>0</v>
      </c>
      <c r="Z461" s="3">
        <v>0</v>
      </c>
      <c r="AA461" s="3">
        <v>6.7555555555555555</v>
      </c>
      <c r="AB461" s="3">
        <v>0</v>
      </c>
      <c r="AC461" s="3">
        <v>23.105222222222221</v>
      </c>
      <c r="AD461" s="3">
        <v>0</v>
      </c>
      <c r="AE461" s="3">
        <v>0.85277777777777775</v>
      </c>
      <c r="AF461" t="s">
        <v>459</v>
      </c>
      <c r="AG461" s="13">
        <v>7</v>
      </c>
      <c r="AQ461"/>
    </row>
    <row r="462" spans="1:43" x14ac:dyDescent="0.2">
      <c r="A462" t="s">
        <v>479</v>
      </c>
      <c r="B462" t="s">
        <v>941</v>
      </c>
      <c r="C462" t="s">
        <v>1031</v>
      </c>
      <c r="D462" t="s">
        <v>1213</v>
      </c>
      <c r="E462" s="3">
        <v>68.066666666666663</v>
      </c>
      <c r="F462" s="3">
        <f>Table3[[#This Row],[Total Hours Nurse Staffing]]/Table3[[#This Row],[MDS Census]]</f>
        <v>4.1691560561540975</v>
      </c>
      <c r="G462" s="3">
        <f>Table3[[#This Row],[Total Direct Care Staff Hours]]/Table3[[#This Row],[MDS Census]]</f>
        <v>4.0702334312765265</v>
      </c>
      <c r="H462" s="3">
        <f>Table3[[#This Row],[Total RN Hours (w/ Admin, DON)]]/Table3[[#This Row],[MDS Census]]</f>
        <v>0.66225922298400264</v>
      </c>
      <c r="I462" s="3">
        <f>Table3[[#This Row],[RN Hours (excl. Admin, DON)]]/Table3[[#This Row],[MDS Census]]</f>
        <v>0.56333659810643155</v>
      </c>
      <c r="J462" s="3">
        <f t="shared" si="7"/>
        <v>283.78055555555557</v>
      </c>
      <c r="K462" s="3">
        <f>SUM(Table3[[#This Row],[RN Hours (excl. Admin, DON)]], Table3[[#This Row],[LPN Hours (excl. Admin)]], Table3[[#This Row],[CNA Hours]], Table3[[#This Row],[NA TR Hours]], Table3[[#This Row],[Med Aide/Tech Hours]])</f>
        <v>277.04722222222222</v>
      </c>
      <c r="L462" s="3">
        <f>SUM(Table3[[#This Row],[RN Hours (excl. Admin, DON)]:[RN DON Hours]])</f>
        <v>45.077777777777776</v>
      </c>
      <c r="M462" s="3">
        <v>38.344444444444441</v>
      </c>
      <c r="N462" s="3">
        <v>1.1333333333333333</v>
      </c>
      <c r="O462" s="3">
        <v>5.6</v>
      </c>
      <c r="P462" s="3">
        <f>SUM(Table3[[#This Row],[LPN Hours (excl. Admin)]:[LPN Admin Hours]])</f>
        <v>73.980555555555554</v>
      </c>
      <c r="Q462" s="3">
        <v>73.980555555555554</v>
      </c>
      <c r="R462" s="3">
        <v>0</v>
      </c>
      <c r="S462" s="3">
        <f>SUM(Table3[[#This Row],[CNA Hours]], Table3[[#This Row],[NA TR Hours]], Table3[[#This Row],[Med Aide/Tech Hours]])</f>
        <v>164.72222222222223</v>
      </c>
      <c r="T462" s="3">
        <v>145.31666666666666</v>
      </c>
      <c r="U462" s="3">
        <v>0</v>
      </c>
      <c r="V462" s="3">
        <v>19.405555555555555</v>
      </c>
      <c r="W462" s="3">
        <f>SUM(Table3[[#This Row],[RN Hours Contract]:[Med Aide Hours Contract]])</f>
        <v>0</v>
      </c>
      <c r="X462" s="3">
        <v>0</v>
      </c>
      <c r="Y462" s="3">
        <v>0</v>
      </c>
      <c r="Z462" s="3">
        <v>0</v>
      </c>
      <c r="AA462" s="3">
        <v>0</v>
      </c>
      <c r="AB462" s="3">
        <v>0</v>
      </c>
      <c r="AC462" s="3">
        <v>0</v>
      </c>
      <c r="AD462" s="3">
        <v>0</v>
      </c>
      <c r="AE462" s="3">
        <v>0</v>
      </c>
      <c r="AF462" t="s">
        <v>460</v>
      </c>
      <c r="AG462" s="13">
        <v>7</v>
      </c>
      <c r="AQ462"/>
    </row>
    <row r="463" spans="1:43" x14ac:dyDescent="0.2">
      <c r="A463" t="s">
        <v>479</v>
      </c>
      <c r="B463" t="s">
        <v>942</v>
      </c>
      <c r="C463" t="s">
        <v>985</v>
      </c>
      <c r="D463" t="s">
        <v>1227</v>
      </c>
      <c r="E463" s="3">
        <v>31.966666666666665</v>
      </c>
      <c r="F463" s="3">
        <f>Table3[[#This Row],[Total Hours Nurse Staffing]]/Table3[[#This Row],[MDS Census]]</f>
        <v>4.6697879735835945</v>
      </c>
      <c r="G463" s="3">
        <f>Table3[[#This Row],[Total Direct Care Staff Hours]]/Table3[[#This Row],[MDS Census]]</f>
        <v>4.4779214459506438</v>
      </c>
      <c r="H463" s="3">
        <f>Table3[[#This Row],[Total RN Hours (w/ Admin, DON)]]/Table3[[#This Row],[MDS Census]]</f>
        <v>1.8627424400417101</v>
      </c>
      <c r="I463" s="3">
        <f>Table3[[#This Row],[RN Hours (excl. Admin, DON)]]/Table3[[#This Row],[MDS Census]]</f>
        <v>1.6708759124087591</v>
      </c>
      <c r="J463" s="3">
        <f t="shared" si="7"/>
        <v>149.27755555555555</v>
      </c>
      <c r="K463" s="3">
        <f>SUM(Table3[[#This Row],[RN Hours (excl. Admin, DON)]], Table3[[#This Row],[LPN Hours (excl. Admin)]], Table3[[#This Row],[CNA Hours]], Table3[[#This Row],[NA TR Hours]], Table3[[#This Row],[Med Aide/Tech Hours]])</f>
        <v>143.14422222222223</v>
      </c>
      <c r="L463" s="3">
        <f>SUM(Table3[[#This Row],[RN Hours (excl. Admin, DON)]:[RN DON Hours]])</f>
        <v>59.545666666666662</v>
      </c>
      <c r="M463" s="3">
        <v>53.412333333333329</v>
      </c>
      <c r="N463" s="3">
        <v>0</v>
      </c>
      <c r="O463" s="3">
        <v>6.1333333333333337</v>
      </c>
      <c r="P463" s="3">
        <f>SUM(Table3[[#This Row],[LPN Hours (excl. Admin)]:[LPN Admin Hours]])</f>
        <v>10.974222222222222</v>
      </c>
      <c r="Q463" s="3">
        <v>10.974222222222222</v>
      </c>
      <c r="R463" s="3">
        <v>0</v>
      </c>
      <c r="S463" s="3">
        <f>SUM(Table3[[#This Row],[CNA Hours]], Table3[[#This Row],[NA TR Hours]], Table3[[#This Row],[Med Aide/Tech Hours]])</f>
        <v>78.757666666666665</v>
      </c>
      <c r="T463" s="3">
        <v>76.398666666666671</v>
      </c>
      <c r="U463" s="3">
        <v>0</v>
      </c>
      <c r="V463" s="3">
        <v>2.359</v>
      </c>
      <c r="W463" s="3">
        <f>SUM(Table3[[#This Row],[RN Hours Contract]:[Med Aide Hours Contract]])</f>
        <v>0</v>
      </c>
      <c r="X463" s="3">
        <v>0</v>
      </c>
      <c r="Y463" s="3">
        <v>0</v>
      </c>
      <c r="Z463" s="3">
        <v>0</v>
      </c>
      <c r="AA463" s="3">
        <v>0</v>
      </c>
      <c r="AB463" s="3">
        <v>0</v>
      </c>
      <c r="AC463" s="3">
        <v>0</v>
      </c>
      <c r="AD463" s="3">
        <v>0</v>
      </c>
      <c r="AE463" s="3">
        <v>0</v>
      </c>
      <c r="AF463" t="s">
        <v>461</v>
      </c>
      <c r="AG463" s="13">
        <v>7</v>
      </c>
      <c r="AQ463"/>
    </row>
    <row r="464" spans="1:43" x14ac:dyDescent="0.2">
      <c r="A464" t="s">
        <v>479</v>
      </c>
      <c r="B464" t="s">
        <v>943</v>
      </c>
      <c r="C464" t="s">
        <v>1031</v>
      </c>
      <c r="D464" t="s">
        <v>1298</v>
      </c>
      <c r="E464" s="3">
        <v>74.544444444444451</v>
      </c>
      <c r="F464" s="3">
        <f>Table3[[#This Row],[Total Hours Nurse Staffing]]/Table3[[#This Row],[MDS Census]]</f>
        <v>4.2897525711730511</v>
      </c>
      <c r="G464" s="3">
        <f>Table3[[#This Row],[Total Direct Care Staff Hours]]/Table3[[#This Row],[MDS Census]]</f>
        <v>3.8470353256819196</v>
      </c>
      <c r="H464" s="3">
        <f>Table3[[#This Row],[Total RN Hours (w/ Admin, DON)]]/Table3[[#This Row],[MDS Census]]</f>
        <v>0.71916231927261876</v>
      </c>
      <c r="I464" s="3">
        <f>Table3[[#This Row],[RN Hours (excl. Admin, DON)]]/Table3[[#This Row],[MDS Census]]</f>
        <v>0.65991354896407806</v>
      </c>
      <c r="J464" s="3">
        <f t="shared" si="7"/>
        <v>319.77722222222224</v>
      </c>
      <c r="K464" s="3">
        <f>SUM(Table3[[#This Row],[RN Hours (excl. Admin, DON)]], Table3[[#This Row],[LPN Hours (excl. Admin)]], Table3[[#This Row],[CNA Hours]], Table3[[#This Row],[NA TR Hours]], Table3[[#This Row],[Med Aide/Tech Hours]])</f>
        <v>286.77511111111113</v>
      </c>
      <c r="L464" s="3">
        <f>SUM(Table3[[#This Row],[RN Hours (excl. Admin, DON)]:[RN DON Hours]])</f>
        <v>53.609555555555552</v>
      </c>
      <c r="M464" s="3">
        <v>49.192888888888888</v>
      </c>
      <c r="N464" s="3">
        <v>1.6166666666666667</v>
      </c>
      <c r="O464" s="3">
        <v>2.8</v>
      </c>
      <c r="P464" s="3">
        <f>SUM(Table3[[#This Row],[LPN Hours (excl. Admin)]:[LPN Admin Hours]])</f>
        <v>120.26677777777778</v>
      </c>
      <c r="Q464" s="3">
        <v>91.681333333333328</v>
      </c>
      <c r="R464" s="3">
        <v>28.585444444444445</v>
      </c>
      <c r="S464" s="3">
        <f>SUM(Table3[[#This Row],[CNA Hours]], Table3[[#This Row],[NA TR Hours]], Table3[[#This Row],[Med Aide/Tech Hours]])</f>
        <v>145.90088888888889</v>
      </c>
      <c r="T464" s="3">
        <v>137.60088888888887</v>
      </c>
      <c r="U464" s="3">
        <v>0</v>
      </c>
      <c r="V464" s="3">
        <v>8.3000000000000007</v>
      </c>
      <c r="W464" s="3">
        <f>SUM(Table3[[#This Row],[RN Hours Contract]:[Med Aide Hours Contract]])</f>
        <v>10.933333333333334</v>
      </c>
      <c r="X464" s="3">
        <v>10.933333333333334</v>
      </c>
      <c r="Y464" s="3">
        <v>0</v>
      </c>
      <c r="Z464" s="3">
        <v>0</v>
      </c>
      <c r="AA464" s="3">
        <v>0</v>
      </c>
      <c r="AB464" s="3">
        <v>0</v>
      </c>
      <c r="AC464" s="3">
        <v>0</v>
      </c>
      <c r="AD464" s="3">
        <v>0</v>
      </c>
      <c r="AE464" s="3">
        <v>0</v>
      </c>
      <c r="AF464" t="s">
        <v>462</v>
      </c>
      <c r="AG464" s="13">
        <v>7</v>
      </c>
      <c r="AQ464"/>
    </row>
    <row r="465" spans="1:43" x14ac:dyDescent="0.2">
      <c r="A465" t="s">
        <v>479</v>
      </c>
      <c r="B465" t="s">
        <v>944</v>
      </c>
      <c r="C465" t="s">
        <v>1042</v>
      </c>
      <c r="D465" t="s">
        <v>1206</v>
      </c>
      <c r="E465" s="3">
        <v>43.977777777777774</v>
      </c>
      <c r="F465" s="3">
        <f>Table3[[#This Row],[Total Hours Nurse Staffing]]/Table3[[#This Row],[MDS Census]]</f>
        <v>3.6390853966649828</v>
      </c>
      <c r="G465" s="3">
        <f>Table3[[#This Row],[Total Direct Care Staff Hours]]/Table3[[#This Row],[MDS Census]]</f>
        <v>3.4207933299646291</v>
      </c>
      <c r="H465" s="3">
        <f>Table3[[#This Row],[Total RN Hours (w/ Admin, DON)]]/Table3[[#This Row],[MDS Census]]</f>
        <v>0.39609651339060137</v>
      </c>
      <c r="I465" s="3">
        <f>Table3[[#This Row],[RN Hours (excl. Admin, DON)]]/Table3[[#This Row],[MDS Census]]</f>
        <v>0.30293077311773625</v>
      </c>
      <c r="J465" s="3">
        <f t="shared" si="7"/>
        <v>160.03888888888889</v>
      </c>
      <c r="K465" s="3">
        <f>SUM(Table3[[#This Row],[RN Hours (excl. Admin, DON)]], Table3[[#This Row],[LPN Hours (excl. Admin)]], Table3[[#This Row],[CNA Hours]], Table3[[#This Row],[NA TR Hours]], Table3[[#This Row],[Med Aide/Tech Hours]])</f>
        <v>150.4388888888889</v>
      </c>
      <c r="L465" s="3">
        <f>SUM(Table3[[#This Row],[RN Hours (excl. Admin, DON)]:[RN DON Hours]])</f>
        <v>17.419444444444444</v>
      </c>
      <c r="M465" s="3">
        <v>13.322222222222223</v>
      </c>
      <c r="N465" s="3">
        <v>0.45277777777777778</v>
      </c>
      <c r="O465" s="3">
        <v>3.6444444444444444</v>
      </c>
      <c r="P465" s="3">
        <f>SUM(Table3[[#This Row],[LPN Hours (excl. Admin)]:[LPN Admin Hours]])</f>
        <v>50.37777777777778</v>
      </c>
      <c r="Q465" s="3">
        <v>44.875</v>
      </c>
      <c r="R465" s="3">
        <v>5.5027777777777782</v>
      </c>
      <c r="S465" s="3">
        <f>SUM(Table3[[#This Row],[CNA Hours]], Table3[[#This Row],[NA TR Hours]], Table3[[#This Row],[Med Aide/Tech Hours]])</f>
        <v>92.241666666666674</v>
      </c>
      <c r="T465" s="3">
        <v>73.7</v>
      </c>
      <c r="U465" s="3">
        <v>1.3888888888888888</v>
      </c>
      <c r="V465" s="3">
        <v>17.152777777777779</v>
      </c>
      <c r="W465" s="3">
        <f>SUM(Table3[[#This Row],[RN Hours Contract]:[Med Aide Hours Contract]])</f>
        <v>0</v>
      </c>
      <c r="X465" s="3">
        <v>0</v>
      </c>
      <c r="Y465" s="3">
        <v>0</v>
      </c>
      <c r="Z465" s="3">
        <v>0</v>
      </c>
      <c r="AA465" s="3">
        <v>0</v>
      </c>
      <c r="AB465" s="3">
        <v>0</v>
      </c>
      <c r="AC465" s="3">
        <v>0</v>
      </c>
      <c r="AD465" s="3">
        <v>0</v>
      </c>
      <c r="AE465" s="3">
        <v>0</v>
      </c>
      <c r="AF465" t="s">
        <v>463</v>
      </c>
      <c r="AG465" s="13">
        <v>7</v>
      </c>
      <c r="AQ465"/>
    </row>
    <row r="466" spans="1:43" x14ac:dyDescent="0.2">
      <c r="A466" t="s">
        <v>479</v>
      </c>
      <c r="B466" t="s">
        <v>487</v>
      </c>
      <c r="C466" t="s">
        <v>1199</v>
      </c>
      <c r="D466" t="s">
        <v>1296</v>
      </c>
      <c r="E466" s="3">
        <v>33.777777777777779</v>
      </c>
      <c r="F466" s="3">
        <f>Table3[[#This Row],[Total Hours Nurse Staffing]]/Table3[[#This Row],[MDS Census]]</f>
        <v>3.7717927631578947</v>
      </c>
      <c r="G466" s="3">
        <f>Table3[[#This Row],[Total Direct Care Staff Hours]]/Table3[[#This Row],[MDS Census]]</f>
        <v>3.619161184210526</v>
      </c>
      <c r="H466" s="3">
        <f>Table3[[#This Row],[Total RN Hours (w/ Admin, DON)]]/Table3[[#This Row],[MDS Census]]</f>
        <v>0.54827302631578945</v>
      </c>
      <c r="I466" s="3">
        <f>Table3[[#This Row],[RN Hours (excl. Admin, DON)]]/Table3[[#This Row],[MDS Census]]</f>
        <v>0.39564144736842105</v>
      </c>
      <c r="J466" s="3">
        <f t="shared" si="7"/>
        <v>127.40277777777779</v>
      </c>
      <c r="K466" s="3">
        <f>SUM(Table3[[#This Row],[RN Hours (excl. Admin, DON)]], Table3[[#This Row],[LPN Hours (excl. Admin)]], Table3[[#This Row],[CNA Hours]], Table3[[#This Row],[NA TR Hours]], Table3[[#This Row],[Med Aide/Tech Hours]])</f>
        <v>122.24722222222222</v>
      </c>
      <c r="L466" s="3">
        <f>SUM(Table3[[#This Row],[RN Hours (excl. Admin, DON)]:[RN DON Hours]])</f>
        <v>18.519444444444446</v>
      </c>
      <c r="M466" s="3">
        <v>13.363888888888889</v>
      </c>
      <c r="N466" s="3">
        <v>0</v>
      </c>
      <c r="O466" s="3">
        <v>5.1555555555555559</v>
      </c>
      <c r="P466" s="3">
        <f>SUM(Table3[[#This Row],[LPN Hours (excl. Admin)]:[LPN Admin Hours]])</f>
        <v>21.2</v>
      </c>
      <c r="Q466" s="3">
        <v>21.2</v>
      </c>
      <c r="R466" s="3">
        <v>0</v>
      </c>
      <c r="S466" s="3">
        <f>SUM(Table3[[#This Row],[CNA Hours]], Table3[[#This Row],[NA TR Hours]], Table3[[#This Row],[Med Aide/Tech Hours]])</f>
        <v>87.683333333333337</v>
      </c>
      <c r="T466" s="3">
        <v>15.686111111111112</v>
      </c>
      <c r="U466" s="3">
        <v>71.99722222222222</v>
      </c>
      <c r="V466" s="3">
        <v>0</v>
      </c>
      <c r="W466" s="3">
        <f>SUM(Table3[[#This Row],[RN Hours Contract]:[Med Aide Hours Contract]])</f>
        <v>0</v>
      </c>
      <c r="X466" s="3">
        <v>0</v>
      </c>
      <c r="Y466" s="3">
        <v>0</v>
      </c>
      <c r="Z466" s="3">
        <v>0</v>
      </c>
      <c r="AA466" s="3">
        <v>0</v>
      </c>
      <c r="AB466" s="3">
        <v>0</v>
      </c>
      <c r="AC466" s="3">
        <v>0</v>
      </c>
      <c r="AD466" s="3">
        <v>0</v>
      </c>
      <c r="AE466" s="3">
        <v>0</v>
      </c>
      <c r="AF466" t="s">
        <v>464</v>
      </c>
      <c r="AG466" s="13">
        <v>7</v>
      </c>
      <c r="AQ466"/>
    </row>
    <row r="467" spans="1:43" x14ac:dyDescent="0.2">
      <c r="A467" t="s">
        <v>479</v>
      </c>
      <c r="B467" t="s">
        <v>945</v>
      </c>
      <c r="C467" t="s">
        <v>1145</v>
      </c>
      <c r="D467" t="s">
        <v>1272</v>
      </c>
      <c r="E467" s="3">
        <v>47.666666666666664</v>
      </c>
      <c r="F467" s="3">
        <f>Table3[[#This Row],[Total Hours Nurse Staffing]]/Table3[[#This Row],[MDS Census]]</f>
        <v>3.9993286713286715</v>
      </c>
      <c r="G467" s="3">
        <f>Table3[[#This Row],[Total Direct Care Staff Hours]]/Table3[[#This Row],[MDS Census]]</f>
        <v>3.9993286713286715</v>
      </c>
      <c r="H467" s="3">
        <f>Table3[[#This Row],[Total RN Hours (w/ Admin, DON)]]/Table3[[#This Row],[MDS Census]]</f>
        <v>0.49533100233100236</v>
      </c>
      <c r="I467" s="3">
        <f>Table3[[#This Row],[RN Hours (excl. Admin, DON)]]/Table3[[#This Row],[MDS Census]]</f>
        <v>0.49533100233100236</v>
      </c>
      <c r="J467" s="3">
        <f t="shared" si="7"/>
        <v>190.63466666666667</v>
      </c>
      <c r="K467" s="3">
        <f>SUM(Table3[[#This Row],[RN Hours (excl. Admin, DON)]], Table3[[#This Row],[LPN Hours (excl. Admin)]], Table3[[#This Row],[CNA Hours]], Table3[[#This Row],[NA TR Hours]], Table3[[#This Row],[Med Aide/Tech Hours]])</f>
        <v>190.63466666666667</v>
      </c>
      <c r="L467" s="3">
        <f>SUM(Table3[[#This Row],[RN Hours (excl. Admin, DON)]:[RN DON Hours]])</f>
        <v>23.610777777777777</v>
      </c>
      <c r="M467" s="3">
        <v>23.610777777777777</v>
      </c>
      <c r="N467" s="3">
        <v>0</v>
      </c>
      <c r="O467" s="3">
        <v>0</v>
      </c>
      <c r="P467" s="3">
        <f>SUM(Table3[[#This Row],[LPN Hours (excl. Admin)]:[LPN Admin Hours]])</f>
        <v>62.458000000000006</v>
      </c>
      <c r="Q467" s="3">
        <v>62.458000000000006</v>
      </c>
      <c r="R467" s="3">
        <v>0</v>
      </c>
      <c r="S467" s="3">
        <f>SUM(Table3[[#This Row],[CNA Hours]], Table3[[#This Row],[NA TR Hours]], Table3[[#This Row],[Med Aide/Tech Hours]])</f>
        <v>104.56588888888889</v>
      </c>
      <c r="T467" s="3">
        <v>68.23277777777777</v>
      </c>
      <c r="U467" s="3">
        <v>0</v>
      </c>
      <c r="V467" s="3">
        <v>36.333111111111123</v>
      </c>
      <c r="W467" s="3">
        <f>SUM(Table3[[#This Row],[RN Hours Contract]:[Med Aide Hours Contract]])</f>
        <v>0</v>
      </c>
      <c r="X467" s="3">
        <v>0</v>
      </c>
      <c r="Y467" s="3">
        <v>0</v>
      </c>
      <c r="Z467" s="3">
        <v>0</v>
      </c>
      <c r="AA467" s="3">
        <v>0</v>
      </c>
      <c r="AB467" s="3">
        <v>0</v>
      </c>
      <c r="AC467" s="3">
        <v>0</v>
      </c>
      <c r="AD467" s="3">
        <v>0</v>
      </c>
      <c r="AE467" s="3">
        <v>0</v>
      </c>
      <c r="AF467" t="s">
        <v>465</v>
      </c>
      <c r="AG467" s="13">
        <v>7</v>
      </c>
      <c r="AQ467"/>
    </row>
    <row r="468" spans="1:43" x14ac:dyDescent="0.2">
      <c r="A468" t="s">
        <v>479</v>
      </c>
      <c r="B468" t="s">
        <v>946</v>
      </c>
      <c r="C468" t="s">
        <v>1070</v>
      </c>
      <c r="D468" t="s">
        <v>1247</v>
      </c>
      <c r="E468" s="3">
        <v>27.7</v>
      </c>
      <c r="F468" s="3">
        <f>Table3[[#This Row],[Total Hours Nurse Staffing]]/Table3[[#This Row],[MDS Census]]</f>
        <v>4.9355595667870036</v>
      </c>
      <c r="G468" s="3">
        <f>Table3[[#This Row],[Total Direct Care Staff Hours]]/Table3[[#This Row],[MDS Census]]</f>
        <v>4.4107300441235466</v>
      </c>
      <c r="H468" s="3">
        <f>Table3[[#This Row],[Total RN Hours (w/ Admin, DON)]]/Table3[[#This Row],[MDS Census]]</f>
        <v>0.66052948255114297</v>
      </c>
      <c r="I468" s="3">
        <f>Table3[[#This Row],[RN Hours (excl. Admin, DON)]]/Table3[[#This Row],[MDS Census]]</f>
        <v>0.31219414360208586</v>
      </c>
      <c r="J468" s="3">
        <f t="shared" si="7"/>
        <v>136.715</v>
      </c>
      <c r="K468" s="3">
        <f>SUM(Table3[[#This Row],[RN Hours (excl. Admin, DON)]], Table3[[#This Row],[LPN Hours (excl. Admin)]], Table3[[#This Row],[CNA Hours]], Table3[[#This Row],[NA TR Hours]], Table3[[#This Row],[Med Aide/Tech Hours]])</f>
        <v>122.17722222222223</v>
      </c>
      <c r="L468" s="3">
        <f>SUM(Table3[[#This Row],[RN Hours (excl. Admin, DON)]:[RN DON Hours]])</f>
        <v>18.29666666666666</v>
      </c>
      <c r="M468" s="3">
        <v>8.6477777777777778</v>
      </c>
      <c r="N468" s="3">
        <v>4.1377777777777727</v>
      </c>
      <c r="O468" s="3">
        <v>5.5111111111111111</v>
      </c>
      <c r="P468" s="3">
        <f>SUM(Table3[[#This Row],[LPN Hours (excl. Admin)]:[LPN Admin Hours]])</f>
        <v>21.8</v>
      </c>
      <c r="Q468" s="3">
        <v>16.911111111111111</v>
      </c>
      <c r="R468" s="3">
        <v>4.8888888888888893</v>
      </c>
      <c r="S468" s="3">
        <f>SUM(Table3[[#This Row],[CNA Hours]], Table3[[#This Row],[NA TR Hours]], Table3[[#This Row],[Med Aide/Tech Hours]])</f>
        <v>96.618333333333339</v>
      </c>
      <c r="T468" s="3">
        <v>61.687777777777775</v>
      </c>
      <c r="U468" s="3">
        <v>0</v>
      </c>
      <c r="V468" s="3">
        <v>34.930555555555557</v>
      </c>
      <c r="W468" s="3">
        <f>SUM(Table3[[#This Row],[RN Hours Contract]:[Med Aide Hours Contract]])</f>
        <v>0</v>
      </c>
      <c r="X468" s="3">
        <v>0</v>
      </c>
      <c r="Y468" s="3">
        <v>0</v>
      </c>
      <c r="Z468" s="3">
        <v>0</v>
      </c>
      <c r="AA468" s="3">
        <v>0</v>
      </c>
      <c r="AB468" s="3">
        <v>0</v>
      </c>
      <c r="AC468" s="3">
        <v>0</v>
      </c>
      <c r="AD468" s="3">
        <v>0</v>
      </c>
      <c r="AE468" s="3">
        <v>0</v>
      </c>
      <c r="AF468" t="s">
        <v>466</v>
      </c>
      <c r="AG468" s="13">
        <v>7</v>
      </c>
      <c r="AQ468"/>
    </row>
    <row r="469" spans="1:43" x14ac:dyDescent="0.2">
      <c r="A469" t="s">
        <v>479</v>
      </c>
      <c r="B469" t="s">
        <v>947</v>
      </c>
      <c r="C469" t="s">
        <v>1071</v>
      </c>
      <c r="D469" t="s">
        <v>1246</v>
      </c>
      <c r="E469" s="3">
        <v>68.400000000000006</v>
      </c>
      <c r="F469" s="3">
        <f>Table3[[#This Row],[Total Hours Nurse Staffing]]/Table3[[#This Row],[MDS Census]]</f>
        <v>3.7129629629629628</v>
      </c>
      <c r="G469" s="3">
        <f>Table3[[#This Row],[Total Direct Care Staff Hours]]/Table3[[#This Row],[MDS Census]]</f>
        <v>3.378776803118908</v>
      </c>
      <c r="H469" s="3">
        <f>Table3[[#This Row],[Total RN Hours (w/ Admin, DON)]]/Table3[[#This Row],[MDS Census]]</f>
        <v>0.44269818063677713</v>
      </c>
      <c r="I469" s="3">
        <f>Table3[[#This Row],[RN Hours (excl. Admin, DON)]]/Table3[[#This Row],[MDS Census]]</f>
        <v>0.18510396361273554</v>
      </c>
      <c r="J469" s="3">
        <f t="shared" si="7"/>
        <v>253.96666666666667</v>
      </c>
      <c r="K469" s="3">
        <f>SUM(Table3[[#This Row],[RN Hours (excl. Admin, DON)]], Table3[[#This Row],[LPN Hours (excl. Admin)]], Table3[[#This Row],[CNA Hours]], Table3[[#This Row],[NA TR Hours]], Table3[[#This Row],[Med Aide/Tech Hours]])</f>
        <v>231.10833333333332</v>
      </c>
      <c r="L469" s="3">
        <f>SUM(Table3[[#This Row],[RN Hours (excl. Admin, DON)]:[RN DON Hours]])</f>
        <v>30.280555555555559</v>
      </c>
      <c r="M469" s="3">
        <v>12.661111111111111</v>
      </c>
      <c r="N469" s="3">
        <v>11.930555555555555</v>
      </c>
      <c r="O469" s="3">
        <v>5.6888888888888891</v>
      </c>
      <c r="P469" s="3">
        <f>SUM(Table3[[#This Row],[LPN Hours (excl. Admin)]:[LPN Admin Hours]])</f>
        <v>71.472222222222229</v>
      </c>
      <c r="Q469" s="3">
        <v>66.233333333333334</v>
      </c>
      <c r="R469" s="3">
        <v>5.2388888888888889</v>
      </c>
      <c r="S469" s="3">
        <f>SUM(Table3[[#This Row],[CNA Hours]], Table3[[#This Row],[NA TR Hours]], Table3[[#This Row],[Med Aide/Tech Hours]])</f>
        <v>152.21388888888887</v>
      </c>
      <c r="T469" s="3">
        <v>108.35</v>
      </c>
      <c r="U469" s="3">
        <v>5.7111111111111112</v>
      </c>
      <c r="V469" s="3">
        <v>38.152777777777779</v>
      </c>
      <c r="W469" s="3">
        <f>SUM(Table3[[#This Row],[RN Hours Contract]:[Med Aide Hours Contract]])</f>
        <v>0</v>
      </c>
      <c r="X469" s="3">
        <v>0</v>
      </c>
      <c r="Y469" s="3">
        <v>0</v>
      </c>
      <c r="Z469" s="3">
        <v>0</v>
      </c>
      <c r="AA469" s="3">
        <v>0</v>
      </c>
      <c r="AB469" s="3">
        <v>0</v>
      </c>
      <c r="AC469" s="3">
        <v>0</v>
      </c>
      <c r="AD469" s="3">
        <v>0</v>
      </c>
      <c r="AE469" s="3">
        <v>0</v>
      </c>
      <c r="AF469" t="s">
        <v>467</v>
      </c>
      <c r="AG469" s="13">
        <v>7</v>
      </c>
      <c r="AQ469"/>
    </row>
    <row r="470" spans="1:43" x14ac:dyDescent="0.2">
      <c r="A470" t="s">
        <v>479</v>
      </c>
      <c r="B470" t="s">
        <v>948</v>
      </c>
      <c r="C470" t="s">
        <v>1200</v>
      </c>
      <c r="D470" t="s">
        <v>1261</v>
      </c>
      <c r="E470" s="3">
        <v>71.155555555555551</v>
      </c>
      <c r="F470" s="3">
        <f>Table3[[#This Row],[Total Hours Nurse Staffing]]/Table3[[#This Row],[MDS Census]]</f>
        <v>4.2157261086820741</v>
      </c>
      <c r="G470" s="3">
        <f>Table3[[#This Row],[Total Direct Care Staff Hours]]/Table3[[#This Row],[MDS Census]]</f>
        <v>3.9219191130543409</v>
      </c>
      <c r="H470" s="3">
        <f>Table3[[#This Row],[Total RN Hours (w/ Admin, DON)]]/Table3[[#This Row],[MDS Census]]</f>
        <v>0.5364084946908183</v>
      </c>
      <c r="I470" s="3">
        <f>Table3[[#This Row],[RN Hours (excl. Admin, DON)]]/Table3[[#This Row],[MDS Census]]</f>
        <v>0.40407713928794503</v>
      </c>
      <c r="J470" s="3">
        <f t="shared" si="7"/>
        <v>299.97233333333332</v>
      </c>
      <c r="K470" s="3">
        <f>SUM(Table3[[#This Row],[RN Hours (excl. Admin, DON)]], Table3[[#This Row],[LPN Hours (excl. Admin)]], Table3[[#This Row],[CNA Hours]], Table3[[#This Row],[NA TR Hours]], Table3[[#This Row],[Med Aide/Tech Hours]])</f>
        <v>279.06633333333332</v>
      </c>
      <c r="L470" s="3">
        <f>SUM(Table3[[#This Row],[RN Hours (excl. Admin, DON)]:[RN DON Hours]])</f>
        <v>38.168444444444447</v>
      </c>
      <c r="M470" s="3">
        <v>28.752333333333333</v>
      </c>
      <c r="N470" s="3">
        <v>4.0244444444444447</v>
      </c>
      <c r="O470" s="3">
        <v>5.3916666666666666</v>
      </c>
      <c r="P470" s="3">
        <f>SUM(Table3[[#This Row],[LPN Hours (excl. Admin)]:[LPN Admin Hours]])</f>
        <v>74.331777777777788</v>
      </c>
      <c r="Q470" s="3">
        <v>62.841888888888896</v>
      </c>
      <c r="R470" s="3">
        <v>11.48988888888889</v>
      </c>
      <c r="S470" s="3">
        <f>SUM(Table3[[#This Row],[CNA Hours]], Table3[[#This Row],[NA TR Hours]], Table3[[#This Row],[Med Aide/Tech Hours]])</f>
        <v>187.4721111111111</v>
      </c>
      <c r="T470" s="3">
        <v>128.37477777777778</v>
      </c>
      <c r="U470" s="3">
        <v>35.686999999999998</v>
      </c>
      <c r="V470" s="3">
        <v>23.41033333333333</v>
      </c>
      <c r="W470" s="3">
        <f>SUM(Table3[[#This Row],[RN Hours Contract]:[Med Aide Hours Contract]])</f>
        <v>0.32211111111111107</v>
      </c>
      <c r="X470" s="3">
        <v>0</v>
      </c>
      <c r="Y470" s="3">
        <v>0</v>
      </c>
      <c r="Z470" s="3">
        <v>0</v>
      </c>
      <c r="AA470" s="3">
        <v>0</v>
      </c>
      <c r="AB470" s="3">
        <v>0</v>
      </c>
      <c r="AC470" s="3">
        <v>0.32211111111111107</v>
      </c>
      <c r="AD470" s="3">
        <v>0</v>
      </c>
      <c r="AE470" s="3">
        <v>0</v>
      </c>
      <c r="AF470" t="s">
        <v>468</v>
      </c>
      <c r="AG470" s="13">
        <v>7</v>
      </c>
      <c r="AQ470"/>
    </row>
    <row r="471" spans="1:43" x14ac:dyDescent="0.2">
      <c r="A471" t="s">
        <v>479</v>
      </c>
      <c r="B471" t="s">
        <v>949</v>
      </c>
      <c r="C471" t="s">
        <v>1050</v>
      </c>
      <c r="D471" t="s">
        <v>1293</v>
      </c>
      <c r="E471" s="3">
        <v>12.477777777777778</v>
      </c>
      <c r="F471" s="3">
        <f>Table3[[#This Row],[Total Hours Nurse Staffing]]/Table3[[#This Row],[MDS Census]]</f>
        <v>5.1004007123775601</v>
      </c>
      <c r="G471" s="3">
        <f>Table3[[#This Row],[Total Direct Care Staff Hours]]/Table3[[#This Row],[MDS Census]]</f>
        <v>4.6404719501335707</v>
      </c>
      <c r="H471" s="3">
        <f>Table3[[#This Row],[Total RN Hours (w/ Admin, DON)]]/Table3[[#This Row],[MDS Census]]</f>
        <v>1.4274265360641141</v>
      </c>
      <c r="I471" s="3">
        <f>Table3[[#This Row],[RN Hours (excl. Admin, DON)]]/Table3[[#This Row],[MDS Census]]</f>
        <v>0.9674977738201247</v>
      </c>
      <c r="J471" s="3">
        <f t="shared" si="7"/>
        <v>63.641666666666666</v>
      </c>
      <c r="K471" s="3">
        <f>SUM(Table3[[#This Row],[RN Hours (excl. Admin, DON)]], Table3[[#This Row],[LPN Hours (excl. Admin)]], Table3[[#This Row],[CNA Hours]], Table3[[#This Row],[NA TR Hours]], Table3[[#This Row],[Med Aide/Tech Hours]])</f>
        <v>57.902777777777779</v>
      </c>
      <c r="L471" s="3">
        <f>SUM(Table3[[#This Row],[RN Hours (excl. Admin, DON)]:[RN DON Hours]])</f>
        <v>17.811111111111114</v>
      </c>
      <c r="M471" s="3">
        <v>12.072222222222223</v>
      </c>
      <c r="N471" s="3">
        <v>0.05</v>
      </c>
      <c r="O471" s="3">
        <v>5.6888888888888891</v>
      </c>
      <c r="P471" s="3">
        <f>SUM(Table3[[#This Row],[LPN Hours (excl. Admin)]:[LPN Admin Hours]])</f>
        <v>17.377777777777776</v>
      </c>
      <c r="Q471" s="3">
        <v>17.377777777777776</v>
      </c>
      <c r="R471" s="3">
        <v>0</v>
      </c>
      <c r="S471" s="3">
        <f>SUM(Table3[[#This Row],[CNA Hours]], Table3[[#This Row],[NA TR Hours]], Table3[[#This Row],[Med Aide/Tech Hours]])</f>
        <v>28.452777777777779</v>
      </c>
      <c r="T471" s="3">
        <v>21.18888888888889</v>
      </c>
      <c r="U471" s="3">
        <v>0.26944444444444443</v>
      </c>
      <c r="V471" s="3">
        <v>6.9944444444444445</v>
      </c>
      <c r="W471" s="3">
        <f>SUM(Table3[[#This Row],[RN Hours Contract]:[Med Aide Hours Contract]])</f>
        <v>0</v>
      </c>
      <c r="X471" s="3">
        <v>0</v>
      </c>
      <c r="Y471" s="3">
        <v>0</v>
      </c>
      <c r="Z471" s="3">
        <v>0</v>
      </c>
      <c r="AA471" s="3">
        <v>0</v>
      </c>
      <c r="AB471" s="3">
        <v>0</v>
      </c>
      <c r="AC471" s="3">
        <v>0</v>
      </c>
      <c r="AD471" s="3">
        <v>0</v>
      </c>
      <c r="AE471" s="3">
        <v>0</v>
      </c>
      <c r="AF471" t="s">
        <v>469</v>
      </c>
      <c r="AG471" s="13">
        <v>7</v>
      </c>
      <c r="AQ471"/>
    </row>
    <row r="472" spans="1:43" x14ac:dyDescent="0.2">
      <c r="A472" t="s">
        <v>479</v>
      </c>
      <c r="B472" t="s">
        <v>950</v>
      </c>
      <c r="C472" t="s">
        <v>1148</v>
      </c>
      <c r="D472" t="s">
        <v>1203</v>
      </c>
      <c r="E472" s="3">
        <v>57.18888888888889</v>
      </c>
      <c r="F472" s="3">
        <f>Table3[[#This Row],[Total Hours Nurse Staffing]]/Table3[[#This Row],[MDS Census]]</f>
        <v>4.0265319603652614</v>
      </c>
      <c r="G472" s="3">
        <f>Table3[[#This Row],[Total Direct Care Staff Hours]]/Table3[[#This Row],[MDS Census]]</f>
        <v>3.65194482222654</v>
      </c>
      <c r="H472" s="3">
        <f>Table3[[#This Row],[Total RN Hours (w/ Admin, DON)]]/Table3[[#This Row],[MDS Census]]</f>
        <v>0.73362152710316686</v>
      </c>
      <c r="I472" s="3">
        <f>Table3[[#This Row],[RN Hours (excl. Admin, DON)]]/Table3[[#This Row],[MDS Census]]</f>
        <v>0.65406061783563241</v>
      </c>
      <c r="J472" s="3">
        <f t="shared" si="7"/>
        <v>230.2728888888889</v>
      </c>
      <c r="K472" s="3">
        <f>SUM(Table3[[#This Row],[RN Hours (excl. Admin, DON)]], Table3[[#This Row],[LPN Hours (excl. Admin)]], Table3[[#This Row],[CNA Hours]], Table3[[#This Row],[NA TR Hours]], Table3[[#This Row],[Med Aide/Tech Hours]])</f>
        <v>208.85066666666668</v>
      </c>
      <c r="L472" s="3">
        <f>SUM(Table3[[#This Row],[RN Hours (excl. Admin, DON)]:[RN DON Hours]])</f>
        <v>41.954999999999998</v>
      </c>
      <c r="M472" s="3">
        <v>37.405000000000001</v>
      </c>
      <c r="N472" s="3">
        <v>0.20555555555555555</v>
      </c>
      <c r="O472" s="3">
        <v>4.3444444444444441</v>
      </c>
      <c r="P472" s="3">
        <f>SUM(Table3[[#This Row],[LPN Hours (excl. Admin)]:[LPN Admin Hours]])</f>
        <v>70.553888888888892</v>
      </c>
      <c r="Q472" s="3">
        <v>53.681666666666672</v>
      </c>
      <c r="R472" s="3">
        <v>16.872222222222224</v>
      </c>
      <c r="S472" s="3">
        <f>SUM(Table3[[#This Row],[CNA Hours]], Table3[[#This Row],[NA TR Hours]], Table3[[#This Row],[Med Aide/Tech Hours]])</f>
        <v>117.76400000000001</v>
      </c>
      <c r="T472" s="3">
        <v>103.35011111111112</v>
      </c>
      <c r="U472" s="3">
        <v>0</v>
      </c>
      <c r="V472" s="3">
        <v>14.41388888888889</v>
      </c>
      <c r="W472" s="3">
        <f>SUM(Table3[[#This Row],[RN Hours Contract]:[Med Aide Hours Contract]])</f>
        <v>0</v>
      </c>
      <c r="X472" s="3">
        <v>0</v>
      </c>
      <c r="Y472" s="3">
        <v>0</v>
      </c>
      <c r="Z472" s="3">
        <v>0</v>
      </c>
      <c r="AA472" s="3">
        <v>0</v>
      </c>
      <c r="AB472" s="3">
        <v>0</v>
      </c>
      <c r="AC472" s="3">
        <v>0</v>
      </c>
      <c r="AD472" s="3">
        <v>0</v>
      </c>
      <c r="AE472" s="3">
        <v>0</v>
      </c>
      <c r="AF472" t="s">
        <v>470</v>
      </c>
      <c r="AG472" s="13">
        <v>7</v>
      </c>
      <c r="AQ472"/>
    </row>
    <row r="473" spans="1:43" x14ac:dyDescent="0.2">
      <c r="A473" t="s">
        <v>479</v>
      </c>
      <c r="B473" t="s">
        <v>951</v>
      </c>
      <c r="C473" t="s">
        <v>1201</v>
      </c>
      <c r="D473" t="s">
        <v>1272</v>
      </c>
      <c r="E473" s="3">
        <v>12.577777777777778</v>
      </c>
      <c r="F473" s="3">
        <f>Table3[[#This Row],[Total Hours Nurse Staffing]]/Table3[[#This Row],[MDS Census]]</f>
        <v>3.1419699646643111</v>
      </c>
      <c r="G473" s="3">
        <f>Table3[[#This Row],[Total Direct Care Staff Hours]]/Table3[[#This Row],[MDS Census]]</f>
        <v>2.7038074204946994</v>
      </c>
      <c r="H473" s="3">
        <f>Table3[[#This Row],[Total RN Hours (w/ Admin, DON)]]/Table3[[#This Row],[MDS Census]]</f>
        <v>0.94700530035335684</v>
      </c>
      <c r="I473" s="3">
        <f>Table3[[#This Row],[RN Hours (excl. Admin, DON)]]/Table3[[#This Row],[MDS Census]]</f>
        <v>0.50884275618374564</v>
      </c>
      <c r="J473" s="3">
        <f t="shared" si="7"/>
        <v>39.518999999999998</v>
      </c>
      <c r="K473" s="3">
        <f>SUM(Table3[[#This Row],[RN Hours (excl. Admin, DON)]], Table3[[#This Row],[LPN Hours (excl. Admin)]], Table3[[#This Row],[CNA Hours]], Table3[[#This Row],[NA TR Hours]], Table3[[#This Row],[Med Aide/Tech Hours]])</f>
        <v>34.007888888888886</v>
      </c>
      <c r="L473" s="3">
        <f>SUM(Table3[[#This Row],[RN Hours (excl. Admin, DON)]:[RN DON Hours]])</f>
        <v>11.911222222222221</v>
      </c>
      <c r="M473" s="3">
        <v>6.4001111111111113</v>
      </c>
      <c r="N473" s="3">
        <v>0</v>
      </c>
      <c r="O473" s="3">
        <v>5.5111111111111111</v>
      </c>
      <c r="P473" s="3">
        <f>SUM(Table3[[#This Row],[LPN Hours (excl. Admin)]:[LPN Admin Hours]])</f>
        <v>7.2203333333333335</v>
      </c>
      <c r="Q473" s="3">
        <v>7.2203333333333335</v>
      </c>
      <c r="R473" s="3">
        <v>0</v>
      </c>
      <c r="S473" s="3">
        <f>SUM(Table3[[#This Row],[CNA Hours]], Table3[[#This Row],[NA TR Hours]], Table3[[#This Row],[Med Aide/Tech Hours]])</f>
        <v>20.387444444444444</v>
      </c>
      <c r="T473" s="3">
        <v>20.387444444444444</v>
      </c>
      <c r="U473" s="3">
        <v>0</v>
      </c>
      <c r="V473" s="3">
        <v>0</v>
      </c>
      <c r="W473" s="3">
        <f>SUM(Table3[[#This Row],[RN Hours Contract]:[Med Aide Hours Contract]])</f>
        <v>0</v>
      </c>
      <c r="X473" s="3">
        <v>0</v>
      </c>
      <c r="Y473" s="3">
        <v>0</v>
      </c>
      <c r="Z473" s="3">
        <v>0</v>
      </c>
      <c r="AA473" s="3">
        <v>0</v>
      </c>
      <c r="AB473" s="3">
        <v>0</v>
      </c>
      <c r="AC473" s="3">
        <v>0</v>
      </c>
      <c r="AD473" s="3">
        <v>0</v>
      </c>
      <c r="AE473" s="3">
        <v>0</v>
      </c>
      <c r="AF473" t="s">
        <v>471</v>
      </c>
      <c r="AG473" s="13">
        <v>7</v>
      </c>
      <c r="AQ473"/>
    </row>
    <row r="474" spans="1:43" x14ac:dyDescent="0.2">
      <c r="A474" t="s">
        <v>479</v>
      </c>
      <c r="B474" t="s">
        <v>952</v>
      </c>
      <c r="C474" t="s">
        <v>973</v>
      </c>
      <c r="D474" t="s">
        <v>1307</v>
      </c>
      <c r="E474" s="3">
        <v>33.488888888888887</v>
      </c>
      <c r="F474" s="3">
        <f>Table3[[#This Row],[Total Hours Nurse Staffing]]/Table3[[#This Row],[MDS Census]]</f>
        <v>3.4678168546781691</v>
      </c>
      <c r="G474" s="3">
        <f>Table3[[#This Row],[Total Direct Care Staff Hours]]/Table3[[#This Row],[MDS Census]]</f>
        <v>3.129976775049768</v>
      </c>
      <c r="H474" s="3">
        <f>Table3[[#This Row],[Total RN Hours (w/ Admin, DON)]]/Table3[[#This Row],[MDS Census]]</f>
        <v>0.50787989382879895</v>
      </c>
      <c r="I474" s="3">
        <f>Table3[[#This Row],[RN Hours (excl. Admin, DON)]]/Table3[[#This Row],[MDS Census]]</f>
        <v>0.33983078964830793</v>
      </c>
      <c r="J474" s="3">
        <f t="shared" si="7"/>
        <v>116.13333333333334</v>
      </c>
      <c r="K474" s="3">
        <f>SUM(Table3[[#This Row],[RN Hours (excl. Admin, DON)]], Table3[[#This Row],[LPN Hours (excl. Admin)]], Table3[[#This Row],[CNA Hours]], Table3[[#This Row],[NA TR Hours]], Table3[[#This Row],[Med Aide/Tech Hours]])</f>
        <v>104.81944444444444</v>
      </c>
      <c r="L474" s="3">
        <f>SUM(Table3[[#This Row],[RN Hours (excl. Admin, DON)]:[RN DON Hours]])</f>
        <v>17.008333333333333</v>
      </c>
      <c r="M474" s="3">
        <v>11.380555555555556</v>
      </c>
      <c r="N474" s="3">
        <v>2.7777777777777776E-2</v>
      </c>
      <c r="O474" s="3">
        <v>5.6</v>
      </c>
      <c r="P474" s="3">
        <f>SUM(Table3[[#This Row],[LPN Hours (excl. Admin)]:[LPN Admin Hours]])</f>
        <v>24.974999999999998</v>
      </c>
      <c r="Q474" s="3">
        <v>19.288888888888888</v>
      </c>
      <c r="R474" s="3">
        <v>5.6861111111111109</v>
      </c>
      <c r="S474" s="3">
        <f>SUM(Table3[[#This Row],[CNA Hours]], Table3[[#This Row],[NA TR Hours]], Table3[[#This Row],[Med Aide/Tech Hours]])</f>
        <v>74.150000000000006</v>
      </c>
      <c r="T474" s="3">
        <v>66.62222222222222</v>
      </c>
      <c r="U474" s="3">
        <v>4.3472222222222223</v>
      </c>
      <c r="V474" s="3">
        <v>3.1805555555555554</v>
      </c>
      <c r="W474" s="3">
        <f>SUM(Table3[[#This Row],[RN Hours Contract]:[Med Aide Hours Contract]])</f>
        <v>0</v>
      </c>
      <c r="X474" s="3">
        <v>0</v>
      </c>
      <c r="Y474" s="3">
        <v>0</v>
      </c>
      <c r="Z474" s="3">
        <v>0</v>
      </c>
      <c r="AA474" s="3">
        <v>0</v>
      </c>
      <c r="AB474" s="3">
        <v>0</v>
      </c>
      <c r="AC474" s="3">
        <v>0</v>
      </c>
      <c r="AD474" s="3">
        <v>0</v>
      </c>
      <c r="AE474" s="3">
        <v>0</v>
      </c>
      <c r="AF474" t="s">
        <v>472</v>
      </c>
      <c r="AG474" s="13">
        <v>7</v>
      </c>
      <c r="AQ474"/>
    </row>
    <row r="475" spans="1:43" x14ac:dyDescent="0.2">
      <c r="A475" t="s">
        <v>479</v>
      </c>
      <c r="B475" t="s">
        <v>953</v>
      </c>
      <c r="C475" t="s">
        <v>1028</v>
      </c>
      <c r="D475" t="s">
        <v>1273</v>
      </c>
      <c r="E475" s="3">
        <v>30.9</v>
      </c>
      <c r="F475" s="3">
        <f>Table3[[#This Row],[Total Hours Nurse Staffing]]/Table3[[#This Row],[MDS Census]]</f>
        <v>4.343671341244157</v>
      </c>
      <c r="G475" s="3">
        <f>Table3[[#This Row],[Total Direct Care Staff Hours]]/Table3[[#This Row],[MDS Census]]</f>
        <v>4.1768248831355628</v>
      </c>
      <c r="H475" s="3">
        <f>Table3[[#This Row],[Total RN Hours (w/ Admin, DON)]]/Table3[[#This Row],[MDS Census]]</f>
        <v>0.90830636461704428</v>
      </c>
      <c r="I475" s="3">
        <f>Table3[[#This Row],[RN Hours (excl. Admin, DON)]]/Table3[[#This Row],[MDS Census]]</f>
        <v>0.74145990650845028</v>
      </c>
      <c r="J475" s="3">
        <f t="shared" si="7"/>
        <v>134.21944444444443</v>
      </c>
      <c r="K475" s="3">
        <f>SUM(Table3[[#This Row],[RN Hours (excl. Admin, DON)]], Table3[[#This Row],[LPN Hours (excl. Admin)]], Table3[[#This Row],[CNA Hours]], Table3[[#This Row],[NA TR Hours]], Table3[[#This Row],[Med Aide/Tech Hours]])</f>
        <v>129.0638888888889</v>
      </c>
      <c r="L475" s="3">
        <f>SUM(Table3[[#This Row],[RN Hours (excl. Admin, DON)]:[RN DON Hours]])</f>
        <v>28.066666666666666</v>
      </c>
      <c r="M475" s="3">
        <v>22.911111111111111</v>
      </c>
      <c r="N475" s="3">
        <v>0</v>
      </c>
      <c r="O475" s="3">
        <v>5.1555555555555559</v>
      </c>
      <c r="P475" s="3">
        <f>SUM(Table3[[#This Row],[LPN Hours (excl. Admin)]:[LPN Admin Hours]])</f>
        <v>17.786111111111111</v>
      </c>
      <c r="Q475" s="3">
        <v>17.786111111111111</v>
      </c>
      <c r="R475" s="3">
        <v>0</v>
      </c>
      <c r="S475" s="3">
        <f>SUM(Table3[[#This Row],[CNA Hours]], Table3[[#This Row],[NA TR Hours]], Table3[[#This Row],[Med Aide/Tech Hours]])</f>
        <v>88.36666666666666</v>
      </c>
      <c r="T475" s="3">
        <v>80.763888888888886</v>
      </c>
      <c r="U475" s="3">
        <v>5.4249999999999998</v>
      </c>
      <c r="V475" s="3">
        <v>2.1777777777777776</v>
      </c>
      <c r="W475" s="3">
        <f>SUM(Table3[[#This Row],[RN Hours Contract]:[Med Aide Hours Contract]])</f>
        <v>25.180555555555554</v>
      </c>
      <c r="X475" s="3">
        <v>0</v>
      </c>
      <c r="Y475" s="3">
        <v>0</v>
      </c>
      <c r="Z475" s="3">
        <v>0</v>
      </c>
      <c r="AA475" s="3">
        <v>2.15</v>
      </c>
      <c r="AB475" s="3">
        <v>0</v>
      </c>
      <c r="AC475" s="3">
        <v>23.030555555555555</v>
      </c>
      <c r="AD475" s="3">
        <v>0</v>
      </c>
      <c r="AE475" s="3">
        <v>0</v>
      </c>
      <c r="AF475" t="s">
        <v>473</v>
      </c>
      <c r="AG475" s="13">
        <v>7</v>
      </c>
      <c r="AQ475"/>
    </row>
    <row r="476" spans="1:43" x14ac:dyDescent="0.2">
      <c r="A476" t="s">
        <v>479</v>
      </c>
      <c r="B476" t="s">
        <v>954</v>
      </c>
      <c r="C476" t="s">
        <v>1031</v>
      </c>
      <c r="D476" t="s">
        <v>1203</v>
      </c>
      <c r="E476" s="3">
        <v>47.144444444444446</v>
      </c>
      <c r="F476" s="3">
        <f>Table3[[#This Row],[Total Hours Nurse Staffing]]/Table3[[#This Row],[MDS Census]]</f>
        <v>4.0495050671694557</v>
      </c>
      <c r="G476" s="3">
        <f>Table3[[#This Row],[Total Direct Care Staff Hours]]/Table3[[#This Row],[MDS Census]]</f>
        <v>3.784798491633278</v>
      </c>
      <c r="H476" s="3">
        <f>Table3[[#This Row],[Total RN Hours (w/ Admin, DON)]]/Table3[[#This Row],[MDS Census]]</f>
        <v>0.84236389347160034</v>
      </c>
      <c r="I476" s="3">
        <f>Table3[[#This Row],[RN Hours (excl. Admin, DON)]]/Table3[[#This Row],[MDS Census]]</f>
        <v>0.57765731793542308</v>
      </c>
      <c r="J476" s="3">
        <f t="shared" si="7"/>
        <v>190.91166666666669</v>
      </c>
      <c r="K476" s="3">
        <f>SUM(Table3[[#This Row],[RN Hours (excl. Admin, DON)]], Table3[[#This Row],[LPN Hours (excl. Admin)]], Table3[[#This Row],[CNA Hours]], Table3[[#This Row],[NA TR Hours]], Table3[[#This Row],[Med Aide/Tech Hours]])</f>
        <v>178.43222222222221</v>
      </c>
      <c r="L476" s="3">
        <f>SUM(Table3[[#This Row],[RN Hours (excl. Admin, DON)]:[RN DON Hours]])</f>
        <v>39.712777777777781</v>
      </c>
      <c r="M476" s="3">
        <v>27.233333333333334</v>
      </c>
      <c r="N476" s="3">
        <v>8.2044444444444444</v>
      </c>
      <c r="O476" s="3">
        <v>4.2750000000000004</v>
      </c>
      <c r="P476" s="3">
        <f>SUM(Table3[[#This Row],[LPN Hours (excl. Admin)]:[LPN Admin Hours]])</f>
        <v>24.703333333333337</v>
      </c>
      <c r="Q476" s="3">
        <v>24.703333333333337</v>
      </c>
      <c r="R476" s="3">
        <v>0</v>
      </c>
      <c r="S476" s="3">
        <f>SUM(Table3[[#This Row],[CNA Hours]], Table3[[#This Row],[NA TR Hours]], Table3[[#This Row],[Med Aide/Tech Hours]])</f>
        <v>126.49555555555555</v>
      </c>
      <c r="T476" s="3">
        <v>96.286666666666662</v>
      </c>
      <c r="U476" s="3">
        <v>0</v>
      </c>
      <c r="V476" s="3">
        <v>30.20888888888889</v>
      </c>
      <c r="W476" s="3">
        <f>SUM(Table3[[#This Row],[RN Hours Contract]:[Med Aide Hours Contract]])</f>
        <v>11.863333333333333</v>
      </c>
      <c r="X476" s="3">
        <v>5.6555555555555559</v>
      </c>
      <c r="Y476" s="3">
        <v>0</v>
      </c>
      <c r="Z476" s="3">
        <v>0</v>
      </c>
      <c r="AA476" s="3">
        <v>0</v>
      </c>
      <c r="AB476" s="3">
        <v>0</v>
      </c>
      <c r="AC476" s="3">
        <v>0</v>
      </c>
      <c r="AD476" s="3">
        <v>0</v>
      </c>
      <c r="AE476" s="3">
        <v>6.2077777777777783</v>
      </c>
      <c r="AF476" t="s">
        <v>474</v>
      </c>
      <c r="AG476" s="13">
        <v>7</v>
      </c>
      <c r="AQ476"/>
    </row>
    <row r="477" spans="1:43" x14ac:dyDescent="0.2">
      <c r="A477" t="s">
        <v>479</v>
      </c>
      <c r="B477" t="s">
        <v>955</v>
      </c>
      <c r="C477" t="s">
        <v>1194</v>
      </c>
      <c r="D477" t="s">
        <v>1314</v>
      </c>
      <c r="E477" s="3">
        <v>107.7</v>
      </c>
      <c r="F477" s="3">
        <f>Table3[[#This Row],[Total Hours Nurse Staffing]]/Table3[[#This Row],[MDS Census]]</f>
        <v>3.4148014030743834</v>
      </c>
      <c r="G477" s="3">
        <f>Table3[[#This Row],[Total Direct Care Staff Hours]]/Table3[[#This Row],[MDS Census]]</f>
        <v>3.3408562880429171</v>
      </c>
      <c r="H477" s="3">
        <f>Table3[[#This Row],[Total RN Hours (w/ Admin, DON)]]/Table3[[#This Row],[MDS Census]]</f>
        <v>0.17246982358402971</v>
      </c>
      <c r="I477" s="3">
        <f>Table3[[#This Row],[RN Hours (excl. Admin, DON)]]/Table3[[#This Row],[MDS Census]]</f>
        <v>9.8524708552563706E-2</v>
      </c>
      <c r="J477" s="3">
        <f t="shared" si="7"/>
        <v>367.7741111111111</v>
      </c>
      <c r="K477" s="3">
        <f>SUM(Table3[[#This Row],[RN Hours (excl. Admin, DON)]], Table3[[#This Row],[LPN Hours (excl. Admin)]], Table3[[#This Row],[CNA Hours]], Table3[[#This Row],[NA TR Hours]], Table3[[#This Row],[Med Aide/Tech Hours]])</f>
        <v>359.81022222222219</v>
      </c>
      <c r="L477" s="3">
        <f>SUM(Table3[[#This Row],[RN Hours (excl. Admin, DON)]:[RN DON Hours]])</f>
        <v>18.574999999999999</v>
      </c>
      <c r="M477" s="3">
        <v>10.611111111111111</v>
      </c>
      <c r="N477" s="3">
        <v>2.9333333333333331</v>
      </c>
      <c r="O477" s="3">
        <v>5.0305555555555559</v>
      </c>
      <c r="P477" s="3">
        <f>SUM(Table3[[#This Row],[LPN Hours (excl. Admin)]:[LPN Admin Hours]])</f>
        <v>47.083222222222219</v>
      </c>
      <c r="Q477" s="3">
        <v>47.083222222222219</v>
      </c>
      <c r="R477" s="3">
        <v>0</v>
      </c>
      <c r="S477" s="3">
        <f>SUM(Table3[[#This Row],[CNA Hours]], Table3[[#This Row],[NA TR Hours]], Table3[[#This Row],[Med Aide/Tech Hours]])</f>
        <v>302.11588888888889</v>
      </c>
      <c r="T477" s="3">
        <v>202.24844444444446</v>
      </c>
      <c r="U477" s="3">
        <v>26.133444444444443</v>
      </c>
      <c r="V477" s="3">
        <v>73.73399999999998</v>
      </c>
      <c r="W477" s="3">
        <f>SUM(Table3[[#This Row],[RN Hours Contract]:[Med Aide Hours Contract]])</f>
        <v>0</v>
      </c>
      <c r="X477" s="3">
        <v>0</v>
      </c>
      <c r="Y477" s="3">
        <v>0</v>
      </c>
      <c r="Z477" s="3">
        <v>0</v>
      </c>
      <c r="AA477" s="3">
        <v>0</v>
      </c>
      <c r="AB477" s="3">
        <v>0</v>
      </c>
      <c r="AC477" s="3">
        <v>0</v>
      </c>
      <c r="AD477" s="3">
        <v>0</v>
      </c>
      <c r="AE477" s="3">
        <v>0</v>
      </c>
      <c r="AF477" t="s">
        <v>475</v>
      </c>
      <c r="AG477" s="13">
        <v>7</v>
      </c>
      <c r="AQ477"/>
    </row>
    <row r="478" spans="1:43" x14ac:dyDescent="0.2">
      <c r="A478" t="s">
        <v>479</v>
      </c>
      <c r="B478" t="s">
        <v>956</v>
      </c>
      <c r="C478" t="s">
        <v>1202</v>
      </c>
      <c r="D478" t="s">
        <v>1286</v>
      </c>
      <c r="E478" s="3">
        <v>16.644444444444446</v>
      </c>
      <c r="F478" s="3">
        <f>Table3[[#This Row],[Total Hours Nurse Staffing]]/Table3[[#This Row],[MDS Census]]</f>
        <v>5.2646862483311079</v>
      </c>
      <c r="G478" s="3">
        <f>Table3[[#This Row],[Total Direct Care Staff Hours]]/Table3[[#This Row],[MDS Census]]</f>
        <v>4.9122162883845126</v>
      </c>
      <c r="H478" s="3">
        <f>Table3[[#This Row],[Total RN Hours (w/ Admin, DON)]]/Table3[[#This Row],[MDS Census]]</f>
        <v>0.47446595460614149</v>
      </c>
      <c r="I478" s="3">
        <f>Table3[[#This Row],[RN Hours (excl. Admin, DON)]]/Table3[[#This Row],[MDS Census]]</f>
        <v>0.12199599465954604</v>
      </c>
      <c r="J478" s="3">
        <f t="shared" si="7"/>
        <v>87.62777777777778</v>
      </c>
      <c r="K478" s="3">
        <f>SUM(Table3[[#This Row],[RN Hours (excl. Admin, DON)]], Table3[[#This Row],[LPN Hours (excl. Admin)]], Table3[[#This Row],[CNA Hours]], Table3[[#This Row],[NA TR Hours]], Table3[[#This Row],[Med Aide/Tech Hours]])</f>
        <v>81.76111111111112</v>
      </c>
      <c r="L478" s="3">
        <f>SUM(Table3[[#This Row],[RN Hours (excl. Admin, DON)]:[RN DON Hours]])</f>
        <v>7.8972222222222221</v>
      </c>
      <c r="M478" s="3">
        <v>2.0305555555555554</v>
      </c>
      <c r="N478" s="3">
        <v>1.3055555555555556</v>
      </c>
      <c r="O478" s="3">
        <v>4.5611111111111109</v>
      </c>
      <c r="P478" s="3">
        <f>SUM(Table3[[#This Row],[LPN Hours (excl. Admin)]:[LPN Admin Hours]])</f>
        <v>42.213888888888889</v>
      </c>
      <c r="Q478" s="3">
        <v>42.213888888888889</v>
      </c>
      <c r="R478" s="3">
        <v>0</v>
      </c>
      <c r="S478" s="3">
        <f>SUM(Table3[[#This Row],[CNA Hours]], Table3[[#This Row],[NA TR Hours]], Table3[[#This Row],[Med Aide/Tech Hours]])</f>
        <v>37.516666666666666</v>
      </c>
      <c r="T478" s="3">
        <v>37.516666666666666</v>
      </c>
      <c r="U478" s="3">
        <v>0</v>
      </c>
      <c r="V478" s="3">
        <v>0</v>
      </c>
      <c r="W478" s="3">
        <f>SUM(Table3[[#This Row],[RN Hours Contract]:[Med Aide Hours Contract]])</f>
        <v>0.17777777777777778</v>
      </c>
      <c r="X478" s="3">
        <v>0</v>
      </c>
      <c r="Y478" s="3">
        <v>0.17777777777777778</v>
      </c>
      <c r="Z478" s="3">
        <v>0</v>
      </c>
      <c r="AA478" s="3">
        <v>0</v>
      </c>
      <c r="AB478" s="3">
        <v>0</v>
      </c>
      <c r="AC478" s="3">
        <v>0</v>
      </c>
      <c r="AD478" s="3">
        <v>0</v>
      </c>
      <c r="AE478" s="3">
        <v>0</v>
      </c>
      <c r="AF478" t="s">
        <v>476</v>
      </c>
      <c r="AG478" s="13">
        <v>7</v>
      </c>
      <c r="AQ478"/>
    </row>
    <row r="479" spans="1:43" x14ac:dyDescent="0.2">
      <c r="A479" t="s">
        <v>479</v>
      </c>
      <c r="B479" t="s">
        <v>957</v>
      </c>
      <c r="C479" t="s">
        <v>1031</v>
      </c>
      <c r="D479" t="s">
        <v>1203</v>
      </c>
      <c r="E479" s="3">
        <v>54.955555555555556</v>
      </c>
      <c r="F479" s="3">
        <f>Table3[[#This Row],[Total Hours Nurse Staffing]]/Table3[[#This Row],[MDS Census]]</f>
        <v>1.9870703598867772</v>
      </c>
      <c r="G479" s="3">
        <f>Table3[[#This Row],[Total Direct Care Staff Hours]]/Table3[[#This Row],[MDS Census]]</f>
        <v>1.9870703598867769</v>
      </c>
      <c r="H479" s="3">
        <f>Table3[[#This Row],[Total RN Hours (w/ Admin, DON)]]/Table3[[#This Row],[MDS Census]]</f>
        <v>6.4698746461787308E-3</v>
      </c>
      <c r="I479" s="3">
        <f>Table3[[#This Row],[RN Hours (excl. Admin, DON)]]/Table3[[#This Row],[MDS Census]]</f>
        <v>6.4698746461787308E-3</v>
      </c>
      <c r="J479" s="3">
        <f t="shared" si="7"/>
        <v>109.20055555555555</v>
      </c>
      <c r="K479" s="3">
        <f>SUM(Table3[[#This Row],[RN Hours (excl. Admin, DON)]], Table3[[#This Row],[LPN Hours (excl. Admin)]], Table3[[#This Row],[CNA Hours]], Table3[[#This Row],[NA TR Hours]], Table3[[#This Row],[Med Aide/Tech Hours]])</f>
        <v>109.20055555555554</v>
      </c>
      <c r="L479" s="3">
        <f>SUM(Table3[[#This Row],[RN Hours (excl. Admin, DON)]:[RN DON Hours]])</f>
        <v>0.35555555555555557</v>
      </c>
      <c r="M479" s="3">
        <v>0.35555555555555557</v>
      </c>
      <c r="N479" s="3">
        <v>0</v>
      </c>
      <c r="O479" s="3">
        <v>0</v>
      </c>
      <c r="P479" s="3">
        <f>SUM(Table3[[#This Row],[LPN Hours (excl. Admin)]:[LPN Admin Hours]])</f>
        <v>41.06133333333333</v>
      </c>
      <c r="Q479" s="3">
        <v>41.06133333333333</v>
      </c>
      <c r="R479" s="3">
        <v>0</v>
      </c>
      <c r="S479" s="3">
        <f>SUM(Table3[[#This Row],[CNA Hours]], Table3[[#This Row],[NA TR Hours]], Table3[[#This Row],[Med Aide/Tech Hours]])</f>
        <v>67.783666666666662</v>
      </c>
      <c r="T479" s="3">
        <v>41.277999999999999</v>
      </c>
      <c r="U479" s="3">
        <v>0</v>
      </c>
      <c r="V479" s="3">
        <v>26.505666666666659</v>
      </c>
      <c r="W479" s="3">
        <f>SUM(Table3[[#This Row],[RN Hours Contract]:[Med Aide Hours Contract]])</f>
        <v>0</v>
      </c>
      <c r="X479" s="3">
        <v>0</v>
      </c>
      <c r="Y479" s="3">
        <v>0</v>
      </c>
      <c r="Z479" s="3">
        <v>0</v>
      </c>
      <c r="AA479" s="3">
        <v>0</v>
      </c>
      <c r="AB479" s="3">
        <v>0</v>
      </c>
      <c r="AC479" s="3">
        <v>0</v>
      </c>
      <c r="AD479" s="3">
        <v>0</v>
      </c>
      <c r="AE479" s="3">
        <v>0</v>
      </c>
      <c r="AF479" t="s">
        <v>477</v>
      </c>
      <c r="AG479" s="13">
        <v>7</v>
      </c>
      <c r="AQ479"/>
    </row>
    <row r="480" spans="1:43" x14ac:dyDescent="0.2">
      <c r="A480" t="s">
        <v>479</v>
      </c>
      <c r="B480" t="s">
        <v>958</v>
      </c>
      <c r="C480" t="s">
        <v>1154</v>
      </c>
      <c r="D480" t="s">
        <v>1226</v>
      </c>
      <c r="E480" s="3">
        <v>58.055555555555557</v>
      </c>
      <c r="F480" s="3">
        <f>Table3[[#This Row],[Total Hours Nurse Staffing]]/Table3[[#This Row],[MDS Census]]</f>
        <v>2.4345186602870812</v>
      </c>
      <c r="G480" s="3">
        <f>Table3[[#This Row],[Total Direct Care Staff Hours]]/Table3[[#This Row],[MDS Census]]</f>
        <v>2.4345186602870812</v>
      </c>
      <c r="H480" s="3">
        <f>Table3[[#This Row],[Total RN Hours (w/ Admin, DON)]]/Table3[[#This Row],[MDS Census]]</f>
        <v>0.14307559808612441</v>
      </c>
      <c r="I480" s="3">
        <f>Table3[[#This Row],[RN Hours (excl. Admin, DON)]]/Table3[[#This Row],[MDS Census]]</f>
        <v>0.14307559808612441</v>
      </c>
      <c r="J480" s="3">
        <f t="shared" si="7"/>
        <v>141.33733333333333</v>
      </c>
      <c r="K480" s="3">
        <f>SUM(Table3[[#This Row],[RN Hours (excl. Admin, DON)]], Table3[[#This Row],[LPN Hours (excl. Admin)]], Table3[[#This Row],[CNA Hours]], Table3[[#This Row],[NA TR Hours]], Table3[[#This Row],[Med Aide/Tech Hours]])</f>
        <v>141.33733333333333</v>
      </c>
      <c r="L480" s="3">
        <f>SUM(Table3[[#This Row],[RN Hours (excl. Admin, DON)]:[RN DON Hours]])</f>
        <v>8.3063333333333347</v>
      </c>
      <c r="M480" s="3">
        <v>8.3063333333333347</v>
      </c>
      <c r="N480" s="3">
        <v>0</v>
      </c>
      <c r="O480" s="3">
        <v>0</v>
      </c>
      <c r="P480" s="3">
        <f>SUM(Table3[[#This Row],[LPN Hours (excl. Admin)]:[LPN Admin Hours]])</f>
        <v>29.800555555555558</v>
      </c>
      <c r="Q480" s="3">
        <v>29.800555555555558</v>
      </c>
      <c r="R480" s="3">
        <v>0</v>
      </c>
      <c r="S480" s="3">
        <f>SUM(Table3[[#This Row],[CNA Hours]], Table3[[#This Row],[NA TR Hours]], Table3[[#This Row],[Med Aide/Tech Hours]])</f>
        <v>103.23044444444443</v>
      </c>
      <c r="T480" s="3">
        <v>70.302444444444447</v>
      </c>
      <c r="U480" s="3">
        <v>0</v>
      </c>
      <c r="V480" s="3">
        <v>32.92799999999999</v>
      </c>
      <c r="W480" s="3">
        <f>SUM(Table3[[#This Row],[RN Hours Contract]:[Med Aide Hours Contract]])</f>
        <v>0</v>
      </c>
      <c r="X480" s="3">
        <v>0</v>
      </c>
      <c r="Y480" s="3">
        <v>0</v>
      </c>
      <c r="Z480" s="3">
        <v>0</v>
      </c>
      <c r="AA480" s="3">
        <v>0</v>
      </c>
      <c r="AB480" s="3">
        <v>0</v>
      </c>
      <c r="AC480" s="3">
        <v>0</v>
      </c>
      <c r="AD480" s="3">
        <v>0</v>
      </c>
      <c r="AE480" s="3">
        <v>0</v>
      </c>
      <c r="AF480" t="s">
        <v>478</v>
      </c>
      <c r="AG480" s="13">
        <v>7</v>
      </c>
      <c r="AQ480"/>
    </row>
    <row r="482"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48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480"/>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1315</v>
      </c>
      <c r="B1" s="5" t="s">
        <v>1317</v>
      </c>
      <c r="C1" s="5" t="s">
        <v>1333</v>
      </c>
      <c r="D1" s="5" t="s">
        <v>1318</v>
      </c>
      <c r="E1" s="5" t="s">
        <v>1319</v>
      </c>
      <c r="F1" s="5" t="s">
        <v>1334</v>
      </c>
      <c r="G1" s="5" t="s">
        <v>1341</v>
      </c>
      <c r="H1" s="6" t="s">
        <v>1343</v>
      </c>
      <c r="I1" s="5" t="s">
        <v>1335</v>
      </c>
      <c r="J1" s="5" t="s">
        <v>1354</v>
      </c>
      <c r="K1" s="6" t="s">
        <v>1355</v>
      </c>
      <c r="L1" s="5" t="s">
        <v>1320</v>
      </c>
      <c r="M1" s="5" t="s">
        <v>1325</v>
      </c>
      <c r="N1" s="6" t="s">
        <v>1329</v>
      </c>
      <c r="O1" s="5" t="s">
        <v>1323</v>
      </c>
      <c r="P1" s="5" t="s">
        <v>1358</v>
      </c>
      <c r="Q1" s="6" t="s">
        <v>1353</v>
      </c>
      <c r="R1" s="5" t="s">
        <v>1324</v>
      </c>
      <c r="S1" s="5" t="s">
        <v>1356</v>
      </c>
      <c r="T1" s="5" t="s">
        <v>1352</v>
      </c>
      <c r="U1" s="5" t="s">
        <v>1336</v>
      </c>
      <c r="V1" s="5" t="s">
        <v>1348</v>
      </c>
      <c r="W1" s="6" t="s">
        <v>1351</v>
      </c>
      <c r="X1" s="5" t="s">
        <v>1321</v>
      </c>
      <c r="Y1" s="5" t="s">
        <v>1326</v>
      </c>
      <c r="Z1" s="6" t="s">
        <v>1347</v>
      </c>
      <c r="AA1" s="5" t="s">
        <v>1337</v>
      </c>
      <c r="AB1" s="5" t="s">
        <v>1357</v>
      </c>
      <c r="AC1" s="6" t="s">
        <v>1346</v>
      </c>
      <c r="AD1" s="5" t="s">
        <v>1339</v>
      </c>
      <c r="AE1" s="5" t="s">
        <v>1350</v>
      </c>
      <c r="AF1" s="6" t="s">
        <v>1349</v>
      </c>
      <c r="AG1" s="5" t="s">
        <v>1322</v>
      </c>
      <c r="AH1" s="5" t="s">
        <v>1327</v>
      </c>
      <c r="AI1" s="6" t="s">
        <v>1328</v>
      </c>
      <c r="AJ1" s="5" t="s">
        <v>1340</v>
      </c>
      <c r="AK1" s="5" t="s">
        <v>1390</v>
      </c>
      <c r="AL1" s="6" t="s">
        <v>1345</v>
      </c>
      <c r="AM1" s="5" t="s">
        <v>1338</v>
      </c>
      <c r="AN1" s="5" t="s">
        <v>1391</v>
      </c>
      <c r="AO1" s="6" t="s">
        <v>1344</v>
      </c>
      <c r="AP1" s="5" t="s">
        <v>1316</v>
      </c>
      <c r="AQ1" s="5" t="s">
        <v>1360</v>
      </c>
    </row>
    <row r="2" spans="1:43" x14ac:dyDescent="0.2">
      <c r="A2" s="1" t="s">
        <v>479</v>
      </c>
      <c r="B2" s="1" t="s">
        <v>486</v>
      </c>
      <c r="C2" s="1" t="s">
        <v>1057</v>
      </c>
      <c r="D2" s="1" t="s">
        <v>1276</v>
      </c>
      <c r="E2" s="3">
        <v>89.177777777777777</v>
      </c>
      <c r="F2" s="3">
        <f t="shared" ref="F2:F65" si="0">SUM(I2,U2,AD2)</f>
        <v>270.25800000000004</v>
      </c>
      <c r="G2" s="3">
        <f>SUM(Table39[[#This Row],[RN Hours Contract (W/ Admin, DON)]], Table39[[#This Row],[LPN Contract Hours (w/ Admin)]], Table39[[#This Row],[CNA/NA/Med Aide Contract Hours]])</f>
        <v>14.631555555555554</v>
      </c>
      <c r="H2" s="4">
        <f>Table39[[#This Row],[Total Contract Hours]]/Table39[[#This Row],[Total Hours Nurse Staffing]]</f>
        <v>5.4139213475847346E-2</v>
      </c>
      <c r="I2" s="3">
        <f>SUM(Table39[[#This Row],[RN Hours]], Table39[[#This Row],[RN Admin Hours]], Table39[[#This Row],[RN DON Hours]])</f>
        <v>33.706111111111113</v>
      </c>
      <c r="J2" s="3">
        <f t="shared" ref="J2:J48" si="1">SUM(M2,P2,S2)</f>
        <v>2.6666666666666665</v>
      </c>
      <c r="K2" s="4">
        <f>Table39[[#This Row],[RN Hours Contract (W/ Admin, DON)]]/Table39[[#This Row],[RN Hours (w/ Admin, DON)]]</f>
        <v>7.9115228033162455E-2</v>
      </c>
      <c r="L2" s="3">
        <v>25.695</v>
      </c>
      <c r="M2" s="3">
        <v>0</v>
      </c>
      <c r="N2" s="4">
        <f>Table39[[#This Row],[RN Hours Contract]]/Table39[[#This Row],[RN Hours]]</f>
        <v>0</v>
      </c>
      <c r="O2" s="3">
        <v>2.6666666666666665</v>
      </c>
      <c r="P2" s="3">
        <v>2.6666666666666665</v>
      </c>
      <c r="Q2" s="4">
        <f>Table39[[#This Row],[RN Admin Hours Contract]]/Table39[[#This Row],[RN Admin Hours]]</f>
        <v>1</v>
      </c>
      <c r="R2" s="3">
        <v>5.3444444444444441</v>
      </c>
      <c r="S2" s="3">
        <v>0</v>
      </c>
      <c r="T2" s="4">
        <f>Table39[[#This Row],[RN DON Hours Contract]]/Table39[[#This Row],[RN DON Hours]]</f>
        <v>0</v>
      </c>
      <c r="U2" s="3">
        <f>SUM(Table39[[#This Row],[LPN Hours]], Table39[[#This Row],[LPN Admin Hours]])</f>
        <v>56.345777777777776</v>
      </c>
      <c r="V2" s="3">
        <f>Table39[[#This Row],[LPN Hours Contract]]+Table39[[#This Row],[LPN Admin Hours Contract]]</f>
        <v>1.5943333333333334</v>
      </c>
      <c r="W2" s="4">
        <f t="shared" ref="W2:W48" si="2">V2/U2</f>
        <v>2.8295524460079827E-2</v>
      </c>
      <c r="X2" s="3">
        <v>50.940222222222218</v>
      </c>
      <c r="Y2" s="3">
        <v>1.3443333333333334</v>
      </c>
      <c r="Z2" s="4">
        <f>Table39[[#This Row],[LPN Hours Contract]]/Table39[[#This Row],[LPN Hours]]</f>
        <v>2.6390409674084223E-2</v>
      </c>
      <c r="AA2" s="3">
        <v>5.4055555555555559</v>
      </c>
      <c r="AB2" s="3">
        <v>0.25</v>
      </c>
      <c r="AC2" s="4">
        <f>Table39[[#This Row],[LPN Admin Hours Contract]]/Table39[[#This Row],[LPN Admin Hours]]</f>
        <v>4.6248715313463515E-2</v>
      </c>
      <c r="AD2" s="3">
        <f>SUM(Table39[[#This Row],[CNA Hours]], Table39[[#This Row],[NA in Training Hours]], Table39[[#This Row],[Med Aide/Tech Hours]])</f>
        <v>180.20611111111111</v>
      </c>
      <c r="AE2" s="3">
        <f>SUM(Table39[[#This Row],[CNA Hours Contract]], Table39[[#This Row],[NA in Training Hours Contract]], Table39[[#This Row],[Med Aide/Tech Hours Contract]])</f>
        <v>10.370555555555555</v>
      </c>
      <c r="AF2" s="4">
        <f>Table39[[#This Row],[CNA/NA/Med Aide Contract Hours]]/Table39[[#This Row],[Total CNA, NA in Training, Med Aide/Tech Hours]]</f>
        <v>5.7548301173656086E-2</v>
      </c>
      <c r="AG2" s="3">
        <v>150.36877777777778</v>
      </c>
      <c r="AH2" s="3">
        <v>10.370555555555555</v>
      </c>
      <c r="AI2" s="4">
        <f>Table39[[#This Row],[CNA Hours Contract]]/Table39[[#This Row],[CNA Hours]]</f>
        <v>6.8967479212218255E-2</v>
      </c>
      <c r="AJ2" s="3">
        <v>0</v>
      </c>
      <c r="AK2" s="3">
        <v>0</v>
      </c>
      <c r="AL2" s="4">
        <v>0</v>
      </c>
      <c r="AM2" s="3">
        <v>29.837333333333344</v>
      </c>
      <c r="AN2" s="3">
        <v>0</v>
      </c>
      <c r="AO2" s="4">
        <f>Table39[[#This Row],[Med Aide/Tech Hours Contract]]/Table39[[#This Row],[Med Aide/Tech Hours]]</f>
        <v>0</v>
      </c>
      <c r="AP2" s="1" t="s">
        <v>0</v>
      </c>
      <c r="AQ2" s="1">
        <v>7</v>
      </c>
    </row>
    <row r="3" spans="1:43" x14ac:dyDescent="0.2">
      <c r="A3" s="1" t="s">
        <v>479</v>
      </c>
      <c r="B3" s="1" t="s">
        <v>489</v>
      </c>
      <c r="C3" s="1" t="s">
        <v>1058</v>
      </c>
      <c r="D3" s="1" t="s">
        <v>1277</v>
      </c>
      <c r="E3" s="3">
        <v>47.411111111111111</v>
      </c>
      <c r="F3" s="3">
        <f t="shared" si="0"/>
        <v>205.31822222222223</v>
      </c>
      <c r="G3" s="3">
        <f>SUM(Table39[[#This Row],[RN Hours Contract (W/ Admin, DON)]], Table39[[#This Row],[LPN Contract Hours (w/ Admin)]], Table39[[#This Row],[CNA/NA/Med Aide Contract Hours]])</f>
        <v>0</v>
      </c>
      <c r="H3" s="4">
        <f>Table39[[#This Row],[Total Contract Hours]]/Table39[[#This Row],[Total Hours Nurse Staffing]]</f>
        <v>0</v>
      </c>
      <c r="I3" s="3">
        <f>SUM(Table39[[#This Row],[RN Hours]], Table39[[#This Row],[RN Admin Hours]], Table39[[#This Row],[RN DON Hours]])</f>
        <v>28.014444444444443</v>
      </c>
      <c r="J3" s="3">
        <f t="shared" si="1"/>
        <v>0</v>
      </c>
      <c r="K3" s="4">
        <f>Table39[[#This Row],[RN Hours Contract (W/ Admin, DON)]]/Table39[[#This Row],[RN Hours (w/ Admin, DON)]]</f>
        <v>0</v>
      </c>
      <c r="L3" s="3">
        <v>17.258888888888887</v>
      </c>
      <c r="M3" s="3">
        <v>0</v>
      </c>
      <c r="N3" s="4">
        <f>Table39[[#This Row],[RN Hours Contract]]/Table39[[#This Row],[RN Hours]]</f>
        <v>0</v>
      </c>
      <c r="O3" s="3">
        <v>5.1555555555555559</v>
      </c>
      <c r="P3" s="3">
        <v>0</v>
      </c>
      <c r="Q3" s="4">
        <f>Table39[[#This Row],[RN Admin Hours Contract]]/Table39[[#This Row],[RN Admin Hours]]</f>
        <v>0</v>
      </c>
      <c r="R3" s="3">
        <v>5.6</v>
      </c>
      <c r="S3" s="3">
        <v>0</v>
      </c>
      <c r="T3" s="4">
        <f>Table39[[#This Row],[RN DON Hours Contract]]/Table39[[#This Row],[RN DON Hours]]</f>
        <v>0</v>
      </c>
      <c r="U3" s="3">
        <f>SUM(Table39[[#This Row],[LPN Hours]], Table39[[#This Row],[LPN Admin Hours]])</f>
        <v>33.88111111111111</v>
      </c>
      <c r="V3" s="3">
        <f>Table39[[#This Row],[LPN Hours Contract]]+Table39[[#This Row],[LPN Admin Hours Contract]]</f>
        <v>0</v>
      </c>
      <c r="W3" s="4">
        <f t="shared" si="2"/>
        <v>0</v>
      </c>
      <c r="X3" s="3">
        <v>33.88111111111111</v>
      </c>
      <c r="Y3" s="3">
        <v>0</v>
      </c>
      <c r="Z3" s="4">
        <f>Table39[[#This Row],[LPN Hours Contract]]/Table39[[#This Row],[LPN Hours]]</f>
        <v>0</v>
      </c>
      <c r="AA3" s="3">
        <v>0</v>
      </c>
      <c r="AB3" s="3">
        <v>0</v>
      </c>
      <c r="AC3" s="4">
        <v>0</v>
      </c>
      <c r="AD3" s="3">
        <f>SUM(Table39[[#This Row],[CNA Hours]], Table39[[#This Row],[NA in Training Hours]], Table39[[#This Row],[Med Aide/Tech Hours]])</f>
        <v>143.42266666666669</v>
      </c>
      <c r="AE3" s="3">
        <f>SUM(Table39[[#This Row],[CNA Hours Contract]], Table39[[#This Row],[NA in Training Hours Contract]], Table39[[#This Row],[Med Aide/Tech Hours Contract]])</f>
        <v>0</v>
      </c>
      <c r="AF3" s="4">
        <f>Table39[[#This Row],[CNA/NA/Med Aide Contract Hours]]/Table39[[#This Row],[Total CNA, NA in Training, Med Aide/Tech Hours]]</f>
        <v>0</v>
      </c>
      <c r="AG3" s="3">
        <v>110.88833333333334</v>
      </c>
      <c r="AH3" s="3">
        <v>0</v>
      </c>
      <c r="AI3" s="4">
        <f>Table39[[#This Row],[CNA Hours Contract]]/Table39[[#This Row],[CNA Hours]]</f>
        <v>0</v>
      </c>
      <c r="AJ3" s="3">
        <v>17.101666666666667</v>
      </c>
      <c r="AK3" s="3">
        <v>0</v>
      </c>
      <c r="AL3" s="4">
        <f>Table39[[#This Row],[NA in Training Hours Contract]]/Table39[[#This Row],[NA in Training Hours]]</f>
        <v>0</v>
      </c>
      <c r="AM3" s="3">
        <v>15.43266666666668</v>
      </c>
      <c r="AN3" s="3">
        <v>0</v>
      </c>
      <c r="AO3" s="4">
        <f>Table39[[#This Row],[Med Aide/Tech Hours Contract]]/Table39[[#This Row],[Med Aide/Tech Hours]]</f>
        <v>0</v>
      </c>
      <c r="AP3" s="1" t="s">
        <v>1</v>
      </c>
      <c r="AQ3" s="1">
        <v>7</v>
      </c>
    </row>
    <row r="4" spans="1:43" x14ac:dyDescent="0.2">
      <c r="A4" s="1" t="s">
        <v>479</v>
      </c>
      <c r="B4" s="1" t="s">
        <v>490</v>
      </c>
      <c r="C4" s="1" t="s">
        <v>1025</v>
      </c>
      <c r="D4" s="1" t="s">
        <v>1276</v>
      </c>
      <c r="E4" s="3">
        <v>100.48888888888889</v>
      </c>
      <c r="F4" s="3">
        <f t="shared" si="0"/>
        <v>623.25355555555552</v>
      </c>
      <c r="G4" s="3">
        <f>SUM(Table39[[#This Row],[RN Hours Contract (W/ Admin, DON)]], Table39[[#This Row],[LPN Contract Hours (w/ Admin)]], Table39[[#This Row],[CNA/NA/Med Aide Contract Hours]])</f>
        <v>51.443333333333328</v>
      </c>
      <c r="H4" s="4">
        <f>Table39[[#This Row],[Total Contract Hours]]/Table39[[#This Row],[Total Hours Nurse Staffing]]</f>
        <v>8.2539975704555416E-2</v>
      </c>
      <c r="I4" s="3">
        <f>SUM(Table39[[#This Row],[RN Hours]], Table39[[#This Row],[RN Admin Hours]], Table39[[#This Row],[RN DON Hours]])</f>
        <v>120.42577777777778</v>
      </c>
      <c r="J4" s="3">
        <f t="shared" si="1"/>
        <v>49.462777777777774</v>
      </c>
      <c r="K4" s="4">
        <f>Table39[[#This Row],[RN Hours Contract (W/ Admin, DON)]]/Table39[[#This Row],[RN Hours (w/ Admin, DON)]]</f>
        <v>0.41073247514374917</v>
      </c>
      <c r="L4" s="3">
        <v>79.367444444444445</v>
      </c>
      <c r="M4" s="3">
        <v>49.462777777777774</v>
      </c>
      <c r="N4" s="4">
        <f>Table39[[#This Row],[RN Hours Contract]]/Table39[[#This Row],[RN Hours]]</f>
        <v>0.62321242826963752</v>
      </c>
      <c r="O4" s="3">
        <v>35.369444444444447</v>
      </c>
      <c r="P4" s="3">
        <v>0</v>
      </c>
      <c r="Q4" s="4">
        <f>Table39[[#This Row],[RN Admin Hours Contract]]/Table39[[#This Row],[RN Admin Hours]]</f>
        <v>0</v>
      </c>
      <c r="R4" s="3">
        <v>5.6888888888888891</v>
      </c>
      <c r="S4" s="3">
        <v>0</v>
      </c>
      <c r="T4" s="4">
        <f>Table39[[#This Row],[RN DON Hours Contract]]/Table39[[#This Row],[RN DON Hours]]</f>
        <v>0</v>
      </c>
      <c r="U4" s="3">
        <f>SUM(Table39[[#This Row],[LPN Hours]], Table39[[#This Row],[LPN Admin Hours]])</f>
        <v>103.25833333333333</v>
      </c>
      <c r="V4" s="3">
        <f>Table39[[#This Row],[LPN Hours Contract]]+Table39[[#This Row],[LPN Admin Hours Contract]]</f>
        <v>0.30555555555555558</v>
      </c>
      <c r="W4" s="4">
        <f t="shared" si="2"/>
        <v>2.9591370080434727E-3</v>
      </c>
      <c r="X4" s="3">
        <v>72.552777777777777</v>
      </c>
      <c r="Y4" s="3">
        <v>0.30555555555555558</v>
      </c>
      <c r="Z4" s="4">
        <f>Table39[[#This Row],[LPN Hours Contract]]/Table39[[#This Row],[LPN Hours]]</f>
        <v>4.2114935487576098E-3</v>
      </c>
      <c r="AA4" s="3">
        <v>30.705555555555556</v>
      </c>
      <c r="AB4" s="3">
        <v>0</v>
      </c>
      <c r="AC4" s="4">
        <f>Table39[[#This Row],[LPN Admin Hours Contract]]/Table39[[#This Row],[LPN Admin Hours]]</f>
        <v>0</v>
      </c>
      <c r="AD4" s="3">
        <f>SUM(Table39[[#This Row],[CNA Hours]], Table39[[#This Row],[NA in Training Hours]], Table39[[#This Row],[Med Aide/Tech Hours]])</f>
        <v>399.56944444444446</v>
      </c>
      <c r="AE4" s="3">
        <f>SUM(Table39[[#This Row],[CNA Hours Contract]], Table39[[#This Row],[NA in Training Hours Contract]], Table39[[#This Row],[Med Aide/Tech Hours Contract]])</f>
        <v>1.675</v>
      </c>
      <c r="AF4" s="4">
        <f>Table39[[#This Row],[CNA/NA/Med Aide Contract Hours]]/Table39[[#This Row],[Total CNA, NA in Training, Med Aide/Tech Hours]]</f>
        <v>4.1920122353922623E-3</v>
      </c>
      <c r="AG4" s="3">
        <v>305.55</v>
      </c>
      <c r="AH4" s="3">
        <v>1.5972222222222223</v>
      </c>
      <c r="AI4" s="4">
        <f>Table39[[#This Row],[CNA Hours Contract]]/Table39[[#This Row],[CNA Hours]]</f>
        <v>5.2273677703230971E-3</v>
      </c>
      <c r="AJ4" s="3">
        <v>0</v>
      </c>
      <c r="AK4" s="3">
        <v>0</v>
      </c>
      <c r="AL4" s="4">
        <v>0</v>
      </c>
      <c r="AM4" s="3">
        <v>94.019444444444446</v>
      </c>
      <c r="AN4" s="3">
        <v>7.7777777777777779E-2</v>
      </c>
      <c r="AO4" s="4">
        <f>Table39[[#This Row],[Med Aide/Tech Hours Contract]]/Table39[[#This Row],[Med Aide/Tech Hours]]</f>
        <v>8.27252045971578E-4</v>
      </c>
      <c r="AP4" s="1" t="s">
        <v>2</v>
      </c>
      <c r="AQ4" s="1">
        <v>7</v>
      </c>
    </row>
    <row r="5" spans="1:43" x14ac:dyDescent="0.2">
      <c r="A5" s="1" t="s">
        <v>479</v>
      </c>
      <c r="B5" s="1" t="s">
        <v>491</v>
      </c>
      <c r="C5" s="1" t="s">
        <v>1059</v>
      </c>
      <c r="D5" s="1" t="s">
        <v>1247</v>
      </c>
      <c r="E5" s="3">
        <v>45.177777777777777</v>
      </c>
      <c r="F5" s="3">
        <f t="shared" si="0"/>
        <v>111.34344444444443</v>
      </c>
      <c r="G5" s="3">
        <f>SUM(Table39[[#This Row],[RN Hours Contract (W/ Admin, DON)]], Table39[[#This Row],[LPN Contract Hours (w/ Admin)]], Table39[[#This Row],[CNA/NA/Med Aide Contract Hours]])</f>
        <v>0.93055555555555558</v>
      </c>
      <c r="H5" s="4">
        <f>Table39[[#This Row],[Total Contract Hours]]/Table39[[#This Row],[Total Hours Nurse Staffing]]</f>
        <v>8.357524416445215E-3</v>
      </c>
      <c r="I5" s="3">
        <f>SUM(Table39[[#This Row],[RN Hours]], Table39[[#This Row],[RN Admin Hours]], Table39[[#This Row],[RN DON Hours]])</f>
        <v>12.855222222222221</v>
      </c>
      <c r="J5" s="3">
        <f t="shared" si="1"/>
        <v>0.93055555555555558</v>
      </c>
      <c r="K5" s="4">
        <f>Table39[[#This Row],[RN Hours Contract (W/ Admin, DON)]]/Table39[[#This Row],[RN Hours (w/ Admin, DON)]]</f>
        <v>7.2387356629817545E-2</v>
      </c>
      <c r="L5" s="3">
        <v>6.5628888888888888</v>
      </c>
      <c r="M5" s="3">
        <v>0.93055555555555558</v>
      </c>
      <c r="N5" s="4">
        <f>Table39[[#This Row],[RN Hours Contract]]/Table39[[#This Row],[RN Hours]]</f>
        <v>0.14179053939660718</v>
      </c>
      <c r="O5" s="3">
        <v>0.69233333333333325</v>
      </c>
      <c r="P5" s="3">
        <v>0</v>
      </c>
      <c r="Q5" s="4">
        <f>Table39[[#This Row],[RN Admin Hours Contract]]/Table39[[#This Row],[RN Admin Hours]]</f>
        <v>0</v>
      </c>
      <c r="R5" s="3">
        <v>5.6</v>
      </c>
      <c r="S5" s="3">
        <v>0</v>
      </c>
      <c r="T5" s="4">
        <f>Table39[[#This Row],[RN DON Hours Contract]]/Table39[[#This Row],[RN DON Hours]]</f>
        <v>0</v>
      </c>
      <c r="U5" s="3">
        <f>SUM(Table39[[#This Row],[LPN Hours]], Table39[[#This Row],[LPN Admin Hours]])</f>
        <v>13.440555555555557</v>
      </c>
      <c r="V5" s="3">
        <f>Table39[[#This Row],[LPN Hours Contract]]+Table39[[#This Row],[LPN Admin Hours Contract]]</f>
        <v>0</v>
      </c>
      <c r="W5" s="4">
        <f t="shared" si="2"/>
        <v>0</v>
      </c>
      <c r="X5" s="3">
        <v>13.440555555555557</v>
      </c>
      <c r="Y5" s="3">
        <v>0</v>
      </c>
      <c r="Z5" s="4">
        <f>Table39[[#This Row],[LPN Hours Contract]]/Table39[[#This Row],[LPN Hours]]</f>
        <v>0</v>
      </c>
      <c r="AA5" s="3">
        <v>0</v>
      </c>
      <c r="AB5" s="3">
        <v>0</v>
      </c>
      <c r="AC5" s="4">
        <v>0</v>
      </c>
      <c r="AD5" s="3">
        <f>SUM(Table39[[#This Row],[CNA Hours]], Table39[[#This Row],[NA in Training Hours]], Table39[[#This Row],[Med Aide/Tech Hours]])</f>
        <v>85.047666666666657</v>
      </c>
      <c r="AE5" s="3">
        <f>SUM(Table39[[#This Row],[CNA Hours Contract]], Table39[[#This Row],[NA in Training Hours Contract]], Table39[[#This Row],[Med Aide/Tech Hours Contract]])</f>
        <v>0</v>
      </c>
      <c r="AF5" s="4">
        <f>Table39[[#This Row],[CNA/NA/Med Aide Contract Hours]]/Table39[[#This Row],[Total CNA, NA in Training, Med Aide/Tech Hours]]</f>
        <v>0</v>
      </c>
      <c r="AG5" s="3">
        <v>51.774444444444441</v>
      </c>
      <c r="AH5" s="3">
        <v>0</v>
      </c>
      <c r="AI5" s="4">
        <f>Table39[[#This Row],[CNA Hours Contract]]/Table39[[#This Row],[CNA Hours]]</f>
        <v>0</v>
      </c>
      <c r="AJ5" s="3">
        <v>25.445999999999998</v>
      </c>
      <c r="AK5" s="3">
        <v>0</v>
      </c>
      <c r="AL5" s="4">
        <f>Table39[[#This Row],[NA in Training Hours Contract]]/Table39[[#This Row],[NA in Training Hours]]</f>
        <v>0</v>
      </c>
      <c r="AM5" s="3">
        <v>7.8272222222222192</v>
      </c>
      <c r="AN5" s="3">
        <v>0</v>
      </c>
      <c r="AO5" s="4">
        <f>Table39[[#This Row],[Med Aide/Tech Hours Contract]]/Table39[[#This Row],[Med Aide/Tech Hours]]</f>
        <v>0</v>
      </c>
      <c r="AP5" s="1" t="s">
        <v>3</v>
      </c>
      <c r="AQ5" s="1">
        <v>7</v>
      </c>
    </row>
    <row r="6" spans="1:43" x14ac:dyDescent="0.2">
      <c r="A6" s="1" t="s">
        <v>479</v>
      </c>
      <c r="B6" s="1" t="s">
        <v>492</v>
      </c>
      <c r="C6" s="1" t="s">
        <v>1060</v>
      </c>
      <c r="D6" s="1" t="s">
        <v>1203</v>
      </c>
      <c r="E6" s="3">
        <v>141.86666666666667</v>
      </c>
      <c r="F6" s="3">
        <f t="shared" si="0"/>
        <v>647.71477777777773</v>
      </c>
      <c r="G6" s="3">
        <f>SUM(Table39[[#This Row],[RN Hours Contract (W/ Admin, DON)]], Table39[[#This Row],[LPN Contract Hours (w/ Admin)]], Table39[[#This Row],[CNA/NA/Med Aide Contract Hours]])</f>
        <v>0</v>
      </c>
      <c r="H6" s="4">
        <f>Table39[[#This Row],[Total Contract Hours]]/Table39[[#This Row],[Total Hours Nurse Staffing]]</f>
        <v>0</v>
      </c>
      <c r="I6" s="3">
        <f>SUM(Table39[[#This Row],[RN Hours]], Table39[[#This Row],[RN Admin Hours]], Table39[[#This Row],[RN DON Hours]])</f>
        <v>164.47199999999998</v>
      </c>
      <c r="J6" s="3">
        <f t="shared" si="1"/>
        <v>0</v>
      </c>
      <c r="K6" s="4">
        <f>Table39[[#This Row],[RN Hours Contract (W/ Admin, DON)]]/Table39[[#This Row],[RN Hours (w/ Admin, DON)]]</f>
        <v>0</v>
      </c>
      <c r="L6" s="3">
        <v>79.854444444444439</v>
      </c>
      <c r="M6" s="3">
        <v>0</v>
      </c>
      <c r="N6" s="4">
        <f>Table39[[#This Row],[RN Hours Contract]]/Table39[[#This Row],[RN Hours]]</f>
        <v>0</v>
      </c>
      <c r="O6" s="3">
        <v>74.484222222222215</v>
      </c>
      <c r="P6" s="3">
        <v>0</v>
      </c>
      <c r="Q6" s="4">
        <f>Table39[[#This Row],[RN Admin Hours Contract]]/Table39[[#This Row],[RN Admin Hours]]</f>
        <v>0</v>
      </c>
      <c r="R6" s="3">
        <v>10.133333333333333</v>
      </c>
      <c r="S6" s="3">
        <v>0</v>
      </c>
      <c r="T6" s="4">
        <f>Table39[[#This Row],[RN DON Hours Contract]]/Table39[[#This Row],[RN DON Hours]]</f>
        <v>0</v>
      </c>
      <c r="U6" s="3">
        <f>SUM(Table39[[#This Row],[LPN Hours]], Table39[[#This Row],[LPN Admin Hours]])</f>
        <v>124.80433333333333</v>
      </c>
      <c r="V6" s="3">
        <f>Table39[[#This Row],[LPN Hours Contract]]+Table39[[#This Row],[LPN Admin Hours Contract]]</f>
        <v>0</v>
      </c>
      <c r="W6" s="4">
        <f t="shared" si="2"/>
        <v>0</v>
      </c>
      <c r="X6" s="3">
        <v>124.80433333333333</v>
      </c>
      <c r="Y6" s="3">
        <v>0</v>
      </c>
      <c r="Z6" s="4">
        <f>Table39[[#This Row],[LPN Hours Contract]]/Table39[[#This Row],[LPN Hours]]</f>
        <v>0</v>
      </c>
      <c r="AA6" s="3">
        <v>0</v>
      </c>
      <c r="AB6" s="3">
        <v>0</v>
      </c>
      <c r="AC6" s="4">
        <v>0</v>
      </c>
      <c r="AD6" s="3">
        <f>SUM(Table39[[#This Row],[CNA Hours]], Table39[[#This Row],[NA in Training Hours]], Table39[[#This Row],[Med Aide/Tech Hours]])</f>
        <v>358.43844444444443</v>
      </c>
      <c r="AE6" s="3">
        <f>SUM(Table39[[#This Row],[CNA Hours Contract]], Table39[[#This Row],[NA in Training Hours Contract]], Table39[[#This Row],[Med Aide/Tech Hours Contract]])</f>
        <v>0</v>
      </c>
      <c r="AF6" s="4">
        <f>Table39[[#This Row],[CNA/NA/Med Aide Contract Hours]]/Table39[[#This Row],[Total CNA, NA in Training, Med Aide/Tech Hours]]</f>
        <v>0</v>
      </c>
      <c r="AG6" s="3">
        <v>262.57222222222219</v>
      </c>
      <c r="AH6" s="3">
        <v>0</v>
      </c>
      <c r="AI6" s="4">
        <f>Table39[[#This Row],[CNA Hours Contract]]/Table39[[#This Row],[CNA Hours]]</f>
        <v>0</v>
      </c>
      <c r="AJ6" s="3">
        <v>0</v>
      </c>
      <c r="AK6" s="3">
        <v>0</v>
      </c>
      <c r="AL6" s="4">
        <v>0</v>
      </c>
      <c r="AM6" s="3">
        <v>95.866222222222234</v>
      </c>
      <c r="AN6" s="3">
        <v>0</v>
      </c>
      <c r="AO6" s="4">
        <f>Table39[[#This Row],[Med Aide/Tech Hours Contract]]/Table39[[#This Row],[Med Aide/Tech Hours]]</f>
        <v>0</v>
      </c>
      <c r="AP6" s="1" t="s">
        <v>4</v>
      </c>
      <c r="AQ6" s="1">
        <v>7</v>
      </c>
    </row>
    <row r="7" spans="1:43" x14ac:dyDescent="0.2">
      <c r="A7" s="1" t="s">
        <v>479</v>
      </c>
      <c r="B7" s="1" t="s">
        <v>493</v>
      </c>
      <c r="C7" s="1" t="s">
        <v>1057</v>
      </c>
      <c r="D7" s="1" t="s">
        <v>1276</v>
      </c>
      <c r="E7" s="3">
        <v>143.01111111111112</v>
      </c>
      <c r="F7" s="3">
        <f t="shared" si="0"/>
        <v>554.54999999999995</v>
      </c>
      <c r="G7" s="3">
        <f>SUM(Table39[[#This Row],[RN Hours Contract (W/ Admin, DON)]], Table39[[#This Row],[LPN Contract Hours (w/ Admin)]], Table39[[#This Row],[CNA/NA/Med Aide Contract Hours]])</f>
        <v>11.608333333333333</v>
      </c>
      <c r="H7" s="4">
        <f>Table39[[#This Row],[Total Contract Hours]]/Table39[[#This Row],[Total Hours Nurse Staffing]]</f>
        <v>2.0932888528236108E-2</v>
      </c>
      <c r="I7" s="3">
        <f>SUM(Table39[[#This Row],[RN Hours]], Table39[[#This Row],[RN Admin Hours]], Table39[[#This Row],[RN DON Hours]])</f>
        <v>51.25277777777778</v>
      </c>
      <c r="J7" s="3">
        <f t="shared" si="1"/>
        <v>0</v>
      </c>
      <c r="K7" s="4">
        <f>Table39[[#This Row],[RN Hours Contract (W/ Admin, DON)]]/Table39[[#This Row],[RN Hours (w/ Admin, DON)]]</f>
        <v>0</v>
      </c>
      <c r="L7" s="3">
        <v>38.430555555555557</v>
      </c>
      <c r="M7" s="3">
        <v>0</v>
      </c>
      <c r="N7" s="4">
        <f>Table39[[#This Row],[RN Hours Contract]]/Table39[[#This Row],[RN Hours]]</f>
        <v>0</v>
      </c>
      <c r="O7" s="3">
        <v>7.6694444444444443</v>
      </c>
      <c r="P7" s="3">
        <v>0</v>
      </c>
      <c r="Q7" s="4">
        <f>Table39[[#This Row],[RN Admin Hours Contract]]/Table39[[#This Row],[RN Admin Hours]]</f>
        <v>0</v>
      </c>
      <c r="R7" s="3">
        <v>5.1527777777777777</v>
      </c>
      <c r="S7" s="3">
        <v>0</v>
      </c>
      <c r="T7" s="4">
        <f>Table39[[#This Row],[RN DON Hours Contract]]/Table39[[#This Row],[RN DON Hours]]</f>
        <v>0</v>
      </c>
      <c r="U7" s="3">
        <f>SUM(Table39[[#This Row],[LPN Hours]], Table39[[#This Row],[LPN Admin Hours]])</f>
        <v>96.427777777777777</v>
      </c>
      <c r="V7" s="3">
        <f>Table39[[#This Row],[LPN Hours Contract]]+Table39[[#This Row],[LPN Admin Hours Contract]]</f>
        <v>0.16944444444444445</v>
      </c>
      <c r="W7" s="4">
        <f t="shared" si="2"/>
        <v>1.757216108774558E-3</v>
      </c>
      <c r="X7" s="3">
        <v>92.408333333333331</v>
      </c>
      <c r="Y7" s="3">
        <v>0.16944444444444445</v>
      </c>
      <c r="Z7" s="4">
        <f>Table39[[#This Row],[LPN Hours Contract]]/Table39[[#This Row],[LPN Hours]]</f>
        <v>1.8336489614332522E-3</v>
      </c>
      <c r="AA7" s="3">
        <v>4.0194444444444448</v>
      </c>
      <c r="AB7" s="3">
        <v>0</v>
      </c>
      <c r="AC7" s="4">
        <f>Table39[[#This Row],[LPN Admin Hours Contract]]/Table39[[#This Row],[LPN Admin Hours]]</f>
        <v>0</v>
      </c>
      <c r="AD7" s="3">
        <f>SUM(Table39[[#This Row],[CNA Hours]], Table39[[#This Row],[NA in Training Hours]], Table39[[#This Row],[Med Aide/Tech Hours]])</f>
        <v>406.86944444444441</v>
      </c>
      <c r="AE7" s="3">
        <f>SUM(Table39[[#This Row],[CNA Hours Contract]], Table39[[#This Row],[NA in Training Hours Contract]], Table39[[#This Row],[Med Aide/Tech Hours Contract]])</f>
        <v>11.438888888888888</v>
      </c>
      <c r="AF7" s="4">
        <f>Table39[[#This Row],[CNA/NA/Med Aide Contract Hours]]/Table39[[#This Row],[Total CNA, NA in Training, Med Aide/Tech Hours]]</f>
        <v>2.8114396509936985E-2</v>
      </c>
      <c r="AG7" s="3">
        <v>305.14</v>
      </c>
      <c r="AH7" s="3">
        <v>11.438888888888888</v>
      </c>
      <c r="AI7" s="4">
        <f>Table39[[#This Row],[CNA Hours Contract]]/Table39[[#This Row],[CNA Hours]]</f>
        <v>3.7487346427505043E-2</v>
      </c>
      <c r="AJ7" s="3">
        <v>26.68888888888889</v>
      </c>
      <c r="AK7" s="3">
        <v>0</v>
      </c>
      <c r="AL7" s="4">
        <f>Table39[[#This Row],[NA in Training Hours Contract]]/Table39[[#This Row],[NA in Training Hours]]</f>
        <v>0</v>
      </c>
      <c r="AM7" s="3">
        <v>75.040555555555557</v>
      </c>
      <c r="AN7" s="3">
        <v>0</v>
      </c>
      <c r="AO7" s="4">
        <f>Table39[[#This Row],[Med Aide/Tech Hours Contract]]/Table39[[#This Row],[Med Aide/Tech Hours]]</f>
        <v>0</v>
      </c>
      <c r="AP7" s="1" t="s">
        <v>5</v>
      </c>
      <c r="AQ7" s="1">
        <v>7</v>
      </c>
    </row>
    <row r="8" spans="1:43" x14ac:dyDescent="0.2">
      <c r="A8" s="1" t="s">
        <v>479</v>
      </c>
      <c r="B8" s="1" t="s">
        <v>494</v>
      </c>
      <c r="C8" s="1" t="s">
        <v>1061</v>
      </c>
      <c r="D8" s="1" t="s">
        <v>1217</v>
      </c>
      <c r="E8" s="3">
        <v>86.111111111111114</v>
      </c>
      <c r="F8" s="3">
        <f t="shared" si="0"/>
        <v>277.02299999999997</v>
      </c>
      <c r="G8" s="3">
        <f>SUM(Table39[[#This Row],[RN Hours Contract (W/ Admin, DON)]], Table39[[#This Row],[LPN Contract Hours (w/ Admin)]], Table39[[#This Row],[CNA/NA/Med Aide Contract Hours]])</f>
        <v>0</v>
      </c>
      <c r="H8" s="4">
        <f>Table39[[#This Row],[Total Contract Hours]]/Table39[[#This Row],[Total Hours Nurse Staffing]]</f>
        <v>0</v>
      </c>
      <c r="I8" s="3">
        <f>SUM(Table39[[#This Row],[RN Hours]], Table39[[#This Row],[RN Admin Hours]], Table39[[#This Row],[RN DON Hours]])</f>
        <v>25.457444444444445</v>
      </c>
      <c r="J8" s="3">
        <f t="shared" si="1"/>
        <v>0</v>
      </c>
      <c r="K8" s="4">
        <f>Table39[[#This Row],[RN Hours Contract (W/ Admin, DON)]]/Table39[[#This Row],[RN Hours (w/ Admin, DON)]]</f>
        <v>0</v>
      </c>
      <c r="L8" s="3">
        <v>20.213000000000001</v>
      </c>
      <c r="M8" s="3">
        <v>0</v>
      </c>
      <c r="N8" s="4">
        <f>Table39[[#This Row],[RN Hours Contract]]/Table39[[#This Row],[RN Hours]]</f>
        <v>0</v>
      </c>
      <c r="O8" s="3">
        <v>0</v>
      </c>
      <c r="P8" s="3">
        <v>0</v>
      </c>
      <c r="Q8" s="4">
        <v>0</v>
      </c>
      <c r="R8" s="3">
        <v>5.2444444444444445</v>
      </c>
      <c r="S8" s="3">
        <v>0</v>
      </c>
      <c r="T8" s="4">
        <f>Table39[[#This Row],[RN DON Hours Contract]]/Table39[[#This Row],[RN DON Hours]]</f>
        <v>0</v>
      </c>
      <c r="U8" s="3">
        <f>SUM(Table39[[#This Row],[LPN Hours]], Table39[[#This Row],[LPN Admin Hours]])</f>
        <v>87.404444444444437</v>
      </c>
      <c r="V8" s="3">
        <f>Table39[[#This Row],[LPN Hours Contract]]+Table39[[#This Row],[LPN Admin Hours Contract]]</f>
        <v>0</v>
      </c>
      <c r="W8" s="4">
        <f t="shared" si="2"/>
        <v>0</v>
      </c>
      <c r="X8" s="3">
        <v>87.404444444444437</v>
      </c>
      <c r="Y8" s="3">
        <v>0</v>
      </c>
      <c r="Z8" s="4">
        <f>Table39[[#This Row],[LPN Hours Contract]]/Table39[[#This Row],[LPN Hours]]</f>
        <v>0</v>
      </c>
      <c r="AA8" s="3">
        <v>0</v>
      </c>
      <c r="AB8" s="3">
        <v>0</v>
      </c>
      <c r="AC8" s="4">
        <v>0</v>
      </c>
      <c r="AD8" s="3">
        <f>SUM(Table39[[#This Row],[CNA Hours]], Table39[[#This Row],[NA in Training Hours]], Table39[[#This Row],[Med Aide/Tech Hours]])</f>
        <v>164.1611111111111</v>
      </c>
      <c r="AE8" s="3">
        <f>SUM(Table39[[#This Row],[CNA Hours Contract]], Table39[[#This Row],[NA in Training Hours Contract]], Table39[[#This Row],[Med Aide/Tech Hours Contract]])</f>
        <v>0</v>
      </c>
      <c r="AF8" s="4">
        <f>Table39[[#This Row],[CNA/NA/Med Aide Contract Hours]]/Table39[[#This Row],[Total CNA, NA in Training, Med Aide/Tech Hours]]</f>
        <v>0</v>
      </c>
      <c r="AG8" s="3">
        <v>164.1611111111111</v>
      </c>
      <c r="AH8" s="3">
        <v>0</v>
      </c>
      <c r="AI8" s="4">
        <f>Table39[[#This Row],[CNA Hours Contract]]/Table39[[#This Row],[CNA Hours]]</f>
        <v>0</v>
      </c>
      <c r="AJ8" s="3">
        <v>0</v>
      </c>
      <c r="AK8" s="3">
        <v>0</v>
      </c>
      <c r="AL8" s="4">
        <v>0</v>
      </c>
      <c r="AM8" s="3">
        <v>0</v>
      </c>
      <c r="AN8" s="3">
        <v>0</v>
      </c>
      <c r="AO8" s="4">
        <v>0</v>
      </c>
      <c r="AP8" s="1" t="s">
        <v>6</v>
      </c>
      <c r="AQ8" s="1">
        <v>7</v>
      </c>
    </row>
    <row r="9" spans="1:43" x14ac:dyDescent="0.2">
      <c r="A9" s="1" t="s">
        <v>479</v>
      </c>
      <c r="B9" s="1" t="s">
        <v>495</v>
      </c>
      <c r="C9" s="1" t="s">
        <v>1028</v>
      </c>
      <c r="D9" s="1" t="s">
        <v>1273</v>
      </c>
      <c r="E9" s="3">
        <v>52.62222222222222</v>
      </c>
      <c r="F9" s="3">
        <f t="shared" si="0"/>
        <v>196.99466666666666</v>
      </c>
      <c r="G9" s="3">
        <f>SUM(Table39[[#This Row],[RN Hours Contract (W/ Admin, DON)]], Table39[[#This Row],[LPN Contract Hours (w/ Admin)]], Table39[[#This Row],[CNA/NA/Med Aide Contract Hours]])</f>
        <v>12.203888888888891</v>
      </c>
      <c r="H9" s="4">
        <f>Table39[[#This Row],[Total Contract Hours]]/Table39[[#This Row],[Total Hours Nurse Staffing]]</f>
        <v>6.1950351729770474E-2</v>
      </c>
      <c r="I9" s="3">
        <f>SUM(Table39[[#This Row],[RN Hours]], Table39[[#This Row],[RN Admin Hours]], Table39[[#This Row],[RN DON Hours]])</f>
        <v>42.622222222222227</v>
      </c>
      <c r="J9" s="3">
        <f t="shared" si="1"/>
        <v>0.20833333333333334</v>
      </c>
      <c r="K9" s="4">
        <f>Table39[[#This Row],[RN Hours Contract (W/ Admin, DON)]]/Table39[[#This Row],[RN Hours (w/ Admin, DON)]]</f>
        <v>4.8879040667361828E-3</v>
      </c>
      <c r="L9" s="3">
        <v>31.627777777777776</v>
      </c>
      <c r="M9" s="3">
        <v>0.20833333333333334</v>
      </c>
      <c r="N9" s="4">
        <f>Table39[[#This Row],[RN Hours Contract]]/Table39[[#This Row],[RN Hours]]</f>
        <v>6.5870367117512743E-3</v>
      </c>
      <c r="O9" s="3">
        <v>7.6611111111111114</v>
      </c>
      <c r="P9" s="3">
        <v>0</v>
      </c>
      <c r="Q9" s="4">
        <f>Table39[[#This Row],[RN Admin Hours Contract]]/Table39[[#This Row],[RN Admin Hours]]</f>
        <v>0</v>
      </c>
      <c r="R9" s="3">
        <v>3.3333333333333335</v>
      </c>
      <c r="S9" s="3">
        <v>0</v>
      </c>
      <c r="T9" s="4">
        <f>Table39[[#This Row],[RN DON Hours Contract]]/Table39[[#This Row],[RN DON Hours]]</f>
        <v>0</v>
      </c>
      <c r="U9" s="3">
        <f>SUM(Table39[[#This Row],[LPN Hours]], Table39[[#This Row],[LPN Admin Hours]])</f>
        <v>24.226333333333333</v>
      </c>
      <c r="V9" s="3">
        <f>Table39[[#This Row],[LPN Hours Contract]]+Table39[[#This Row],[LPN Admin Hours Contract]]</f>
        <v>7.9327777777777779</v>
      </c>
      <c r="W9" s="4">
        <f t="shared" si="2"/>
        <v>0.32744442457014178</v>
      </c>
      <c r="X9" s="3">
        <v>21.90411111111111</v>
      </c>
      <c r="Y9" s="3">
        <v>7.9327777777777779</v>
      </c>
      <c r="Z9" s="4">
        <f>Table39[[#This Row],[LPN Hours Contract]]/Table39[[#This Row],[LPN Hours]]</f>
        <v>0.36215931053024042</v>
      </c>
      <c r="AA9" s="3">
        <v>2.3222222222222224</v>
      </c>
      <c r="AB9" s="3">
        <v>0</v>
      </c>
      <c r="AC9" s="4">
        <f>Table39[[#This Row],[LPN Admin Hours Contract]]/Table39[[#This Row],[LPN Admin Hours]]</f>
        <v>0</v>
      </c>
      <c r="AD9" s="3">
        <f>SUM(Table39[[#This Row],[CNA Hours]], Table39[[#This Row],[NA in Training Hours]], Table39[[#This Row],[Med Aide/Tech Hours]])</f>
        <v>130.14611111111111</v>
      </c>
      <c r="AE9" s="3">
        <f>SUM(Table39[[#This Row],[CNA Hours Contract]], Table39[[#This Row],[NA in Training Hours Contract]], Table39[[#This Row],[Med Aide/Tech Hours Contract]])</f>
        <v>4.0627777777777778</v>
      </c>
      <c r="AF9" s="4">
        <f>Table39[[#This Row],[CNA/NA/Med Aide Contract Hours]]/Table39[[#This Row],[Total CNA, NA in Training, Med Aide/Tech Hours]]</f>
        <v>3.1217050921400306E-2</v>
      </c>
      <c r="AG9" s="3">
        <v>92.623888888888885</v>
      </c>
      <c r="AH9" s="3">
        <v>4.0627777777777778</v>
      </c>
      <c r="AI9" s="4">
        <f>Table39[[#This Row],[CNA Hours Contract]]/Table39[[#This Row],[CNA Hours]]</f>
        <v>4.3863174247104481E-2</v>
      </c>
      <c r="AJ9" s="3">
        <v>15.994444444444444</v>
      </c>
      <c r="AK9" s="3">
        <v>0</v>
      </c>
      <c r="AL9" s="4">
        <f>Table39[[#This Row],[NA in Training Hours Contract]]/Table39[[#This Row],[NA in Training Hours]]</f>
        <v>0</v>
      </c>
      <c r="AM9" s="3">
        <v>21.527777777777779</v>
      </c>
      <c r="AN9" s="3">
        <v>0</v>
      </c>
      <c r="AO9" s="4">
        <f>Table39[[#This Row],[Med Aide/Tech Hours Contract]]/Table39[[#This Row],[Med Aide/Tech Hours]]</f>
        <v>0</v>
      </c>
      <c r="AP9" s="1" t="s">
        <v>7</v>
      </c>
      <c r="AQ9" s="1">
        <v>7</v>
      </c>
    </row>
    <row r="10" spans="1:43" x14ac:dyDescent="0.2">
      <c r="A10" s="1" t="s">
        <v>479</v>
      </c>
      <c r="B10" s="1" t="s">
        <v>496</v>
      </c>
      <c r="C10" s="1" t="s">
        <v>1062</v>
      </c>
      <c r="D10" s="1" t="s">
        <v>1276</v>
      </c>
      <c r="E10" s="3">
        <v>68.022222222222226</v>
      </c>
      <c r="F10" s="3">
        <f t="shared" si="0"/>
        <v>158.51633333333331</v>
      </c>
      <c r="G10" s="3">
        <f>SUM(Table39[[#This Row],[RN Hours Contract (W/ Admin, DON)]], Table39[[#This Row],[LPN Contract Hours (w/ Admin)]], Table39[[#This Row],[CNA/NA/Med Aide Contract Hours]])</f>
        <v>0.62222222222222223</v>
      </c>
      <c r="H10" s="4">
        <f>Table39[[#This Row],[Total Contract Hours]]/Table39[[#This Row],[Total Hours Nurse Staffing]]</f>
        <v>3.9252877551349428E-3</v>
      </c>
      <c r="I10" s="3">
        <f>SUM(Table39[[#This Row],[RN Hours]], Table39[[#This Row],[RN Admin Hours]], Table39[[#This Row],[RN DON Hours]])</f>
        <v>22.861999999999998</v>
      </c>
      <c r="J10" s="3">
        <f t="shared" si="1"/>
        <v>0.62222222222222223</v>
      </c>
      <c r="K10" s="4">
        <f>Table39[[#This Row],[RN Hours Contract (W/ Admin, DON)]]/Table39[[#This Row],[RN Hours (w/ Admin, DON)]]</f>
        <v>2.7216438728992313E-2</v>
      </c>
      <c r="L10" s="3">
        <v>16.728666666666665</v>
      </c>
      <c r="M10" s="3">
        <v>0.62222222222222223</v>
      </c>
      <c r="N10" s="4">
        <f>Table39[[#This Row],[RN Hours Contract]]/Table39[[#This Row],[RN Hours]]</f>
        <v>3.7194968052179228E-2</v>
      </c>
      <c r="O10" s="3">
        <v>0</v>
      </c>
      <c r="P10" s="3">
        <v>0</v>
      </c>
      <c r="Q10" s="4">
        <v>0</v>
      </c>
      <c r="R10" s="3">
        <v>6.1333333333333337</v>
      </c>
      <c r="S10" s="3">
        <v>0</v>
      </c>
      <c r="T10" s="4">
        <f>Table39[[#This Row],[RN DON Hours Contract]]/Table39[[#This Row],[RN DON Hours]]</f>
        <v>0</v>
      </c>
      <c r="U10" s="3">
        <f>SUM(Table39[[#This Row],[LPN Hours]], Table39[[#This Row],[LPN Admin Hours]])</f>
        <v>30.604333333333333</v>
      </c>
      <c r="V10" s="3">
        <f>Table39[[#This Row],[LPN Hours Contract]]+Table39[[#This Row],[LPN Admin Hours Contract]]</f>
        <v>0</v>
      </c>
      <c r="W10" s="4">
        <f t="shared" si="2"/>
        <v>0</v>
      </c>
      <c r="X10" s="3">
        <v>30.604333333333333</v>
      </c>
      <c r="Y10" s="3">
        <v>0</v>
      </c>
      <c r="Z10" s="4">
        <f>Table39[[#This Row],[LPN Hours Contract]]/Table39[[#This Row],[LPN Hours]]</f>
        <v>0</v>
      </c>
      <c r="AA10" s="3">
        <v>0</v>
      </c>
      <c r="AB10" s="3">
        <v>0</v>
      </c>
      <c r="AC10" s="4">
        <v>0</v>
      </c>
      <c r="AD10" s="3">
        <f>SUM(Table39[[#This Row],[CNA Hours]], Table39[[#This Row],[NA in Training Hours]], Table39[[#This Row],[Med Aide/Tech Hours]])</f>
        <v>105.04999999999998</v>
      </c>
      <c r="AE10" s="3">
        <f>SUM(Table39[[#This Row],[CNA Hours Contract]], Table39[[#This Row],[NA in Training Hours Contract]], Table39[[#This Row],[Med Aide/Tech Hours Contract]])</f>
        <v>0</v>
      </c>
      <c r="AF10" s="4">
        <f>Table39[[#This Row],[CNA/NA/Med Aide Contract Hours]]/Table39[[#This Row],[Total CNA, NA in Training, Med Aide/Tech Hours]]</f>
        <v>0</v>
      </c>
      <c r="AG10" s="3">
        <v>88.530555555555551</v>
      </c>
      <c r="AH10" s="3">
        <v>0</v>
      </c>
      <c r="AI10" s="4">
        <f>Table39[[#This Row],[CNA Hours Contract]]/Table39[[#This Row],[CNA Hours]]</f>
        <v>0</v>
      </c>
      <c r="AJ10" s="3">
        <v>4.2130000000000001</v>
      </c>
      <c r="AK10" s="3">
        <v>0</v>
      </c>
      <c r="AL10" s="4">
        <f>Table39[[#This Row],[NA in Training Hours Contract]]/Table39[[#This Row],[NA in Training Hours]]</f>
        <v>0</v>
      </c>
      <c r="AM10" s="3">
        <v>12.306444444444443</v>
      </c>
      <c r="AN10" s="3">
        <v>0</v>
      </c>
      <c r="AO10" s="4">
        <f>Table39[[#This Row],[Med Aide/Tech Hours Contract]]/Table39[[#This Row],[Med Aide/Tech Hours]]</f>
        <v>0</v>
      </c>
      <c r="AP10" s="1" t="s">
        <v>8</v>
      </c>
      <c r="AQ10" s="1">
        <v>7</v>
      </c>
    </row>
    <row r="11" spans="1:43" x14ac:dyDescent="0.2">
      <c r="A11" s="1" t="s">
        <v>479</v>
      </c>
      <c r="B11" s="1" t="s">
        <v>497</v>
      </c>
      <c r="C11" s="1" t="s">
        <v>1063</v>
      </c>
      <c r="D11" s="1" t="s">
        <v>1272</v>
      </c>
      <c r="E11" s="3">
        <v>100.76666666666667</v>
      </c>
      <c r="F11" s="3">
        <f t="shared" si="0"/>
        <v>311.82144444444447</v>
      </c>
      <c r="G11" s="3">
        <f>SUM(Table39[[#This Row],[RN Hours Contract (W/ Admin, DON)]], Table39[[#This Row],[LPN Contract Hours (w/ Admin)]], Table39[[#This Row],[CNA/NA/Med Aide Contract Hours]])</f>
        <v>0.2</v>
      </c>
      <c r="H11" s="4">
        <f>Table39[[#This Row],[Total Contract Hours]]/Table39[[#This Row],[Total Hours Nurse Staffing]]</f>
        <v>6.4139270586835125E-4</v>
      </c>
      <c r="I11" s="3">
        <f>SUM(Table39[[#This Row],[RN Hours]], Table39[[#This Row],[RN Admin Hours]], Table39[[#This Row],[RN DON Hours]])</f>
        <v>33.140111111111111</v>
      </c>
      <c r="J11" s="3">
        <f t="shared" si="1"/>
        <v>0.2</v>
      </c>
      <c r="K11" s="4">
        <f>Table39[[#This Row],[RN Hours Contract (W/ Admin, DON)]]/Table39[[#This Row],[RN Hours (w/ Admin, DON)]]</f>
        <v>6.0349827835352267E-3</v>
      </c>
      <c r="L11" s="3">
        <v>16.271555555555555</v>
      </c>
      <c r="M11" s="3">
        <v>0.15555555555555556</v>
      </c>
      <c r="N11" s="4">
        <f>Table39[[#This Row],[RN Hours Contract]]/Table39[[#This Row],[RN Hours]]</f>
        <v>9.5599683155335839E-3</v>
      </c>
      <c r="O11" s="3">
        <v>11.268555555555556</v>
      </c>
      <c r="P11" s="3">
        <v>4.4444444444444446E-2</v>
      </c>
      <c r="Q11" s="4">
        <f>Table39[[#This Row],[RN Admin Hours Contract]]/Table39[[#This Row],[RN Admin Hours]]</f>
        <v>3.9441119338966841E-3</v>
      </c>
      <c r="R11" s="3">
        <v>5.6</v>
      </c>
      <c r="S11" s="3">
        <v>0</v>
      </c>
      <c r="T11" s="4">
        <f>Table39[[#This Row],[RN DON Hours Contract]]/Table39[[#This Row],[RN DON Hours]]</f>
        <v>0</v>
      </c>
      <c r="U11" s="3">
        <f>SUM(Table39[[#This Row],[LPN Hours]], Table39[[#This Row],[LPN Admin Hours]])</f>
        <v>87.090333333333348</v>
      </c>
      <c r="V11" s="3">
        <f>Table39[[#This Row],[LPN Hours Contract]]+Table39[[#This Row],[LPN Admin Hours Contract]]</f>
        <v>0</v>
      </c>
      <c r="W11" s="4">
        <f t="shared" si="2"/>
        <v>0</v>
      </c>
      <c r="X11" s="3">
        <v>74.951333333333338</v>
      </c>
      <c r="Y11" s="3">
        <v>0</v>
      </c>
      <c r="Z11" s="4">
        <f>Table39[[#This Row],[LPN Hours Contract]]/Table39[[#This Row],[LPN Hours]]</f>
        <v>0</v>
      </c>
      <c r="AA11" s="3">
        <v>12.139000000000003</v>
      </c>
      <c r="AB11" s="3">
        <v>0</v>
      </c>
      <c r="AC11" s="4">
        <f>Table39[[#This Row],[LPN Admin Hours Contract]]/Table39[[#This Row],[LPN Admin Hours]]</f>
        <v>0</v>
      </c>
      <c r="AD11" s="3">
        <f>SUM(Table39[[#This Row],[CNA Hours]], Table39[[#This Row],[NA in Training Hours]], Table39[[#This Row],[Med Aide/Tech Hours]])</f>
        <v>191.59100000000001</v>
      </c>
      <c r="AE11" s="3">
        <f>SUM(Table39[[#This Row],[CNA Hours Contract]], Table39[[#This Row],[NA in Training Hours Contract]], Table39[[#This Row],[Med Aide/Tech Hours Contract]])</f>
        <v>0</v>
      </c>
      <c r="AF11" s="4">
        <f>Table39[[#This Row],[CNA/NA/Med Aide Contract Hours]]/Table39[[#This Row],[Total CNA, NA in Training, Med Aide/Tech Hours]]</f>
        <v>0</v>
      </c>
      <c r="AG11" s="3">
        <v>155.96966666666668</v>
      </c>
      <c r="AH11" s="3">
        <v>0</v>
      </c>
      <c r="AI11" s="4">
        <f>Table39[[#This Row],[CNA Hours Contract]]/Table39[[#This Row],[CNA Hours]]</f>
        <v>0</v>
      </c>
      <c r="AJ11" s="3">
        <v>7.5845555555555579</v>
      </c>
      <c r="AK11" s="3">
        <v>0</v>
      </c>
      <c r="AL11" s="4">
        <f>Table39[[#This Row],[NA in Training Hours Contract]]/Table39[[#This Row],[NA in Training Hours]]</f>
        <v>0</v>
      </c>
      <c r="AM11" s="3">
        <v>28.036777777777772</v>
      </c>
      <c r="AN11" s="3">
        <v>0</v>
      </c>
      <c r="AO11" s="4">
        <f>Table39[[#This Row],[Med Aide/Tech Hours Contract]]/Table39[[#This Row],[Med Aide/Tech Hours]]</f>
        <v>0</v>
      </c>
      <c r="AP11" s="1" t="s">
        <v>9</v>
      </c>
      <c r="AQ11" s="1">
        <v>7</v>
      </c>
    </row>
    <row r="12" spans="1:43" x14ac:dyDescent="0.2">
      <c r="A12" s="1" t="s">
        <v>479</v>
      </c>
      <c r="B12" s="1" t="s">
        <v>498</v>
      </c>
      <c r="C12" s="1" t="s">
        <v>1062</v>
      </c>
      <c r="D12" s="1" t="s">
        <v>1276</v>
      </c>
      <c r="E12" s="3">
        <v>134.44444444444446</v>
      </c>
      <c r="F12" s="3">
        <f t="shared" si="0"/>
        <v>456.2642222222222</v>
      </c>
      <c r="G12" s="3">
        <f>SUM(Table39[[#This Row],[RN Hours Contract (W/ Admin, DON)]], Table39[[#This Row],[LPN Contract Hours (w/ Admin)]], Table39[[#This Row],[CNA/NA/Med Aide Contract Hours]])</f>
        <v>4.7488888888888887</v>
      </c>
      <c r="H12" s="4">
        <f>Table39[[#This Row],[Total Contract Hours]]/Table39[[#This Row],[Total Hours Nurse Staffing]]</f>
        <v>1.0408199147764769E-2</v>
      </c>
      <c r="I12" s="3">
        <f>SUM(Table39[[#This Row],[RN Hours]], Table39[[#This Row],[RN Admin Hours]], Table39[[#This Row],[RN DON Hours]])</f>
        <v>22.43277777777778</v>
      </c>
      <c r="J12" s="3">
        <f t="shared" si="1"/>
        <v>1.0055555555555555</v>
      </c>
      <c r="K12" s="4">
        <f>Table39[[#This Row],[RN Hours Contract (W/ Admin, DON)]]/Table39[[#This Row],[RN Hours (w/ Admin, DON)]]</f>
        <v>4.482528046756977E-2</v>
      </c>
      <c r="L12" s="3">
        <v>16.832777777777778</v>
      </c>
      <c r="M12" s="3">
        <v>1.0055555555555555</v>
      </c>
      <c r="N12" s="4">
        <f>Table39[[#This Row],[RN Hours Contract]]/Table39[[#This Row],[RN Hours]]</f>
        <v>5.973794514670451E-2</v>
      </c>
      <c r="O12" s="3">
        <v>0</v>
      </c>
      <c r="P12" s="3">
        <v>0</v>
      </c>
      <c r="Q12" s="4">
        <v>0</v>
      </c>
      <c r="R12" s="3">
        <v>5.6</v>
      </c>
      <c r="S12" s="3">
        <v>0</v>
      </c>
      <c r="T12" s="4">
        <f>Table39[[#This Row],[RN DON Hours Contract]]/Table39[[#This Row],[RN DON Hours]]</f>
        <v>0</v>
      </c>
      <c r="U12" s="3">
        <f>SUM(Table39[[#This Row],[LPN Hours]], Table39[[#This Row],[LPN Admin Hours]])</f>
        <v>91.458444444444453</v>
      </c>
      <c r="V12" s="3">
        <f>Table39[[#This Row],[LPN Hours Contract]]+Table39[[#This Row],[LPN Admin Hours Contract]]</f>
        <v>3.7433333333333336</v>
      </c>
      <c r="W12" s="4">
        <f t="shared" si="2"/>
        <v>4.092933524150616E-2</v>
      </c>
      <c r="X12" s="3">
        <v>88.88066666666667</v>
      </c>
      <c r="Y12" s="3">
        <v>3.7433333333333336</v>
      </c>
      <c r="Z12" s="4">
        <f>Table39[[#This Row],[LPN Hours Contract]]/Table39[[#This Row],[LPN Hours]]</f>
        <v>4.211639576660841E-2</v>
      </c>
      <c r="AA12" s="3">
        <v>2.5777777777777779</v>
      </c>
      <c r="AB12" s="3">
        <v>0</v>
      </c>
      <c r="AC12" s="4">
        <f>Table39[[#This Row],[LPN Admin Hours Contract]]/Table39[[#This Row],[LPN Admin Hours]]</f>
        <v>0</v>
      </c>
      <c r="AD12" s="3">
        <f>SUM(Table39[[#This Row],[CNA Hours]], Table39[[#This Row],[NA in Training Hours]], Table39[[#This Row],[Med Aide/Tech Hours]])</f>
        <v>342.37299999999999</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200.08033333333333</v>
      </c>
      <c r="AH12" s="3">
        <v>0</v>
      </c>
      <c r="AI12" s="4">
        <f>Table39[[#This Row],[CNA Hours Contract]]/Table39[[#This Row],[CNA Hours]]</f>
        <v>0</v>
      </c>
      <c r="AJ12" s="3">
        <v>84.174777777777749</v>
      </c>
      <c r="AK12" s="3">
        <v>0</v>
      </c>
      <c r="AL12" s="4">
        <f>Table39[[#This Row],[NA in Training Hours Contract]]/Table39[[#This Row],[NA in Training Hours]]</f>
        <v>0</v>
      </c>
      <c r="AM12" s="3">
        <v>58.117888888888892</v>
      </c>
      <c r="AN12" s="3">
        <v>0</v>
      </c>
      <c r="AO12" s="4">
        <f>Table39[[#This Row],[Med Aide/Tech Hours Contract]]/Table39[[#This Row],[Med Aide/Tech Hours]]</f>
        <v>0</v>
      </c>
      <c r="AP12" s="1" t="s">
        <v>10</v>
      </c>
      <c r="AQ12" s="1">
        <v>7</v>
      </c>
    </row>
    <row r="13" spans="1:43" x14ac:dyDescent="0.2">
      <c r="A13" s="1" t="s">
        <v>479</v>
      </c>
      <c r="B13" s="1" t="s">
        <v>499</v>
      </c>
      <c r="C13" s="1" t="s">
        <v>1025</v>
      </c>
      <c r="D13" s="1" t="s">
        <v>1276</v>
      </c>
      <c r="E13" s="3">
        <v>65.566666666666663</v>
      </c>
      <c r="F13" s="3">
        <f t="shared" si="0"/>
        <v>378.01800000000003</v>
      </c>
      <c r="G13" s="3">
        <f>SUM(Table39[[#This Row],[RN Hours Contract (W/ Admin, DON)]], Table39[[#This Row],[LPN Contract Hours (w/ Admin)]], Table39[[#This Row],[CNA/NA/Med Aide Contract Hours]])</f>
        <v>16.088666666666665</v>
      </c>
      <c r="H13" s="4">
        <f>Table39[[#This Row],[Total Contract Hours]]/Table39[[#This Row],[Total Hours Nurse Staffing]]</f>
        <v>4.2560583534822852E-2</v>
      </c>
      <c r="I13" s="3">
        <f>SUM(Table39[[#This Row],[RN Hours]], Table39[[#This Row],[RN Admin Hours]], Table39[[#This Row],[RN DON Hours]])</f>
        <v>62.62222222222222</v>
      </c>
      <c r="J13" s="3">
        <f t="shared" si="1"/>
        <v>0</v>
      </c>
      <c r="K13" s="4">
        <f>Table39[[#This Row],[RN Hours Contract (W/ Admin, DON)]]/Table39[[#This Row],[RN Hours (w/ Admin, DON)]]</f>
        <v>0</v>
      </c>
      <c r="L13" s="3">
        <v>35.388888888888886</v>
      </c>
      <c r="M13" s="3">
        <v>0</v>
      </c>
      <c r="N13" s="4">
        <f>Table39[[#This Row],[RN Hours Contract]]/Table39[[#This Row],[RN Hours]]</f>
        <v>0</v>
      </c>
      <c r="O13" s="3">
        <v>21.805555555555557</v>
      </c>
      <c r="P13" s="3">
        <v>0</v>
      </c>
      <c r="Q13" s="4">
        <f>Table39[[#This Row],[RN Admin Hours Contract]]/Table39[[#This Row],[RN Admin Hours]]</f>
        <v>0</v>
      </c>
      <c r="R13" s="3">
        <v>5.427777777777778</v>
      </c>
      <c r="S13" s="3">
        <v>0</v>
      </c>
      <c r="T13" s="4">
        <f>Table39[[#This Row],[RN DON Hours Contract]]/Table39[[#This Row],[RN DON Hours]]</f>
        <v>0</v>
      </c>
      <c r="U13" s="3">
        <f>SUM(Table39[[#This Row],[LPN Hours]], Table39[[#This Row],[LPN Admin Hours]])</f>
        <v>68.294444444444451</v>
      </c>
      <c r="V13" s="3">
        <f>Table39[[#This Row],[LPN Hours Contract]]+Table39[[#This Row],[LPN Admin Hours Contract]]</f>
        <v>0.6166666666666667</v>
      </c>
      <c r="W13" s="4">
        <f t="shared" si="2"/>
        <v>9.0295290002440406E-3</v>
      </c>
      <c r="X13" s="3">
        <v>62.133333333333333</v>
      </c>
      <c r="Y13" s="3">
        <v>0.6166666666666667</v>
      </c>
      <c r="Z13" s="4">
        <f>Table39[[#This Row],[LPN Hours Contract]]/Table39[[#This Row],[LPN Hours]]</f>
        <v>9.924892703862662E-3</v>
      </c>
      <c r="AA13" s="3">
        <v>6.1611111111111114</v>
      </c>
      <c r="AB13" s="3">
        <v>0</v>
      </c>
      <c r="AC13" s="4">
        <f>Table39[[#This Row],[LPN Admin Hours Contract]]/Table39[[#This Row],[LPN Admin Hours]]</f>
        <v>0</v>
      </c>
      <c r="AD13" s="3">
        <f>SUM(Table39[[#This Row],[CNA Hours]], Table39[[#This Row],[NA in Training Hours]], Table39[[#This Row],[Med Aide/Tech Hours]])</f>
        <v>247.10133333333332</v>
      </c>
      <c r="AE13" s="3">
        <f>SUM(Table39[[#This Row],[CNA Hours Contract]], Table39[[#This Row],[NA in Training Hours Contract]], Table39[[#This Row],[Med Aide/Tech Hours Contract]])</f>
        <v>15.472</v>
      </c>
      <c r="AF13" s="4">
        <f>Table39[[#This Row],[CNA/NA/Med Aide Contract Hours]]/Table39[[#This Row],[Total CNA, NA in Training, Med Aide/Tech Hours]]</f>
        <v>6.2613988323278982E-2</v>
      </c>
      <c r="AG13" s="3">
        <v>183.54955555555554</v>
      </c>
      <c r="AH13" s="3">
        <v>13.522</v>
      </c>
      <c r="AI13" s="4">
        <f>Table39[[#This Row],[CNA Hours Contract]]/Table39[[#This Row],[CNA Hours]]</f>
        <v>7.3669478300138147E-2</v>
      </c>
      <c r="AJ13" s="3">
        <v>0</v>
      </c>
      <c r="AK13" s="3">
        <v>0</v>
      </c>
      <c r="AL13" s="4">
        <v>0</v>
      </c>
      <c r="AM13" s="3">
        <v>63.551777777777779</v>
      </c>
      <c r="AN13" s="3">
        <v>1.95</v>
      </c>
      <c r="AO13" s="4">
        <f>Table39[[#This Row],[Med Aide/Tech Hours Contract]]/Table39[[#This Row],[Med Aide/Tech Hours]]</f>
        <v>3.0683642034666395E-2</v>
      </c>
      <c r="AP13" s="1" t="s">
        <v>11</v>
      </c>
      <c r="AQ13" s="1">
        <v>7</v>
      </c>
    </row>
    <row r="14" spans="1:43" x14ac:dyDescent="0.2">
      <c r="A14" s="1" t="s">
        <v>479</v>
      </c>
      <c r="B14" s="1" t="s">
        <v>500</v>
      </c>
      <c r="C14" s="1" t="s">
        <v>1009</v>
      </c>
      <c r="D14" s="1" t="s">
        <v>1278</v>
      </c>
      <c r="E14" s="3">
        <v>86.111111111111114</v>
      </c>
      <c r="F14" s="3">
        <f t="shared" si="0"/>
        <v>257.7718888888889</v>
      </c>
      <c r="G14" s="3">
        <f>SUM(Table39[[#This Row],[RN Hours Contract (W/ Admin, DON)]], Table39[[#This Row],[LPN Contract Hours (w/ Admin)]], Table39[[#This Row],[CNA/NA/Med Aide Contract Hours]])</f>
        <v>0</v>
      </c>
      <c r="H14" s="4">
        <f>Table39[[#This Row],[Total Contract Hours]]/Table39[[#This Row],[Total Hours Nurse Staffing]]</f>
        <v>0</v>
      </c>
      <c r="I14" s="3">
        <f>SUM(Table39[[#This Row],[RN Hours]], Table39[[#This Row],[RN Admin Hours]], Table39[[#This Row],[RN DON Hours]])</f>
        <v>8.4788888888888891</v>
      </c>
      <c r="J14" s="3">
        <f t="shared" si="1"/>
        <v>0</v>
      </c>
      <c r="K14" s="4">
        <f>Table39[[#This Row],[RN Hours Contract (W/ Admin, DON)]]/Table39[[#This Row],[RN Hours (w/ Admin, DON)]]</f>
        <v>0</v>
      </c>
      <c r="L14" s="3">
        <v>4.7333333333333334</v>
      </c>
      <c r="M14" s="3">
        <v>0</v>
      </c>
      <c r="N14" s="4">
        <f>Table39[[#This Row],[RN Hours Contract]]/Table39[[#This Row],[RN Hours]]</f>
        <v>0</v>
      </c>
      <c r="O14" s="3">
        <v>1.2222222222222223E-2</v>
      </c>
      <c r="P14" s="3">
        <v>0</v>
      </c>
      <c r="Q14" s="4">
        <f>Table39[[#This Row],[RN Admin Hours Contract]]/Table39[[#This Row],[RN Admin Hours]]</f>
        <v>0</v>
      </c>
      <c r="R14" s="3">
        <v>3.7333333333333334</v>
      </c>
      <c r="S14" s="3">
        <v>0</v>
      </c>
      <c r="T14" s="4">
        <f>Table39[[#This Row],[RN DON Hours Contract]]/Table39[[#This Row],[RN DON Hours]]</f>
        <v>0</v>
      </c>
      <c r="U14" s="3">
        <f>SUM(Table39[[#This Row],[LPN Hours]], Table39[[#This Row],[LPN Admin Hours]])</f>
        <v>65.269888888888886</v>
      </c>
      <c r="V14" s="3">
        <f>Table39[[#This Row],[LPN Hours Contract]]+Table39[[#This Row],[LPN Admin Hours Contract]]</f>
        <v>0</v>
      </c>
      <c r="W14" s="4">
        <f t="shared" si="2"/>
        <v>0</v>
      </c>
      <c r="X14" s="3">
        <v>52.596999999999994</v>
      </c>
      <c r="Y14" s="3">
        <v>0</v>
      </c>
      <c r="Z14" s="4">
        <f>Table39[[#This Row],[LPN Hours Contract]]/Table39[[#This Row],[LPN Hours]]</f>
        <v>0</v>
      </c>
      <c r="AA14" s="3">
        <v>12.672888888888894</v>
      </c>
      <c r="AB14" s="3">
        <v>0</v>
      </c>
      <c r="AC14" s="4">
        <f>Table39[[#This Row],[LPN Admin Hours Contract]]/Table39[[#This Row],[LPN Admin Hours]]</f>
        <v>0</v>
      </c>
      <c r="AD14" s="3">
        <f>SUM(Table39[[#This Row],[CNA Hours]], Table39[[#This Row],[NA in Training Hours]], Table39[[#This Row],[Med Aide/Tech Hours]])</f>
        <v>184.02311111111112</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95.465444444444444</v>
      </c>
      <c r="AH14" s="3">
        <v>0</v>
      </c>
      <c r="AI14" s="4">
        <f>Table39[[#This Row],[CNA Hours Contract]]/Table39[[#This Row],[CNA Hours]]</f>
        <v>0</v>
      </c>
      <c r="AJ14" s="3">
        <v>52.48899999999999</v>
      </c>
      <c r="AK14" s="3">
        <v>0</v>
      </c>
      <c r="AL14" s="4">
        <f>Table39[[#This Row],[NA in Training Hours Contract]]/Table39[[#This Row],[NA in Training Hours]]</f>
        <v>0</v>
      </c>
      <c r="AM14" s="3">
        <v>36.068666666666672</v>
      </c>
      <c r="AN14" s="3">
        <v>0</v>
      </c>
      <c r="AO14" s="4">
        <f>Table39[[#This Row],[Med Aide/Tech Hours Contract]]/Table39[[#This Row],[Med Aide/Tech Hours]]</f>
        <v>0</v>
      </c>
      <c r="AP14" s="1" t="s">
        <v>12</v>
      </c>
      <c r="AQ14" s="1">
        <v>7</v>
      </c>
    </row>
    <row r="15" spans="1:43" x14ac:dyDescent="0.2">
      <c r="A15" s="1" t="s">
        <v>479</v>
      </c>
      <c r="B15" s="1" t="s">
        <v>501</v>
      </c>
      <c r="C15" s="1" t="s">
        <v>1064</v>
      </c>
      <c r="D15" s="1" t="s">
        <v>1276</v>
      </c>
      <c r="E15" s="3">
        <v>77.788888888888891</v>
      </c>
      <c r="F15" s="3">
        <f t="shared" si="0"/>
        <v>260.01555555555558</v>
      </c>
      <c r="G15" s="3">
        <f>SUM(Table39[[#This Row],[RN Hours Contract (W/ Admin, DON)]], Table39[[#This Row],[LPN Contract Hours (w/ Admin)]], Table39[[#This Row],[CNA/NA/Med Aide Contract Hours]])</f>
        <v>98.465222222222238</v>
      </c>
      <c r="H15" s="4">
        <f>Table39[[#This Row],[Total Contract Hours]]/Table39[[#This Row],[Total Hours Nurse Staffing]]</f>
        <v>0.37868973651149079</v>
      </c>
      <c r="I15" s="3">
        <f>SUM(Table39[[#This Row],[RN Hours]], Table39[[#This Row],[RN Admin Hours]], Table39[[#This Row],[RN DON Hours]])</f>
        <v>27.729111111111109</v>
      </c>
      <c r="J15" s="3">
        <f t="shared" si="1"/>
        <v>0.79422222222222227</v>
      </c>
      <c r="K15" s="4">
        <f>Table39[[#This Row],[RN Hours Contract (W/ Admin, DON)]]/Table39[[#This Row],[RN Hours (w/ Admin, DON)]]</f>
        <v>2.8642181101289462E-2</v>
      </c>
      <c r="L15" s="3">
        <v>18.641888888888889</v>
      </c>
      <c r="M15" s="3">
        <v>0.79422222222222227</v>
      </c>
      <c r="N15" s="4">
        <f>Table39[[#This Row],[RN Hours Contract]]/Table39[[#This Row],[RN Hours]]</f>
        <v>4.2604171012713306E-2</v>
      </c>
      <c r="O15" s="3">
        <v>3.2888888888888888</v>
      </c>
      <c r="P15" s="3">
        <v>0</v>
      </c>
      <c r="Q15" s="4">
        <f>Table39[[#This Row],[RN Admin Hours Contract]]/Table39[[#This Row],[RN Admin Hours]]</f>
        <v>0</v>
      </c>
      <c r="R15" s="3">
        <v>5.798333333333332</v>
      </c>
      <c r="S15" s="3">
        <v>0</v>
      </c>
      <c r="T15" s="4">
        <f>Table39[[#This Row],[RN DON Hours Contract]]/Table39[[#This Row],[RN DON Hours]]</f>
        <v>0</v>
      </c>
      <c r="U15" s="3">
        <f>SUM(Table39[[#This Row],[LPN Hours]], Table39[[#This Row],[LPN Admin Hours]])</f>
        <v>59.135888888888886</v>
      </c>
      <c r="V15" s="3">
        <f>Table39[[#This Row],[LPN Hours Contract]]+Table39[[#This Row],[LPN Admin Hours Contract]]</f>
        <v>20.147333333333332</v>
      </c>
      <c r="W15" s="4">
        <f t="shared" si="2"/>
        <v>0.34069553551800658</v>
      </c>
      <c r="X15" s="3">
        <v>43.662333333333336</v>
      </c>
      <c r="Y15" s="3">
        <v>20.147333333333332</v>
      </c>
      <c r="Z15" s="4">
        <f>Table39[[#This Row],[LPN Hours Contract]]/Table39[[#This Row],[LPN Hours]]</f>
        <v>0.46143510424698631</v>
      </c>
      <c r="AA15" s="3">
        <v>15.473555555555549</v>
      </c>
      <c r="AB15" s="3">
        <v>0</v>
      </c>
      <c r="AC15" s="4">
        <f>Table39[[#This Row],[LPN Admin Hours Contract]]/Table39[[#This Row],[LPN Admin Hours]]</f>
        <v>0</v>
      </c>
      <c r="AD15" s="3">
        <f>SUM(Table39[[#This Row],[CNA Hours]], Table39[[#This Row],[NA in Training Hours]], Table39[[#This Row],[Med Aide/Tech Hours]])</f>
        <v>173.15055555555557</v>
      </c>
      <c r="AE15" s="3">
        <f>SUM(Table39[[#This Row],[CNA Hours Contract]], Table39[[#This Row],[NA in Training Hours Contract]], Table39[[#This Row],[Med Aide/Tech Hours Contract]])</f>
        <v>77.523666666666685</v>
      </c>
      <c r="AF15" s="4">
        <f>Table39[[#This Row],[CNA/NA/Med Aide Contract Hours]]/Table39[[#This Row],[Total CNA, NA in Training, Med Aide/Tech Hours]]</f>
        <v>0.44772404233951835</v>
      </c>
      <c r="AG15" s="3">
        <v>155.64466666666667</v>
      </c>
      <c r="AH15" s="3">
        <v>74.779666666666685</v>
      </c>
      <c r="AI15" s="4">
        <f>Table39[[#This Row],[CNA Hours Contract]]/Table39[[#This Row],[CNA Hours]]</f>
        <v>0.48045119867047603</v>
      </c>
      <c r="AJ15" s="3">
        <v>0</v>
      </c>
      <c r="AK15" s="3">
        <v>0</v>
      </c>
      <c r="AL15" s="4">
        <v>0</v>
      </c>
      <c r="AM15" s="3">
        <v>17.50588888888889</v>
      </c>
      <c r="AN15" s="3">
        <v>2.7439999999999998</v>
      </c>
      <c r="AO15" s="4">
        <f>Table39[[#This Row],[Med Aide/Tech Hours Contract]]/Table39[[#This Row],[Med Aide/Tech Hours]]</f>
        <v>0.15674725330523695</v>
      </c>
      <c r="AP15" s="1" t="s">
        <v>13</v>
      </c>
      <c r="AQ15" s="1">
        <v>7</v>
      </c>
    </row>
    <row r="16" spans="1:43" x14ac:dyDescent="0.2">
      <c r="A16" s="1" t="s">
        <v>479</v>
      </c>
      <c r="B16" s="1" t="s">
        <v>502</v>
      </c>
      <c r="C16" s="1" t="s">
        <v>1050</v>
      </c>
      <c r="D16" s="1" t="s">
        <v>1276</v>
      </c>
      <c r="E16" s="3">
        <v>108.06666666666666</v>
      </c>
      <c r="F16" s="3">
        <f t="shared" si="0"/>
        <v>469.87522222222219</v>
      </c>
      <c r="G16" s="3">
        <f>SUM(Table39[[#This Row],[RN Hours Contract (W/ Admin, DON)]], Table39[[#This Row],[LPN Contract Hours (w/ Admin)]], Table39[[#This Row],[CNA/NA/Med Aide Contract Hours]])</f>
        <v>16.776555555555557</v>
      </c>
      <c r="H16" s="4">
        <f>Table39[[#This Row],[Total Contract Hours]]/Table39[[#This Row],[Total Hours Nurse Staffing]]</f>
        <v>3.570427799153298E-2</v>
      </c>
      <c r="I16" s="3">
        <f>SUM(Table39[[#This Row],[RN Hours]], Table39[[#This Row],[RN Admin Hours]], Table39[[#This Row],[RN DON Hours]])</f>
        <v>73.420444444444442</v>
      </c>
      <c r="J16" s="3">
        <f t="shared" si="1"/>
        <v>1.064888888888889</v>
      </c>
      <c r="K16" s="4">
        <f>Table39[[#This Row],[RN Hours Contract (W/ Admin, DON)]]/Table39[[#This Row],[RN Hours (w/ Admin, DON)]]</f>
        <v>1.4503983147291705E-2</v>
      </c>
      <c r="L16" s="3">
        <v>33.156555555555556</v>
      </c>
      <c r="M16" s="3">
        <v>1.064888888888889</v>
      </c>
      <c r="N16" s="4">
        <f>Table39[[#This Row],[RN Hours Contract]]/Table39[[#This Row],[RN Hours]]</f>
        <v>3.2116993790401768E-2</v>
      </c>
      <c r="O16" s="3">
        <v>35.197222222222223</v>
      </c>
      <c r="P16" s="3">
        <v>0</v>
      </c>
      <c r="Q16" s="4">
        <f>Table39[[#This Row],[RN Admin Hours Contract]]/Table39[[#This Row],[RN Admin Hours]]</f>
        <v>0</v>
      </c>
      <c r="R16" s="3">
        <v>5.0666666666666664</v>
      </c>
      <c r="S16" s="3">
        <v>0</v>
      </c>
      <c r="T16" s="4">
        <f>Table39[[#This Row],[RN DON Hours Contract]]/Table39[[#This Row],[RN DON Hours]]</f>
        <v>0</v>
      </c>
      <c r="U16" s="3">
        <f>SUM(Table39[[#This Row],[LPN Hours]], Table39[[#This Row],[LPN Admin Hours]])</f>
        <v>94.481666666666669</v>
      </c>
      <c r="V16" s="3">
        <f>Table39[[#This Row],[LPN Hours Contract]]+Table39[[#This Row],[LPN Admin Hours Contract]]</f>
        <v>5.6427777777777788</v>
      </c>
      <c r="W16" s="4">
        <f t="shared" si="2"/>
        <v>5.9723520730065219E-2</v>
      </c>
      <c r="X16" s="3">
        <v>94.481666666666669</v>
      </c>
      <c r="Y16" s="3">
        <v>5.6427777777777788</v>
      </c>
      <c r="Z16" s="4">
        <f>Table39[[#This Row],[LPN Hours Contract]]/Table39[[#This Row],[LPN Hours]]</f>
        <v>5.9723520730065219E-2</v>
      </c>
      <c r="AA16" s="3">
        <v>0</v>
      </c>
      <c r="AB16" s="3">
        <v>0</v>
      </c>
      <c r="AC16" s="4">
        <v>0</v>
      </c>
      <c r="AD16" s="3">
        <f>SUM(Table39[[#This Row],[CNA Hours]], Table39[[#This Row],[NA in Training Hours]], Table39[[#This Row],[Med Aide/Tech Hours]])</f>
        <v>301.97311111111111</v>
      </c>
      <c r="AE16" s="3">
        <f>SUM(Table39[[#This Row],[CNA Hours Contract]], Table39[[#This Row],[NA in Training Hours Contract]], Table39[[#This Row],[Med Aide/Tech Hours Contract]])</f>
        <v>10.068888888888889</v>
      </c>
      <c r="AF16" s="4">
        <f>Table39[[#This Row],[CNA/NA/Med Aide Contract Hours]]/Table39[[#This Row],[Total CNA, NA in Training, Med Aide/Tech Hours]]</f>
        <v>3.334366047308112E-2</v>
      </c>
      <c r="AG16" s="3">
        <v>251.69055555555556</v>
      </c>
      <c r="AH16" s="3">
        <v>9.2668888888888894</v>
      </c>
      <c r="AI16" s="4">
        <f>Table39[[#This Row],[CNA Hours Contract]]/Table39[[#This Row],[CNA Hours]]</f>
        <v>3.6818580134777491E-2</v>
      </c>
      <c r="AJ16" s="3">
        <v>0</v>
      </c>
      <c r="AK16" s="3">
        <v>0</v>
      </c>
      <c r="AL16" s="4">
        <v>0</v>
      </c>
      <c r="AM16" s="3">
        <v>50.282555555555561</v>
      </c>
      <c r="AN16" s="3">
        <v>0.80200000000000005</v>
      </c>
      <c r="AO16" s="4">
        <f>Table39[[#This Row],[Med Aide/Tech Hours Contract]]/Table39[[#This Row],[Med Aide/Tech Hours]]</f>
        <v>1.5949865537639517E-2</v>
      </c>
      <c r="AP16" s="1" t="s">
        <v>14</v>
      </c>
      <c r="AQ16" s="1">
        <v>7</v>
      </c>
    </row>
    <row r="17" spans="1:43" x14ac:dyDescent="0.2">
      <c r="A17" s="1" t="s">
        <v>479</v>
      </c>
      <c r="B17" s="1" t="s">
        <v>503</v>
      </c>
      <c r="C17" s="1" t="s">
        <v>977</v>
      </c>
      <c r="D17" s="1" t="s">
        <v>1276</v>
      </c>
      <c r="E17" s="3">
        <v>57.577777777777776</v>
      </c>
      <c r="F17" s="3">
        <f t="shared" si="0"/>
        <v>311.76155555555556</v>
      </c>
      <c r="G17" s="3">
        <f>SUM(Table39[[#This Row],[RN Hours Contract (W/ Admin, DON)]], Table39[[#This Row],[LPN Contract Hours (w/ Admin)]], Table39[[#This Row],[CNA/NA/Med Aide Contract Hours]])</f>
        <v>0</v>
      </c>
      <c r="H17" s="4">
        <f>Table39[[#This Row],[Total Contract Hours]]/Table39[[#This Row],[Total Hours Nurse Staffing]]</f>
        <v>0</v>
      </c>
      <c r="I17" s="3">
        <f>SUM(Table39[[#This Row],[RN Hours]], Table39[[#This Row],[RN Admin Hours]], Table39[[#This Row],[RN DON Hours]])</f>
        <v>32.077777777777776</v>
      </c>
      <c r="J17" s="3">
        <f t="shared" si="1"/>
        <v>0</v>
      </c>
      <c r="K17" s="4">
        <f>Table39[[#This Row],[RN Hours Contract (W/ Admin, DON)]]/Table39[[#This Row],[RN Hours (w/ Admin, DON)]]</f>
        <v>0</v>
      </c>
      <c r="L17" s="3">
        <v>21.930555555555557</v>
      </c>
      <c r="M17" s="3">
        <v>0</v>
      </c>
      <c r="N17" s="4">
        <f>Table39[[#This Row],[RN Hours Contract]]/Table39[[#This Row],[RN Hours]]</f>
        <v>0</v>
      </c>
      <c r="O17" s="3">
        <v>5.6138888888888889</v>
      </c>
      <c r="P17" s="3">
        <v>0</v>
      </c>
      <c r="Q17" s="4">
        <f>Table39[[#This Row],[RN Admin Hours Contract]]/Table39[[#This Row],[RN Admin Hours]]</f>
        <v>0</v>
      </c>
      <c r="R17" s="3">
        <v>4.5333333333333332</v>
      </c>
      <c r="S17" s="3">
        <v>0</v>
      </c>
      <c r="T17" s="4">
        <f>Table39[[#This Row],[RN DON Hours Contract]]/Table39[[#This Row],[RN DON Hours]]</f>
        <v>0</v>
      </c>
      <c r="U17" s="3">
        <f>SUM(Table39[[#This Row],[LPN Hours]], Table39[[#This Row],[LPN Admin Hours]])</f>
        <v>58.983222222222217</v>
      </c>
      <c r="V17" s="3">
        <f>Table39[[#This Row],[LPN Hours Contract]]+Table39[[#This Row],[LPN Admin Hours Contract]]</f>
        <v>0</v>
      </c>
      <c r="W17" s="4">
        <f t="shared" si="2"/>
        <v>0</v>
      </c>
      <c r="X17" s="3">
        <v>58.983222222222217</v>
      </c>
      <c r="Y17" s="3">
        <v>0</v>
      </c>
      <c r="Z17" s="4">
        <f>Table39[[#This Row],[LPN Hours Contract]]/Table39[[#This Row],[LPN Hours]]</f>
        <v>0</v>
      </c>
      <c r="AA17" s="3">
        <v>0</v>
      </c>
      <c r="AB17" s="3">
        <v>0</v>
      </c>
      <c r="AC17" s="4">
        <v>0</v>
      </c>
      <c r="AD17" s="3">
        <f>SUM(Table39[[#This Row],[CNA Hours]], Table39[[#This Row],[NA in Training Hours]], Table39[[#This Row],[Med Aide/Tech Hours]])</f>
        <v>220.70055555555555</v>
      </c>
      <c r="AE17" s="3">
        <f>SUM(Table39[[#This Row],[CNA Hours Contract]], Table39[[#This Row],[NA in Training Hours Contract]], Table39[[#This Row],[Med Aide/Tech Hours Contract]])</f>
        <v>0</v>
      </c>
      <c r="AF17" s="4">
        <f>Table39[[#This Row],[CNA/NA/Med Aide Contract Hours]]/Table39[[#This Row],[Total CNA, NA in Training, Med Aide/Tech Hours]]</f>
        <v>0</v>
      </c>
      <c r="AG17" s="3">
        <v>84.280777777777786</v>
      </c>
      <c r="AH17" s="3">
        <v>0</v>
      </c>
      <c r="AI17" s="4">
        <f>Table39[[#This Row],[CNA Hours Contract]]/Table39[[#This Row],[CNA Hours]]</f>
        <v>0</v>
      </c>
      <c r="AJ17" s="3">
        <v>102.39477777777776</v>
      </c>
      <c r="AK17" s="3">
        <v>0</v>
      </c>
      <c r="AL17" s="4">
        <f>Table39[[#This Row],[NA in Training Hours Contract]]/Table39[[#This Row],[NA in Training Hours]]</f>
        <v>0</v>
      </c>
      <c r="AM17" s="3">
        <v>34.024999999999999</v>
      </c>
      <c r="AN17" s="3">
        <v>0</v>
      </c>
      <c r="AO17" s="4">
        <f>Table39[[#This Row],[Med Aide/Tech Hours Contract]]/Table39[[#This Row],[Med Aide/Tech Hours]]</f>
        <v>0</v>
      </c>
      <c r="AP17" s="1" t="s">
        <v>15</v>
      </c>
      <c r="AQ17" s="1">
        <v>7</v>
      </c>
    </row>
    <row r="18" spans="1:43" x14ac:dyDescent="0.2">
      <c r="A18" s="1" t="s">
        <v>479</v>
      </c>
      <c r="B18" s="1" t="s">
        <v>504</v>
      </c>
      <c r="C18" s="1" t="s">
        <v>1065</v>
      </c>
      <c r="D18" s="1" t="s">
        <v>1279</v>
      </c>
      <c r="E18" s="3">
        <v>39.611111111111114</v>
      </c>
      <c r="F18" s="3">
        <f t="shared" si="0"/>
        <v>177.14311111111112</v>
      </c>
      <c r="G18" s="3">
        <f>SUM(Table39[[#This Row],[RN Hours Contract (W/ Admin, DON)]], Table39[[#This Row],[LPN Contract Hours (w/ Admin)]], Table39[[#This Row],[CNA/NA/Med Aide Contract Hours]])</f>
        <v>0</v>
      </c>
      <c r="H18" s="4">
        <f>Table39[[#This Row],[Total Contract Hours]]/Table39[[#This Row],[Total Hours Nurse Staffing]]</f>
        <v>0</v>
      </c>
      <c r="I18" s="3">
        <f>SUM(Table39[[#This Row],[RN Hours]], Table39[[#This Row],[RN Admin Hours]], Table39[[#This Row],[RN DON Hours]])</f>
        <v>42.483222222222224</v>
      </c>
      <c r="J18" s="3">
        <f t="shared" si="1"/>
        <v>0</v>
      </c>
      <c r="K18" s="4">
        <f>Table39[[#This Row],[RN Hours Contract (W/ Admin, DON)]]/Table39[[#This Row],[RN Hours (w/ Admin, DON)]]</f>
        <v>0</v>
      </c>
      <c r="L18" s="3">
        <v>41.416555555555554</v>
      </c>
      <c r="M18" s="3">
        <v>0</v>
      </c>
      <c r="N18" s="4">
        <f>Table39[[#This Row],[RN Hours Contract]]/Table39[[#This Row],[RN Hours]]</f>
        <v>0</v>
      </c>
      <c r="O18" s="3">
        <v>0</v>
      </c>
      <c r="P18" s="3">
        <v>0</v>
      </c>
      <c r="Q18" s="4">
        <v>0</v>
      </c>
      <c r="R18" s="3">
        <v>1.0666666666666667</v>
      </c>
      <c r="S18" s="3">
        <v>0</v>
      </c>
      <c r="T18" s="4">
        <f>Table39[[#This Row],[RN DON Hours Contract]]/Table39[[#This Row],[RN DON Hours]]</f>
        <v>0</v>
      </c>
      <c r="U18" s="3">
        <f>SUM(Table39[[#This Row],[LPN Hours]], Table39[[#This Row],[LPN Admin Hours]])</f>
        <v>41.174555555555557</v>
      </c>
      <c r="V18" s="3">
        <f>Table39[[#This Row],[LPN Hours Contract]]+Table39[[#This Row],[LPN Admin Hours Contract]]</f>
        <v>0</v>
      </c>
      <c r="W18" s="4">
        <f t="shared" si="2"/>
        <v>0</v>
      </c>
      <c r="X18" s="3">
        <v>35.041666666666664</v>
      </c>
      <c r="Y18" s="3">
        <v>0</v>
      </c>
      <c r="Z18" s="4">
        <f>Table39[[#This Row],[LPN Hours Contract]]/Table39[[#This Row],[LPN Hours]]</f>
        <v>0</v>
      </c>
      <c r="AA18" s="3">
        <v>6.1328888888888908</v>
      </c>
      <c r="AB18" s="3">
        <v>0</v>
      </c>
      <c r="AC18" s="4">
        <f>Table39[[#This Row],[LPN Admin Hours Contract]]/Table39[[#This Row],[LPN Admin Hours]]</f>
        <v>0</v>
      </c>
      <c r="AD18" s="3">
        <f>SUM(Table39[[#This Row],[CNA Hours]], Table39[[#This Row],[NA in Training Hours]], Table39[[#This Row],[Med Aide/Tech Hours]])</f>
        <v>93.485333333333344</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92.802000000000007</v>
      </c>
      <c r="AH18" s="3">
        <v>0</v>
      </c>
      <c r="AI18" s="4">
        <f>Table39[[#This Row],[CNA Hours Contract]]/Table39[[#This Row],[CNA Hours]]</f>
        <v>0</v>
      </c>
      <c r="AJ18" s="3">
        <v>0</v>
      </c>
      <c r="AK18" s="3">
        <v>0</v>
      </c>
      <c r="AL18" s="4">
        <v>0</v>
      </c>
      <c r="AM18" s="3">
        <v>0.68333333333333335</v>
      </c>
      <c r="AN18" s="3">
        <v>0</v>
      </c>
      <c r="AO18" s="4">
        <f>Table39[[#This Row],[Med Aide/Tech Hours Contract]]/Table39[[#This Row],[Med Aide/Tech Hours]]</f>
        <v>0</v>
      </c>
      <c r="AP18" s="1" t="s">
        <v>16</v>
      </c>
      <c r="AQ18" s="1">
        <v>7</v>
      </c>
    </row>
    <row r="19" spans="1:43" x14ac:dyDescent="0.2">
      <c r="A19" s="1" t="s">
        <v>479</v>
      </c>
      <c r="B19" s="1" t="s">
        <v>505</v>
      </c>
      <c r="C19" s="1" t="s">
        <v>1031</v>
      </c>
      <c r="D19" s="1" t="s">
        <v>1203</v>
      </c>
      <c r="E19" s="3">
        <v>81.411111111111111</v>
      </c>
      <c r="F19" s="3">
        <f t="shared" si="0"/>
        <v>291.83111111111111</v>
      </c>
      <c r="G19" s="3">
        <f>SUM(Table39[[#This Row],[RN Hours Contract (W/ Admin, DON)]], Table39[[#This Row],[LPN Contract Hours (w/ Admin)]], Table39[[#This Row],[CNA/NA/Med Aide Contract Hours]])</f>
        <v>27.445999999999998</v>
      </c>
      <c r="H19" s="4">
        <f>Table39[[#This Row],[Total Contract Hours]]/Table39[[#This Row],[Total Hours Nurse Staffing]]</f>
        <v>9.4047546526149065E-2</v>
      </c>
      <c r="I19" s="3">
        <f>SUM(Table39[[#This Row],[RN Hours]], Table39[[#This Row],[RN Admin Hours]], Table39[[#This Row],[RN DON Hours]])</f>
        <v>22.554222222222222</v>
      </c>
      <c r="J19" s="3">
        <f t="shared" si="1"/>
        <v>2.3552222222222219</v>
      </c>
      <c r="K19" s="4">
        <f>Table39[[#This Row],[RN Hours Contract (W/ Admin, DON)]]/Table39[[#This Row],[RN Hours (w/ Admin, DON)]]</f>
        <v>0.10442489211184897</v>
      </c>
      <c r="L19" s="3">
        <v>17.043111111111113</v>
      </c>
      <c r="M19" s="3">
        <v>2.3552222222222219</v>
      </c>
      <c r="N19" s="4">
        <f>Table39[[#This Row],[RN Hours Contract]]/Table39[[#This Row],[RN Hours]]</f>
        <v>0.13819203588285911</v>
      </c>
      <c r="O19" s="3">
        <v>0</v>
      </c>
      <c r="P19" s="3">
        <v>0</v>
      </c>
      <c r="Q19" s="4">
        <v>0</v>
      </c>
      <c r="R19" s="3">
        <v>5.5111111111111111</v>
      </c>
      <c r="S19" s="3">
        <v>0</v>
      </c>
      <c r="T19" s="4">
        <f>Table39[[#This Row],[RN DON Hours Contract]]/Table39[[#This Row],[RN DON Hours]]</f>
        <v>0</v>
      </c>
      <c r="U19" s="3">
        <f>SUM(Table39[[#This Row],[LPN Hours]], Table39[[#This Row],[LPN Admin Hours]])</f>
        <v>42.838666666666668</v>
      </c>
      <c r="V19" s="3">
        <f>Table39[[#This Row],[LPN Hours Contract]]+Table39[[#This Row],[LPN Admin Hours Contract]]</f>
        <v>0.85277777777777775</v>
      </c>
      <c r="W19" s="4">
        <f t="shared" si="2"/>
        <v>1.9906730160706317E-2</v>
      </c>
      <c r="X19" s="3">
        <v>41.149777777777778</v>
      </c>
      <c r="Y19" s="3">
        <v>0.85277777777777775</v>
      </c>
      <c r="Z19" s="4">
        <f>Table39[[#This Row],[LPN Hours Contract]]/Table39[[#This Row],[LPN Hours]]</f>
        <v>2.0723751714603562E-2</v>
      </c>
      <c r="AA19" s="3">
        <v>1.6888888888888889</v>
      </c>
      <c r="AB19" s="3">
        <v>0</v>
      </c>
      <c r="AC19" s="4">
        <f>Table39[[#This Row],[LPN Admin Hours Contract]]/Table39[[#This Row],[LPN Admin Hours]]</f>
        <v>0</v>
      </c>
      <c r="AD19" s="3">
        <f>SUM(Table39[[#This Row],[CNA Hours]], Table39[[#This Row],[NA in Training Hours]], Table39[[#This Row],[Med Aide/Tech Hours]])</f>
        <v>226.43822222222221</v>
      </c>
      <c r="AE19" s="3">
        <f>SUM(Table39[[#This Row],[CNA Hours Contract]], Table39[[#This Row],[NA in Training Hours Contract]], Table39[[#This Row],[Med Aide/Tech Hours Contract]])</f>
        <v>24.238</v>
      </c>
      <c r="AF19" s="4">
        <f>Table39[[#This Row],[CNA/NA/Med Aide Contract Hours]]/Table39[[#This Row],[Total CNA, NA in Training, Med Aide/Tech Hours]]</f>
        <v>0.10704023270511849</v>
      </c>
      <c r="AG19" s="3">
        <v>180.12211111111111</v>
      </c>
      <c r="AH19" s="3">
        <v>14.485222222222223</v>
      </c>
      <c r="AI19" s="4">
        <f>Table39[[#This Row],[CNA Hours Contract]]/Table39[[#This Row],[CNA Hours]]</f>
        <v>8.0418901004812179E-2</v>
      </c>
      <c r="AJ19" s="3">
        <v>0</v>
      </c>
      <c r="AK19" s="3">
        <v>0</v>
      </c>
      <c r="AL19" s="4">
        <v>0</v>
      </c>
      <c r="AM19" s="3">
        <v>46.316111111111098</v>
      </c>
      <c r="AN19" s="3">
        <v>9.7527777777777764</v>
      </c>
      <c r="AO19" s="4">
        <f>Table39[[#This Row],[Med Aide/Tech Hours Contract]]/Table39[[#This Row],[Med Aide/Tech Hours]]</f>
        <v>0.21056987609303221</v>
      </c>
      <c r="AP19" s="1" t="s">
        <v>17</v>
      </c>
      <c r="AQ19" s="1">
        <v>7</v>
      </c>
    </row>
    <row r="20" spans="1:43" x14ac:dyDescent="0.2">
      <c r="A20" s="1" t="s">
        <v>479</v>
      </c>
      <c r="B20" s="1" t="s">
        <v>506</v>
      </c>
      <c r="C20" s="1" t="s">
        <v>1066</v>
      </c>
      <c r="D20" s="1" t="s">
        <v>1280</v>
      </c>
      <c r="E20" s="3">
        <v>59.644444444444446</v>
      </c>
      <c r="F20" s="3">
        <f t="shared" si="0"/>
        <v>224.41388888888889</v>
      </c>
      <c r="G20" s="3">
        <f>SUM(Table39[[#This Row],[RN Hours Contract (W/ Admin, DON)]], Table39[[#This Row],[LPN Contract Hours (w/ Admin)]], Table39[[#This Row],[CNA/NA/Med Aide Contract Hours]])</f>
        <v>0</v>
      </c>
      <c r="H20" s="4">
        <f>Table39[[#This Row],[Total Contract Hours]]/Table39[[#This Row],[Total Hours Nurse Staffing]]</f>
        <v>0</v>
      </c>
      <c r="I20" s="3">
        <f>SUM(Table39[[#This Row],[RN Hours]], Table39[[#This Row],[RN Admin Hours]], Table39[[#This Row],[RN DON Hours]])</f>
        <v>44.736111111111114</v>
      </c>
      <c r="J20" s="3">
        <f t="shared" si="1"/>
        <v>0</v>
      </c>
      <c r="K20" s="4">
        <f>Table39[[#This Row],[RN Hours Contract (W/ Admin, DON)]]/Table39[[#This Row],[RN Hours (w/ Admin, DON)]]</f>
        <v>0</v>
      </c>
      <c r="L20" s="3">
        <v>28.558333333333334</v>
      </c>
      <c r="M20" s="3">
        <v>0</v>
      </c>
      <c r="N20" s="4">
        <f>Table39[[#This Row],[RN Hours Contract]]/Table39[[#This Row],[RN Hours]]</f>
        <v>0</v>
      </c>
      <c r="O20" s="3">
        <v>10.844444444444445</v>
      </c>
      <c r="P20" s="3">
        <v>0</v>
      </c>
      <c r="Q20" s="4">
        <f>Table39[[#This Row],[RN Admin Hours Contract]]/Table39[[#This Row],[RN Admin Hours]]</f>
        <v>0</v>
      </c>
      <c r="R20" s="3">
        <v>5.333333333333333</v>
      </c>
      <c r="S20" s="3">
        <v>0</v>
      </c>
      <c r="T20" s="4">
        <f>Table39[[#This Row],[RN DON Hours Contract]]/Table39[[#This Row],[RN DON Hours]]</f>
        <v>0</v>
      </c>
      <c r="U20" s="3">
        <f>SUM(Table39[[#This Row],[LPN Hours]], Table39[[#This Row],[LPN Admin Hours]])</f>
        <v>56.225000000000001</v>
      </c>
      <c r="V20" s="3">
        <f>Table39[[#This Row],[LPN Hours Contract]]+Table39[[#This Row],[LPN Admin Hours Contract]]</f>
        <v>0</v>
      </c>
      <c r="W20" s="4">
        <f t="shared" si="2"/>
        <v>0</v>
      </c>
      <c r="X20" s="3">
        <v>56.225000000000001</v>
      </c>
      <c r="Y20" s="3">
        <v>0</v>
      </c>
      <c r="Z20" s="4">
        <f>Table39[[#This Row],[LPN Hours Contract]]/Table39[[#This Row],[LPN Hours]]</f>
        <v>0</v>
      </c>
      <c r="AA20" s="3">
        <v>0</v>
      </c>
      <c r="AB20" s="3">
        <v>0</v>
      </c>
      <c r="AC20" s="4">
        <v>0</v>
      </c>
      <c r="AD20" s="3">
        <f>SUM(Table39[[#This Row],[CNA Hours]], Table39[[#This Row],[NA in Training Hours]], Table39[[#This Row],[Med Aide/Tech Hours]])</f>
        <v>123.45277777777778</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113.98888888888889</v>
      </c>
      <c r="AH20" s="3">
        <v>0</v>
      </c>
      <c r="AI20" s="4">
        <f>Table39[[#This Row],[CNA Hours Contract]]/Table39[[#This Row],[CNA Hours]]</f>
        <v>0</v>
      </c>
      <c r="AJ20" s="3">
        <v>0</v>
      </c>
      <c r="AK20" s="3">
        <v>0</v>
      </c>
      <c r="AL20" s="4">
        <v>0</v>
      </c>
      <c r="AM20" s="3">
        <v>9.4638888888888886</v>
      </c>
      <c r="AN20" s="3">
        <v>0</v>
      </c>
      <c r="AO20" s="4">
        <f>Table39[[#This Row],[Med Aide/Tech Hours Contract]]/Table39[[#This Row],[Med Aide/Tech Hours]]</f>
        <v>0</v>
      </c>
      <c r="AP20" s="1" t="s">
        <v>18</v>
      </c>
      <c r="AQ20" s="1">
        <v>7</v>
      </c>
    </row>
    <row r="21" spans="1:43" x14ac:dyDescent="0.2">
      <c r="A21" s="1" t="s">
        <v>479</v>
      </c>
      <c r="B21" s="1" t="s">
        <v>507</v>
      </c>
      <c r="C21" s="1" t="s">
        <v>1025</v>
      </c>
      <c r="D21" s="1" t="s">
        <v>1276</v>
      </c>
      <c r="E21" s="3">
        <v>86.388888888888886</v>
      </c>
      <c r="F21" s="3">
        <f t="shared" si="0"/>
        <v>273.54722222222222</v>
      </c>
      <c r="G21" s="3">
        <f>SUM(Table39[[#This Row],[RN Hours Contract (W/ Admin, DON)]], Table39[[#This Row],[LPN Contract Hours (w/ Admin)]], Table39[[#This Row],[CNA/NA/Med Aide Contract Hours]])</f>
        <v>31.263888888888886</v>
      </c>
      <c r="H21" s="4">
        <f>Table39[[#This Row],[Total Contract Hours]]/Table39[[#This Row],[Total Hours Nurse Staffing]]</f>
        <v>0.11429064654690942</v>
      </c>
      <c r="I21" s="3">
        <f>SUM(Table39[[#This Row],[RN Hours]], Table39[[#This Row],[RN Admin Hours]], Table39[[#This Row],[RN DON Hours]])</f>
        <v>22.297222222222224</v>
      </c>
      <c r="J21" s="3">
        <f t="shared" si="1"/>
        <v>0.17777777777777778</v>
      </c>
      <c r="K21" s="4">
        <f>Table39[[#This Row],[RN Hours Contract (W/ Admin, DON)]]/Table39[[#This Row],[RN Hours (w/ Admin, DON)]]</f>
        <v>7.9730908184876045E-3</v>
      </c>
      <c r="L21" s="3">
        <v>12.080555555555556</v>
      </c>
      <c r="M21" s="3">
        <v>0.17777777777777778</v>
      </c>
      <c r="N21" s="4">
        <f>Table39[[#This Row],[RN Hours Contract]]/Table39[[#This Row],[RN Hours]]</f>
        <v>1.4716026672798345E-2</v>
      </c>
      <c r="O21" s="3">
        <v>4.2611111111111111</v>
      </c>
      <c r="P21" s="3">
        <v>0</v>
      </c>
      <c r="Q21" s="4">
        <f>Table39[[#This Row],[RN Admin Hours Contract]]/Table39[[#This Row],[RN Admin Hours]]</f>
        <v>0</v>
      </c>
      <c r="R21" s="3">
        <v>5.9555555555555557</v>
      </c>
      <c r="S21" s="3">
        <v>0</v>
      </c>
      <c r="T21" s="4">
        <f>Table39[[#This Row],[RN DON Hours Contract]]/Table39[[#This Row],[RN DON Hours]]</f>
        <v>0</v>
      </c>
      <c r="U21" s="3">
        <f>SUM(Table39[[#This Row],[LPN Hours]], Table39[[#This Row],[LPN Admin Hours]])</f>
        <v>44.980555555555554</v>
      </c>
      <c r="V21" s="3">
        <f>Table39[[#This Row],[LPN Hours Contract]]+Table39[[#This Row],[LPN Admin Hours Contract]]</f>
        <v>1.0916666666666666</v>
      </c>
      <c r="W21" s="4">
        <f t="shared" si="2"/>
        <v>2.4269746186623847E-2</v>
      </c>
      <c r="X21" s="3">
        <v>38.766666666666666</v>
      </c>
      <c r="Y21" s="3">
        <v>1.0916666666666666</v>
      </c>
      <c r="Z21" s="4">
        <f>Table39[[#This Row],[LPN Hours Contract]]/Table39[[#This Row],[LPN Hours]]</f>
        <v>2.8159931212381768E-2</v>
      </c>
      <c r="AA21" s="3">
        <v>6.2138888888888886</v>
      </c>
      <c r="AB21" s="3">
        <v>0</v>
      </c>
      <c r="AC21" s="4">
        <f>Table39[[#This Row],[LPN Admin Hours Contract]]/Table39[[#This Row],[LPN Admin Hours]]</f>
        <v>0</v>
      </c>
      <c r="AD21" s="3">
        <f>SUM(Table39[[#This Row],[CNA Hours]], Table39[[#This Row],[NA in Training Hours]], Table39[[#This Row],[Med Aide/Tech Hours]])</f>
        <v>206.26944444444445</v>
      </c>
      <c r="AE21" s="3">
        <f>SUM(Table39[[#This Row],[CNA Hours Contract]], Table39[[#This Row],[NA in Training Hours Contract]], Table39[[#This Row],[Med Aide/Tech Hours Contract]])</f>
        <v>29.99444444444444</v>
      </c>
      <c r="AF21" s="4">
        <f>Table39[[#This Row],[CNA/NA/Med Aide Contract Hours]]/Table39[[#This Row],[Total CNA, NA in Training, Med Aide/Tech Hours]]</f>
        <v>0.14541390037302879</v>
      </c>
      <c r="AG21" s="3">
        <v>142.22499999999999</v>
      </c>
      <c r="AH21" s="3">
        <v>29.99444444444444</v>
      </c>
      <c r="AI21" s="4">
        <f>Table39[[#This Row],[CNA Hours Contract]]/Table39[[#This Row],[CNA Hours]]</f>
        <v>0.21089431847034235</v>
      </c>
      <c r="AJ21" s="3">
        <v>28.986111111111111</v>
      </c>
      <c r="AK21" s="3">
        <v>0</v>
      </c>
      <c r="AL21" s="4">
        <f>Table39[[#This Row],[NA in Training Hours Contract]]/Table39[[#This Row],[NA in Training Hours]]</f>
        <v>0</v>
      </c>
      <c r="AM21" s="3">
        <v>35.05833333333333</v>
      </c>
      <c r="AN21" s="3">
        <v>0</v>
      </c>
      <c r="AO21" s="4">
        <f>Table39[[#This Row],[Med Aide/Tech Hours Contract]]/Table39[[#This Row],[Med Aide/Tech Hours]]</f>
        <v>0</v>
      </c>
      <c r="AP21" s="1" t="s">
        <v>19</v>
      </c>
      <c r="AQ21" s="1">
        <v>7</v>
      </c>
    </row>
    <row r="22" spans="1:43" x14ac:dyDescent="0.2">
      <c r="A22" s="1" t="s">
        <v>479</v>
      </c>
      <c r="B22" s="1" t="s">
        <v>508</v>
      </c>
      <c r="C22" s="1" t="s">
        <v>985</v>
      </c>
      <c r="D22" s="1" t="s">
        <v>1227</v>
      </c>
      <c r="E22" s="3">
        <v>85.977777777777774</v>
      </c>
      <c r="F22" s="3">
        <f t="shared" si="0"/>
        <v>295.05222222222221</v>
      </c>
      <c r="G22" s="3">
        <f>SUM(Table39[[#This Row],[RN Hours Contract (W/ Admin, DON)]], Table39[[#This Row],[LPN Contract Hours (w/ Admin)]], Table39[[#This Row],[CNA/NA/Med Aide Contract Hours]])</f>
        <v>1.1077777777777778</v>
      </c>
      <c r="H22" s="4">
        <f>Table39[[#This Row],[Total Contract Hours]]/Table39[[#This Row],[Total Hours Nurse Staffing]]</f>
        <v>3.7545142667776326E-3</v>
      </c>
      <c r="I22" s="3">
        <f>SUM(Table39[[#This Row],[RN Hours]], Table39[[#This Row],[RN Admin Hours]], Table39[[#This Row],[RN DON Hours]])</f>
        <v>58.113888888888887</v>
      </c>
      <c r="J22" s="3">
        <f t="shared" si="1"/>
        <v>0</v>
      </c>
      <c r="K22" s="4">
        <f>Table39[[#This Row],[RN Hours Contract (W/ Admin, DON)]]/Table39[[#This Row],[RN Hours (w/ Admin, DON)]]</f>
        <v>0</v>
      </c>
      <c r="L22" s="3">
        <v>43.322222222222223</v>
      </c>
      <c r="M22" s="3">
        <v>0</v>
      </c>
      <c r="N22" s="4">
        <f>Table39[[#This Row],[RN Hours Contract]]/Table39[[#This Row],[RN Hours]]</f>
        <v>0</v>
      </c>
      <c r="O22" s="3">
        <v>9.1916666666666664</v>
      </c>
      <c r="P22" s="3">
        <v>0</v>
      </c>
      <c r="Q22" s="4">
        <f>Table39[[#This Row],[RN Admin Hours Contract]]/Table39[[#This Row],[RN Admin Hours]]</f>
        <v>0</v>
      </c>
      <c r="R22" s="3">
        <v>5.6</v>
      </c>
      <c r="S22" s="3">
        <v>0</v>
      </c>
      <c r="T22" s="4">
        <f>Table39[[#This Row],[RN DON Hours Contract]]/Table39[[#This Row],[RN DON Hours]]</f>
        <v>0</v>
      </c>
      <c r="U22" s="3">
        <f>SUM(Table39[[#This Row],[LPN Hours]], Table39[[#This Row],[LPN Admin Hours]])</f>
        <v>36.766666666666666</v>
      </c>
      <c r="V22" s="3">
        <f>Table39[[#This Row],[LPN Hours Contract]]+Table39[[#This Row],[LPN Admin Hours Contract]]</f>
        <v>0</v>
      </c>
      <c r="W22" s="4">
        <f t="shared" si="2"/>
        <v>0</v>
      </c>
      <c r="X22" s="3">
        <v>31.522222222222222</v>
      </c>
      <c r="Y22" s="3">
        <v>0</v>
      </c>
      <c r="Z22" s="4">
        <f>Table39[[#This Row],[LPN Hours Contract]]/Table39[[#This Row],[LPN Hours]]</f>
        <v>0</v>
      </c>
      <c r="AA22" s="3">
        <v>5.2444444444444445</v>
      </c>
      <c r="AB22" s="3">
        <v>0</v>
      </c>
      <c r="AC22" s="4">
        <f>Table39[[#This Row],[LPN Admin Hours Contract]]/Table39[[#This Row],[LPN Admin Hours]]</f>
        <v>0</v>
      </c>
      <c r="AD22" s="3">
        <f>SUM(Table39[[#This Row],[CNA Hours]], Table39[[#This Row],[NA in Training Hours]], Table39[[#This Row],[Med Aide/Tech Hours]])</f>
        <v>200.17166666666668</v>
      </c>
      <c r="AE22" s="3">
        <f>SUM(Table39[[#This Row],[CNA Hours Contract]], Table39[[#This Row],[NA in Training Hours Contract]], Table39[[#This Row],[Med Aide/Tech Hours Contract]])</f>
        <v>1.1077777777777778</v>
      </c>
      <c r="AF22" s="4">
        <f>Table39[[#This Row],[CNA/NA/Med Aide Contract Hours]]/Table39[[#This Row],[Total CNA, NA in Training, Med Aide/Tech Hours]]</f>
        <v>5.5341387531257884E-3</v>
      </c>
      <c r="AG22" s="3">
        <v>159.68555555555557</v>
      </c>
      <c r="AH22" s="3">
        <v>1.1077777777777778</v>
      </c>
      <c r="AI22" s="4">
        <f>Table39[[#This Row],[CNA Hours Contract]]/Table39[[#This Row],[CNA Hours]]</f>
        <v>6.9372447240062061E-3</v>
      </c>
      <c r="AJ22" s="3">
        <v>6.9916666666666663</v>
      </c>
      <c r="AK22" s="3">
        <v>0</v>
      </c>
      <c r="AL22" s="4">
        <f>Table39[[#This Row],[NA in Training Hours Contract]]/Table39[[#This Row],[NA in Training Hours]]</f>
        <v>0</v>
      </c>
      <c r="AM22" s="3">
        <v>33.494444444444447</v>
      </c>
      <c r="AN22" s="3">
        <v>0</v>
      </c>
      <c r="AO22" s="4">
        <f>Table39[[#This Row],[Med Aide/Tech Hours Contract]]/Table39[[#This Row],[Med Aide/Tech Hours]]</f>
        <v>0</v>
      </c>
      <c r="AP22" s="1" t="s">
        <v>20</v>
      </c>
      <c r="AQ22" s="1">
        <v>7</v>
      </c>
    </row>
    <row r="23" spans="1:43" x14ac:dyDescent="0.2">
      <c r="A23" s="1" t="s">
        <v>479</v>
      </c>
      <c r="B23" s="1" t="s">
        <v>509</v>
      </c>
      <c r="C23" s="1" t="s">
        <v>1067</v>
      </c>
      <c r="D23" s="1" t="s">
        <v>1281</v>
      </c>
      <c r="E23" s="3">
        <v>65.855555555555554</v>
      </c>
      <c r="F23" s="3">
        <f t="shared" si="0"/>
        <v>205.57277777777779</v>
      </c>
      <c r="G23" s="3">
        <f>SUM(Table39[[#This Row],[RN Hours Contract (W/ Admin, DON)]], Table39[[#This Row],[LPN Contract Hours (w/ Admin)]], Table39[[#This Row],[CNA/NA/Med Aide Contract Hours]])</f>
        <v>0</v>
      </c>
      <c r="H23" s="4">
        <f>Table39[[#This Row],[Total Contract Hours]]/Table39[[#This Row],[Total Hours Nurse Staffing]]</f>
        <v>0</v>
      </c>
      <c r="I23" s="3">
        <f>SUM(Table39[[#This Row],[RN Hours]], Table39[[#This Row],[RN Admin Hours]], Table39[[#This Row],[RN DON Hours]])</f>
        <v>22.038888888888888</v>
      </c>
      <c r="J23" s="3">
        <f t="shared" si="1"/>
        <v>0</v>
      </c>
      <c r="K23" s="4">
        <f>Table39[[#This Row],[RN Hours Contract (W/ Admin, DON)]]/Table39[[#This Row],[RN Hours (w/ Admin, DON)]]</f>
        <v>0</v>
      </c>
      <c r="L23" s="3">
        <v>16.705555555555556</v>
      </c>
      <c r="M23" s="3">
        <v>0</v>
      </c>
      <c r="N23" s="4">
        <f>Table39[[#This Row],[RN Hours Contract]]/Table39[[#This Row],[RN Hours]]</f>
        <v>0</v>
      </c>
      <c r="O23" s="3">
        <v>0</v>
      </c>
      <c r="P23" s="3">
        <v>0</v>
      </c>
      <c r="Q23" s="4">
        <v>0</v>
      </c>
      <c r="R23" s="3">
        <v>5.333333333333333</v>
      </c>
      <c r="S23" s="3">
        <v>0</v>
      </c>
      <c r="T23" s="4">
        <f>Table39[[#This Row],[RN DON Hours Contract]]/Table39[[#This Row],[RN DON Hours]]</f>
        <v>0</v>
      </c>
      <c r="U23" s="3">
        <f>SUM(Table39[[#This Row],[LPN Hours]], Table39[[#This Row],[LPN Admin Hours]])</f>
        <v>38.669444444444444</v>
      </c>
      <c r="V23" s="3">
        <f>Table39[[#This Row],[LPN Hours Contract]]+Table39[[#This Row],[LPN Admin Hours Contract]]</f>
        <v>0</v>
      </c>
      <c r="W23" s="4">
        <f t="shared" si="2"/>
        <v>0</v>
      </c>
      <c r="X23" s="3">
        <v>33.069444444444443</v>
      </c>
      <c r="Y23" s="3">
        <v>0</v>
      </c>
      <c r="Z23" s="4">
        <f>Table39[[#This Row],[LPN Hours Contract]]/Table39[[#This Row],[LPN Hours]]</f>
        <v>0</v>
      </c>
      <c r="AA23" s="3">
        <v>5.6</v>
      </c>
      <c r="AB23" s="3">
        <v>0</v>
      </c>
      <c r="AC23" s="4">
        <f>Table39[[#This Row],[LPN Admin Hours Contract]]/Table39[[#This Row],[LPN Admin Hours]]</f>
        <v>0</v>
      </c>
      <c r="AD23" s="3">
        <f>SUM(Table39[[#This Row],[CNA Hours]], Table39[[#This Row],[NA in Training Hours]], Table39[[#This Row],[Med Aide/Tech Hours]])</f>
        <v>144.86444444444444</v>
      </c>
      <c r="AE23" s="3">
        <f>SUM(Table39[[#This Row],[CNA Hours Contract]], Table39[[#This Row],[NA in Training Hours Contract]], Table39[[#This Row],[Med Aide/Tech Hours Contract]])</f>
        <v>0</v>
      </c>
      <c r="AF23" s="4">
        <f>Table39[[#This Row],[CNA/NA/Med Aide Contract Hours]]/Table39[[#This Row],[Total CNA, NA in Training, Med Aide/Tech Hours]]</f>
        <v>0</v>
      </c>
      <c r="AG23" s="3">
        <v>133.0311111111111</v>
      </c>
      <c r="AH23" s="3">
        <v>0</v>
      </c>
      <c r="AI23" s="4">
        <f>Table39[[#This Row],[CNA Hours Contract]]/Table39[[#This Row],[CNA Hours]]</f>
        <v>0</v>
      </c>
      <c r="AJ23" s="3">
        <v>11.833333333333334</v>
      </c>
      <c r="AK23" s="3">
        <v>0</v>
      </c>
      <c r="AL23" s="4">
        <f>Table39[[#This Row],[NA in Training Hours Contract]]/Table39[[#This Row],[NA in Training Hours]]</f>
        <v>0</v>
      </c>
      <c r="AM23" s="3">
        <v>0</v>
      </c>
      <c r="AN23" s="3">
        <v>0</v>
      </c>
      <c r="AO23" s="4">
        <v>0</v>
      </c>
      <c r="AP23" s="1" t="s">
        <v>21</v>
      </c>
      <c r="AQ23" s="1">
        <v>7</v>
      </c>
    </row>
    <row r="24" spans="1:43" x14ac:dyDescent="0.2">
      <c r="A24" s="1" t="s">
        <v>479</v>
      </c>
      <c r="B24" s="1" t="s">
        <v>510</v>
      </c>
      <c r="C24" s="1" t="s">
        <v>1049</v>
      </c>
      <c r="D24" s="1" t="s">
        <v>1276</v>
      </c>
      <c r="E24" s="3">
        <v>109.75555555555556</v>
      </c>
      <c r="F24" s="3">
        <f t="shared" si="0"/>
        <v>445.66988888888892</v>
      </c>
      <c r="G24" s="3">
        <f>SUM(Table39[[#This Row],[RN Hours Contract (W/ Admin, DON)]], Table39[[#This Row],[LPN Contract Hours (w/ Admin)]], Table39[[#This Row],[CNA/NA/Med Aide Contract Hours]])</f>
        <v>0</v>
      </c>
      <c r="H24" s="4">
        <f>Table39[[#This Row],[Total Contract Hours]]/Table39[[#This Row],[Total Hours Nurse Staffing]]</f>
        <v>0</v>
      </c>
      <c r="I24" s="3">
        <f>SUM(Table39[[#This Row],[RN Hours]], Table39[[#This Row],[RN Admin Hours]], Table39[[#This Row],[RN DON Hours]])</f>
        <v>44.902222222222221</v>
      </c>
      <c r="J24" s="3">
        <f t="shared" si="1"/>
        <v>0</v>
      </c>
      <c r="K24" s="4">
        <f>Table39[[#This Row],[RN Hours Contract (W/ Admin, DON)]]/Table39[[#This Row],[RN Hours (w/ Admin, DON)]]</f>
        <v>0</v>
      </c>
      <c r="L24" s="3">
        <v>31.391111111111108</v>
      </c>
      <c r="M24" s="3">
        <v>0</v>
      </c>
      <c r="N24" s="4">
        <f>Table39[[#This Row],[RN Hours Contract]]/Table39[[#This Row],[RN Hours]]</f>
        <v>0</v>
      </c>
      <c r="O24" s="3">
        <v>8.2666666666666675</v>
      </c>
      <c r="P24" s="3">
        <v>0</v>
      </c>
      <c r="Q24" s="4">
        <f>Table39[[#This Row],[RN Admin Hours Contract]]/Table39[[#This Row],[RN Admin Hours]]</f>
        <v>0</v>
      </c>
      <c r="R24" s="3">
        <v>5.2444444444444445</v>
      </c>
      <c r="S24" s="3">
        <v>0</v>
      </c>
      <c r="T24" s="4">
        <f>Table39[[#This Row],[RN DON Hours Contract]]/Table39[[#This Row],[RN DON Hours]]</f>
        <v>0</v>
      </c>
      <c r="U24" s="3">
        <f>SUM(Table39[[#This Row],[LPN Hours]], Table39[[#This Row],[LPN Admin Hours]])</f>
        <v>85.166333333333341</v>
      </c>
      <c r="V24" s="3">
        <f>Table39[[#This Row],[LPN Hours Contract]]+Table39[[#This Row],[LPN Admin Hours Contract]]</f>
        <v>0</v>
      </c>
      <c r="W24" s="4">
        <f t="shared" si="2"/>
        <v>0</v>
      </c>
      <c r="X24" s="3">
        <v>74.233000000000004</v>
      </c>
      <c r="Y24" s="3">
        <v>0</v>
      </c>
      <c r="Z24" s="4">
        <f>Table39[[#This Row],[LPN Hours Contract]]/Table39[[#This Row],[LPN Hours]]</f>
        <v>0</v>
      </c>
      <c r="AA24" s="3">
        <v>10.933333333333334</v>
      </c>
      <c r="AB24" s="3">
        <v>0</v>
      </c>
      <c r="AC24" s="4">
        <f>Table39[[#This Row],[LPN Admin Hours Contract]]/Table39[[#This Row],[LPN Admin Hours]]</f>
        <v>0</v>
      </c>
      <c r="AD24" s="3">
        <f>SUM(Table39[[#This Row],[CNA Hours]], Table39[[#This Row],[NA in Training Hours]], Table39[[#This Row],[Med Aide/Tech Hours]])</f>
        <v>315.60133333333334</v>
      </c>
      <c r="AE24" s="3">
        <f>SUM(Table39[[#This Row],[CNA Hours Contract]], Table39[[#This Row],[NA in Training Hours Contract]], Table39[[#This Row],[Med Aide/Tech Hours Contract]])</f>
        <v>0</v>
      </c>
      <c r="AF24" s="4">
        <f>Table39[[#This Row],[CNA/NA/Med Aide Contract Hours]]/Table39[[#This Row],[Total CNA, NA in Training, Med Aide/Tech Hours]]</f>
        <v>0</v>
      </c>
      <c r="AG24" s="3">
        <v>277.67888888888888</v>
      </c>
      <c r="AH24" s="3">
        <v>0</v>
      </c>
      <c r="AI24" s="4">
        <f>Table39[[#This Row],[CNA Hours Contract]]/Table39[[#This Row],[CNA Hours]]</f>
        <v>0</v>
      </c>
      <c r="AJ24" s="3">
        <v>0</v>
      </c>
      <c r="AK24" s="3">
        <v>0</v>
      </c>
      <c r="AL24" s="4">
        <v>0</v>
      </c>
      <c r="AM24" s="3">
        <v>37.922444444444452</v>
      </c>
      <c r="AN24" s="3">
        <v>0</v>
      </c>
      <c r="AO24" s="4">
        <f>Table39[[#This Row],[Med Aide/Tech Hours Contract]]/Table39[[#This Row],[Med Aide/Tech Hours]]</f>
        <v>0</v>
      </c>
      <c r="AP24" s="1" t="s">
        <v>22</v>
      </c>
      <c r="AQ24" s="1">
        <v>7</v>
      </c>
    </row>
    <row r="25" spans="1:43" x14ac:dyDescent="0.2">
      <c r="A25" s="1" t="s">
        <v>479</v>
      </c>
      <c r="B25" s="1" t="s">
        <v>511</v>
      </c>
      <c r="C25" s="1" t="s">
        <v>1063</v>
      </c>
      <c r="D25" s="1" t="s">
        <v>1272</v>
      </c>
      <c r="E25" s="3">
        <v>83.011111111111106</v>
      </c>
      <c r="F25" s="3">
        <f t="shared" si="0"/>
        <v>241.19922222222226</v>
      </c>
      <c r="G25" s="3">
        <f>SUM(Table39[[#This Row],[RN Hours Contract (W/ Admin, DON)]], Table39[[#This Row],[LPN Contract Hours (w/ Admin)]], Table39[[#This Row],[CNA/NA/Med Aide Contract Hours]])</f>
        <v>3.027222222222222</v>
      </c>
      <c r="H25" s="4">
        <f>Table39[[#This Row],[Total Contract Hours]]/Table39[[#This Row],[Total Hours Nurse Staffing]]</f>
        <v>1.2550713034361173E-2</v>
      </c>
      <c r="I25" s="3">
        <f>SUM(Table39[[#This Row],[RN Hours]], Table39[[#This Row],[RN Admin Hours]], Table39[[#This Row],[RN DON Hours]])</f>
        <v>35.140999999999998</v>
      </c>
      <c r="J25" s="3">
        <f t="shared" si="1"/>
        <v>0.375</v>
      </c>
      <c r="K25" s="4">
        <f>Table39[[#This Row],[RN Hours Contract (W/ Admin, DON)]]/Table39[[#This Row],[RN Hours (w/ Admin, DON)]]</f>
        <v>1.0671295637574343E-2</v>
      </c>
      <c r="L25" s="3">
        <v>15.888999999999999</v>
      </c>
      <c r="M25" s="3">
        <v>0.17777777777777778</v>
      </c>
      <c r="N25" s="4">
        <f>Table39[[#This Row],[RN Hours Contract]]/Table39[[#This Row],[RN Hours]]</f>
        <v>1.1188732945923456E-2</v>
      </c>
      <c r="O25" s="3">
        <v>13.651999999999997</v>
      </c>
      <c r="P25" s="3">
        <v>0.19722222222222222</v>
      </c>
      <c r="Q25" s="4">
        <f>Table39[[#This Row],[RN Admin Hours Contract]]/Table39[[#This Row],[RN Admin Hours]]</f>
        <v>1.4446397760197939E-2</v>
      </c>
      <c r="R25" s="3">
        <v>5.6</v>
      </c>
      <c r="S25" s="3">
        <v>0</v>
      </c>
      <c r="T25" s="4">
        <f>Table39[[#This Row],[RN DON Hours Contract]]/Table39[[#This Row],[RN DON Hours]]</f>
        <v>0</v>
      </c>
      <c r="U25" s="3">
        <f>SUM(Table39[[#This Row],[LPN Hours]], Table39[[#This Row],[LPN Admin Hours]])</f>
        <v>59.244</v>
      </c>
      <c r="V25" s="3">
        <f>Table39[[#This Row],[LPN Hours Contract]]+Table39[[#This Row],[LPN Admin Hours Contract]]</f>
        <v>0</v>
      </c>
      <c r="W25" s="4">
        <f t="shared" si="2"/>
        <v>0</v>
      </c>
      <c r="X25" s="3">
        <v>59.244</v>
      </c>
      <c r="Y25" s="3">
        <v>0</v>
      </c>
      <c r="Z25" s="4">
        <f>Table39[[#This Row],[LPN Hours Contract]]/Table39[[#This Row],[LPN Hours]]</f>
        <v>0</v>
      </c>
      <c r="AA25" s="3">
        <v>0</v>
      </c>
      <c r="AB25" s="3">
        <v>0</v>
      </c>
      <c r="AC25" s="4">
        <v>0</v>
      </c>
      <c r="AD25" s="3">
        <f>SUM(Table39[[#This Row],[CNA Hours]], Table39[[#This Row],[NA in Training Hours]], Table39[[#This Row],[Med Aide/Tech Hours]])</f>
        <v>146.81422222222227</v>
      </c>
      <c r="AE25" s="3">
        <f>SUM(Table39[[#This Row],[CNA Hours Contract]], Table39[[#This Row],[NA in Training Hours Contract]], Table39[[#This Row],[Med Aide/Tech Hours Contract]])</f>
        <v>2.652222222222222</v>
      </c>
      <c r="AF25" s="4">
        <f>Table39[[#This Row],[CNA/NA/Med Aide Contract Hours]]/Table39[[#This Row],[Total CNA, NA in Training, Med Aide/Tech Hours]]</f>
        <v>1.8065158688834258E-2</v>
      </c>
      <c r="AG25" s="3">
        <v>90.055555555555557</v>
      </c>
      <c r="AH25" s="3">
        <v>2.652222222222222</v>
      </c>
      <c r="AI25" s="4">
        <f>Table39[[#This Row],[CNA Hours Contract]]/Table39[[#This Row],[CNA Hours]]</f>
        <v>2.9450956199876616E-2</v>
      </c>
      <c r="AJ25" s="3">
        <v>7.0931111111111109</v>
      </c>
      <c r="AK25" s="3">
        <v>0</v>
      </c>
      <c r="AL25" s="4">
        <f>Table39[[#This Row],[NA in Training Hours Contract]]/Table39[[#This Row],[NA in Training Hours]]</f>
        <v>0</v>
      </c>
      <c r="AM25" s="3">
        <v>49.665555555555585</v>
      </c>
      <c r="AN25" s="3">
        <v>0</v>
      </c>
      <c r="AO25" s="4">
        <f>Table39[[#This Row],[Med Aide/Tech Hours Contract]]/Table39[[#This Row],[Med Aide/Tech Hours]]</f>
        <v>0</v>
      </c>
      <c r="AP25" s="1" t="s">
        <v>23</v>
      </c>
      <c r="AQ25" s="1">
        <v>7</v>
      </c>
    </row>
    <row r="26" spans="1:43" x14ac:dyDescent="0.2">
      <c r="A26" s="1" t="s">
        <v>479</v>
      </c>
      <c r="B26" s="1" t="s">
        <v>512</v>
      </c>
      <c r="C26" s="1" t="s">
        <v>985</v>
      </c>
      <c r="D26" s="1" t="s">
        <v>1227</v>
      </c>
      <c r="E26" s="3">
        <v>130.87777777777777</v>
      </c>
      <c r="F26" s="3">
        <f t="shared" si="0"/>
        <v>347.2232222222222</v>
      </c>
      <c r="G26" s="3">
        <f>SUM(Table39[[#This Row],[RN Hours Contract (W/ Admin, DON)]], Table39[[#This Row],[LPN Contract Hours (w/ Admin)]], Table39[[#This Row],[CNA/NA/Med Aide Contract Hours]])</f>
        <v>0</v>
      </c>
      <c r="H26" s="4">
        <f>Table39[[#This Row],[Total Contract Hours]]/Table39[[#This Row],[Total Hours Nurse Staffing]]</f>
        <v>0</v>
      </c>
      <c r="I26" s="3">
        <f>SUM(Table39[[#This Row],[RN Hours]], Table39[[#This Row],[RN Admin Hours]], Table39[[#This Row],[RN DON Hours]])</f>
        <v>40.081444444444443</v>
      </c>
      <c r="J26" s="3">
        <f t="shared" si="1"/>
        <v>0</v>
      </c>
      <c r="K26" s="4">
        <f>Table39[[#This Row],[RN Hours Contract (W/ Admin, DON)]]/Table39[[#This Row],[RN Hours (w/ Admin, DON)]]</f>
        <v>0</v>
      </c>
      <c r="L26" s="3">
        <v>34.481444444444442</v>
      </c>
      <c r="M26" s="3">
        <v>0</v>
      </c>
      <c r="N26" s="4">
        <f>Table39[[#This Row],[RN Hours Contract]]/Table39[[#This Row],[RN Hours]]</f>
        <v>0</v>
      </c>
      <c r="O26" s="3">
        <v>0</v>
      </c>
      <c r="P26" s="3">
        <v>0</v>
      </c>
      <c r="Q26" s="4">
        <v>0</v>
      </c>
      <c r="R26" s="3">
        <v>5.6</v>
      </c>
      <c r="S26" s="3">
        <v>0</v>
      </c>
      <c r="T26" s="4">
        <f>Table39[[#This Row],[RN DON Hours Contract]]/Table39[[#This Row],[RN DON Hours]]</f>
        <v>0</v>
      </c>
      <c r="U26" s="3">
        <f>SUM(Table39[[#This Row],[LPN Hours]], Table39[[#This Row],[LPN Admin Hours]])</f>
        <v>61.744</v>
      </c>
      <c r="V26" s="3">
        <f>Table39[[#This Row],[LPN Hours Contract]]+Table39[[#This Row],[LPN Admin Hours Contract]]</f>
        <v>0</v>
      </c>
      <c r="W26" s="4">
        <f t="shared" si="2"/>
        <v>0</v>
      </c>
      <c r="X26" s="3">
        <v>50.374555555555553</v>
      </c>
      <c r="Y26" s="3">
        <v>0</v>
      </c>
      <c r="Z26" s="4">
        <f>Table39[[#This Row],[LPN Hours Contract]]/Table39[[#This Row],[LPN Hours]]</f>
        <v>0</v>
      </c>
      <c r="AA26" s="3">
        <v>11.369444444444444</v>
      </c>
      <c r="AB26" s="3">
        <v>0</v>
      </c>
      <c r="AC26" s="4">
        <f>Table39[[#This Row],[LPN Admin Hours Contract]]/Table39[[#This Row],[LPN Admin Hours]]</f>
        <v>0</v>
      </c>
      <c r="AD26" s="3">
        <f>SUM(Table39[[#This Row],[CNA Hours]], Table39[[#This Row],[NA in Training Hours]], Table39[[#This Row],[Med Aide/Tech Hours]])</f>
        <v>245.39777777777775</v>
      </c>
      <c r="AE26" s="3">
        <f>SUM(Table39[[#This Row],[CNA Hours Contract]], Table39[[#This Row],[NA in Training Hours Contract]], Table39[[#This Row],[Med Aide/Tech Hours Contract]])</f>
        <v>0</v>
      </c>
      <c r="AF26" s="4">
        <f>Table39[[#This Row],[CNA/NA/Med Aide Contract Hours]]/Table39[[#This Row],[Total CNA, NA in Training, Med Aide/Tech Hours]]</f>
        <v>0</v>
      </c>
      <c r="AG26" s="3">
        <v>175.57088888888887</v>
      </c>
      <c r="AH26" s="3">
        <v>0</v>
      </c>
      <c r="AI26" s="4">
        <f>Table39[[#This Row],[CNA Hours Contract]]/Table39[[#This Row],[CNA Hours]]</f>
        <v>0</v>
      </c>
      <c r="AJ26" s="3">
        <v>24.539333333333339</v>
      </c>
      <c r="AK26" s="3">
        <v>0</v>
      </c>
      <c r="AL26" s="4">
        <f>Table39[[#This Row],[NA in Training Hours Contract]]/Table39[[#This Row],[NA in Training Hours]]</f>
        <v>0</v>
      </c>
      <c r="AM26" s="3">
        <v>45.287555555555549</v>
      </c>
      <c r="AN26" s="3">
        <v>0</v>
      </c>
      <c r="AO26" s="4">
        <f>Table39[[#This Row],[Med Aide/Tech Hours Contract]]/Table39[[#This Row],[Med Aide/Tech Hours]]</f>
        <v>0</v>
      </c>
      <c r="AP26" s="1" t="s">
        <v>24</v>
      </c>
      <c r="AQ26" s="1">
        <v>7</v>
      </c>
    </row>
    <row r="27" spans="1:43" x14ac:dyDescent="0.2">
      <c r="A27" s="1" t="s">
        <v>479</v>
      </c>
      <c r="B27" s="1" t="s">
        <v>513</v>
      </c>
      <c r="C27" s="1" t="s">
        <v>997</v>
      </c>
      <c r="D27" s="1" t="s">
        <v>1211</v>
      </c>
      <c r="E27" s="3">
        <v>34.255555555555553</v>
      </c>
      <c r="F27" s="3">
        <f t="shared" si="0"/>
        <v>129.6888888888889</v>
      </c>
      <c r="G27" s="3">
        <f>SUM(Table39[[#This Row],[RN Hours Contract (W/ Admin, DON)]], Table39[[#This Row],[LPN Contract Hours (w/ Admin)]], Table39[[#This Row],[CNA/NA/Med Aide Contract Hours]])</f>
        <v>0</v>
      </c>
      <c r="H27" s="4">
        <f>Table39[[#This Row],[Total Contract Hours]]/Table39[[#This Row],[Total Hours Nurse Staffing]]</f>
        <v>0</v>
      </c>
      <c r="I27" s="3">
        <f>SUM(Table39[[#This Row],[RN Hours]], Table39[[#This Row],[RN Admin Hours]], Table39[[#This Row],[RN DON Hours]])</f>
        <v>36.80833333333333</v>
      </c>
      <c r="J27" s="3">
        <f t="shared" si="1"/>
        <v>0</v>
      </c>
      <c r="K27" s="4">
        <f>Table39[[#This Row],[RN Hours Contract (W/ Admin, DON)]]/Table39[[#This Row],[RN Hours (w/ Admin, DON)]]</f>
        <v>0</v>
      </c>
      <c r="L27" s="3">
        <v>26.397222222222222</v>
      </c>
      <c r="M27" s="3">
        <v>0</v>
      </c>
      <c r="N27" s="4">
        <f>Table39[[#This Row],[RN Hours Contract]]/Table39[[#This Row],[RN Hours]]</f>
        <v>0</v>
      </c>
      <c r="O27" s="3">
        <v>4.8111111111111109</v>
      </c>
      <c r="P27" s="3">
        <v>0</v>
      </c>
      <c r="Q27" s="4">
        <f>Table39[[#This Row],[RN Admin Hours Contract]]/Table39[[#This Row],[RN Admin Hours]]</f>
        <v>0</v>
      </c>
      <c r="R27" s="3">
        <v>5.6</v>
      </c>
      <c r="S27" s="3">
        <v>0</v>
      </c>
      <c r="T27" s="4">
        <f>Table39[[#This Row],[RN DON Hours Contract]]/Table39[[#This Row],[RN DON Hours]]</f>
        <v>0</v>
      </c>
      <c r="U27" s="3">
        <f>SUM(Table39[[#This Row],[LPN Hours]], Table39[[#This Row],[LPN Admin Hours]])</f>
        <v>24.819444444444443</v>
      </c>
      <c r="V27" s="3">
        <f>Table39[[#This Row],[LPN Hours Contract]]+Table39[[#This Row],[LPN Admin Hours Contract]]</f>
        <v>0</v>
      </c>
      <c r="W27" s="4">
        <f t="shared" si="2"/>
        <v>0</v>
      </c>
      <c r="X27" s="3">
        <v>24.819444444444443</v>
      </c>
      <c r="Y27" s="3">
        <v>0</v>
      </c>
      <c r="Z27" s="4">
        <f>Table39[[#This Row],[LPN Hours Contract]]/Table39[[#This Row],[LPN Hours]]</f>
        <v>0</v>
      </c>
      <c r="AA27" s="3">
        <v>0</v>
      </c>
      <c r="AB27" s="3">
        <v>0</v>
      </c>
      <c r="AC27" s="4">
        <v>0</v>
      </c>
      <c r="AD27" s="3">
        <f>SUM(Table39[[#This Row],[CNA Hours]], Table39[[#This Row],[NA in Training Hours]], Table39[[#This Row],[Med Aide/Tech Hours]])</f>
        <v>68.061111111111117</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47.2</v>
      </c>
      <c r="AH27" s="3">
        <v>0</v>
      </c>
      <c r="AI27" s="4">
        <f>Table39[[#This Row],[CNA Hours Contract]]/Table39[[#This Row],[CNA Hours]]</f>
        <v>0</v>
      </c>
      <c r="AJ27" s="3">
        <v>6.2694444444444448</v>
      </c>
      <c r="AK27" s="3">
        <v>0</v>
      </c>
      <c r="AL27" s="4">
        <f>Table39[[#This Row],[NA in Training Hours Contract]]/Table39[[#This Row],[NA in Training Hours]]</f>
        <v>0</v>
      </c>
      <c r="AM27" s="3">
        <v>14.591666666666667</v>
      </c>
      <c r="AN27" s="3">
        <v>0</v>
      </c>
      <c r="AO27" s="4">
        <f>Table39[[#This Row],[Med Aide/Tech Hours Contract]]/Table39[[#This Row],[Med Aide/Tech Hours]]</f>
        <v>0</v>
      </c>
      <c r="AP27" s="1" t="s">
        <v>25</v>
      </c>
      <c r="AQ27" s="1">
        <v>7</v>
      </c>
    </row>
    <row r="28" spans="1:43" x14ac:dyDescent="0.2">
      <c r="A28" s="1" t="s">
        <v>479</v>
      </c>
      <c r="B28" s="1" t="s">
        <v>514</v>
      </c>
      <c r="C28" s="1" t="s">
        <v>1066</v>
      </c>
      <c r="D28" s="1" t="s">
        <v>1280</v>
      </c>
      <c r="E28" s="3">
        <v>90.955555555555549</v>
      </c>
      <c r="F28" s="3">
        <f t="shared" si="0"/>
        <v>439.22566666666671</v>
      </c>
      <c r="G28" s="3">
        <f>SUM(Table39[[#This Row],[RN Hours Contract (W/ Admin, DON)]], Table39[[#This Row],[LPN Contract Hours (w/ Admin)]], Table39[[#This Row],[CNA/NA/Med Aide Contract Hours]])</f>
        <v>0</v>
      </c>
      <c r="H28" s="4">
        <f>Table39[[#This Row],[Total Contract Hours]]/Table39[[#This Row],[Total Hours Nurse Staffing]]</f>
        <v>0</v>
      </c>
      <c r="I28" s="3">
        <f>SUM(Table39[[#This Row],[RN Hours]], Table39[[#This Row],[RN Admin Hours]], Table39[[#This Row],[RN DON Hours]])</f>
        <v>74.256888888888895</v>
      </c>
      <c r="J28" s="3">
        <f t="shared" si="1"/>
        <v>0</v>
      </c>
      <c r="K28" s="4">
        <f>Table39[[#This Row],[RN Hours Contract (W/ Admin, DON)]]/Table39[[#This Row],[RN Hours (w/ Admin, DON)]]</f>
        <v>0</v>
      </c>
      <c r="L28" s="3">
        <v>55.228999999999999</v>
      </c>
      <c r="M28" s="3">
        <v>0</v>
      </c>
      <c r="N28" s="4">
        <f>Table39[[#This Row],[RN Hours Contract]]/Table39[[#This Row],[RN Hours]]</f>
        <v>0</v>
      </c>
      <c r="O28" s="3">
        <v>13.829222222222224</v>
      </c>
      <c r="P28" s="3">
        <v>0</v>
      </c>
      <c r="Q28" s="4">
        <f>Table39[[#This Row],[RN Admin Hours Contract]]/Table39[[#This Row],[RN Admin Hours]]</f>
        <v>0</v>
      </c>
      <c r="R28" s="3">
        <v>5.1986666666666688</v>
      </c>
      <c r="S28" s="3">
        <v>0</v>
      </c>
      <c r="T28" s="4">
        <f>Table39[[#This Row],[RN DON Hours Contract]]/Table39[[#This Row],[RN DON Hours]]</f>
        <v>0</v>
      </c>
      <c r="U28" s="3">
        <f>SUM(Table39[[#This Row],[LPN Hours]], Table39[[#This Row],[LPN Admin Hours]])</f>
        <v>93.320333333333338</v>
      </c>
      <c r="V28" s="3">
        <f>Table39[[#This Row],[LPN Hours Contract]]+Table39[[#This Row],[LPN Admin Hours Contract]]</f>
        <v>0</v>
      </c>
      <c r="W28" s="4">
        <f t="shared" si="2"/>
        <v>0</v>
      </c>
      <c r="X28" s="3">
        <v>93.320333333333338</v>
      </c>
      <c r="Y28" s="3">
        <v>0</v>
      </c>
      <c r="Z28" s="4">
        <f>Table39[[#This Row],[LPN Hours Contract]]/Table39[[#This Row],[LPN Hours]]</f>
        <v>0</v>
      </c>
      <c r="AA28" s="3">
        <v>0</v>
      </c>
      <c r="AB28" s="3">
        <v>0</v>
      </c>
      <c r="AC28" s="4">
        <v>0</v>
      </c>
      <c r="AD28" s="3">
        <f>SUM(Table39[[#This Row],[CNA Hours]], Table39[[#This Row],[NA in Training Hours]], Table39[[#This Row],[Med Aide/Tech Hours]])</f>
        <v>271.64844444444446</v>
      </c>
      <c r="AE28" s="3">
        <f>SUM(Table39[[#This Row],[CNA Hours Contract]], Table39[[#This Row],[NA in Training Hours Contract]], Table39[[#This Row],[Med Aide/Tech Hours Contract]])</f>
        <v>0</v>
      </c>
      <c r="AF28" s="4">
        <f>Table39[[#This Row],[CNA/NA/Med Aide Contract Hours]]/Table39[[#This Row],[Total CNA, NA in Training, Med Aide/Tech Hours]]</f>
        <v>0</v>
      </c>
      <c r="AG28" s="3">
        <v>248.60977777777779</v>
      </c>
      <c r="AH28" s="3">
        <v>0</v>
      </c>
      <c r="AI28" s="4">
        <f>Table39[[#This Row],[CNA Hours Contract]]/Table39[[#This Row],[CNA Hours]]</f>
        <v>0</v>
      </c>
      <c r="AJ28" s="3">
        <v>0</v>
      </c>
      <c r="AK28" s="3">
        <v>0</v>
      </c>
      <c r="AL28" s="4">
        <v>0</v>
      </c>
      <c r="AM28" s="3">
        <v>23.038666666666671</v>
      </c>
      <c r="AN28" s="3">
        <v>0</v>
      </c>
      <c r="AO28" s="4">
        <f>Table39[[#This Row],[Med Aide/Tech Hours Contract]]/Table39[[#This Row],[Med Aide/Tech Hours]]</f>
        <v>0</v>
      </c>
      <c r="AP28" s="1" t="s">
        <v>26</v>
      </c>
      <c r="AQ28" s="1">
        <v>7</v>
      </c>
    </row>
    <row r="29" spans="1:43" x14ac:dyDescent="0.2">
      <c r="A29" s="1" t="s">
        <v>479</v>
      </c>
      <c r="B29" s="1" t="s">
        <v>515</v>
      </c>
      <c r="C29" s="1" t="s">
        <v>1010</v>
      </c>
      <c r="D29" s="1" t="s">
        <v>1237</v>
      </c>
      <c r="E29" s="3">
        <v>35</v>
      </c>
      <c r="F29" s="3">
        <f t="shared" si="0"/>
        <v>103.61744444444446</v>
      </c>
      <c r="G29" s="3">
        <f>SUM(Table39[[#This Row],[RN Hours Contract (W/ Admin, DON)]], Table39[[#This Row],[LPN Contract Hours (w/ Admin)]], Table39[[#This Row],[CNA/NA/Med Aide Contract Hours]])</f>
        <v>0</v>
      </c>
      <c r="H29" s="4">
        <f>Table39[[#This Row],[Total Contract Hours]]/Table39[[#This Row],[Total Hours Nurse Staffing]]</f>
        <v>0</v>
      </c>
      <c r="I29" s="3">
        <f>SUM(Table39[[#This Row],[RN Hours]], Table39[[#This Row],[RN Admin Hours]], Table39[[#This Row],[RN DON Hours]])</f>
        <v>15.539222222222222</v>
      </c>
      <c r="J29" s="3">
        <f t="shared" si="1"/>
        <v>0</v>
      </c>
      <c r="K29" s="4">
        <f>Table39[[#This Row],[RN Hours Contract (W/ Admin, DON)]]/Table39[[#This Row],[RN Hours (w/ Admin, DON)]]</f>
        <v>0</v>
      </c>
      <c r="L29" s="3">
        <v>9.3663333333333334</v>
      </c>
      <c r="M29" s="3">
        <v>0</v>
      </c>
      <c r="N29" s="4">
        <f>Table39[[#This Row],[RN Hours Contract]]/Table39[[#This Row],[RN Hours]]</f>
        <v>0</v>
      </c>
      <c r="O29" s="3">
        <v>1.1506666666666667</v>
      </c>
      <c r="P29" s="3">
        <v>0</v>
      </c>
      <c r="Q29" s="4">
        <f>Table39[[#This Row],[RN Admin Hours Contract]]/Table39[[#This Row],[RN Admin Hours]]</f>
        <v>0</v>
      </c>
      <c r="R29" s="3">
        <v>5.0222222222222221</v>
      </c>
      <c r="S29" s="3">
        <v>0</v>
      </c>
      <c r="T29" s="4">
        <f>Table39[[#This Row],[RN DON Hours Contract]]/Table39[[#This Row],[RN DON Hours]]</f>
        <v>0</v>
      </c>
      <c r="U29" s="3">
        <f>SUM(Table39[[#This Row],[LPN Hours]], Table39[[#This Row],[LPN Admin Hours]])</f>
        <v>15.448666666666668</v>
      </c>
      <c r="V29" s="3">
        <f>Table39[[#This Row],[LPN Hours Contract]]+Table39[[#This Row],[LPN Admin Hours Contract]]</f>
        <v>0</v>
      </c>
      <c r="W29" s="4">
        <f t="shared" si="2"/>
        <v>0</v>
      </c>
      <c r="X29" s="3">
        <v>15.448666666666668</v>
      </c>
      <c r="Y29" s="3">
        <v>0</v>
      </c>
      <c r="Z29" s="4">
        <f>Table39[[#This Row],[LPN Hours Contract]]/Table39[[#This Row],[LPN Hours]]</f>
        <v>0</v>
      </c>
      <c r="AA29" s="3">
        <v>0</v>
      </c>
      <c r="AB29" s="3">
        <v>0</v>
      </c>
      <c r="AC29" s="4">
        <v>0</v>
      </c>
      <c r="AD29" s="3">
        <f>SUM(Table39[[#This Row],[CNA Hours]], Table39[[#This Row],[NA in Training Hours]], Table39[[#This Row],[Med Aide/Tech Hours]])</f>
        <v>72.629555555555569</v>
      </c>
      <c r="AE29" s="3">
        <f>SUM(Table39[[#This Row],[CNA Hours Contract]], Table39[[#This Row],[NA in Training Hours Contract]], Table39[[#This Row],[Med Aide/Tech Hours Contract]])</f>
        <v>0</v>
      </c>
      <c r="AF29" s="4">
        <f>Table39[[#This Row],[CNA/NA/Med Aide Contract Hours]]/Table39[[#This Row],[Total CNA, NA in Training, Med Aide/Tech Hours]]</f>
        <v>0</v>
      </c>
      <c r="AG29" s="3">
        <v>50.074555555555555</v>
      </c>
      <c r="AH29" s="3">
        <v>0</v>
      </c>
      <c r="AI29" s="4">
        <f>Table39[[#This Row],[CNA Hours Contract]]/Table39[[#This Row],[CNA Hours]]</f>
        <v>0</v>
      </c>
      <c r="AJ29" s="3">
        <v>16.179333333333336</v>
      </c>
      <c r="AK29" s="3">
        <v>0</v>
      </c>
      <c r="AL29" s="4">
        <f>Table39[[#This Row],[NA in Training Hours Contract]]/Table39[[#This Row],[NA in Training Hours]]</f>
        <v>0</v>
      </c>
      <c r="AM29" s="3">
        <v>6.3756666666666701</v>
      </c>
      <c r="AN29" s="3">
        <v>0</v>
      </c>
      <c r="AO29" s="4">
        <f>Table39[[#This Row],[Med Aide/Tech Hours Contract]]/Table39[[#This Row],[Med Aide/Tech Hours]]</f>
        <v>0</v>
      </c>
      <c r="AP29" s="1" t="s">
        <v>27</v>
      </c>
      <c r="AQ29" s="1">
        <v>7</v>
      </c>
    </row>
    <row r="30" spans="1:43" x14ac:dyDescent="0.2">
      <c r="A30" s="1" t="s">
        <v>479</v>
      </c>
      <c r="B30" s="1" t="s">
        <v>516</v>
      </c>
      <c r="C30" s="1" t="s">
        <v>1063</v>
      </c>
      <c r="D30" s="1" t="s">
        <v>1272</v>
      </c>
      <c r="E30" s="3">
        <v>65.577777777777783</v>
      </c>
      <c r="F30" s="3">
        <f t="shared" si="0"/>
        <v>258.5916666666667</v>
      </c>
      <c r="G30" s="3">
        <f>SUM(Table39[[#This Row],[RN Hours Contract (W/ Admin, DON)]], Table39[[#This Row],[LPN Contract Hours (w/ Admin)]], Table39[[#This Row],[CNA/NA/Med Aide Contract Hours]])</f>
        <v>0</v>
      </c>
      <c r="H30" s="4">
        <f>Table39[[#This Row],[Total Contract Hours]]/Table39[[#This Row],[Total Hours Nurse Staffing]]</f>
        <v>0</v>
      </c>
      <c r="I30" s="3">
        <f>SUM(Table39[[#This Row],[RN Hours]], Table39[[#This Row],[RN Admin Hours]], Table39[[#This Row],[RN DON Hours]])</f>
        <v>23.830555555555556</v>
      </c>
      <c r="J30" s="3">
        <f t="shared" si="1"/>
        <v>0</v>
      </c>
      <c r="K30" s="4">
        <f>Table39[[#This Row],[RN Hours Contract (W/ Admin, DON)]]/Table39[[#This Row],[RN Hours (w/ Admin, DON)]]</f>
        <v>0</v>
      </c>
      <c r="L30" s="3">
        <v>7.3861111111111111</v>
      </c>
      <c r="M30" s="3">
        <v>0</v>
      </c>
      <c r="N30" s="4">
        <f>Table39[[#This Row],[RN Hours Contract]]/Table39[[#This Row],[RN Hours]]</f>
        <v>0</v>
      </c>
      <c r="O30" s="3">
        <v>10.933333333333334</v>
      </c>
      <c r="P30" s="3">
        <v>0</v>
      </c>
      <c r="Q30" s="4">
        <f>Table39[[#This Row],[RN Admin Hours Contract]]/Table39[[#This Row],[RN Admin Hours]]</f>
        <v>0</v>
      </c>
      <c r="R30" s="3">
        <v>5.5111111111111111</v>
      </c>
      <c r="S30" s="3">
        <v>0</v>
      </c>
      <c r="T30" s="4">
        <f>Table39[[#This Row],[RN DON Hours Contract]]/Table39[[#This Row],[RN DON Hours]]</f>
        <v>0</v>
      </c>
      <c r="U30" s="3">
        <f>SUM(Table39[[#This Row],[LPN Hours]], Table39[[#This Row],[LPN Admin Hours]])</f>
        <v>89.088888888888889</v>
      </c>
      <c r="V30" s="3">
        <f>Table39[[#This Row],[LPN Hours Contract]]+Table39[[#This Row],[LPN Admin Hours Contract]]</f>
        <v>0</v>
      </c>
      <c r="W30" s="4">
        <f t="shared" si="2"/>
        <v>0</v>
      </c>
      <c r="X30" s="3">
        <v>87.577777777777783</v>
      </c>
      <c r="Y30" s="3">
        <v>0</v>
      </c>
      <c r="Z30" s="4">
        <f>Table39[[#This Row],[LPN Hours Contract]]/Table39[[#This Row],[LPN Hours]]</f>
        <v>0</v>
      </c>
      <c r="AA30" s="3">
        <v>1.5111111111111111</v>
      </c>
      <c r="AB30" s="3">
        <v>0</v>
      </c>
      <c r="AC30" s="4">
        <f>Table39[[#This Row],[LPN Admin Hours Contract]]/Table39[[#This Row],[LPN Admin Hours]]</f>
        <v>0</v>
      </c>
      <c r="AD30" s="3">
        <f>SUM(Table39[[#This Row],[CNA Hours]], Table39[[#This Row],[NA in Training Hours]], Table39[[#This Row],[Med Aide/Tech Hours]])</f>
        <v>145.67222222222222</v>
      </c>
      <c r="AE30" s="3">
        <f>SUM(Table39[[#This Row],[CNA Hours Contract]], Table39[[#This Row],[NA in Training Hours Contract]], Table39[[#This Row],[Med Aide/Tech Hours Contract]])</f>
        <v>0</v>
      </c>
      <c r="AF30" s="4">
        <f>Table39[[#This Row],[CNA/NA/Med Aide Contract Hours]]/Table39[[#This Row],[Total CNA, NA in Training, Med Aide/Tech Hours]]</f>
        <v>0</v>
      </c>
      <c r="AG30" s="3">
        <v>86.50277777777778</v>
      </c>
      <c r="AH30" s="3">
        <v>0</v>
      </c>
      <c r="AI30" s="4">
        <f>Table39[[#This Row],[CNA Hours Contract]]/Table39[[#This Row],[CNA Hours]]</f>
        <v>0</v>
      </c>
      <c r="AJ30" s="3">
        <v>33.24722222222222</v>
      </c>
      <c r="AK30" s="3">
        <v>0</v>
      </c>
      <c r="AL30" s="4">
        <f>Table39[[#This Row],[NA in Training Hours Contract]]/Table39[[#This Row],[NA in Training Hours]]</f>
        <v>0</v>
      </c>
      <c r="AM30" s="3">
        <v>25.922222222222221</v>
      </c>
      <c r="AN30" s="3">
        <v>0</v>
      </c>
      <c r="AO30" s="4">
        <f>Table39[[#This Row],[Med Aide/Tech Hours Contract]]/Table39[[#This Row],[Med Aide/Tech Hours]]</f>
        <v>0</v>
      </c>
      <c r="AP30" s="1" t="s">
        <v>28</v>
      </c>
      <c r="AQ30" s="1">
        <v>7</v>
      </c>
    </row>
    <row r="31" spans="1:43" x14ac:dyDescent="0.2">
      <c r="A31" s="1" t="s">
        <v>479</v>
      </c>
      <c r="B31" s="1" t="s">
        <v>517</v>
      </c>
      <c r="C31" s="1" t="s">
        <v>1031</v>
      </c>
      <c r="D31" s="1" t="s">
        <v>1203</v>
      </c>
      <c r="E31" s="3">
        <v>95.388888888888886</v>
      </c>
      <c r="F31" s="3">
        <f t="shared" si="0"/>
        <v>298.99444444444441</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44.897222222222226</v>
      </c>
      <c r="J31" s="3">
        <f t="shared" si="1"/>
        <v>0</v>
      </c>
      <c r="K31" s="4">
        <f>Table39[[#This Row],[RN Hours Contract (W/ Admin, DON)]]/Table39[[#This Row],[RN Hours (w/ Admin, DON)]]</f>
        <v>0</v>
      </c>
      <c r="L31" s="3">
        <v>34.274999999999999</v>
      </c>
      <c r="M31" s="3">
        <v>0</v>
      </c>
      <c r="N31" s="4">
        <f>Table39[[#This Row],[RN Hours Contract]]/Table39[[#This Row],[RN Hours]]</f>
        <v>0</v>
      </c>
      <c r="O31" s="3">
        <v>5.3777777777777782</v>
      </c>
      <c r="P31" s="3">
        <v>0</v>
      </c>
      <c r="Q31" s="4">
        <f>Table39[[#This Row],[RN Admin Hours Contract]]/Table39[[#This Row],[RN Admin Hours]]</f>
        <v>0</v>
      </c>
      <c r="R31" s="3">
        <v>5.2444444444444445</v>
      </c>
      <c r="S31" s="3">
        <v>0</v>
      </c>
      <c r="T31" s="4">
        <f>Table39[[#This Row],[RN DON Hours Contract]]/Table39[[#This Row],[RN DON Hours]]</f>
        <v>0</v>
      </c>
      <c r="U31" s="3">
        <f>SUM(Table39[[#This Row],[LPN Hours]], Table39[[#This Row],[LPN Admin Hours]])</f>
        <v>49.608333333333334</v>
      </c>
      <c r="V31" s="3">
        <f>Table39[[#This Row],[LPN Hours Contract]]+Table39[[#This Row],[LPN Admin Hours Contract]]</f>
        <v>0</v>
      </c>
      <c r="W31" s="4">
        <f t="shared" si="2"/>
        <v>0</v>
      </c>
      <c r="X31" s="3">
        <v>49.608333333333334</v>
      </c>
      <c r="Y31" s="3">
        <v>0</v>
      </c>
      <c r="Z31" s="4">
        <f>Table39[[#This Row],[LPN Hours Contract]]/Table39[[#This Row],[LPN Hours]]</f>
        <v>0</v>
      </c>
      <c r="AA31" s="3">
        <v>0</v>
      </c>
      <c r="AB31" s="3">
        <v>0</v>
      </c>
      <c r="AC31" s="4">
        <v>0</v>
      </c>
      <c r="AD31" s="3">
        <f>SUM(Table39[[#This Row],[CNA Hours]], Table39[[#This Row],[NA in Training Hours]], Table39[[#This Row],[Med Aide/Tech Hours]])</f>
        <v>204.48888888888888</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163.9361111111111</v>
      </c>
      <c r="AH31" s="3">
        <v>0</v>
      </c>
      <c r="AI31" s="4">
        <f>Table39[[#This Row],[CNA Hours Contract]]/Table39[[#This Row],[CNA Hours]]</f>
        <v>0</v>
      </c>
      <c r="AJ31" s="3">
        <v>0</v>
      </c>
      <c r="AK31" s="3">
        <v>0</v>
      </c>
      <c r="AL31" s="4">
        <v>0</v>
      </c>
      <c r="AM31" s="3">
        <v>40.552777777777777</v>
      </c>
      <c r="AN31" s="3">
        <v>0</v>
      </c>
      <c r="AO31" s="4">
        <f>Table39[[#This Row],[Med Aide/Tech Hours Contract]]/Table39[[#This Row],[Med Aide/Tech Hours]]</f>
        <v>0</v>
      </c>
      <c r="AP31" s="1" t="s">
        <v>29</v>
      </c>
      <c r="AQ31" s="1">
        <v>7</v>
      </c>
    </row>
    <row r="32" spans="1:43" x14ac:dyDescent="0.2">
      <c r="A32" s="1" t="s">
        <v>479</v>
      </c>
      <c r="B32" s="1" t="s">
        <v>518</v>
      </c>
      <c r="C32" s="1" t="s">
        <v>1068</v>
      </c>
      <c r="D32" s="1" t="s">
        <v>1282</v>
      </c>
      <c r="E32" s="3">
        <v>78.677777777777777</v>
      </c>
      <c r="F32" s="3">
        <f t="shared" si="0"/>
        <v>269.16333333333336</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45.494444444444447</v>
      </c>
      <c r="J32" s="3">
        <f t="shared" si="1"/>
        <v>0</v>
      </c>
      <c r="K32" s="4">
        <f>Table39[[#This Row],[RN Hours Contract (W/ Admin, DON)]]/Table39[[#This Row],[RN Hours (w/ Admin, DON)]]</f>
        <v>0</v>
      </c>
      <c r="L32" s="3">
        <v>29.983333333333334</v>
      </c>
      <c r="M32" s="3">
        <v>0</v>
      </c>
      <c r="N32" s="4">
        <f>Table39[[#This Row],[RN Hours Contract]]/Table39[[#This Row],[RN Hours]]</f>
        <v>0</v>
      </c>
      <c r="O32" s="3">
        <v>10.133333333333333</v>
      </c>
      <c r="P32" s="3">
        <v>0</v>
      </c>
      <c r="Q32" s="4">
        <f>Table39[[#This Row],[RN Admin Hours Contract]]/Table39[[#This Row],[RN Admin Hours]]</f>
        <v>0</v>
      </c>
      <c r="R32" s="3">
        <v>5.3777777777777782</v>
      </c>
      <c r="S32" s="3">
        <v>0</v>
      </c>
      <c r="T32" s="4">
        <f>Table39[[#This Row],[RN DON Hours Contract]]/Table39[[#This Row],[RN DON Hours]]</f>
        <v>0</v>
      </c>
      <c r="U32" s="3">
        <f>SUM(Table39[[#This Row],[LPN Hours]], Table39[[#This Row],[LPN Admin Hours]])</f>
        <v>72.036111111111111</v>
      </c>
      <c r="V32" s="3">
        <f>Table39[[#This Row],[LPN Hours Contract]]+Table39[[#This Row],[LPN Admin Hours Contract]]</f>
        <v>0</v>
      </c>
      <c r="W32" s="4">
        <f t="shared" si="2"/>
        <v>0</v>
      </c>
      <c r="X32" s="3">
        <v>72.036111111111111</v>
      </c>
      <c r="Y32" s="3">
        <v>0</v>
      </c>
      <c r="Z32" s="4">
        <f>Table39[[#This Row],[LPN Hours Contract]]/Table39[[#This Row],[LPN Hours]]</f>
        <v>0</v>
      </c>
      <c r="AA32" s="3">
        <v>0</v>
      </c>
      <c r="AB32" s="3">
        <v>0</v>
      </c>
      <c r="AC32" s="4">
        <v>0</v>
      </c>
      <c r="AD32" s="3">
        <f>SUM(Table39[[#This Row],[CNA Hours]], Table39[[#This Row],[NA in Training Hours]], Table39[[#This Row],[Med Aide/Tech Hours]])</f>
        <v>151.63277777777779</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149.89666666666668</v>
      </c>
      <c r="AH32" s="3">
        <v>0</v>
      </c>
      <c r="AI32" s="4">
        <f>Table39[[#This Row],[CNA Hours Contract]]/Table39[[#This Row],[CNA Hours]]</f>
        <v>0</v>
      </c>
      <c r="AJ32" s="3">
        <v>1.7361111111111112</v>
      </c>
      <c r="AK32" s="3">
        <v>0</v>
      </c>
      <c r="AL32" s="4">
        <f>Table39[[#This Row],[NA in Training Hours Contract]]/Table39[[#This Row],[NA in Training Hours]]</f>
        <v>0</v>
      </c>
      <c r="AM32" s="3">
        <v>0</v>
      </c>
      <c r="AN32" s="3">
        <v>0</v>
      </c>
      <c r="AO32" s="4">
        <v>0</v>
      </c>
      <c r="AP32" s="1" t="s">
        <v>30</v>
      </c>
      <c r="AQ32" s="1">
        <v>7</v>
      </c>
    </row>
    <row r="33" spans="1:43" x14ac:dyDescent="0.2">
      <c r="A33" s="1" t="s">
        <v>479</v>
      </c>
      <c r="B33" s="1" t="s">
        <v>519</v>
      </c>
      <c r="C33" s="1" t="s">
        <v>1069</v>
      </c>
      <c r="D33" s="1" t="s">
        <v>1283</v>
      </c>
      <c r="E33" s="3">
        <v>40.044444444444444</v>
      </c>
      <c r="F33" s="3">
        <f t="shared" si="0"/>
        <v>153.25</v>
      </c>
      <c r="G33" s="3">
        <f>SUM(Table39[[#This Row],[RN Hours Contract (W/ Admin, DON)]], Table39[[#This Row],[LPN Contract Hours (w/ Admin)]], Table39[[#This Row],[CNA/NA/Med Aide Contract Hours]])</f>
        <v>0</v>
      </c>
      <c r="H33" s="4">
        <f>Table39[[#This Row],[Total Contract Hours]]/Table39[[#This Row],[Total Hours Nurse Staffing]]</f>
        <v>0</v>
      </c>
      <c r="I33" s="3">
        <f>SUM(Table39[[#This Row],[RN Hours]], Table39[[#This Row],[RN Admin Hours]], Table39[[#This Row],[RN DON Hours]])</f>
        <v>35.897777777777776</v>
      </c>
      <c r="J33" s="3">
        <f t="shared" si="1"/>
        <v>0</v>
      </c>
      <c r="K33" s="4">
        <f>Table39[[#This Row],[RN Hours Contract (W/ Admin, DON)]]/Table39[[#This Row],[RN Hours (w/ Admin, DON)]]</f>
        <v>0</v>
      </c>
      <c r="L33" s="3">
        <v>33.675555555555555</v>
      </c>
      <c r="M33" s="3">
        <v>0</v>
      </c>
      <c r="N33" s="4">
        <f>Table39[[#This Row],[RN Hours Contract]]/Table39[[#This Row],[RN Hours]]</f>
        <v>0</v>
      </c>
      <c r="O33" s="3">
        <v>0</v>
      </c>
      <c r="P33" s="3">
        <v>0</v>
      </c>
      <c r="Q33" s="4">
        <v>0</v>
      </c>
      <c r="R33" s="3">
        <v>2.2222222222222223</v>
      </c>
      <c r="S33" s="3">
        <v>0</v>
      </c>
      <c r="T33" s="4">
        <f>Table39[[#This Row],[RN DON Hours Contract]]/Table39[[#This Row],[RN DON Hours]]</f>
        <v>0</v>
      </c>
      <c r="U33" s="3">
        <f>SUM(Table39[[#This Row],[LPN Hours]], Table39[[#This Row],[LPN Admin Hours]])</f>
        <v>23.355555555555554</v>
      </c>
      <c r="V33" s="3">
        <f>Table39[[#This Row],[LPN Hours Contract]]+Table39[[#This Row],[LPN Admin Hours Contract]]</f>
        <v>0</v>
      </c>
      <c r="W33" s="4">
        <f t="shared" si="2"/>
        <v>0</v>
      </c>
      <c r="X33" s="3">
        <v>18.22</v>
      </c>
      <c r="Y33" s="3">
        <v>0</v>
      </c>
      <c r="Z33" s="4">
        <f>Table39[[#This Row],[LPN Hours Contract]]/Table39[[#This Row],[LPN Hours]]</f>
        <v>0</v>
      </c>
      <c r="AA33" s="3">
        <v>5.1355555555555563</v>
      </c>
      <c r="AB33" s="3">
        <v>0</v>
      </c>
      <c r="AC33" s="4">
        <f>Table39[[#This Row],[LPN Admin Hours Contract]]/Table39[[#This Row],[LPN Admin Hours]]</f>
        <v>0</v>
      </c>
      <c r="AD33" s="3">
        <f>SUM(Table39[[#This Row],[CNA Hours]], Table39[[#This Row],[NA in Training Hours]], Table39[[#This Row],[Med Aide/Tech Hours]])</f>
        <v>93.99666666666667</v>
      </c>
      <c r="AE33" s="3">
        <f>SUM(Table39[[#This Row],[CNA Hours Contract]], Table39[[#This Row],[NA in Training Hours Contract]], Table39[[#This Row],[Med Aide/Tech Hours Contract]])</f>
        <v>0</v>
      </c>
      <c r="AF33" s="4">
        <f>Table39[[#This Row],[CNA/NA/Med Aide Contract Hours]]/Table39[[#This Row],[Total CNA, NA in Training, Med Aide/Tech Hours]]</f>
        <v>0</v>
      </c>
      <c r="AG33" s="3">
        <v>83.546666666666667</v>
      </c>
      <c r="AH33" s="3">
        <v>0</v>
      </c>
      <c r="AI33" s="4">
        <f>Table39[[#This Row],[CNA Hours Contract]]/Table39[[#This Row],[CNA Hours]]</f>
        <v>0</v>
      </c>
      <c r="AJ33" s="3">
        <v>0</v>
      </c>
      <c r="AK33" s="3">
        <v>0</v>
      </c>
      <c r="AL33" s="4">
        <v>0</v>
      </c>
      <c r="AM33" s="3">
        <v>10.449999999999996</v>
      </c>
      <c r="AN33" s="3">
        <v>0</v>
      </c>
      <c r="AO33" s="4">
        <f>Table39[[#This Row],[Med Aide/Tech Hours Contract]]/Table39[[#This Row],[Med Aide/Tech Hours]]</f>
        <v>0</v>
      </c>
      <c r="AP33" s="1" t="s">
        <v>31</v>
      </c>
      <c r="AQ33" s="1">
        <v>7</v>
      </c>
    </row>
    <row r="34" spans="1:43" x14ac:dyDescent="0.2">
      <c r="A34" s="1" t="s">
        <v>479</v>
      </c>
      <c r="B34" s="1" t="s">
        <v>520</v>
      </c>
      <c r="C34" s="1" t="s">
        <v>1025</v>
      </c>
      <c r="D34" s="1" t="s">
        <v>1276</v>
      </c>
      <c r="E34" s="3">
        <v>155.61111111111111</v>
      </c>
      <c r="F34" s="3">
        <f t="shared" si="0"/>
        <v>512.12311111111114</v>
      </c>
      <c r="G34" s="3">
        <f>SUM(Table39[[#This Row],[RN Hours Contract (W/ Admin, DON)]], Table39[[#This Row],[LPN Contract Hours (w/ Admin)]], Table39[[#This Row],[CNA/NA/Med Aide Contract Hours]])</f>
        <v>14.064777777777778</v>
      </c>
      <c r="H34" s="4">
        <f>Table39[[#This Row],[Total Contract Hours]]/Table39[[#This Row],[Total Hours Nurse Staffing]]</f>
        <v>2.7463665420727826E-2</v>
      </c>
      <c r="I34" s="3">
        <f>SUM(Table39[[#This Row],[RN Hours]], Table39[[#This Row],[RN Admin Hours]], Table39[[#This Row],[RN DON Hours]])</f>
        <v>49.011111111111106</v>
      </c>
      <c r="J34" s="3">
        <f t="shared" si="1"/>
        <v>0.18055555555555555</v>
      </c>
      <c r="K34" s="4">
        <f>Table39[[#This Row],[RN Hours Contract (W/ Admin, DON)]]/Table39[[#This Row],[RN Hours (w/ Admin, DON)]]</f>
        <v>3.6839718884606669E-3</v>
      </c>
      <c r="L34" s="3">
        <v>38.24722222222222</v>
      </c>
      <c r="M34" s="3">
        <v>0.18055555555555555</v>
      </c>
      <c r="N34" s="4">
        <f>Table39[[#This Row],[RN Hours Contract]]/Table39[[#This Row],[RN Hours]]</f>
        <v>4.7207495097683202E-3</v>
      </c>
      <c r="O34" s="3">
        <v>5.7222222222222223</v>
      </c>
      <c r="P34" s="3">
        <v>0</v>
      </c>
      <c r="Q34" s="4">
        <f>Table39[[#This Row],[RN Admin Hours Contract]]/Table39[[#This Row],[RN Admin Hours]]</f>
        <v>0</v>
      </c>
      <c r="R34" s="3">
        <v>5.041666666666667</v>
      </c>
      <c r="S34" s="3">
        <v>0</v>
      </c>
      <c r="T34" s="4">
        <f>Table39[[#This Row],[RN DON Hours Contract]]/Table39[[#This Row],[RN DON Hours]]</f>
        <v>0</v>
      </c>
      <c r="U34" s="3">
        <f>SUM(Table39[[#This Row],[LPN Hours]], Table39[[#This Row],[LPN Admin Hours]])</f>
        <v>90.792555555555552</v>
      </c>
      <c r="V34" s="3">
        <f>Table39[[#This Row],[LPN Hours Contract]]+Table39[[#This Row],[LPN Admin Hours Contract]]</f>
        <v>4.100888888888889</v>
      </c>
      <c r="W34" s="4">
        <f t="shared" si="2"/>
        <v>4.5167677721986509E-2</v>
      </c>
      <c r="X34" s="3">
        <v>88.309222222222218</v>
      </c>
      <c r="Y34" s="3">
        <v>4.100888888888889</v>
      </c>
      <c r="Z34" s="4">
        <f>Table39[[#This Row],[LPN Hours Contract]]/Table39[[#This Row],[LPN Hours]]</f>
        <v>4.643783271660315E-2</v>
      </c>
      <c r="AA34" s="3">
        <v>2.4833333333333334</v>
      </c>
      <c r="AB34" s="3">
        <v>0</v>
      </c>
      <c r="AC34" s="4">
        <f>Table39[[#This Row],[LPN Admin Hours Contract]]/Table39[[#This Row],[LPN Admin Hours]]</f>
        <v>0</v>
      </c>
      <c r="AD34" s="3">
        <f>SUM(Table39[[#This Row],[CNA Hours]], Table39[[#This Row],[NA in Training Hours]], Table39[[#This Row],[Med Aide/Tech Hours]])</f>
        <v>372.31944444444446</v>
      </c>
      <c r="AE34" s="3">
        <f>SUM(Table39[[#This Row],[CNA Hours Contract]], Table39[[#This Row],[NA in Training Hours Contract]], Table39[[#This Row],[Med Aide/Tech Hours Contract]])</f>
        <v>9.7833333333333332</v>
      </c>
      <c r="AF34" s="4">
        <f>Table39[[#This Row],[CNA/NA/Med Aide Contract Hours]]/Table39[[#This Row],[Total CNA, NA in Training, Med Aide/Tech Hours]]</f>
        <v>2.6276718767486103E-2</v>
      </c>
      <c r="AG34" s="3">
        <v>311.2</v>
      </c>
      <c r="AH34" s="3">
        <v>9.7833333333333332</v>
      </c>
      <c r="AI34" s="4">
        <f>Table39[[#This Row],[CNA Hours Contract]]/Table39[[#This Row],[CNA Hours]]</f>
        <v>3.1437446443873182E-2</v>
      </c>
      <c r="AJ34" s="3">
        <v>0</v>
      </c>
      <c r="AK34" s="3">
        <v>0</v>
      </c>
      <c r="AL34" s="4">
        <v>0</v>
      </c>
      <c r="AM34" s="3">
        <v>61.119444444444447</v>
      </c>
      <c r="AN34" s="3">
        <v>0</v>
      </c>
      <c r="AO34" s="4">
        <f>Table39[[#This Row],[Med Aide/Tech Hours Contract]]/Table39[[#This Row],[Med Aide/Tech Hours]]</f>
        <v>0</v>
      </c>
      <c r="AP34" s="1" t="s">
        <v>32</v>
      </c>
      <c r="AQ34" s="1">
        <v>7</v>
      </c>
    </row>
    <row r="35" spans="1:43" x14ac:dyDescent="0.2">
      <c r="A35" s="1" t="s">
        <v>479</v>
      </c>
      <c r="B35" s="1" t="s">
        <v>521</v>
      </c>
      <c r="C35" s="1" t="s">
        <v>1070</v>
      </c>
      <c r="D35" s="1" t="s">
        <v>1247</v>
      </c>
      <c r="E35" s="3">
        <v>55.177777777777777</v>
      </c>
      <c r="F35" s="3">
        <f t="shared" si="0"/>
        <v>186.17022222222224</v>
      </c>
      <c r="G35" s="3">
        <f>SUM(Table39[[#This Row],[RN Hours Contract (W/ Admin, DON)]], Table39[[#This Row],[LPN Contract Hours (w/ Admin)]], Table39[[#This Row],[CNA/NA/Med Aide Contract Hours]])</f>
        <v>3.753222222222222</v>
      </c>
      <c r="H35" s="4">
        <f>Table39[[#This Row],[Total Contract Hours]]/Table39[[#This Row],[Total Hours Nurse Staffing]]</f>
        <v>2.0160164055356745E-2</v>
      </c>
      <c r="I35" s="3">
        <f>SUM(Table39[[#This Row],[RN Hours]], Table39[[#This Row],[RN Admin Hours]], Table39[[#This Row],[RN DON Hours]])</f>
        <v>23.669444444444444</v>
      </c>
      <c r="J35" s="3">
        <f t="shared" si="1"/>
        <v>0</v>
      </c>
      <c r="K35" s="4">
        <f>Table39[[#This Row],[RN Hours Contract (W/ Admin, DON)]]/Table39[[#This Row],[RN Hours (w/ Admin, DON)]]</f>
        <v>0</v>
      </c>
      <c r="L35" s="3">
        <v>12.558333333333334</v>
      </c>
      <c r="M35" s="3">
        <v>0</v>
      </c>
      <c r="N35" s="4">
        <f>Table39[[#This Row],[RN Hours Contract]]/Table39[[#This Row],[RN Hours]]</f>
        <v>0</v>
      </c>
      <c r="O35" s="3">
        <v>5.6</v>
      </c>
      <c r="P35" s="3">
        <v>0</v>
      </c>
      <c r="Q35" s="4">
        <f>Table39[[#This Row],[RN Admin Hours Contract]]/Table39[[#This Row],[RN Admin Hours]]</f>
        <v>0</v>
      </c>
      <c r="R35" s="3">
        <v>5.5111111111111111</v>
      </c>
      <c r="S35" s="3">
        <v>0</v>
      </c>
      <c r="T35" s="4">
        <f>Table39[[#This Row],[RN DON Hours Contract]]/Table39[[#This Row],[RN DON Hours]]</f>
        <v>0</v>
      </c>
      <c r="U35" s="3">
        <f>SUM(Table39[[#This Row],[LPN Hours]], Table39[[#This Row],[LPN Admin Hours]])</f>
        <v>32.091111111111111</v>
      </c>
      <c r="V35" s="3">
        <f>Table39[[#This Row],[LPN Hours Contract]]+Table39[[#This Row],[LPN Admin Hours Contract]]</f>
        <v>0.13555555555555554</v>
      </c>
      <c r="W35" s="4">
        <f t="shared" si="2"/>
        <v>4.2240842046949653E-3</v>
      </c>
      <c r="X35" s="3">
        <v>32.091111111111111</v>
      </c>
      <c r="Y35" s="3">
        <v>0.13555555555555554</v>
      </c>
      <c r="Z35" s="4">
        <f>Table39[[#This Row],[LPN Hours Contract]]/Table39[[#This Row],[LPN Hours]]</f>
        <v>4.2240842046949653E-3</v>
      </c>
      <c r="AA35" s="3">
        <v>0</v>
      </c>
      <c r="AB35" s="3">
        <v>0</v>
      </c>
      <c r="AC35" s="4">
        <v>0</v>
      </c>
      <c r="AD35" s="3">
        <f>SUM(Table39[[#This Row],[CNA Hours]], Table39[[#This Row],[NA in Training Hours]], Table39[[#This Row],[Med Aide/Tech Hours]])</f>
        <v>130.40966666666668</v>
      </c>
      <c r="AE35" s="3">
        <f>SUM(Table39[[#This Row],[CNA Hours Contract]], Table39[[#This Row],[NA in Training Hours Contract]], Table39[[#This Row],[Med Aide/Tech Hours Contract]])</f>
        <v>3.6176666666666666</v>
      </c>
      <c r="AF35" s="4">
        <f>Table39[[#This Row],[CNA/NA/Med Aide Contract Hours]]/Table39[[#This Row],[Total CNA, NA in Training, Med Aide/Tech Hours]]</f>
        <v>2.7740786086920956E-2</v>
      </c>
      <c r="AG35" s="3">
        <v>97.690222222222232</v>
      </c>
      <c r="AH35" s="3">
        <v>3.6176666666666666</v>
      </c>
      <c r="AI35" s="4">
        <f>Table39[[#This Row],[CNA Hours Contract]]/Table39[[#This Row],[CNA Hours]]</f>
        <v>3.7032024130698851E-2</v>
      </c>
      <c r="AJ35" s="3">
        <v>17.452777777777779</v>
      </c>
      <c r="AK35" s="3">
        <v>0</v>
      </c>
      <c r="AL35" s="4">
        <f>Table39[[#This Row],[NA in Training Hours Contract]]/Table39[[#This Row],[NA in Training Hours]]</f>
        <v>0</v>
      </c>
      <c r="AM35" s="3">
        <v>15.266666666666667</v>
      </c>
      <c r="AN35" s="3">
        <v>0</v>
      </c>
      <c r="AO35" s="4">
        <f>Table39[[#This Row],[Med Aide/Tech Hours Contract]]/Table39[[#This Row],[Med Aide/Tech Hours]]</f>
        <v>0</v>
      </c>
      <c r="AP35" s="1" t="s">
        <v>33</v>
      </c>
      <c r="AQ35" s="1">
        <v>7</v>
      </c>
    </row>
    <row r="36" spans="1:43" x14ac:dyDescent="0.2">
      <c r="A36" s="1" t="s">
        <v>479</v>
      </c>
      <c r="B36" s="1" t="s">
        <v>522</v>
      </c>
      <c r="C36" s="1" t="s">
        <v>1050</v>
      </c>
      <c r="D36" s="1" t="s">
        <v>1276</v>
      </c>
      <c r="E36" s="3">
        <v>38.477777777777774</v>
      </c>
      <c r="F36" s="3">
        <f t="shared" si="0"/>
        <v>196.47499999999999</v>
      </c>
      <c r="G36" s="3">
        <f>SUM(Table39[[#This Row],[RN Hours Contract (W/ Admin, DON)]], Table39[[#This Row],[LPN Contract Hours (w/ Admin)]], Table39[[#This Row],[CNA/NA/Med Aide Contract Hours]])</f>
        <v>0.36388888888888887</v>
      </c>
      <c r="H36" s="4">
        <f>Table39[[#This Row],[Total Contract Hours]]/Table39[[#This Row],[Total Hours Nurse Staffing]]</f>
        <v>1.8520874863921053E-3</v>
      </c>
      <c r="I36" s="3">
        <f>SUM(Table39[[#This Row],[RN Hours]], Table39[[#This Row],[RN Admin Hours]], Table39[[#This Row],[RN DON Hours]])</f>
        <v>35.736111111111114</v>
      </c>
      <c r="J36" s="3">
        <f t="shared" si="1"/>
        <v>0</v>
      </c>
      <c r="K36" s="4">
        <f>Table39[[#This Row],[RN Hours Contract (W/ Admin, DON)]]/Table39[[#This Row],[RN Hours (w/ Admin, DON)]]</f>
        <v>0</v>
      </c>
      <c r="L36" s="3">
        <v>16.747222222222224</v>
      </c>
      <c r="M36" s="3">
        <v>0</v>
      </c>
      <c r="N36" s="4">
        <f>Table39[[#This Row],[RN Hours Contract]]/Table39[[#This Row],[RN Hours]]</f>
        <v>0</v>
      </c>
      <c r="O36" s="3">
        <v>13.566666666666666</v>
      </c>
      <c r="P36" s="3">
        <v>0</v>
      </c>
      <c r="Q36" s="4">
        <f>Table39[[#This Row],[RN Admin Hours Contract]]/Table39[[#This Row],[RN Admin Hours]]</f>
        <v>0</v>
      </c>
      <c r="R36" s="3">
        <v>5.4222222222222225</v>
      </c>
      <c r="S36" s="3">
        <v>0</v>
      </c>
      <c r="T36" s="4">
        <f>Table39[[#This Row],[RN DON Hours Contract]]/Table39[[#This Row],[RN DON Hours]]</f>
        <v>0</v>
      </c>
      <c r="U36" s="3">
        <f>SUM(Table39[[#This Row],[LPN Hours]], Table39[[#This Row],[LPN Admin Hours]])</f>
        <v>51.961111111111116</v>
      </c>
      <c r="V36" s="3">
        <f>Table39[[#This Row],[LPN Hours Contract]]+Table39[[#This Row],[LPN Admin Hours Contract]]</f>
        <v>0.36388888888888887</v>
      </c>
      <c r="W36" s="4">
        <f t="shared" si="2"/>
        <v>7.0031006094301287E-3</v>
      </c>
      <c r="X36" s="3">
        <v>46.538888888888891</v>
      </c>
      <c r="Y36" s="3">
        <v>0.36388888888888887</v>
      </c>
      <c r="Z36" s="4">
        <f>Table39[[#This Row],[LPN Hours Contract]]/Table39[[#This Row],[LPN Hours]]</f>
        <v>7.8190282917512226E-3</v>
      </c>
      <c r="AA36" s="3">
        <v>5.4222222222222225</v>
      </c>
      <c r="AB36" s="3">
        <v>0</v>
      </c>
      <c r="AC36" s="4">
        <f>Table39[[#This Row],[LPN Admin Hours Contract]]/Table39[[#This Row],[LPN Admin Hours]]</f>
        <v>0</v>
      </c>
      <c r="AD36" s="3">
        <f>SUM(Table39[[#This Row],[CNA Hours]], Table39[[#This Row],[NA in Training Hours]], Table39[[#This Row],[Med Aide/Tech Hours]])</f>
        <v>108.77777777777777</v>
      </c>
      <c r="AE36" s="3">
        <f>SUM(Table39[[#This Row],[CNA Hours Contract]], Table39[[#This Row],[NA in Training Hours Contract]], Table39[[#This Row],[Med Aide/Tech Hours Contract]])</f>
        <v>0</v>
      </c>
      <c r="AF36" s="4">
        <f>Table39[[#This Row],[CNA/NA/Med Aide Contract Hours]]/Table39[[#This Row],[Total CNA, NA in Training, Med Aide/Tech Hours]]</f>
        <v>0</v>
      </c>
      <c r="AG36" s="3">
        <v>86.141666666666666</v>
      </c>
      <c r="AH36" s="3">
        <v>0</v>
      </c>
      <c r="AI36" s="4">
        <f>Table39[[#This Row],[CNA Hours Contract]]/Table39[[#This Row],[CNA Hours]]</f>
        <v>0</v>
      </c>
      <c r="AJ36" s="3">
        <v>0</v>
      </c>
      <c r="AK36" s="3">
        <v>0</v>
      </c>
      <c r="AL36" s="4">
        <v>0</v>
      </c>
      <c r="AM36" s="3">
        <v>22.636111111111113</v>
      </c>
      <c r="AN36" s="3">
        <v>0</v>
      </c>
      <c r="AO36" s="4">
        <f>Table39[[#This Row],[Med Aide/Tech Hours Contract]]/Table39[[#This Row],[Med Aide/Tech Hours]]</f>
        <v>0</v>
      </c>
      <c r="AP36" s="1" t="s">
        <v>34</v>
      </c>
      <c r="AQ36" s="1">
        <v>7</v>
      </c>
    </row>
    <row r="37" spans="1:43" x14ac:dyDescent="0.2">
      <c r="A37" s="1" t="s">
        <v>479</v>
      </c>
      <c r="B37" s="1" t="s">
        <v>523</v>
      </c>
      <c r="C37" s="1" t="s">
        <v>1071</v>
      </c>
      <c r="D37" s="1" t="s">
        <v>1239</v>
      </c>
      <c r="E37" s="3">
        <v>83.37777777777778</v>
      </c>
      <c r="F37" s="3">
        <f t="shared" si="0"/>
        <v>279.89355555555557</v>
      </c>
      <c r="G37" s="3">
        <f>SUM(Table39[[#This Row],[RN Hours Contract (W/ Admin, DON)]], Table39[[#This Row],[LPN Contract Hours (w/ Admin)]], Table39[[#This Row],[CNA/NA/Med Aide Contract Hours]])</f>
        <v>0</v>
      </c>
      <c r="H37" s="4">
        <f>Table39[[#This Row],[Total Contract Hours]]/Table39[[#This Row],[Total Hours Nurse Staffing]]</f>
        <v>0</v>
      </c>
      <c r="I37" s="3">
        <f>SUM(Table39[[#This Row],[RN Hours]], Table39[[#This Row],[RN Admin Hours]], Table39[[#This Row],[RN DON Hours]])</f>
        <v>31.452777777777776</v>
      </c>
      <c r="J37" s="3">
        <f t="shared" si="1"/>
        <v>0</v>
      </c>
      <c r="K37" s="4">
        <f>Table39[[#This Row],[RN Hours Contract (W/ Admin, DON)]]/Table39[[#This Row],[RN Hours (w/ Admin, DON)]]</f>
        <v>0</v>
      </c>
      <c r="L37" s="3">
        <v>17.774999999999999</v>
      </c>
      <c r="M37" s="3">
        <v>0</v>
      </c>
      <c r="N37" s="4">
        <f>Table39[[#This Row],[RN Hours Contract]]/Table39[[#This Row],[RN Hours]]</f>
        <v>0</v>
      </c>
      <c r="O37" s="3">
        <v>7.9888888888888889</v>
      </c>
      <c r="P37" s="3">
        <v>0</v>
      </c>
      <c r="Q37" s="4">
        <f>Table39[[#This Row],[RN Admin Hours Contract]]/Table39[[#This Row],[RN Admin Hours]]</f>
        <v>0</v>
      </c>
      <c r="R37" s="3">
        <v>5.6888888888888891</v>
      </c>
      <c r="S37" s="3">
        <v>0</v>
      </c>
      <c r="T37" s="4">
        <f>Table39[[#This Row],[RN DON Hours Contract]]/Table39[[#This Row],[RN DON Hours]]</f>
        <v>0</v>
      </c>
      <c r="U37" s="3">
        <f>SUM(Table39[[#This Row],[LPN Hours]], Table39[[#This Row],[LPN Admin Hours]])</f>
        <v>64.442444444444448</v>
      </c>
      <c r="V37" s="3">
        <f>Table39[[#This Row],[LPN Hours Contract]]+Table39[[#This Row],[LPN Admin Hours Contract]]</f>
        <v>0</v>
      </c>
      <c r="W37" s="4">
        <f t="shared" si="2"/>
        <v>0</v>
      </c>
      <c r="X37" s="3">
        <v>59.416666666666664</v>
      </c>
      <c r="Y37" s="3">
        <v>0</v>
      </c>
      <c r="Z37" s="4">
        <f>Table39[[#This Row],[LPN Hours Contract]]/Table39[[#This Row],[LPN Hours]]</f>
        <v>0</v>
      </c>
      <c r="AA37" s="3">
        <v>5.0257777777777779</v>
      </c>
      <c r="AB37" s="3">
        <v>0</v>
      </c>
      <c r="AC37" s="4">
        <f>Table39[[#This Row],[LPN Admin Hours Contract]]/Table39[[#This Row],[LPN Admin Hours]]</f>
        <v>0</v>
      </c>
      <c r="AD37" s="3">
        <f>SUM(Table39[[#This Row],[CNA Hours]], Table39[[#This Row],[NA in Training Hours]], Table39[[#This Row],[Med Aide/Tech Hours]])</f>
        <v>183.99833333333333</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147.82188888888888</v>
      </c>
      <c r="AH37" s="3">
        <v>0</v>
      </c>
      <c r="AI37" s="4">
        <f>Table39[[#This Row],[CNA Hours Contract]]/Table39[[#This Row],[CNA Hours]]</f>
        <v>0</v>
      </c>
      <c r="AJ37" s="3">
        <v>1.4861111111111112</v>
      </c>
      <c r="AK37" s="3">
        <v>0</v>
      </c>
      <c r="AL37" s="4">
        <f>Table39[[#This Row],[NA in Training Hours Contract]]/Table39[[#This Row],[NA in Training Hours]]</f>
        <v>0</v>
      </c>
      <c r="AM37" s="3">
        <v>34.690333333333335</v>
      </c>
      <c r="AN37" s="3">
        <v>0</v>
      </c>
      <c r="AO37" s="4">
        <f>Table39[[#This Row],[Med Aide/Tech Hours Contract]]/Table39[[#This Row],[Med Aide/Tech Hours]]</f>
        <v>0</v>
      </c>
      <c r="AP37" s="1" t="s">
        <v>35</v>
      </c>
      <c r="AQ37" s="1">
        <v>7</v>
      </c>
    </row>
    <row r="38" spans="1:43" x14ac:dyDescent="0.2">
      <c r="A38" s="1" t="s">
        <v>479</v>
      </c>
      <c r="B38" s="1" t="s">
        <v>524</v>
      </c>
      <c r="C38" s="1" t="s">
        <v>1070</v>
      </c>
      <c r="D38" s="1" t="s">
        <v>1247</v>
      </c>
      <c r="E38" s="3">
        <v>41.333333333333336</v>
      </c>
      <c r="F38" s="3">
        <f t="shared" si="0"/>
        <v>117.05822222222223</v>
      </c>
      <c r="G38" s="3">
        <f>SUM(Table39[[#This Row],[RN Hours Contract (W/ Admin, DON)]], Table39[[#This Row],[LPN Contract Hours (w/ Admin)]], Table39[[#This Row],[CNA/NA/Med Aide Contract Hours]])</f>
        <v>0</v>
      </c>
      <c r="H38" s="4">
        <f>Table39[[#This Row],[Total Contract Hours]]/Table39[[#This Row],[Total Hours Nurse Staffing]]</f>
        <v>0</v>
      </c>
      <c r="I38" s="3">
        <f>SUM(Table39[[#This Row],[RN Hours]], Table39[[#This Row],[RN Admin Hours]], Table39[[#This Row],[RN DON Hours]])</f>
        <v>18.886222222222223</v>
      </c>
      <c r="J38" s="3">
        <f t="shared" si="1"/>
        <v>0</v>
      </c>
      <c r="K38" s="4">
        <f>Table39[[#This Row],[RN Hours Contract (W/ Admin, DON)]]/Table39[[#This Row],[RN Hours (w/ Admin, DON)]]</f>
        <v>0</v>
      </c>
      <c r="L38" s="3">
        <v>13.172000000000001</v>
      </c>
      <c r="M38" s="3">
        <v>0</v>
      </c>
      <c r="N38" s="4">
        <f>Table39[[#This Row],[RN Hours Contract]]/Table39[[#This Row],[RN Hours]]</f>
        <v>0</v>
      </c>
      <c r="O38" s="3">
        <v>0</v>
      </c>
      <c r="P38" s="3">
        <v>0</v>
      </c>
      <c r="Q38" s="4">
        <v>0</v>
      </c>
      <c r="R38" s="3">
        <v>5.7142222222222232</v>
      </c>
      <c r="S38" s="3">
        <v>0</v>
      </c>
      <c r="T38" s="4">
        <f>Table39[[#This Row],[RN DON Hours Contract]]/Table39[[#This Row],[RN DON Hours]]</f>
        <v>0</v>
      </c>
      <c r="U38" s="3">
        <f>SUM(Table39[[#This Row],[LPN Hours]], Table39[[#This Row],[LPN Admin Hours]])</f>
        <v>23.684333333333331</v>
      </c>
      <c r="V38" s="3">
        <f>Table39[[#This Row],[LPN Hours Contract]]+Table39[[#This Row],[LPN Admin Hours Contract]]</f>
        <v>0</v>
      </c>
      <c r="W38" s="4">
        <f t="shared" si="2"/>
        <v>0</v>
      </c>
      <c r="X38" s="3">
        <v>18.244444444444444</v>
      </c>
      <c r="Y38" s="3">
        <v>0</v>
      </c>
      <c r="Z38" s="4">
        <f>Table39[[#This Row],[LPN Hours Contract]]/Table39[[#This Row],[LPN Hours]]</f>
        <v>0</v>
      </c>
      <c r="AA38" s="3">
        <v>5.4398888888888886</v>
      </c>
      <c r="AB38" s="3">
        <v>0</v>
      </c>
      <c r="AC38" s="4">
        <f>Table39[[#This Row],[LPN Admin Hours Contract]]/Table39[[#This Row],[LPN Admin Hours]]</f>
        <v>0</v>
      </c>
      <c r="AD38" s="3">
        <f>SUM(Table39[[#This Row],[CNA Hours]], Table39[[#This Row],[NA in Training Hours]], Table39[[#This Row],[Med Aide/Tech Hours]])</f>
        <v>74.487666666666669</v>
      </c>
      <c r="AE38" s="3">
        <f>SUM(Table39[[#This Row],[CNA Hours Contract]], Table39[[#This Row],[NA in Training Hours Contract]], Table39[[#This Row],[Med Aide/Tech Hours Contract]])</f>
        <v>0</v>
      </c>
      <c r="AF38" s="4">
        <f>Table39[[#This Row],[CNA/NA/Med Aide Contract Hours]]/Table39[[#This Row],[Total CNA, NA in Training, Med Aide/Tech Hours]]</f>
        <v>0</v>
      </c>
      <c r="AG38" s="3">
        <v>42.205777777777776</v>
      </c>
      <c r="AH38" s="3">
        <v>0</v>
      </c>
      <c r="AI38" s="4">
        <f>Table39[[#This Row],[CNA Hours Contract]]/Table39[[#This Row],[CNA Hours]]</f>
        <v>0</v>
      </c>
      <c r="AJ38" s="3">
        <v>21.178777777777778</v>
      </c>
      <c r="AK38" s="3">
        <v>0</v>
      </c>
      <c r="AL38" s="4">
        <f>Table39[[#This Row],[NA in Training Hours Contract]]/Table39[[#This Row],[NA in Training Hours]]</f>
        <v>0</v>
      </c>
      <c r="AM38" s="3">
        <v>11.103111111111113</v>
      </c>
      <c r="AN38" s="3">
        <v>0</v>
      </c>
      <c r="AO38" s="4">
        <f>Table39[[#This Row],[Med Aide/Tech Hours Contract]]/Table39[[#This Row],[Med Aide/Tech Hours]]</f>
        <v>0</v>
      </c>
      <c r="AP38" s="1" t="s">
        <v>36</v>
      </c>
      <c r="AQ38" s="1">
        <v>7</v>
      </c>
    </row>
    <row r="39" spans="1:43" x14ac:dyDescent="0.2">
      <c r="A39" s="1" t="s">
        <v>479</v>
      </c>
      <c r="B39" s="1" t="s">
        <v>525</v>
      </c>
      <c r="C39" s="1" t="s">
        <v>1072</v>
      </c>
      <c r="D39" s="1" t="s">
        <v>1242</v>
      </c>
      <c r="E39" s="3">
        <v>67.477777777777774</v>
      </c>
      <c r="F39" s="3">
        <f t="shared" si="0"/>
        <v>225.81999999999994</v>
      </c>
      <c r="G39" s="3">
        <f>SUM(Table39[[#This Row],[RN Hours Contract (W/ Admin, DON)]], Table39[[#This Row],[LPN Contract Hours (w/ Admin)]], Table39[[#This Row],[CNA/NA/Med Aide Contract Hours]])</f>
        <v>0</v>
      </c>
      <c r="H39" s="4">
        <f>Table39[[#This Row],[Total Contract Hours]]/Table39[[#This Row],[Total Hours Nurse Staffing]]</f>
        <v>0</v>
      </c>
      <c r="I39" s="3">
        <f>SUM(Table39[[#This Row],[RN Hours]], Table39[[#This Row],[RN Admin Hours]], Table39[[#This Row],[RN DON Hours]])</f>
        <v>21.110444444444447</v>
      </c>
      <c r="J39" s="3">
        <f t="shared" si="1"/>
        <v>0</v>
      </c>
      <c r="K39" s="4">
        <f>Table39[[#This Row],[RN Hours Contract (W/ Admin, DON)]]/Table39[[#This Row],[RN Hours (w/ Admin, DON)]]</f>
        <v>0</v>
      </c>
      <c r="L39" s="3">
        <v>15.352</v>
      </c>
      <c r="M39" s="3">
        <v>0</v>
      </c>
      <c r="N39" s="4">
        <f>Table39[[#This Row],[RN Hours Contract]]/Table39[[#This Row],[RN Hours]]</f>
        <v>0</v>
      </c>
      <c r="O39" s="3">
        <v>0.15844444444444447</v>
      </c>
      <c r="P39" s="3">
        <v>0</v>
      </c>
      <c r="Q39" s="4">
        <f>Table39[[#This Row],[RN Admin Hours Contract]]/Table39[[#This Row],[RN Admin Hours]]</f>
        <v>0</v>
      </c>
      <c r="R39" s="3">
        <v>5.6</v>
      </c>
      <c r="S39" s="3">
        <v>0</v>
      </c>
      <c r="T39" s="4">
        <f>Table39[[#This Row],[RN DON Hours Contract]]/Table39[[#This Row],[RN DON Hours]]</f>
        <v>0</v>
      </c>
      <c r="U39" s="3">
        <f>SUM(Table39[[#This Row],[LPN Hours]], Table39[[#This Row],[LPN Admin Hours]])</f>
        <v>45.764222222222216</v>
      </c>
      <c r="V39" s="3">
        <f>Table39[[#This Row],[LPN Hours Contract]]+Table39[[#This Row],[LPN Admin Hours Contract]]</f>
        <v>0</v>
      </c>
      <c r="W39" s="4">
        <f t="shared" si="2"/>
        <v>0</v>
      </c>
      <c r="X39" s="3">
        <v>35.18333333333333</v>
      </c>
      <c r="Y39" s="3">
        <v>0</v>
      </c>
      <c r="Z39" s="4">
        <f>Table39[[#This Row],[LPN Hours Contract]]/Table39[[#This Row],[LPN Hours]]</f>
        <v>0</v>
      </c>
      <c r="AA39" s="3">
        <v>10.580888888888889</v>
      </c>
      <c r="AB39" s="3">
        <v>0</v>
      </c>
      <c r="AC39" s="4">
        <f>Table39[[#This Row],[LPN Admin Hours Contract]]/Table39[[#This Row],[LPN Admin Hours]]</f>
        <v>0</v>
      </c>
      <c r="AD39" s="3">
        <f>SUM(Table39[[#This Row],[CNA Hours]], Table39[[#This Row],[NA in Training Hours]], Table39[[#This Row],[Med Aide/Tech Hours]])</f>
        <v>158.94533333333328</v>
      </c>
      <c r="AE39" s="3">
        <f>SUM(Table39[[#This Row],[CNA Hours Contract]], Table39[[#This Row],[NA in Training Hours Contract]], Table39[[#This Row],[Med Aide/Tech Hours Contract]])</f>
        <v>0</v>
      </c>
      <c r="AF39" s="4">
        <f>Table39[[#This Row],[CNA/NA/Med Aide Contract Hours]]/Table39[[#This Row],[Total CNA, NA in Training, Med Aide/Tech Hours]]</f>
        <v>0</v>
      </c>
      <c r="AG39" s="3">
        <v>98.188444444444428</v>
      </c>
      <c r="AH39" s="3">
        <v>0</v>
      </c>
      <c r="AI39" s="4">
        <f>Table39[[#This Row],[CNA Hours Contract]]/Table39[[#This Row],[CNA Hours]]</f>
        <v>0</v>
      </c>
      <c r="AJ39" s="3">
        <v>34.222444444444434</v>
      </c>
      <c r="AK39" s="3">
        <v>0</v>
      </c>
      <c r="AL39" s="4">
        <f>Table39[[#This Row],[NA in Training Hours Contract]]/Table39[[#This Row],[NA in Training Hours]]</f>
        <v>0</v>
      </c>
      <c r="AM39" s="3">
        <v>26.534444444444429</v>
      </c>
      <c r="AN39" s="3">
        <v>0</v>
      </c>
      <c r="AO39" s="4">
        <f>Table39[[#This Row],[Med Aide/Tech Hours Contract]]/Table39[[#This Row],[Med Aide/Tech Hours]]</f>
        <v>0</v>
      </c>
      <c r="AP39" s="1" t="s">
        <v>37</v>
      </c>
      <c r="AQ39" s="1">
        <v>7</v>
      </c>
    </row>
    <row r="40" spans="1:43" x14ac:dyDescent="0.2">
      <c r="A40" s="1" t="s">
        <v>479</v>
      </c>
      <c r="B40" s="1" t="s">
        <v>526</v>
      </c>
      <c r="C40" s="1" t="s">
        <v>982</v>
      </c>
      <c r="D40" s="1" t="s">
        <v>1215</v>
      </c>
      <c r="E40" s="3">
        <v>32.644444444444446</v>
      </c>
      <c r="F40" s="3">
        <f t="shared" si="0"/>
        <v>137.66944444444445</v>
      </c>
      <c r="G40" s="3">
        <f>SUM(Table39[[#This Row],[RN Hours Contract (W/ Admin, DON)]], Table39[[#This Row],[LPN Contract Hours (w/ Admin)]], Table39[[#This Row],[CNA/NA/Med Aide Contract Hours]])</f>
        <v>0</v>
      </c>
      <c r="H40" s="4">
        <f>Table39[[#This Row],[Total Contract Hours]]/Table39[[#This Row],[Total Hours Nurse Staffing]]</f>
        <v>0</v>
      </c>
      <c r="I40" s="3">
        <f>SUM(Table39[[#This Row],[RN Hours]], Table39[[#This Row],[RN Admin Hours]], Table39[[#This Row],[RN DON Hours]])</f>
        <v>15.811111111111112</v>
      </c>
      <c r="J40" s="3">
        <f t="shared" si="1"/>
        <v>0</v>
      </c>
      <c r="K40" s="4">
        <f>Table39[[#This Row],[RN Hours Contract (W/ Admin, DON)]]/Table39[[#This Row],[RN Hours (w/ Admin, DON)]]</f>
        <v>0</v>
      </c>
      <c r="L40" s="3">
        <v>13.022222222222222</v>
      </c>
      <c r="M40" s="3">
        <v>0</v>
      </c>
      <c r="N40" s="4">
        <f>Table39[[#This Row],[RN Hours Contract]]/Table39[[#This Row],[RN Hours]]</f>
        <v>0</v>
      </c>
      <c r="O40" s="3">
        <v>0.92222222222222228</v>
      </c>
      <c r="P40" s="3">
        <v>0</v>
      </c>
      <c r="Q40" s="4">
        <f>Table39[[#This Row],[RN Admin Hours Contract]]/Table39[[#This Row],[RN Admin Hours]]</f>
        <v>0</v>
      </c>
      <c r="R40" s="3">
        <v>1.8666666666666667</v>
      </c>
      <c r="S40" s="3">
        <v>0</v>
      </c>
      <c r="T40" s="4">
        <f>Table39[[#This Row],[RN DON Hours Contract]]/Table39[[#This Row],[RN DON Hours]]</f>
        <v>0</v>
      </c>
      <c r="U40" s="3">
        <f>SUM(Table39[[#This Row],[LPN Hours]], Table39[[#This Row],[LPN Admin Hours]])</f>
        <v>34.088888888888889</v>
      </c>
      <c r="V40" s="3">
        <f>Table39[[#This Row],[LPN Hours Contract]]+Table39[[#This Row],[LPN Admin Hours Contract]]</f>
        <v>0</v>
      </c>
      <c r="W40" s="4">
        <f t="shared" si="2"/>
        <v>0</v>
      </c>
      <c r="X40" s="3">
        <v>29.927777777777777</v>
      </c>
      <c r="Y40" s="3">
        <v>0</v>
      </c>
      <c r="Z40" s="4">
        <f>Table39[[#This Row],[LPN Hours Contract]]/Table39[[#This Row],[LPN Hours]]</f>
        <v>0</v>
      </c>
      <c r="AA40" s="3">
        <v>4.1611111111111114</v>
      </c>
      <c r="AB40" s="3">
        <v>0</v>
      </c>
      <c r="AC40" s="4">
        <f>Table39[[#This Row],[LPN Admin Hours Contract]]/Table39[[#This Row],[LPN Admin Hours]]</f>
        <v>0</v>
      </c>
      <c r="AD40" s="3">
        <f>SUM(Table39[[#This Row],[CNA Hours]], Table39[[#This Row],[NA in Training Hours]], Table39[[#This Row],[Med Aide/Tech Hours]])</f>
        <v>87.769444444444446</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70.055555555555557</v>
      </c>
      <c r="AH40" s="3">
        <v>0</v>
      </c>
      <c r="AI40" s="4">
        <f>Table39[[#This Row],[CNA Hours Contract]]/Table39[[#This Row],[CNA Hours]]</f>
        <v>0</v>
      </c>
      <c r="AJ40" s="3">
        <v>6.5666666666666664</v>
      </c>
      <c r="AK40" s="3">
        <v>0</v>
      </c>
      <c r="AL40" s="4">
        <f>Table39[[#This Row],[NA in Training Hours Contract]]/Table39[[#This Row],[NA in Training Hours]]</f>
        <v>0</v>
      </c>
      <c r="AM40" s="3">
        <v>11.147222222222222</v>
      </c>
      <c r="AN40" s="3">
        <v>0</v>
      </c>
      <c r="AO40" s="4">
        <f>Table39[[#This Row],[Med Aide/Tech Hours Contract]]/Table39[[#This Row],[Med Aide/Tech Hours]]</f>
        <v>0</v>
      </c>
      <c r="AP40" s="1" t="s">
        <v>38</v>
      </c>
      <c r="AQ40" s="1">
        <v>7</v>
      </c>
    </row>
    <row r="41" spans="1:43" x14ac:dyDescent="0.2">
      <c r="A41" s="1" t="s">
        <v>479</v>
      </c>
      <c r="B41" s="1" t="s">
        <v>527</v>
      </c>
      <c r="C41" s="1" t="s">
        <v>1065</v>
      </c>
      <c r="D41" s="1" t="s">
        <v>1279</v>
      </c>
      <c r="E41" s="3">
        <v>85.211111111111109</v>
      </c>
      <c r="F41" s="3">
        <f t="shared" si="0"/>
        <v>368.94333333333333</v>
      </c>
      <c r="G41" s="3">
        <f>SUM(Table39[[#This Row],[RN Hours Contract (W/ Admin, DON)]], Table39[[#This Row],[LPN Contract Hours (w/ Admin)]], Table39[[#This Row],[CNA/NA/Med Aide Contract Hours]])</f>
        <v>63.125888888888895</v>
      </c>
      <c r="H41" s="4">
        <f>Table39[[#This Row],[Total Contract Hours]]/Table39[[#This Row],[Total Hours Nurse Staffing]]</f>
        <v>0.171099145005707</v>
      </c>
      <c r="I41" s="3">
        <f>SUM(Table39[[#This Row],[RN Hours]], Table39[[#This Row],[RN Admin Hours]], Table39[[#This Row],[RN DON Hours]])</f>
        <v>51.479444444444447</v>
      </c>
      <c r="J41" s="3">
        <f t="shared" si="1"/>
        <v>7.0324444444444429</v>
      </c>
      <c r="K41" s="4">
        <f>Table39[[#This Row],[RN Hours Contract (W/ Admin, DON)]]/Table39[[#This Row],[RN Hours (w/ Admin, DON)]]</f>
        <v>0.13660684415570395</v>
      </c>
      <c r="L41" s="3">
        <v>32.452888888888893</v>
      </c>
      <c r="M41" s="3">
        <v>7.0324444444444429</v>
      </c>
      <c r="N41" s="4">
        <f>Table39[[#This Row],[RN Hours Contract]]/Table39[[#This Row],[RN Hours]]</f>
        <v>0.21669702406223029</v>
      </c>
      <c r="O41" s="3">
        <v>13.426555555555556</v>
      </c>
      <c r="P41" s="3">
        <v>0</v>
      </c>
      <c r="Q41" s="4">
        <f>Table39[[#This Row],[RN Admin Hours Contract]]/Table39[[#This Row],[RN Admin Hours]]</f>
        <v>0</v>
      </c>
      <c r="R41" s="3">
        <v>5.6</v>
      </c>
      <c r="S41" s="3">
        <v>0</v>
      </c>
      <c r="T41" s="4">
        <f>Table39[[#This Row],[RN DON Hours Contract]]/Table39[[#This Row],[RN DON Hours]]</f>
        <v>0</v>
      </c>
      <c r="U41" s="3">
        <f>SUM(Table39[[#This Row],[LPN Hours]], Table39[[#This Row],[LPN Admin Hours]])</f>
        <v>120.02866666666667</v>
      </c>
      <c r="V41" s="3">
        <f>Table39[[#This Row],[LPN Hours Contract]]+Table39[[#This Row],[LPN Admin Hours Contract]]</f>
        <v>23.395999999999997</v>
      </c>
      <c r="W41" s="4">
        <f t="shared" si="2"/>
        <v>0.19492010241997743</v>
      </c>
      <c r="X41" s="3">
        <v>111.417</v>
      </c>
      <c r="Y41" s="3">
        <v>23.395999999999997</v>
      </c>
      <c r="Z41" s="4">
        <f>Table39[[#This Row],[LPN Hours Contract]]/Table39[[#This Row],[LPN Hours]]</f>
        <v>0.20998590879309259</v>
      </c>
      <c r="AA41" s="3">
        <v>8.6116666666666664</v>
      </c>
      <c r="AB41" s="3">
        <v>0</v>
      </c>
      <c r="AC41" s="4">
        <f>Table39[[#This Row],[LPN Admin Hours Contract]]/Table39[[#This Row],[LPN Admin Hours]]</f>
        <v>0</v>
      </c>
      <c r="AD41" s="3">
        <f>SUM(Table39[[#This Row],[CNA Hours]], Table39[[#This Row],[NA in Training Hours]], Table39[[#This Row],[Med Aide/Tech Hours]])</f>
        <v>197.43522222222222</v>
      </c>
      <c r="AE41" s="3">
        <f>SUM(Table39[[#This Row],[CNA Hours Contract]], Table39[[#This Row],[NA in Training Hours Contract]], Table39[[#This Row],[Med Aide/Tech Hours Contract]])</f>
        <v>32.69744444444445</v>
      </c>
      <c r="AF41" s="4">
        <f>Table39[[#This Row],[CNA/NA/Med Aide Contract Hours]]/Table39[[#This Row],[Total CNA, NA in Training, Med Aide/Tech Hours]]</f>
        <v>0.16561099927571185</v>
      </c>
      <c r="AG41" s="3">
        <v>188.745</v>
      </c>
      <c r="AH41" s="3">
        <v>24.007222222222229</v>
      </c>
      <c r="AI41" s="4">
        <f>Table39[[#This Row],[CNA Hours Contract]]/Table39[[#This Row],[CNA Hours]]</f>
        <v>0.12719395068596376</v>
      </c>
      <c r="AJ41" s="3">
        <v>0</v>
      </c>
      <c r="AK41" s="3">
        <v>0</v>
      </c>
      <c r="AL41" s="4">
        <v>0</v>
      </c>
      <c r="AM41" s="3">
        <v>8.6902222222222214</v>
      </c>
      <c r="AN41" s="3">
        <v>8.6902222222222214</v>
      </c>
      <c r="AO41" s="4">
        <f>Table39[[#This Row],[Med Aide/Tech Hours Contract]]/Table39[[#This Row],[Med Aide/Tech Hours]]</f>
        <v>1</v>
      </c>
      <c r="AP41" s="1" t="s">
        <v>39</v>
      </c>
      <c r="AQ41" s="1">
        <v>7</v>
      </c>
    </row>
    <row r="42" spans="1:43" x14ac:dyDescent="0.2">
      <c r="A42" s="1" t="s">
        <v>479</v>
      </c>
      <c r="B42" s="1" t="s">
        <v>528</v>
      </c>
      <c r="C42" s="1" t="s">
        <v>985</v>
      </c>
      <c r="D42" s="1" t="s">
        <v>1227</v>
      </c>
      <c r="E42" s="3">
        <v>111.38888888888889</v>
      </c>
      <c r="F42" s="3">
        <f t="shared" si="0"/>
        <v>298.28044444444447</v>
      </c>
      <c r="G42" s="3">
        <f>SUM(Table39[[#This Row],[RN Hours Contract (W/ Admin, DON)]], Table39[[#This Row],[LPN Contract Hours (w/ Admin)]], Table39[[#This Row],[CNA/NA/Med Aide Contract Hours]])</f>
        <v>6.0246666666666657</v>
      </c>
      <c r="H42" s="4">
        <f>Table39[[#This Row],[Total Contract Hours]]/Table39[[#This Row],[Total Hours Nurse Staffing]]</f>
        <v>2.0197994132293094E-2</v>
      </c>
      <c r="I42" s="3">
        <f>SUM(Table39[[#This Row],[RN Hours]], Table39[[#This Row],[RN Admin Hours]], Table39[[#This Row],[RN DON Hours]])</f>
        <v>57.216888888888889</v>
      </c>
      <c r="J42" s="3">
        <f t="shared" si="1"/>
        <v>0.1488888888888889</v>
      </c>
      <c r="K42" s="4">
        <f>Table39[[#This Row],[RN Hours Contract (W/ Admin, DON)]]/Table39[[#This Row],[RN Hours (w/ Admin, DON)]]</f>
        <v>2.6021842812533986E-3</v>
      </c>
      <c r="L42" s="3">
        <v>52.50577777777778</v>
      </c>
      <c r="M42" s="3">
        <v>0.1488888888888889</v>
      </c>
      <c r="N42" s="4">
        <f>Table39[[#This Row],[RN Hours Contract]]/Table39[[#This Row],[RN Hours]]</f>
        <v>2.8356667625996719E-3</v>
      </c>
      <c r="O42" s="3">
        <v>0</v>
      </c>
      <c r="P42" s="3">
        <v>0</v>
      </c>
      <c r="Q42" s="4">
        <v>0</v>
      </c>
      <c r="R42" s="3">
        <v>4.7111111111111112</v>
      </c>
      <c r="S42" s="3">
        <v>0</v>
      </c>
      <c r="T42" s="4">
        <f>Table39[[#This Row],[RN DON Hours Contract]]/Table39[[#This Row],[RN DON Hours]]</f>
        <v>0</v>
      </c>
      <c r="U42" s="3">
        <f>SUM(Table39[[#This Row],[LPN Hours]], Table39[[#This Row],[LPN Admin Hours]])</f>
        <v>49.954333333333338</v>
      </c>
      <c r="V42" s="3">
        <f>Table39[[#This Row],[LPN Hours Contract]]+Table39[[#This Row],[LPN Admin Hours Contract]]</f>
        <v>0</v>
      </c>
      <c r="W42" s="4">
        <f t="shared" si="2"/>
        <v>0</v>
      </c>
      <c r="X42" s="3">
        <v>47.998777777777782</v>
      </c>
      <c r="Y42" s="3">
        <v>0</v>
      </c>
      <c r="Z42" s="4">
        <f>Table39[[#This Row],[LPN Hours Contract]]/Table39[[#This Row],[LPN Hours]]</f>
        <v>0</v>
      </c>
      <c r="AA42" s="3">
        <v>1.9555555555555555</v>
      </c>
      <c r="AB42" s="3">
        <v>0</v>
      </c>
      <c r="AC42" s="4">
        <f>Table39[[#This Row],[LPN Admin Hours Contract]]/Table39[[#This Row],[LPN Admin Hours]]</f>
        <v>0</v>
      </c>
      <c r="AD42" s="3">
        <f>SUM(Table39[[#This Row],[CNA Hours]], Table39[[#This Row],[NA in Training Hours]], Table39[[#This Row],[Med Aide/Tech Hours]])</f>
        <v>191.10922222222223</v>
      </c>
      <c r="AE42" s="3">
        <f>SUM(Table39[[#This Row],[CNA Hours Contract]], Table39[[#This Row],[NA in Training Hours Contract]], Table39[[#This Row],[Med Aide/Tech Hours Contract]])</f>
        <v>5.8757777777777767</v>
      </c>
      <c r="AF42" s="4">
        <f>Table39[[#This Row],[CNA/NA/Med Aide Contract Hours]]/Table39[[#This Row],[Total CNA, NA in Training, Med Aide/Tech Hours]]</f>
        <v>3.0745652718660584E-2</v>
      </c>
      <c r="AG42" s="3">
        <v>140.49833333333333</v>
      </c>
      <c r="AH42" s="3">
        <v>5.8757777777777767</v>
      </c>
      <c r="AI42" s="4">
        <f>Table39[[#This Row],[CNA Hours Contract]]/Table39[[#This Row],[CNA Hours]]</f>
        <v>4.1820978501128911E-2</v>
      </c>
      <c r="AJ42" s="3">
        <v>2.6647777777777781</v>
      </c>
      <c r="AK42" s="3">
        <v>0</v>
      </c>
      <c r="AL42" s="4">
        <f>Table39[[#This Row],[NA in Training Hours Contract]]/Table39[[#This Row],[NA in Training Hours]]</f>
        <v>0</v>
      </c>
      <c r="AM42" s="3">
        <v>47.946111111111108</v>
      </c>
      <c r="AN42" s="3">
        <v>0</v>
      </c>
      <c r="AO42" s="4">
        <f>Table39[[#This Row],[Med Aide/Tech Hours Contract]]/Table39[[#This Row],[Med Aide/Tech Hours]]</f>
        <v>0</v>
      </c>
      <c r="AP42" s="1" t="s">
        <v>40</v>
      </c>
      <c r="AQ42" s="1">
        <v>7</v>
      </c>
    </row>
    <row r="43" spans="1:43" x14ac:dyDescent="0.2">
      <c r="A43" s="1" t="s">
        <v>479</v>
      </c>
      <c r="B43" s="1" t="s">
        <v>529</v>
      </c>
      <c r="C43" s="1" t="s">
        <v>1073</v>
      </c>
      <c r="D43" s="1" t="s">
        <v>1219</v>
      </c>
      <c r="E43" s="3">
        <v>47.06666666666667</v>
      </c>
      <c r="F43" s="3">
        <f t="shared" si="0"/>
        <v>158.17788888888887</v>
      </c>
      <c r="G43" s="3">
        <f>SUM(Table39[[#This Row],[RN Hours Contract (W/ Admin, DON)]], Table39[[#This Row],[LPN Contract Hours (w/ Admin)]], Table39[[#This Row],[CNA/NA/Med Aide Contract Hours]])</f>
        <v>0</v>
      </c>
      <c r="H43" s="4">
        <f>Table39[[#This Row],[Total Contract Hours]]/Table39[[#This Row],[Total Hours Nurse Staffing]]</f>
        <v>0</v>
      </c>
      <c r="I43" s="3">
        <f>SUM(Table39[[#This Row],[RN Hours]], Table39[[#This Row],[RN Admin Hours]], Table39[[#This Row],[RN DON Hours]])</f>
        <v>31.497000000000003</v>
      </c>
      <c r="J43" s="3">
        <f t="shared" si="1"/>
        <v>0</v>
      </c>
      <c r="K43" s="4">
        <f>Table39[[#This Row],[RN Hours Contract (W/ Admin, DON)]]/Table39[[#This Row],[RN Hours (w/ Admin, DON)]]</f>
        <v>0</v>
      </c>
      <c r="L43" s="3">
        <v>16.869444444444444</v>
      </c>
      <c r="M43" s="3">
        <v>0</v>
      </c>
      <c r="N43" s="4">
        <f>Table39[[#This Row],[RN Hours Contract]]/Table39[[#This Row],[RN Hours]]</f>
        <v>0</v>
      </c>
      <c r="O43" s="3">
        <v>9.6497777777777802</v>
      </c>
      <c r="P43" s="3">
        <v>0</v>
      </c>
      <c r="Q43" s="4">
        <f>Table39[[#This Row],[RN Admin Hours Contract]]/Table39[[#This Row],[RN Admin Hours]]</f>
        <v>0</v>
      </c>
      <c r="R43" s="3">
        <v>4.9777777777777779</v>
      </c>
      <c r="S43" s="3">
        <v>0</v>
      </c>
      <c r="T43" s="4">
        <f>Table39[[#This Row],[RN DON Hours Contract]]/Table39[[#This Row],[RN DON Hours]]</f>
        <v>0</v>
      </c>
      <c r="U43" s="3">
        <f>SUM(Table39[[#This Row],[LPN Hours]], Table39[[#This Row],[LPN Admin Hours]])</f>
        <v>18.786555555555555</v>
      </c>
      <c r="V43" s="3">
        <f>Table39[[#This Row],[LPN Hours Contract]]+Table39[[#This Row],[LPN Admin Hours Contract]]</f>
        <v>0</v>
      </c>
      <c r="W43" s="4">
        <f t="shared" si="2"/>
        <v>0</v>
      </c>
      <c r="X43" s="3">
        <v>18.786555555555555</v>
      </c>
      <c r="Y43" s="3">
        <v>0</v>
      </c>
      <c r="Z43" s="4">
        <f>Table39[[#This Row],[LPN Hours Contract]]/Table39[[#This Row],[LPN Hours]]</f>
        <v>0</v>
      </c>
      <c r="AA43" s="3">
        <v>0</v>
      </c>
      <c r="AB43" s="3">
        <v>0</v>
      </c>
      <c r="AC43" s="4">
        <v>0</v>
      </c>
      <c r="AD43" s="3">
        <f>SUM(Table39[[#This Row],[CNA Hours]], Table39[[#This Row],[NA in Training Hours]], Table39[[#This Row],[Med Aide/Tech Hours]])</f>
        <v>107.89433333333332</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74.771222222222221</v>
      </c>
      <c r="AH43" s="3">
        <v>0</v>
      </c>
      <c r="AI43" s="4">
        <f>Table39[[#This Row],[CNA Hours Contract]]/Table39[[#This Row],[CNA Hours]]</f>
        <v>0</v>
      </c>
      <c r="AJ43" s="3">
        <v>0</v>
      </c>
      <c r="AK43" s="3">
        <v>0</v>
      </c>
      <c r="AL43" s="4">
        <v>0</v>
      </c>
      <c r="AM43" s="3">
        <v>33.123111111111093</v>
      </c>
      <c r="AN43" s="3">
        <v>0</v>
      </c>
      <c r="AO43" s="4">
        <f>Table39[[#This Row],[Med Aide/Tech Hours Contract]]/Table39[[#This Row],[Med Aide/Tech Hours]]</f>
        <v>0</v>
      </c>
      <c r="AP43" s="1" t="s">
        <v>41</v>
      </c>
      <c r="AQ43" s="1">
        <v>7</v>
      </c>
    </row>
    <row r="44" spans="1:43" x14ac:dyDescent="0.2">
      <c r="A44" s="1" t="s">
        <v>479</v>
      </c>
      <c r="B44" s="1" t="s">
        <v>530</v>
      </c>
      <c r="C44" s="1" t="s">
        <v>977</v>
      </c>
      <c r="D44" s="1" t="s">
        <v>1276</v>
      </c>
      <c r="E44" s="3">
        <v>84.36666666666666</v>
      </c>
      <c r="F44" s="3">
        <f t="shared" si="0"/>
        <v>210.97500000000002</v>
      </c>
      <c r="G44" s="3">
        <f>SUM(Table39[[#This Row],[RN Hours Contract (W/ Admin, DON)]], Table39[[#This Row],[LPN Contract Hours (w/ Admin)]], Table39[[#This Row],[CNA/NA/Med Aide Contract Hours]])</f>
        <v>0</v>
      </c>
      <c r="H44" s="4">
        <f>Table39[[#This Row],[Total Contract Hours]]/Table39[[#This Row],[Total Hours Nurse Staffing]]</f>
        <v>0</v>
      </c>
      <c r="I44" s="3">
        <f>SUM(Table39[[#This Row],[RN Hours]], Table39[[#This Row],[RN Admin Hours]], Table39[[#This Row],[RN DON Hours]])</f>
        <v>31.930555555555554</v>
      </c>
      <c r="J44" s="3">
        <f t="shared" si="1"/>
        <v>0</v>
      </c>
      <c r="K44" s="4">
        <f>Table39[[#This Row],[RN Hours Contract (W/ Admin, DON)]]/Table39[[#This Row],[RN Hours (w/ Admin, DON)]]</f>
        <v>0</v>
      </c>
      <c r="L44" s="3">
        <v>16.516666666666666</v>
      </c>
      <c r="M44" s="3">
        <v>0</v>
      </c>
      <c r="N44" s="4">
        <f>Table39[[#This Row],[RN Hours Contract]]/Table39[[#This Row],[RN Hours]]</f>
        <v>0</v>
      </c>
      <c r="O44" s="3">
        <v>10.558333333333334</v>
      </c>
      <c r="P44" s="3">
        <v>0</v>
      </c>
      <c r="Q44" s="4">
        <f>Table39[[#This Row],[RN Admin Hours Contract]]/Table39[[#This Row],[RN Admin Hours]]</f>
        <v>0</v>
      </c>
      <c r="R44" s="3">
        <v>4.8555555555555552</v>
      </c>
      <c r="S44" s="3">
        <v>0</v>
      </c>
      <c r="T44" s="4">
        <f>Table39[[#This Row],[RN DON Hours Contract]]/Table39[[#This Row],[RN DON Hours]]</f>
        <v>0</v>
      </c>
      <c r="U44" s="3">
        <f>SUM(Table39[[#This Row],[LPN Hours]], Table39[[#This Row],[LPN Admin Hours]])</f>
        <v>40.480555555555561</v>
      </c>
      <c r="V44" s="3">
        <f>Table39[[#This Row],[LPN Hours Contract]]+Table39[[#This Row],[LPN Admin Hours Contract]]</f>
        <v>0</v>
      </c>
      <c r="W44" s="4">
        <f t="shared" si="2"/>
        <v>0</v>
      </c>
      <c r="X44" s="3">
        <v>39.958333333333336</v>
      </c>
      <c r="Y44" s="3">
        <v>0</v>
      </c>
      <c r="Z44" s="4">
        <f>Table39[[#This Row],[LPN Hours Contract]]/Table39[[#This Row],[LPN Hours]]</f>
        <v>0</v>
      </c>
      <c r="AA44" s="3">
        <v>0.52222222222222225</v>
      </c>
      <c r="AB44" s="3">
        <v>0</v>
      </c>
      <c r="AC44" s="4">
        <f>Table39[[#This Row],[LPN Admin Hours Contract]]/Table39[[#This Row],[LPN Admin Hours]]</f>
        <v>0</v>
      </c>
      <c r="AD44" s="3">
        <f>SUM(Table39[[#This Row],[CNA Hours]], Table39[[#This Row],[NA in Training Hours]], Table39[[#This Row],[Med Aide/Tech Hours]])</f>
        <v>138.5638888888889</v>
      </c>
      <c r="AE44" s="3">
        <f>SUM(Table39[[#This Row],[CNA Hours Contract]], Table39[[#This Row],[NA in Training Hours Contract]], Table39[[#This Row],[Med Aide/Tech Hours Contract]])</f>
        <v>0</v>
      </c>
      <c r="AF44" s="4">
        <f>Table39[[#This Row],[CNA/NA/Med Aide Contract Hours]]/Table39[[#This Row],[Total CNA, NA in Training, Med Aide/Tech Hours]]</f>
        <v>0</v>
      </c>
      <c r="AG44" s="3">
        <v>138.5638888888889</v>
      </c>
      <c r="AH44" s="3">
        <v>0</v>
      </c>
      <c r="AI44" s="4">
        <f>Table39[[#This Row],[CNA Hours Contract]]/Table39[[#This Row],[CNA Hours]]</f>
        <v>0</v>
      </c>
      <c r="AJ44" s="3">
        <v>0</v>
      </c>
      <c r="AK44" s="3">
        <v>0</v>
      </c>
      <c r="AL44" s="4">
        <v>0</v>
      </c>
      <c r="AM44" s="3">
        <v>0</v>
      </c>
      <c r="AN44" s="3">
        <v>0</v>
      </c>
      <c r="AO44" s="4">
        <v>0</v>
      </c>
      <c r="AP44" s="1" t="s">
        <v>42</v>
      </c>
      <c r="AQ44" s="1">
        <v>7</v>
      </c>
    </row>
    <row r="45" spans="1:43" x14ac:dyDescent="0.2">
      <c r="A45" s="1" t="s">
        <v>479</v>
      </c>
      <c r="B45" s="1" t="s">
        <v>531</v>
      </c>
      <c r="C45" s="1" t="s">
        <v>1074</v>
      </c>
      <c r="D45" s="1" t="s">
        <v>1262</v>
      </c>
      <c r="E45" s="3">
        <v>54.655555555555559</v>
      </c>
      <c r="F45" s="3">
        <f t="shared" si="0"/>
        <v>276.06444444444446</v>
      </c>
      <c r="G45" s="3">
        <f>SUM(Table39[[#This Row],[RN Hours Contract (W/ Admin, DON)]], Table39[[#This Row],[LPN Contract Hours (w/ Admin)]], Table39[[#This Row],[CNA/NA/Med Aide Contract Hours]])</f>
        <v>0</v>
      </c>
      <c r="H45" s="4">
        <f>Table39[[#This Row],[Total Contract Hours]]/Table39[[#This Row],[Total Hours Nurse Staffing]]</f>
        <v>0</v>
      </c>
      <c r="I45" s="3">
        <f>SUM(Table39[[#This Row],[RN Hours]], Table39[[#This Row],[RN Admin Hours]], Table39[[#This Row],[RN DON Hours]])</f>
        <v>26.041666666666664</v>
      </c>
      <c r="J45" s="3">
        <f t="shared" si="1"/>
        <v>0</v>
      </c>
      <c r="K45" s="4">
        <f>Table39[[#This Row],[RN Hours Contract (W/ Admin, DON)]]/Table39[[#This Row],[RN Hours (w/ Admin, DON)]]</f>
        <v>0</v>
      </c>
      <c r="L45" s="3">
        <v>19.819444444444443</v>
      </c>
      <c r="M45" s="3">
        <v>0</v>
      </c>
      <c r="N45" s="4">
        <f>Table39[[#This Row],[RN Hours Contract]]/Table39[[#This Row],[RN Hours]]</f>
        <v>0</v>
      </c>
      <c r="O45" s="3">
        <v>0</v>
      </c>
      <c r="P45" s="3">
        <v>0</v>
      </c>
      <c r="Q45" s="4">
        <v>0</v>
      </c>
      <c r="R45" s="3">
        <v>6.2222222222222223</v>
      </c>
      <c r="S45" s="3">
        <v>0</v>
      </c>
      <c r="T45" s="4">
        <f>Table39[[#This Row],[RN DON Hours Contract]]/Table39[[#This Row],[RN DON Hours]]</f>
        <v>0</v>
      </c>
      <c r="U45" s="3">
        <f>SUM(Table39[[#This Row],[LPN Hours]], Table39[[#This Row],[LPN Admin Hours]])</f>
        <v>66.900555555555556</v>
      </c>
      <c r="V45" s="3">
        <f>Table39[[#This Row],[LPN Hours Contract]]+Table39[[#This Row],[LPN Admin Hours Contract]]</f>
        <v>0</v>
      </c>
      <c r="W45" s="4">
        <f t="shared" si="2"/>
        <v>0</v>
      </c>
      <c r="X45" s="3">
        <v>59.339444444444446</v>
      </c>
      <c r="Y45" s="3">
        <v>0</v>
      </c>
      <c r="Z45" s="4">
        <f>Table39[[#This Row],[LPN Hours Contract]]/Table39[[#This Row],[LPN Hours]]</f>
        <v>0</v>
      </c>
      <c r="AA45" s="3">
        <v>7.5611111111111109</v>
      </c>
      <c r="AB45" s="3">
        <v>0</v>
      </c>
      <c r="AC45" s="4">
        <f>Table39[[#This Row],[LPN Admin Hours Contract]]/Table39[[#This Row],[LPN Admin Hours]]</f>
        <v>0</v>
      </c>
      <c r="AD45" s="3">
        <f>SUM(Table39[[#This Row],[CNA Hours]], Table39[[#This Row],[NA in Training Hours]], Table39[[#This Row],[Med Aide/Tech Hours]])</f>
        <v>183.12222222222223</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116.50833333333334</v>
      </c>
      <c r="AH45" s="3">
        <v>0</v>
      </c>
      <c r="AI45" s="4">
        <f>Table39[[#This Row],[CNA Hours Contract]]/Table39[[#This Row],[CNA Hours]]</f>
        <v>0</v>
      </c>
      <c r="AJ45" s="3">
        <v>59.922222222222224</v>
      </c>
      <c r="AK45" s="3">
        <v>0</v>
      </c>
      <c r="AL45" s="4">
        <f>Table39[[#This Row],[NA in Training Hours Contract]]/Table39[[#This Row],[NA in Training Hours]]</f>
        <v>0</v>
      </c>
      <c r="AM45" s="3">
        <v>6.6916666666666664</v>
      </c>
      <c r="AN45" s="3">
        <v>0</v>
      </c>
      <c r="AO45" s="4">
        <f>Table39[[#This Row],[Med Aide/Tech Hours Contract]]/Table39[[#This Row],[Med Aide/Tech Hours]]</f>
        <v>0</v>
      </c>
      <c r="AP45" s="1" t="s">
        <v>43</v>
      </c>
      <c r="AQ45" s="1">
        <v>7</v>
      </c>
    </row>
    <row r="46" spans="1:43" x14ac:dyDescent="0.2">
      <c r="A46" s="1" t="s">
        <v>479</v>
      </c>
      <c r="B46" s="1" t="s">
        <v>532</v>
      </c>
      <c r="C46" s="1" t="s">
        <v>1031</v>
      </c>
      <c r="D46" s="1" t="s">
        <v>1203</v>
      </c>
      <c r="E46" s="3">
        <v>62.37777777777778</v>
      </c>
      <c r="F46" s="3">
        <f t="shared" si="0"/>
        <v>203.14266666666668</v>
      </c>
      <c r="G46" s="3">
        <f>SUM(Table39[[#This Row],[RN Hours Contract (W/ Admin, DON)]], Table39[[#This Row],[LPN Contract Hours (w/ Admin)]], Table39[[#This Row],[CNA/NA/Med Aide Contract Hours]])</f>
        <v>5.6792222222222222</v>
      </c>
      <c r="H46" s="4">
        <f>Table39[[#This Row],[Total Contract Hours]]/Table39[[#This Row],[Total Hours Nurse Staffing]]</f>
        <v>2.795681633706798E-2</v>
      </c>
      <c r="I46" s="3">
        <f>SUM(Table39[[#This Row],[RN Hours]], Table39[[#This Row],[RN Admin Hours]], Table39[[#This Row],[RN DON Hours]])</f>
        <v>9.6793333333333322</v>
      </c>
      <c r="J46" s="3">
        <f t="shared" si="1"/>
        <v>1.4818888888888888</v>
      </c>
      <c r="K46" s="4">
        <f>Table39[[#This Row],[RN Hours Contract (W/ Admin, DON)]]/Table39[[#This Row],[RN Hours (w/ Admin, DON)]]</f>
        <v>0.15309823908900982</v>
      </c>
      <c r="L46" s="3">
        <v>1.4557777777777778</v>
      </c>
      <c r="M46" s="3">
        <v>9.166666666666666E-2</v>
      </c>
      <c r="N46" s="4">
        <f>Table39[[#This Row],[RN Hours Contract]]/Table39[[#This Row],[RN Hours]]</f>
        <v>6.2967485880018312E-2</v>
      </c>
      <c r="O46" s="3">
        <v>1.25</v>
      </c>
      <c r="P46" s="3">
        <v>0</v>
      </c>
      <c r="Q46" s="4">
        <f>Table39[[#This Row],[RN Admin Hours Contract]]/Table39[[#This Row],[RN Admin Hours]]</f>
        <v>0</v>
      </c>
      <c r="R46" s="3">
        <v>6.9735555555555555</v>
      </c>
      <c r="S46" s="3">
        <v>1.3902222222222222</v>
      </c>
      <c r="T46" s="4">
        <f>Table39[[#This Row],[RN DON Hours Contract]]/Table39[[#This Row],[RN DON Hours]]</f>
        <v>0.19935629839711927</v>
      </c>
      <c r="U46" s="3">
        <f>SUM(Table39[[#This Row],[LPN Hours]], Table39[[#This Row],[LPN Admin Hours]])</f>
        <v>42.451666666666668</v>
      </c>
      <c r="V46" s="3">
        <f>Table39[[#This Row],[LPN Hours Contract]]+Table39[[#This Row],[LPN Admin Hours Contract]]</f>
        <v>0.62633333333333341</v>
      </c>
      <c r="W46" s="4">
        <f t="shared" si="2"/>
        <v>1.4754033999450357E-2</v>
      </c>
      <c r="X46" s="3">
        <v>29.396888888888888</v>
      </c>
      <c r="Y46" s="3">
        <v>0.62633333333333341</v>
      </c>
      <c r="Z46" s="4">
        <f>Table39[[#This Row],[LPN Hours Contract]]/Table39[[#This Row],[LPN Hours]]</f>
        <v>2.13061094900443E-2</v>
      </c>
      <c r="AA46" s="3">
        <v>13.054777777777781</v>
      </c>
      <c r="AB46" s="3">
        <v>0</v>
      </c>
      <c r="AC46" s="4">
        <f>Table39[[#This Row],[LPN Admin Hours Contract]]/Table39[[#This Row],[LPN Admin Hours]]</f>
        <v>0</v>
      </c>
      <c r="AD46" s="3">
        <f>SUM(Table39[[#This Row],[CNA Hours]], Table39[[#This Row],[NA in Training Hours]], Table39[[#This Row],[Med Aide/Tech Hours]])</f>
        <v>151.01166666666668</v>
      </c>
      <c r="AE46" s="3">
        <f>SUM(Table39[[#This Row],[CNA Hours Contract]], Table39[[#This Row],[NA in Training Hours Contract]], Table39[[#This Row],[Med Aide/Tech Hours Contract]])</f>
        <v>3.5709999999999997</v>
      </c>
      <c r="AF46" s="4">
        <f>Table39[[#This Row],[CNA/NA/Med Aide Contract Hours]]/Table39[[#This Row],[Total CNA, NA in Training, Med Aide/Tech Hours]]</f>
        <v>2.3647179577736814E-2</v>
      </c>
      <c r="AG46" s="3">
        <v>113.16211111111112</v>
      </c>
      <c r="AH46" s="3">
        <v>3.5709999999999997</v>
      </c>
      <c r="AI46" s="4">
        <f>Table39[[#This Row],[CNA Hours Contract]]/Table39[[#This Row],[CNA Hours]]</f>
        <v>3.1556498592481386E-2</v>
      </c>
      <c r="AJ46" s="3">
        <v>0</v>
      </c>
      <c r="AK46" s="3">
        <v>0</v>
      </c>
      <c r="AL46" s="4">
        <v>0</v>
      </c>
      <c r="AM46" s="3">
        <v>37.849555555555568</v>
      </c>
      <c r="AN46" s="3">
        <v>0</v>
      </c>
      <c r="AO46" s="4">
        <f>Table39[[#This Row],[Med Aide/Tech Hours Contract]]/Table39[[#This Row],[Med Aide/Tech Hours]]</f>
        <v>0</v>
      </c>
      <c r="AP46" s="1" t="s">
        <v>44</v>
      </c>
      <c r="AQ46" s="1">
        <v>7</v>
      </c>
    </row>
    <row r="47" spans="1:43" x14ac:dyDescent="0.2">
      <c r="A47" s="1" t="s">
        <v>479</v>
      </c>
      <c r="B47" s="1" t="s">
        <v>533</v>
      </c>
      <c r="C47" s="1" t="s">
        <v>997</v>
      </c>
      <c r="D47" s="1" t="s">
        <v>1211</v>
      </c>
      <c r="E47" s="3">
        <v>71.8</v>
      </c>
      <c r="F47" s="3">
        <f t="shared" si="0"/>
        <v>499.80766666666665</v>
      </c>
      <c r="G47" s="3">
        <f>SUM(Table39[[#This Row],[RN Hours Contract (W/ Admin, DON)]], Table39[[#This Row],[LPN Contract Hours (w/ Admin)]], Table39[[#This Row],[CNA/NA/Med Aide Contract Hours]])</f>
        <v>0</v>
      </c>
      <c r="H47" s="4">
        <f>Table39[[#This Row],[Total Contract Hours]]/Table39[[#This Row],[Total Hours Nurse Staffing]]</f>
        <v>0</v>
      </c>
      <c r="I47" s="3">
        <f>SUM(Table39[[#This Row],[RN Hours]], Table39[[#This Row],[RN Admin Hours]], Table39[[#This Row],[RN DON Hours]])</f>
        <v>72.961222222222233</v>
      </c>
      <c r="J47" s="3">
        <f t="shared" si="1"/>
        <v>0</v>
      </c>
      <c r="K47" s="4">
        <f>Table39[[#This Row],[RN Hours Contract (W/ Admin, DON)]]/Table39[[#This Row],[RN Hours (w/ Admin, DON)]]</f>
        <v>0</v>
      </c>
      <c r="L47" s="3">
        <v>41.122333333333337</v>
      </c>
      <c r="M47" s="3">
        <v>0</v>
      </c>
      <c r="N47" s="4">
        <f>Table39[[#This Row],[RN Hours Contract]]/Table39[[#This Row],[RN Hours]]</f>
        <v>0</v>
      </c>
      <c r="O47" s="3">
        <v>21.341888888888892</v>
      </c>
      <c r="P47" s="3">
        <v>0</v>
      </c>
      <c r="Q47" s="4">
        <f>Table39[[#This Row],[RN Admin Hours Contract]]/Table39[[#This Row],[RN Admin Hours]]</f>
        <v>0</v>
      </c>
      <c r="R47" s="3">
        <v>10.496999999999998</v>
      </c>
      <c r="S47" s="3">
        <v>0</v>
      </c>
      <c r="T47" s="4">
        <f>Table39[[#This Row],[RN DON Hours Contract]]/Table39[[#This Row],[RN DON Hours]]</f>
        <v>0</v>
      </c>
      <c r="U47" s="3">
        <f>SUM(Table39[[#This Row],[LPN Hours]], Table39[[#This Row],[LPN Admin Hours]])</f>
        <v>82.640999999999991</v>
      </c>
      <c r="V47" s="3">
        <f>Table39[[#This Row],[LPN Hours Contract]]+Table39[[#This Row],[LPN Admin Hours Contract]]</f>
        <v>0</v>
      </c>
      <c r="W47" s="4">
        <f t="shared" si="2"/>
        <v>0</v>
      </c>
      <c r="X47" s="3">
        <v>81.056333333333328</v>
      </c>
      <c r="Y47" s="3">
        <v>0</v>
      </c>
      <c r="Z47" s="4">
        <f>Table39[[#This Row],[LPN Hours Contract]]/Table39[[#This Row],[LPN Hours]]</f>
        <v>0</v>
      </c>
      <c r="AA47" s="3">
        <v>1.5846666666666667</v>
      </c>
      <c r="AB47" s="3">
        <v>0</v>
      </c>
      <c r="AC47" s="4">
        <f>Table39[[#This Row],[LPN Admin Hours Contract]]/Table39[[#This Row],[LPN Admin Hours]]</f>
        <v>0</v>
      </c>
      <c r="AD47" s="3">
        <f>SUM(Table39[[#This Row],[CNA Hours]], Table39[[#This Row],[NA in Training Hours]], Table39[[#This Row],[Med Aide/Tech Hours]])</f>
        <v>344.20544444444442</v>
      </c>
      <c r="AE47" s="3">
        <f>SUM(Table39[[#This Row],[CNA Hours Contract]], Table39[[#This Row],[NA in Training Hours Contract]], Table39[[#This Row],[Med Aide/Tech Hours Contract]])</f>
        <v>0</v>
      </c>
      <c r="AF47" s="4">
        <f>Table39[[#This Row],[CNA/NA/Med Aide Contract Hours]]/Table39[[#This Row],[Total CNA, NA in Training, Med Aide/Tech Hours]]</f>
        <v>0</v>
      </c>
      <c r="AG47" s="3">
        <v>229.79844444444444</v>
      </c>
      <c r="AH47" s="3">
        <v>0</v>
      </c>
      <c r="AI47" s="4">
        <f>Table39[[#This Row],[CNA Hours Contract]]/Table39[[#This Row],[CNA Hours]]</f>
        <v>0</v>
      </c>
      <c r="AJ47" s="3">
        <v>16.088888888888889</v>
      </c>
      <c r="AK47" s="3">
        <v>0</v>
      </c>
      <c r="AL47" s="4">
        <f>Table39[[#This Row],[NA in Training Hours Contract]]/Table39[[#This Row],[NA in Training Hours]]</f>
        <v>0</v>
      </c>
      <c r="AM47" s="3">
        <v>98.318111111111079</v>
      </c>
      <c r="AN47" s="3">
        <v>0</v>
      </c>
      <c r="AO47" s="4">
        <f>Table39[[#This Row],[Med Aide/Tech Hours Contract]]/Table39[[#This Row],[Med Aide/Tech Hours]]</f>
        <v>0</v>
      </c>
      <c r="AP47" s="1" t="s">
        <v>45</v>
      </c>
      <c r="AQ47" s="1">
        <v>7</v>
      </c>
    </row>
    <row r="48" spans="1:43" x14ac:dyDescent="0.2">
      <c r="A48" s="1" t="s">
        <v>479</v>
      </c>
      <c r="B48" s="1" t="s">
        <v>534</v>
      </c>
      <c r="C48" s="1" t="s">
        <v>992</v>
      </c>
      <c r="D48" s="1" t="s">
        <v>1206</v>
      </c>
      <c r="E48" s="3">
        <v>67.088888888888889</v>
      </c>
      <c r="F48" s="3">
        <f t="shared" si="0"/>
        <v>229.56088888888891</v>
      </c>
      <c r="G48" s="3">
        <f>SUM(Table39[[#This Row],[RN Hours Contract (W/ Admin, DON)]], Table39[[#This Row],[LPN Contract Hours (w/ Admin)]], Table39[[#This Row],[CNA/NA/Med Aide Contract Hours]])</f>
        <v>0</v>
      </c>
      <c r="H48" s="4">
        <f>Table39[[#This Row],[Total Contract Hours]]/Table39[[#This Row],[Total Hours Nurse Staffing]]</f>
        <v>0</v>
      </c>
      <c r="I48" s="3">
        <f>SUM(Table39[[#This Row],[RN Hours]], Table39[[#This Row],[RN Admin Hours]], Table39[[#This Row],[RN DON Hours]])</f>
        <v>33.119555555555557</v>
      </c>
      <c r="J48" s="3">
        <f t="shared" si="1"/>
        <v>0</v>
      </c>
      <c r="K48" s="4">
        <f>Table39[[#This Row],[RN Hours Contract (W/ Admin, DON)]]/Table39[[#This Row],[RN Hours (w/ Admin, DON)]]</f>
        <v>0</v>
      </c>
      <c r="L48" s="3">
        <v>23.614333333333335</v>
      </c>
      <c r="M48" s="3">
        <v>0</v>
      </c>
      <c r="N48" s="4">
        <f>Table39[[#This Row],[RN Hours Contract]]/Table39[[#This Row],[RN Hours]]</f>
        <v>0</v>
      </c>
      <c r="O48" s="3">
        <v>4.7246666666666659</v>
      </c>
      <c r="P48" s="3">
        <v>0</v>
      </c>
      <c r="Q48" s="4">
        <f>Table39[[#This Row],[RN Admin Hours Contract]]/Table39[[#This Row],[RN Admin Hours]]</f>
        <v>0</v>
      </c>
      <c r="R48" s="3">
        <v>4.7805555555555559</v>
      </c>
      <c r="S48" s="3">
        <v>0</v>
      </c>
      <c r="T48" s="4">
        <f>Table39[[#This Row],[RN DON Hours Contract]]/Table39[[#This Row],[RN DON Hours]]</f>
        <v>0</v>
      </c>
      <c r="U48" s="3">
        <f>SUM(Table39[[#This Row],[LPN Hours]], Table39[[#This Row],[LPN Admin Hours]])</f>
        <v>40.914333333333339</v>
      </c>
      <c r="V48" s="3">
        <f>Table39[[#This Row],[LPN Hours Contract]]+Table39[[#This Row],[LPN Admin Hours Contract]]</f>
        <v>0</v>
      </c>
      <c r="W48" s="4">
        <f t="shared" si="2"/>
        <v>0</v>
      </c>
      <c r="X48" s="3">
        <v>35.786111111111111</v>
      </c>
      <c r="Y48" s="3">
        <v>0</v>
      </c>
      <c r="Z48" s="4">
        <f>Table39[[#This Row],[LPN Hours Contract]]/Table39[[#This Row],[LPN Hours]]</f>
        <v>0</v>
      </c>
      <c r="AA48" s="3">
        <v>5.1282222222222247</v>
      </c>
      <c r="AB48" s="3">
        <v>0</v>
      </c>
      <c r="AC48" s="4">
        <f>Table39[[#This Row],[LPN Admin Hours Contract]]/Table39[[#This Row],[LPN Admin Hours]]</f>
        <v>0</v>
      </c>
      <c r="AD48" s="3">
        <f>SUM(Table39[[#This Row],[CNA Hours]], Table39[[#This Row],[NA in Training Hours]], Table39[[#This Row],[Med Aide/Tech Hours]])</f>
        <v>155.52700000000002</v>
      </c>
      <c r="AE48" s="3">
        <f>SUM(Table39[[#This Row],[CNA Hours Contract]], Table39[[#This Row],[NA in Training Hours Contract]], Table39[[#This Row],[Med Aide/Tech Hours Contract]])</f>
        <v>0</v>
      </c>
      <c r="AF48" s="4">
        <f>Table39[[#This Row],[CNA/NA/Med Aide Contract Hours]]/Table39[[#This Row],[Total CNA, NA in Training, Med Aide/Tech Hours]]</f>
        <v>0</v>
      </c>
      <c r="AG48" s="3">
        <v>85.694888888888883</v>
      </c>
      <c r="AH48" s="3">
        <v>0</v>
      </c>
      <c r="AI48" s="4">
        <f>Table39[[#This Row],[CNA Hours Contract]]/Table39[[#This Row],[CNA Hours]]</f>
        <v>0</v>
      </c>
      <c r="AJ48" s="3">
        <v>43.96333333333336</v>
      </c>
      <c r="AK48" s="3">
        <v>0</v>
      </c>
      <c r="AL48" s="4">
        <f>Table39[[#This Row],[NA in Training Hours Contract]]/Table39[[#This Row],[NA in Training Hours]]</f>
        <v>0</v>
      </c>
      <c r="AM48" s="3">
        <v>25.86877777777778</v>
      </c>
      <c r="AN48" s="3">
        <v>0</v>
      </c>
      <c r="AO48" s="4">
        <f>Table39[[#This Row],[Med Aide/Tech Hours Contract]]/Table39[[#This Row],[Med Aide/Tech Hours]]</f>
        <v>0</v>
      </c>
      <c r="AP48" s="1" t="s">
        <v>46</v>
      </c>
      <c r="AQ48" s="1">
        <v>7</v>
      </c>
    </row>
    <row r="49" spans="1:43" x14ac:dyDescent="0.2">
      <c r="A49" s="1" t="s">
        <v>479</v>
      </c>
      <c r="B49" s="1" t="s">
        <v>535</v>
      </c>
      <c r="C49" s="1" t="s">
        <v>1073</v>
      </c>
      <c r="D49" s="1" t="s">
        <v>1219</v>
      </c>
      <c r="E49" s="3">
        <v>45.011111111111113</v>
      </c>
      <c r="F49" s="3">
        <f t="shared" si="0"/>
        <v>122.70444444444445</v>
      </c>
      <c r="G49" s="3">
        <f>SUM(Table39[[#This Row],[RN Hours Contract (W/ Admin, DON)]], Table39[[#This Row],[LPN Contract Hours (w/ Admin)]], Table39[[#This Row],[CNA/NA/Med Aide Contract Hours]])</f>
        <v>8.0375555555555547</v>
      </c>
      <c r="H49" s="4">
        <f>Table39[[#This Row],[Total Contract Hours]]/Table39[[#This Row],[Total Hours Nurse Staffing]]</f>
        <v>6.5503377582990741E-2</v>
      </c>
      <c r="I49" s="3">
        <f>SUM(Table39[[#This Row],[RN Hours]], Table39[[#This Row],[RN Admin Hours]], Table39[[#This Row],[RN DON Hours]])</f>
        <v>30.941666666666666</v>
      </c>
      <c r="J49" s="3">
        <f t="shared" ref="J49:J112" si="3">SUM(M49,P49,S49)</f>
        <v>0</v>
      </c>
      <c r="K49" s="4">
        <f>Table39[[#This Row],[RN Hours Contract (W/ Admin, DON)]]/Table39[[#This Row],[RN Hours (w/ Admin, DON)]]</f>
        <v>0</v>
      </c>
      <c r="L49" s="3">
        <v>16.736111111111111</v>
      </c>
      <c r="M49" s="3">
        <v>0</v>
      </c>
      <c r="N49" s="4">
        <f>Table39[[#This Row],[RN Hours Contract]]/Table39[[#This Row],[RN Hours]]</f>
        <v>0</v>
      </c>
      <c r="O49" s="3">
        <v>9.905555555555555</v>
      </c>
      <c r="P49" s="3">
        <v>0</v>
      </c>
      <c r="Q49" s="4">
        <f>Table39[[#This Row],[RN Admin Hours Contract]]/Table39[[#This Row],[RN Admin Hours]]</f>
        <v>0</v>
      </c>
      <c r="R49" s="3">
        <v>4.3</v>
      </c>
      <c r="S49" s="3">
        <v>0</v>
      </c>
      <c r="T49" s="4">
        <f>Table39[[#This Row],[RN DON Hours Contract]]/Table39[[#This Row],[RN DON Hours]]</f>
        <v>0</v>
      </c>
      <c r="U49" s="3">
        <f>SUM(Table39[[#This Row],[LPN Hours]], Table39[[#This Row],[LPN Admin Hours]])</f>
        <v>24.065333333333331</v>
      </c>
      <c r="V49" s="3">
        <f>Table39[[#This Row],[LPN Hours Contract]]+Table39[[#This Row],[LPN Admin Hours Contract]]</f>
        <v>8.0375555555555547</v>
      </c>
      <c r="W49" s="4">
        <f t="shared" ref="W49:W112" si="4">V49/U49</f>
        <v>0.33398895599017486</v>
      </c>
      <c r="X49" s="3">
        <v>17.548333333333332</v>
      </c>
      <c r="Y49" s="3">
        <v>8.0375555555555547</v>
      </c>
      <c r="Z49" s="4">
        <f>Table39[[#This Row],[LPN Hours Contract]]/Table39[[#This Row],[LPN Hours]]</f>
        <v>0.45802387057966881</v>
      </c>
      <c r="AA49" s="3">
        <v>6.5169999999999995</v>
      </c>
      <c r="AB49" s="3">
        <v>0</v>
      </c>
      <c r="AC49" s="4">
        <f>Table39[[#This Row],[LPN Admin Hours Contract]]/Table39[[#This Row],[LPN Admin Hours]]</f>
        <v>0</v>
      </c>
      <c r="AD49" s="3">
        <f>SUM(Table39[[#This Row],[CNA Hours]], Table39[[#This Row],[NA in Training Hours]], Table39[[#This Row],[Med Aide/Tech Hours]])</f>
        <v>67.697444444444443</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48.763888888888886</v>
      </c>
      <c r="AH49" s="3">
        <v>0</v>
      </c>
      <c r="AI49" s="4">
        <f>Table39[[#This Row],[CNA Hours Contract]]/Table39[[#This Row],[CNA Hours]]</f>
        <v>0</v>
      </c>
      <c r="AJ49" s="3">
        <v>0</v>
      </c>
      <c r="AK49" s="3">
        <v>0</v>
      </c>
      <c r="AL49" s="4">
        <v>0</v>
      </c>
      <c r="AM49" s="3">
        <v>18.933555555555554</v>
      </c>
      <c r="AN49" s="3">
        <v>0</v>
      </c>
      <c r="AO49" s="4">
        <f>Table39[[#This Row],[Med Aide/Tech Hours Contract]]/Table39[[#This Row],[Med Aide/Tech Hours]]</f>
        <v>0</v>
      </c>
      <c r="AP49" s="1" t="s">
        <v>47</v>
      </c>
      <c r="AQ49" s="1">
        <v>7</v>
      </c>
    </row>
    <row r="50" spans="1:43" x14ac:dyDescent="0.2">
      <c r="A50" s="1" t="s">
        <v>479</v>
      </c>
      <c r="B50" s="1" t="s">
        <v>536</v>
      </c>
      <c r="C50" s="1" t="s">
        <v>1075</v>
      </c>
      <c r="D50" s="1" t="s">
        <v>1284</v>
      </c>
      <c r="E50" s="3">
        <v>60.766666666666666</v>
      </c>
      <c r="F50" s="3">
        <f t="shared" si="0"/>
        <v>211.22411111111111</v>
      </c>
      <c r="G50" s="3">
        <f>SUM(Table39[[#This Row],[RN Hours Contract (W/ Admin, DON)]], Table39[[#This Row],[LPN Contract Hours (w/ Admin)]], Table39[[#This Row],[CNA/NA/Med Aide Contract Hours]])</f>
        <v>0</v>
      </c>
      <c r="H50" s="4">
        <f>Table39[[#This Row],[Total Contract Hours]]/Table39[[#This Row],[Total Hours Nurse Staffing]]</f>
        <v>0</v>
      </c>
      <c r="I50" s="3">
        <f>SUM(Table39[[#This Row],[RN Hours]], Table39[[#This Row],[RN Admin Hours]], Table39[[#This Row],[RN DON Hours]])</f>
        <v>30.478111111111104</v>
      </c>
      <c r="J50" s="3">
        <f t="shared" si="3"/>
        <v>0</v>
      </c>
      <c r="K50" s="4">
        <f>Table39[[#This Row],[RN Hours Contract (W/ Admin, DON)]]/Table39[[#This Row],[RN Hours (w/ Admin, DON)]]</f>
        <v>0</v>
      </c>
      <c r="L50" s="3">
        <v>15.185666666666666</v>
      </c>
      <c r="M50" s="3">
        <v>0</v>
      </c>
      <c r="N50" s="4">
        <f>Table39[[#This Row],[RN Hours Contract]]/Table39[[#This Row],[RN Hours]]</f>
        <v>0</v>
      </c>
      <c r="O50" s="3">
        <v>9.6333333333333311</v>
      </c>
      <c r="P50" s="3">
        <v>0</v>
      </c>
      <c r="Q50" s="4">
        <f>Table39[[#This Row],[RN Admin Hours Contract]]/Table39[[#This Row],[RN Admin Hours]]</f>
        <v>0</v>
      </c>
      <c r="R50" s="3">
        <v>5.6591111111111108</v>
      </c>
      <c r="S50" s="3">
        <v>0</v>
      </c>
      <c r="T50" s="4">
        <f>Table39[[#This Row],[RN DON Hours Contract]]/Table39[[#This Row],[RN DON Hours]]</f>
        <v>0</v>
      </c>
      <c r="U50" s="3">
        <f>SUM(Table39[[#This Row],[LPN Hours]], Table39[[#This Row],[LPN Admin Hours]])</f>
        <v>51.127444444444443</v>
      </c>
      <c r="V50" s="3">
        <f>Table39[[#This Row],[LPN Hours Contract]]+Table39[[#This Row],[LPN Admin Hours Contract]]</f>
        <v>0</v>
      </c>
      <c r="W50" s="4">
        <f t="shared" si="4"/>
        <v>0</v>
      </c>
      <c r="X50" s="3">
        <v>40.614777777777775</v>
      </c>
      <c r="Y50" s="3">
        <v>0</v>
      </c>
      <c r="Z50" s="4">
        <f>Table39[[#This Row],[LPN Hours Contract]]/Table39[[#This Row],[LPN Hours]]</f>
        <v>0</v>
      </c>
      <c r="AA50" s="3">
        <v>10.512666666666666</v>
      </c>
      <c r="AB50" s="3">
        <v>0</v>
      </c>
      <c r="AC50" s="4">
        <f>Table39[[#This Row],[LPN Admin Hours Contract]]/Table39[[#This Row],[LPN Admin Hours]]</f>
        <v>0</v>
      </c>
      <c r="AD50" s="3">
        <f>SUM(Table39[[#This Row],[CNA Hours]], Table39[[#This Row],[NA in Training Hours]], Table39[[#This Row],[Med Aide/Tech Hours]])</f>
        <v>129.61855555555556</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104.89922222222222</v>
      </c>
      <c r="AH50" s="3">
        <v>0</v>
      </c>
      <c r="AI50" s="4">
        <f>Table39[[#This Row],[CNA Hours Contract]]/Table39[[#This Row],[CNA Hours]]</f>
        <v>0</v>
      </c>
      <c r="AJ50" s="3">
        <v>15.342666666666666</v>
      </c>
      <c r="AK50" s="3">
        <v>0</v>
      </c>
      <c r="AL50" s="4">
        <f>Table39[[#This Row],[NA in Training Hours Contract]]/Table39[[#This Row],[NA in Training Hours]]</f>
        <v>0</v>
      </c>
      <c r="AM50" s="3">
        <v>9.3766666666666634</v>
      </c>
      <c r="AN50" s="3">
        <v>0</v>
      </c>
      <c r="AO50" s="4">
        <f>Table39[[#This Row],[Med Aide/Tech Hours Contract]]/Table39[[#This Row],[Med Aide/Tech Hours]]</f>
        <v>0</v>
      </c>
      <c r="AP50" s="1" t="s">
        <v>48</v>
      </c>
      <c r="AQ50" s="1">
        <v>7</v>
      </c>
    </row>
    <row r="51" spans="1:43" x14ac:dyDescent="0.2">
      <c r="A51" s="1" t="s">
        <v>479</v>
      </c>
      <c r="B51" s="1" t="s">
        <v>537</v>
      </c>
      <c r="C51" s="1" t="s">
        <v>1076</v>
      </c>
      <c r="D51" s="1" t="s">
        <v>1285</v>
      </c>
      <c r="E51" s="3">
        <v>60.577777777777776</v>
      </c>
      <c r="F51" s="3">
        <f t="shared" si="0"/>
        <v>180.083</v>
      </c>
      <c r="G51" s="3">
        <f>SUM(Table39[[#This Row],[RN Hours Contract (W/ Admin, DON)]], Table39[[#This Row],[LPN Contract Hours (w/ Admin)]], Table39[[#This Row],[CNA/NA/Med Aide Contract Hours]])</f>
        <v>0</v>
      </c>
      <c r="H51" s="4">
        <f>Table39[[#This Row],[Total Contract Hours]]/Table39[[#This Row],[Total Hours Nurse Staffing]]</f>
        <v>0</v>
      </c>
      <c r="I51" s="3">
        <f>SUM(Table39[[#This Row],[RN Hours]], Table39[[#This Row],[RN Admin Hours]], Table39[[#This Row],[RN DON Hours]])</f>
        <v>21.485111111111109</v>
      </c>
      <c r="J51" s="3">
        <f t="shared" si="3"/>
        <v>0</v>
      </c>
      <c r="K51" s="4">
        <f>Table39[[#This Row],[RN Hours Contract (W/ Admin, DON)]]/Table39[[#This Row],[RN Hours (w/ Admin, DON)]]</f>
        <v>0</v>
      </c>
      <c r="L51" s="3">
        <v>9.7050000000000001</v>
      </c>
      <c r="M51" s="3">
        <v>0</v>
      </c>
      <c r="N51" s="4">
        <f>Table39[[#This Row],[RN Hours Contract]]/Table39[[#This Row],[RN Hours]]</f>
        <v>0</v>
      </c>
      <c r="O51" s="3">
        <v>7.2023333333333301</v>
      </c>
      <c r="P51" s="3">
        <v>0</v>
      </c>
      <c r="Q51" s="4">
        <f>Table39[[#This Row],[RN Admin Hours Contract]]/Table39[[#This Row],[RN Admin Hours]]</f>
        <v>0</v>
      </c>
      <c r="R51" s="3">
        <v>4.5777777777777775</v>
      </c>
      <c r="S51" s="3">
        <v>0</v>
      </c>
      <c r="T51" s="4">
        <f>Table39[[#This Row],[RN DON Hours Contract]]/Table39[[#This Row],[RN DON Hours]]</f>
        <v>0</v>
      </c>
      <c r="U51" s="3">
        <f>SUM(Table39[[#This Row],[LPN Hours]], Table39[[#This Row],[LPN Admin Hours]])</f>
        <v>46.779777777777781</v>
      </c>
      <c r="V51" s="3">
        <f>Table39[[#This Row],[LPN Hours Contract]]+Table39[[#This Row],[LPN Admin Hours Contract]]</f>
        <v>0</v>
      </c>
      <c r="W51" s="4">
        <f t="shared" si="4"/>
        <v>0</v>
      </c>
      <c r="X51" s="3">
        <v>40.575222222222223</v>
      </c>
      <c r="Y51" s="3">
        <v>0</v>
      </c>
      <c r="Z51" s="4">
        <f>Table39[[#This Row],[LPN Hours Contract]]/Table39[[#This Row],[LPN Hours]]</f>
        <v>0</v>
      </c>
      <c r="AA51" s="3">
        <v>6.2045555555555563</v>
      </c>
      <c r="AB51" s="3">
        <v>0</v>
      </c>
      <c r="AC51" s="4">
        <f>Table39[[#This Row],[LPN Admin Hours Contract]]/Table39[[#This Row],[LPN Admin Hours]]</f>
        <v>0</v>
      </c>
      <c r="AD51" s="3">
        <f>SUM(Table39[[#This Row],[CNA Hours]], Table39[[#This Row],[NA in Training Hours]], Table39[[#This Row],[Med Aide/Tech Hours]])</f>
        <v>111.81811111111111</v>
      </c>
      <c r="AE51" s="3">
        <f>SUM(Table39[[#This Row],[CNA Hours Contract]], Table39[[#This Row],[NA in Training Hours Contract]], Table39[[#This Row],[Med Aide/Tech Hours Contract]])</f>
        <v>0</v>
      </c>
      <c r="AF51" s="4">
        <f>Table39[[#This Row],[CNA/NA/Med Aide Contract Hours]]/Table39[[#This Row],[Total CNA, NA in Training, Med Aide/Tech Hours]]</f>
        <v>0</v>
      </c>
      <c r="AG51" s="3">
        <v>111.81811111111111</v>
      </c>
      <c r="AH51" s="3">
        <v>0</v>
      </c>
      <c r="AI51" s="4">
        <f>Table39[[#This Row],[CNA Hours Contract]]/Table39[[#This Row],[CNA Hours]]</f>
        <v>0</v>
      </c>
      <c r="AJ51" s="3">
        <v>0</v>
      </c>
      <c r="AK51" s="3">
        <v>0</v>
      </c>
      <c r="AL51" s="4">
        <v>0</v>
      </c>
      <c r="AM51" s="3">
        <v>0</v>
      </c>
      <c r="AN51" s="3">
        <v>0</v>
      </c>
      <c r="AO51" s="4">
        <v>0</v>
      </c>
      <c r="AP51" s="1" t="s">
        <v>49</v>
      </c>
      <c r="AQ51" s="1">
        <v>7</v>
      </c>
    </row>
    <row r="52" spans="1:43" x14ac:dyDescent="0.2">
      <c r="A52" s="1" t="s">
        <v>479</v>
      </c>
      <c r="B52" s="1" t="s">
        <v>538</v>
      </c>
      <c r="C52" s="1" t="s">
        <v>1077</v>
      </c>
      <c r="D52" s="1" t="s">
        <v>1286</v>
      </c>
      <c r="E52" s="3">
        <v>62.677777777777777</v>
      </c>
      <c r="F52" s="3">
        <f t="shared" si="0"/>
        <v>198.88611111111112</v>
      </c>
      <c r="G52" s="3">
        <f>SUM(Table39[[#This Row],[RN Hours Contract (W/ Admin, DON)]], Table39[[#This Row],[LPN Contract Hours (w/ Admin)]], Table39[[#This Row],[CNA/NA/Med Aide Contract Hours]])</f>
        <v>0</v>
      </c>
      <c r="H52" s="4">
        <f>Table39[[#This Row],[Total Contract Hours]]/Table39[[#This Row],[Total Hours Nurse Staffing]]</f>
        <v>0</v>
      </c>
      <c r="I52" s="3">
        <f>SUM(Table39[[#This Row],[RN Hours]], Table39[[#This Row],[RN Admin Hours]], Table39[[#This Row],[RN DON Hours]])</f>
        <v>16.663888888888888</v>
      </c>
      <c r="J52" s="3">
        <f t="shared" si="3"/>
        <v>0</v>
      </c>
      <c r="K52" s="4">
        <f>Table39[[#This Row],[RN Hours Contract (W/ Admin, DON)]]/Table39[[#This Row],[RN Hours (w/ Admin, DON)]]</f>
        <v>0</v>
      </c>
      <c r="L52" s="3">
        <v>12.574999999999999</v>
      </c>
      <c r="M52" s="3">
        <v>0</v>
      </c>
      <c r="N52" s="4">
        <f>Table39[[#This Row],[RN Hours Contract]]/Table39[[#This Row],[RN Hours]]</f>
        <v>0</v>
      </c>
      <c r="O52" s="3">
        <v>0</v>
      </c>
      <c r="P52" s="3">
        <v>0</v>
      </c>
      <c r="Q52" s="4">
        <v>0</v>
      </c>
      <c r="R52" s="3">
        <v>4.0888888888888886</v>
      </c>
      <c r="S52" s="3">
        <v>0</v>
      </c>
      <c r="T52" s="4">
        <f>Table39[[#This Row],[RN DON Hours Contract]]/Table39[[#This Row],[RN DON Hours]]</f>
        <v>0</v>
      </c>
      <c r="U52" s="3">
        <f>SUM(Table39[[#This Row],[LPN Hours]], Table39[[#This Row],[LPN Admin Hours]])</f>
        <v>34.841666666666669</v>
      </c>
      <c r="V52" s="3">
        <f>Table39[[#This Row],[LPN Hours Contract]]+Table39[[#This Row],[LPN Admin Hours Contract]]</f>
        <v>0</v>
      </c>
      <c r="W52" s="4">
        <f t="shared" si="4"/>
        <v>0</v>
      </c>
      <c r="X52" s="3">
        <v>29.258333333333333</v>
      </c>
      <c r="Y52" s="3">
        <v>0</v>
      </c>
      <c r="Z52" s="4">
        <f>Table39[[#This Row],[LPN Hours Contract]]/Table39[[#This Row],[LPN Hours]]</f>
        <v>0</v>
      </c>
      <c r="AA52" s="3">
        <v>5.583333333333333</v>
      </c>
      <c r="AB52" s="3">
        <v>0</v>
      </c>
      <c r="AC52" s="4">
        <f>Table39[[#This Row],[LPN Admin Hours Contract]]/Table39[[#This Row],[LPN Admin Hours]]</f>
        <v>0</v>
      </c>
      <c r="AD52" s="3">
        <f>SUM(Table39[[#This Row],[CNA Hours]], Table39[[#This Row],[NA in Training Hours]], Table39[[#This Row],[Med Aide/Tech Hours]])</f>
        <v>147.38055555555556</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53.174999999999997</v>
      </c>
      <c r="AH52" s="3">
        <v>0</v>
      </c>
      <c r="AI52" s="4">
        <f>Table39[[#This Row],[CNA Hours Contract]]/Table39[[#This Row],[CNA Hours]]</f>
        <v>0</v>
      </c>
      <c r="AJ52" s="3">
        <v>82.75</v>
      </c>
      <c r="AK52" s="3">
        <v>0</v>
      </c>
      <c r="AL52" s="4">
        <f>Table39[[#This Row],[NA in Training Hours Contract]]/Table39[[#This Row],[NA in Training Hours]]</f>
        <v>0</v>
      </c>
      <c r="AM52" s="3">
        <v>11.455555555555556</v>
      </c>
      <c r="AN52" s="3">
        <v>0</v>
      </c>
      <c r="AO52" s="4">
        <f>Table39[[#This Row],[Med Aide/Tech Hours Contract]]/Table39[[#This Row],[Med Aide/Tech Hours]]</f>
        <v>0</v>
      </c>
      <c r="AP52" s="1" t="s">
        <v>50</v>
      </c>
      <c r="AQ52" s="1">
        <v>7</v>
      </c>
    </row>
    <row r="53" spans="1:43" x14ac:dyDescent="0.2">
      <c r="A53" s="1" t="s">
        <v>479</v>
      </c>
      <c r="B53" s="1" t="s">
        <v>539</v>
      </c>
      <c r="C53" s="1" t="s">
        <v>1078</v>
      </c>
      <c r="D53" s="1" t="s">
        <v>1204</v>
      </c>
      <c r="E53" s="3">
        <v>160.05555555555554</v>
      </c>
      <c r="F53" s="3">
        <f t="shared" si="0"/>
        <v>443.12299999999993</v>
      </c>
      <c r="G53" s="3">
        <f>SUM(Table39[[#This Row],[RN Hours Contract (W/ Admin, DON)]], Table39[[#This Row],[LPN Contract Hours (w/ Admin)]], Table39[[#This Row],[CNA/NA/Med Aide Contract Hours]])</f>
        <v>0</v>
      </c>
      <c r="H53" s="4">
        <f>Table39[[#This Row],[Total Contract Hours]]/Table39[[#This Row],[Total Hours Nurse Staffing]]</f>
        <v>0</v>
      </c>
      <c r="I53" s="3">
        <f>SUM(Table39[[#This Row],[RN Hours]], Table39[[#This Row],[RN Admin Hours]], Table39[[#This Row],[RN DON Hours]])</f>
        <v>42.718333333333334</v>
      </c>
      <c r="J53" s="3">
        <f t="shared" si="3"/>
        <v>0</v>
      </c>
      <c r="K53" s="4">
        <f>Table39[[#This Row],[RN Hours Contract (W/ Admin, DON)]]/Table39[[#This Row],[RN Hours (w/ Admin, DON)]]</f>
        <v>0</v>
      </c>
      <c r="L53" s="3">
        <v>32.625888888888888</v>
      </c>
      <c r="M53" s="3">
        <v>0</v>
      </c>
      <c r="N53" s="4">
        <f>Table39[[#This Row],[RN Hours Contract]]/Table39[[#This Row],[RN Hours]]</f>
        <v>0</v>
      </c>
      <c r="O53" s="3">
        <v>4.6702222222222209</v>
      </c>
      <c r="P53" s="3">
        <v>0</v>
      </c>
      <c r="Q53" s="4">
        <f>Table39[[#This Row],[RN Admin Hours Contract]]/Table39[[#This Row],[RN Admin Hours]]</f>
        <v>0</v>
      </c>
      <c r="R53" s="3">
        <v>5.4222222222222225</v>
      </c>
      <c r="S53" s="3">
        <v>0</v>
      </c>
      <c r="T53" s="4">
        <f>Table39[[#This Row],[RN DON Hours Contract]]/Table39[[#This Row],[RN DON Hours]]</f>
        <v>0</v>
      </c>
      <c r="U53" s="3">
        <f>SUM(Table39[[#This Row],[LPN Hours]], Table39[[#This Row],[LPN Admin Hours]])</f>
        <v>128.89777777777778</v>
      </c>
      <c r="V53" s="3">
        <f>Table39[[#This Row],[LPN Hours Contract]]+Table39[[#This Row],[LPN Admin Hours Contract]]</f>
        <v>0</v>
      </c>
      <c r="W53" s="4">
        <f t="shared" si="4"/>
        <v>0</v>
      </c>
      <c r="X53" s="3">
        <v>124.78288888888888</v>
      </c>
      <c r="Y53" s="3">
        <v>0</v>
      </c>
      <c r="Z53" s="4">
        <f>Table39[[#This Row],[LPN Hours Contract]]/Table39[[#This Row],[LPN Hours]]</f>
        <v>0</v>
      </c>
      <c r="AA53" s="3">
        <v>4.1148888888888893</v>
      </c>
      <c r="AB53" s="3">
        <v>0</v>
      </c>
      <c r="AC53" s="4">
        <f>Table39[[#This Row],[LPN Admin Hours Contract]]/Table39[[#This Row],[LPN Admin Hours]]</f>
        <v>0</v>
      </c>
      <c r="AD53" s="3">
        <f>SUM(Table39[[#This Row],[CNA Hours]], Table39[[#This Row],[NA in Training Hours]], Table39[[#This Row],[Med Aide/Tech Hours]])</f>
        <v>271.50688888888885</v>
      </c>
      <c r="AE53" s="3">
        <f>SUM(Table39[[#This Row],[CNA Hours Contract]], Table39[[#This Row],[NA in Training Hours Contract]], Table39[[#This Row],[Med Aide/Tech Hours Contract]])</f>
        <v>0</v>
      </c>
      <c r="AF53" s="4">
        <f>Table39[[#This Row],[CNA/NA/Med Aide Contract Hours]]/Table39[[#This Row],[Total CNA, NA in Training, Med Aide/Tech Hours]]</f>
        <v>0</v>
      </c>
      <c r="AG53" s="3">
        <v>271.50688888888885</v>
      </c>
      <c r="AH53" s="3">
        <v>0</v>
      </c>
      <c r="AI53" s="4">
        <f>Table39[[#This Row],[CNA Hours Contract]]/Table39[[#This Row],[CNA Hours]]</f>
        <v>0</v>
      </c>
      <c r="AJ53" s="3">
        <v>0</v>
      </c>
      <c r="AK53" s="3">
        <v>0</v>
      </c>
      <c r="AL53" s="4">
        <v>0</v>
      </c>
      <c r="AM53" s="3">
        <v>0</v>
      </c>
      <c r="AN53" s="3">
        <v>0</v>
      </c>
      <c r="AO53" s="4">
        <v>0</v>
      </c>
      <c r="AP53" s="1" t="s">
        <v>51</v>
      </c>
      <c r="AQ53" s="1">
        <v>7</v>
      </c>
    </row>
    <row r="54" spans="1:43" x14ac:dyDescent="0.2">
      <c r="A54" s="1" t="s">
        <v>479</v>
      </c>
      <c r="B54" s="1" t="s">
        <v>540</v>
      </c>
      <c r="C54" s="1" t="s">
        <v>1079</v>
      </c>
      <c r="D54" s="1" t="s">
        <v>1287</v>
      </c>
      <c r="E54" s="3">
        <v>55.755555555555553</v>
      </c>
      <c r="F54" s="3">
        <f t="shared" si="0"/>
        <v>157.81666666666666</v>
      </c>
      <c r="G54" s="3">
        <f>SUM(Table39[[#This Row],[RN Hours Contract (W/ Admin, DON)]], Table39[[#This Row],[LPN Contract Hours (w/ Admin)]], Table39[[#This Row],[CNA/NA/Med Aide Contract Hours]])</f>
        <v>1.411111111111111</v>
      </c>
      <c r="H54" s="4">
        <f>Table39[[#This Row],[Total Contract Hours]]/Table39[[#This Row],[Total Hours Nurse Staffing]]</f>
        <v>8.9414580913155205E-3</v>
      </c>
      <c r="I54" s="3">
        <f>SUM(Table39[[#This Row],[RN Hours]], Table39[[#This Row],[RN Admin Hours]], Table39[[#This Row],[RN DON Hours]])</f>
        <v>21.94511111111111</v>
      </c>
      <c r="J54" s="3">
        <f t="shared" si="3"/>
        <v>1.411111111111111</v>
      </c>
      <c r="K54" s="4">
        <f>Table39[[#This Row],[RN Hours Contract (W/ Admin, DON)]]/Table39[[#This Row],[RN Hours (w/ Admin, DON)]]</f>
        <v>6.430184399461282E-2</v>
      </c>
      <c r="L54" s="3">
        <v>14.122111111111112</v>
      </c>
      <c r="M54" s="3">
        <v>1.3222222222222222</v>
      </c>
      <c r="N54" s="4">
        <f>Table39[[#This Row],[RN Hours Contract]]/Table39[[#This Row],[RN Hours]]</f>
        <v>9.3627801949661277E-2</v>
      </c>
      <c r="O54" s="3">
        <v>4.1455555555555561</v>
      </c>
      <c r="P54" s="3">
        <v>8.8888888888888892E-2</v>
      </c>
      <c r="Q54" s="4">
        <f>Table39[[#This Row],[RN Admin Hours Contract]]/Table39[[#This Row],[RN Admin Hours]]</f>
        <v>2.1441972661484853E-2</v>
      </c>
      <c r="R54" s="3">
        <v>3.6774444444444447</v>
      </c>
      <c r="S54" s="3">
        <v>0</v>
      </c>
      <c r="T54" s="4">
        <f>Table39[[#This Row],[RN DON Hours Contract]]/Table39[[#This Row],[RN DON Hours]]</f>
        <v>0</v>
      </c>
      <c r="U54" s="3">
        <f>SUM(Table39[[#This Row],[LPN Hours]], Table39[[#This Row],[LPN Admin Hours]])</f>
        <v>45.178444444444445</v>
      </c>
      <c r="V54" s="3">
        <f>Table39[[#This Row],[LPN Hours Contract]]+Table39[[#This Row],[LPN Admin Hours Contract]]</f>
        <v>0</v>
      </c>
      <c r="W54" s="4">
        <f t="shared" si="4"/>
        <v>0</v>
      </c>
      <c r="X54" s="3">
        <v>45.178444444444445</v>
      </c>
      <c r="Y54" s="3">
        <v>0</v>
      </c>
      <c r="Z54" s="4">
        <f>Table39[[#This Row],[LPN Hours Contract]]/Table39[[#This Row],[LPN Hours]]</f>
        <v>0</v>
      </c>
      <c r="AA54" s="3">
        <v>0</v>
      </c>
      <c r="AB54" s="3">
        <v>0</v>
      </c>
      <c r="AC54" s="4">
        <v>0</v>
      </c>
      <c r="AD54" s="3">
        <f>SUM(Table39[[#This Row],[CNA Hours]], Table39[[#This Row],[NA in Training Hours]], Table39[[#This Row],[Med Aide/Tech Hours]])</f>
        <v>90.693111111111108</v>
      </c>
      <c r="AE54" s="3">
        <f>SUM(Table39[[#This Row],[CNA Hours Contract]], Table39[[#This Row],[NA in Training Hours Contract]], Table39[[#This Row],[Med Aide/Tech Hours Contract]])</f>
        <v>0</v>
      </c>
      <c r="AF54" s="4">
        <f>Table39[[#This Row],[CNA/NA/Med Aide Contract Hours]]/Table39[[#This Row],[Total CNA, NA in Training, Med Aide/Tech Hours]]</f>
        <v>0</v>
      </c>
      <c r="AG54" s="3">
        <v>90.63422222222222</v>
      </c>
      <c r="AH54" s="3">
        <v>0</v>
      </c>
      <c r="AI54" s="4">
        <f>Table39[[#This Row],[CNA Hours Contract]]/Table39[[#This Row],[CNA Hours]]</f>
        <v>0</v>
      </c>
      <c r="AJ54" s="3">
        <v>5.8888888888888893E-2</v>
      </c>
      <c r="AK54" s="3">
        <v>0</v>
      </c>
      <c r="AL54" s="4">
        <f>Table39[[#This Row],[NA in Training Hours Contract]]/Table39[[#This Row],[NA in Training Hours]]</f>
        <v>0</v>
      </c>
      <c r="AM54" s="3">
        <v>0</v>
      </c>
      <c r="AN54" s="3">
        <v>0</v>
      </c>
      <c r="AO54" s="4">
        <v>0</v>
      </c>
      <c r="AP54" s="1" t="s">
        <v>52</v>
      </c>
      <c r="AQ54" s="1">
        <v>7</v>
      </c>
    </row>
    <row r="55" spans="1:43" x14ac:dyDescent="0.2">
      <c r="A55" s="1" t="s">
        <v>479</v>
      </c>
      <c r="B55" s="1" t="s">
        <v>541</v>
      </c>
      <c r="C55" s="1" t="s">
        <v>1080</v>
      </c>
      <c r="D55" s="1" t="s">
        <v>1276</v>
      </c>
      <c r="E55" s="3">
        <v>54.088888888888889</v>
      </c>
      <c r="F55" s="3">
        <f t="shared" si="0"/>
        <v>195.69444444444446</v>
      </c>
      <c r="G55" s="3">
        <f>SUM(Table39[[#This Row],[RN Hours Contract (W/ Admin, DON)]], Table39[[#This Row],[LPN Contract Hours (w/ Admin)]], Table39[[#This Row],[CNA/NA/Med Aide Contract Hours]])</f>
        <v>0</v>
      </c>
      <c r="H55" s="4">
        <f>Table39[[#This Row],[Total Contract Hours]]/Table39[[#This Row],[Total Hours Nurse Staffing]]</f>
        <v>0</v>
      </c>
      <c r="I55" s="3">
        <f>SUM(Table39[[#This Row],[RN Hours]], Table39[[#This Row],[RN Admin Hours]], Table39[[#This Row],[RN DON Hours]])</f>
        <v>25.833333333333336</v>
      </c>
      <c r="J55" s="3">
        <f t="shared" si="3"/>
        <v>0</v>
      </c>
      <c r="K55" s="4">
        <f>Table39[[#This Row],[RN Hours Contract (W/ Admin, DON)]]/Table39[[#This Row],[RN Hours (w/ Admin, DON)]]</f>
        <v>0</v>
      </c>
      <c r="L55" s="3">
        <v>20.658333333333335</v>
      </c>
      <c r="M55" s="3">
        <v>0</v>
      </c>
      <c r="N55" s="4">
        <f>Table39[[#This Row],[RN Hours Contract]]/Table39[[#This Row],[RN Hours]]</f>
        <v>0</v>
      </c>
      <c r="O55" s="3">
        <v>7.2222222222222215E-2</v>
      </c>
      <c r="P55" s="3">
        <v>0</v>
      </c>
      <c r="Q55" s="4">
        <f>Table39[[#This Row],[RN Admin Hours Contract]]/Table39[[#This Row],[RN Admin Hours]]</f>
        <v>0</v>
      </c>
      <c r="R55" s="3">
        <v>5.1027777777777779</v>
      </c>
      <c r="S55" s="3">
        <v>0</v>
      </c>
      <c r="T55" s="4">
        <f>Table39[[#This Row],[RN DON Hours Contract]]/Table39[[#This Row],[RN DON Hours]]</f>
        <v>0</v>
      </c>
      <c r="U55" s="3">
        <f>SUM(Table39[[#This Row],[LPN Hours]], Table39[[#This Row],[LPN Admin Hours]])</f>
        <v>43.702777777777776</v>
      </c>
      <c r="V55" s="3">
        <f>Table39[[#This Row],[LPN Hours Contract]]+Table39[[#This Row],[LPN Admin Hours Contract]]</f>
        <v>0</v>
      </c>
      <c r="W55" s="4">
        <f t="shared" si="4"/>
        <v>0</v>
      </c>
      <c r="X55" s="3">
        <v>43.30833333333333</v>
      </c>
      <c r="Y55" s="3">
        <v>0</v>
      </c>
      <c r="Z55" s="4">
        <f>Table39[[#This Row],[LPN Hours Contract]]/Table39[[#This Row],[LPN Hours]]</f>
        <v>0</v>
      </c>
      <c r="AA55" s="3">
        <v>0.39444444444444443</v>
      </c>
      <c r="AB55" s="3">
        <v>0</v>
      </c>
      <c r="AC55" s="4">
        <f>Table39[[#This Row],[LPN Admin Hours Contract]]/Table39[[#This Row],[LPN Admin Hours]]</f>
        <v>0</v>
      </c>
      <c r="AD55" s="3">
        <f>SUM(Table39[[#This Row],[CNA Hours]], Table39[[#This Row],[NA in Training Hours]], Table39[[#This Row],[Med Aide/Tech Hours]])</f>
        <v>126.15833333333333</v>
      </c>
      <c r="AE55" s="3">
        <f>SUM(Table39[[#This Row],[CNA Hours Contract]], Table39[[#This Row],[NA in Training Hours Contract]], Table39[[#This Row],[Med Aide/Tech Hours Contract]])</f>
        <v>0</v>
      </c>
      <c r="AF55" s="4">
        <f>Table39[[#This Row],[CNA/NA/Med Aide Contract Hours]]/Table39[[#This Row],[Total CNA, NA in Training, Med Aide/Tech Hours]]</f>
        <v>0</v>
      </c>
      <c r="AG55" s="3">
        <v>109.85555555555555</v>
      </c>
      <c r="AH55" s="3">
        <v>0</v>
      </c>
      <c r="AI55" s="4">
        <f>Table39[[#This Row],[CNA Hours Contract]]/Table39[[#This Row],[CNA Hours]]</f>
        <v>0</v>
      </c>
      <c r="AJ55" s="3">
        <v>0</v>
      </c>
      <c r="AK55" s="3">
        <v>0</v>
      </c>
      <c r="AL55" s="4">
        <v>0</v>
      </c>
      <c r="AM55" s="3">
        <v>16.302777777777777</v>
      </c>
      <c r="AN55" s="3">
        <v>0</v>
      </c>
      <c r="AO55" s="4">
        <f>Table39[[#This Row],[Med Aide/Tech Hours Contract]]/Table39[[#This Row],[Med Aide/Tech Hours]]</f>
        <v>0</v>
      </c>
      <c r="AP55" s="1" t="s">
        <v>53</v>
      </c>
      <c r="AQ55" s="1">
        <v>7</v>
      </c>
    </row>
    <row r="56" spans="1:43" x14ac:dyDescent="0.2">
      <c r="A56" s="1" t="s">
        <v>479</v>
      </c>
      <c r="B56" s="1" t="s">
        <v>542</v>
      </c>
      <c r="C56" s="1" t="s">
        <v>1081</v>
      </c>
      <c r="D56" s="1" t="s">
        <v>1288</v>
      </c>
      <c r="E56" s="3">
        <v>75.844444444444449</v>
      </c>
      <c r="F56" s="3">
        <f t="shared" si="0"/>
        <v>237.80077777777774</v>
      </c>
      <c r="G56" s="3">
        <f>SUM(Table39[[#This Row],[RN Hours Contract (W/ Admin, DON)]], Table39[[#This Row],[LPN Contract Hours (w/ Admin)]], Table39[[#This Row],[CNA/NA/Med Aide Contract Hours]])</f>
        <v>0</v>
      </c>
      <c r="H56" s="4">
        <f>Table39[[#This Row],[Total Contract Hours]]/Table39[[#This Row],[Total Hours Nurse Staffing]]</f>
        <v>0</v>
      </c>
      <c r="I56" s="3">
        <f>SUM(Table39[[#This Row],[RN Hours]], Table39[[#This Row],[RN Admin Hours]], Table39[[#This Row],[RN DON Hours]])</f>
        <v>27.427888888888887</v>
      </c>
      <c r="J56" s="3">
        <f t="shared" si="3"/>
        <v>0</v>
      </c>
      <c r="K56" s="4">
        <f>Table39[[#This Row],[RN Hours Contract (W/ Admin, DON)]]/Table39[[#This Row],[RN Hours (w/ Admin, DON)]]</f>
        <v>0</v>
      </c>
      <c r="L56" s="3">
        <v>19.337666666666667</v>
      </c>
      <c r="M56" s="3">
        <v>0</v>
      </c>
      <c r="N56" s="4">
        <f>Table39[[#This Row],[RN Hours Contract]]/Table39[[#This Row],[RN Hours]]</f>
        <v>0</v>
      </c>
      <c r="O56" s="3">
        <v>2.712444444444444</v>
      </c>
      <c r="P56" s="3">
        <v>0</v>
      </c>
      <c r="Q56" s="4">
        <f>Table39[[#This Row],[RN Admin Hours Contract]]/Table39[[#This Row],[RN Admin Hours]]</f>
        <v>0</v>
      </c>
      <c r="R56" s="3">
        <v>5.3777777777777782</v>
      </c>
      <c r="S56" s="3">
        <v>0</v>
      </c>
      <c r="T56" s="4">
        <f>Table39[[#This Row],[RN DON Hours Contract]]/Table39[[#This Row],[RN DON Hours]]</f>
        <v>0</v>
      </c>
      <c r="U56" s="3">
        <f>SUM(Table39[[#This Row],[LPN Hours]], Table39[[#This Row],[LPN Admin Hours]])</f>
        <v>23.510444444444445</v>
      </c>
      <c r="V56" s="3">
        <f>Table39[[#This Row],[LPN Hours Contract]]+Table39[[#This Row],[LPN Admin Hours Contract]]</f>
        <v>0</v>
      </c>
      <c r="W56" s="4">
        <f t="shared" si="4"/>
        <v>0</v>
      </c>
      <c r="X56" s="3">
        <v>23.510444444444445</v>
      </c>
      <c r="Y56" s="3">
        <v>0</v>
      </c>
      <c r="Z56" s="4">
        <f>Table39[[#This Row],[LPN Hours Contract]]/Table39[[#This Row],[LPN Hours]]</f>
        <v>0</v>
      </c>
      <c r="AA56" s="3">
        <v>0</v>
      </c>
      <c r="AB56" s="3">
        <v>0</v>
      </c>
      <c r="AC56" s="4">
        <v>0</v>
      </c>
      <c r="AD56" s="3">
        <f>SUM(Table39[[#This Row],[CNA Hours]], Table39[[#This Row],[NA in Training Hours]], Table39[[#This Row],[Med Aide/Tech Hours]])</f>
        <v>186.86244444444441</v>
      </c>
      <c r="AE56" s="3">
        <f>SUM(Table39[[#This Row],[CNA Hours Contract]], Table39[[#This Row],[NA in Training Hours Contract]], Table39[[#This Row],[Med Aide/Tech Hours Contract]])</f>
        <v>0</v>
      </c>
      <c r="AF56" s="4">
        <f>Table39[[#This Row],[CNA/NA/Med Aide Contract Hours]]/Table39[[#This Row],[Total CNA, NA in Training, Med Aide/Tech Hours]]</f>
        <v>0</v>
      </c>
      <c r="AG56" s="3">
        <v>117.50022222222222</v>
      </c>
      <c r="AH56" s="3">
        <v>0</v>
      </c>
      <c r="AI56" s="4">
        <f>Table39[[#This Row],[CNA Hours Contract]]/Table39[[#This Row],[CNA Hours]]</f>
        <v>0</v>
      </c>
      <c r="AJ56" s="3">
        <v>25.444222222222212</v>
      </c>
      <c r="AK56" s="3">
        <v>0</v>
      </c>
      <c r="AL56" s="4">
        <f>Table39[[#This Row],[NA in Training Hours Contract]]/Table39[[#This Row],[NA in Training Hours]]</f>
        <v>0</v>
      </c>
      <c r="AM56" s="3">
        <v>43.917999999999985</v>
      </c>
      <c r="AN56" s="3">
        <v>0</v>
      </c>
      <c r="AO56" s="4">
        <f>Table39[[#This Row],[Med Aide/Tech Hours Contract]]/Table39[[#This Row],[Med Aide/Tech Hours]]</f>
        <v>0</v>
      </c>
      <c r="AP56" s="1" t="s">
        <v>54</v>
      </c>
      <c r="AQ56" s="1">
        <v>7</v>
      </c>
    </row>
    <row r="57" spans="1:43" x14ac:dyDescent="0.2">
      <c r="A57" s="1" t="s">
        <v>479</v>
      </c>
      <c r="B57" s="1" t="s">
        <v>543</v>
      </c>
      <c r="C57" s="1" t="s">
        <v>1052</v>
      </c>
      <c r="D57" s="1" t="s">
        <v>1208</v>
      </c>
      <c r="E57" s="3">
        <v>87.555555555555557</v>
      </c>
      <c r="F57" s="3">
        <f t="shared" si="0"/>
        <v>299.18944444444446</v>
      </c>
      <c r="G57" s="3">
        <f>SUM(Table39[[#This Row],[RN Hours Contract (W/ Admin, DON)]], Table39[[#This Row],[LPN Contract Hours (w/ Admin)]], Table39[[#This Row],[CNA/NA/Med Aide Contract Hours]])</f>
        <v>6.9672222222222233</v>
      </c>
      <c r="H57" s="4">
        <f>Table39[[#This Row],[Total Contract Hours]]/Table39[[#This Row],[Total Hours Nurse Staffing]]</f>
        <v>2.3286992076740679E-2</v>
      </c>
      <c r="I57" s="3">
        <f>SUM(Table39[[#This Row],[RN Hours]], Table39[[#This Row],[RN Admin Hours]], Table39[[#This Row],[RN DON Hours]])</f>
        <v>40.455555555555556</v>
      </c>
      <c r="J57" s="3">
        <f t="shared" si="3"/>
        <v>0</v>
      </c>
      <c r="K57" s="4">
        <f>Table39[[#This Row],[RN Hours Contract (W/ Admin, DON)]]/Table39[[#This Row],[RN Hours (w/ Admin, DON)]]</f>
        <v>0</v>
      </c>
      <c r="L57" s="3">
        <v>24.247222222222224</v>
      </c>
      <c r="M57" s="3">
        <v>0</v>
      </c>
      <c r="N57" s="4">
        <f>Table39[[#This Row],[RN Hours Contract]]/Table39[[#This Row],[RN Hours]]</f>
        <v>0</v>
      </c>
      <c r="O57" s="3">
        <v>10.536111111111111</v>
      </c>
      <c r="P57" s="3">
        <v>0</v>
      </c>
      <c r="Q57" s="4">
        <f>Table39[[#This Row],[RN Admin Hours Contract]]/Table39[[#This Row],[RN Admin Hours]]</f>
        <v>0</v>
      </c>
      <c r="R57" s="3">
        <v>5.6722222222222225</v>
      </c>
      <c r="S57" s="3">
        <v>0</v>
      </c>
      <c r="T57" s="4">
        <f>Table39[[#This Row],[RN DON Hours Contract]]/Table39[[#This Row],[RN DON Hours]]</f>
        <v>0</v>
      </c>
      <c r="U57" s="3">
        <f>SUM(Table39[[#This Row],[LPN Hours]], Table39[[#This Row],[LPN Admin Hours]])</f>
        <v>58.308333333333337</v>
      </c>
      <c r="V57" s="3">
        <f>Table39[[#This Row],[LPN Hours Contract]]+Table39[[#This Row],[LPN Admin Hours Contract]]</f>
        <v>0</v>
      </c>
      <c r="W57" s="4">
        <f t="shared" si="4"/>
        <v>0</v>
      </c>
      <c r="X57" s="3">
        <v>52.35</v>
      </c>
      <c r="Y57" s="3">
        <v>0</v>
      </c>
      <c r="Z57" s="4">
        <f>Table39[[#This Row],[LPN Hours Contract]]/Table39[[#This Row],[LPN Hours]]</f>
        <v>0</v>
      </c>
      <c r="AA57" s="3">
        <v>5.958333333333333</v>
      </c>
      <c r="AB57" s="3">
        <v>0</v>
      </c>
      <c r="AC57" s="4">
        <f>Table39[[#This Row],[LPN Admin Hours Contract]]/Table39[[#This Row],[LPN Admin Hours]]</f>
        <v>0</v>
      </c>
      <c r="AD57" s="3">
        <f>SUM(Table39[[#This Row],[CNA Hours]], Table39[[#This Row],[NA in Training Hours]], Table39[[#This Row],[Med Aide/Tech Hours]])</f>
        <v>200.42555555555555</v>
      </c>
      <c r="AE57" s="3">
        <f>SUM(Table39[[#This Row],[CNA Hours Contract]], Table39[[#This Row],[NA in Training Hours Contract]], Table39[[#This Row],[Med Aide/Tech Hours Contract]])</f>
        <v>6.9672222222222233</v>
      </c>
      <c r="AF57" s="4">
        <f>Table39[[#This Row],[CNA/NA/Med Aide Contract Hours]]/Table39[[#This Row],[Total CNA, NA in Training, Med Aide/Tech Hours]]</f>
        <v>3.4762144991490336E-2</v>
      </c>
      <c r="AG57" s="3">
        <v>162.21444444444444</v>
      </c>
      <c r="AH57" s="3">
        <v>6.9672222222222233</v>
      </c>
      <c r="AI57" s="4">
        <f>Table39[[#This Row],[CNA Hours Contract]]/Table39[[#This Row],[CNA Hours]]</f>
        <v>4.2950689416615874E-2</v>
      </c>
      <c r="AJ57" s="3">
        <v>0.98888888888888893</v>
      </c>
      <c r="AK57" s="3">
        <v>0</v>
      </c>
      <c r="AL57" s="4">
        <f>Table39[[#This Row],[NA in Training Hours Contract]]/Table39[[#This Row],[NA in Training Hours]]</f>
        <v>0</v>
      </c>
      <c r="AM57" s="3">
        <v>37.222222222222221</v>
      </c>
      <c r="AN57" s="3">
        <v>0</v>
      </c>
      <c r="AO57" s="4">
        <f>Table39[[#This Row],[Med Aide/Tech Hours Contract]]/Table39[[#This Row],[Med Aide/Tech Hours]]</f>
        <v>0</v>
      </c>
      <c r="AP57" s="1" t="s">
        <v>55</v>
      </c>
      <c r="AQ57" s="1">
        <v>7</v>
      </c>
    </row>
    <row r="58" spans="1:43" x14ac:dyDescent="0.2">
      <c r="A58" s="1" t="s">
        <v>479</v>
      </c>
      <c r="B58" s="1" t="s">
        <v>544</v>
      </c>
      <c r="C58" s="1" t="s">
        <v>1082</v>
      </c>
      <c r="D58" s="1" t="s">
        <v>1289</v>
      </c>
      <c r="E58" s="3">
        <v>60.5</v>
      </c>
      <c r="F58" s="3">
        <f t="shared" si="0"/>
        <v>147.28888888888889</v>
      </c>
      <c r="G58" s="3">
        <f>SUM(Table39[[#This Row],[RN Hours Contract (W/ Admin, DON)]], Table39[[#This Row],[LPN Contract Hours (w/ Admin)]], Table39[[#This Row],[CNA/NA/Med Aide Contract Hours]])</f>
        <v>0</v>
      </c>
      <c r="H58" s="4">
        <f>Table39[[#This Row],[Total Contract Hours]]/Table39[[#This Row],[Total Hours Nurse Staffing]]</f>
        <v>0</v>
      </c>
      <c r="I58" s="3">
        <f>SUM(Table39[[#This Row],[RN Hours]], Table39[[#This Row],[RN Admin Hours]], Table39[[#This Row],[RN DON Hours]])</f>
        <v>33.994444444444447</v>
      </c>
      <c r="J58" s="3">
        <f t="shared" si="3"/>
        <v>0</v>
      </c>
      <c r="K58" s="4">
        <f>Table39[[#This Row],[RN Hours Contract (W/ Admin, DON)]]/Table39[[#This Row],[RN Hours (w/ Admin, DON)]]</f>
        <v>0</v>
      </c>
      <c r="L58" s="3">
        <v>21.580555555555556</v>
      </c>
      <c r="M58" s="3">
        <v>0</v>
      </c>
      <c r="N58" s="4">
        <f>Table39[[#This Row],[RN Hours Contract]]/Table39[[#This Row],[RN Hours]]</f>
        <v>0</v>
      </c>
      <c r="O58" s="3">
        <v>6.7249999999999996</v>
      </c>
      <c r="P58" s="3">
        <v>0</v>
      </c>
      <c r="Q58" s="4">
        <f>Table39[[#This Row],[RN Admin Hours Contract]]/Table39[[#This Row],[RN Admin Hours]]</f>
        <v>0</v>
      </c>
      <c r="R58" s="3">
        <v>5.6888888888888891</v>
      </c>
      <c r="S58" s="3">
        <v>0</v>
      </c>
      <c r="T58" s="4">
        <f>Table39[[#This Row],[RN DON Hours Contract]]/Table39[[#This Row],[RN DON Hours]]</f>
        <v>0</v>
      </c>
      <c r="U58" s="3">
        <f>SUM(Table39[[#This Row],[LPN Hours]], Table39[[#This Row],[LPN Admin Hours]])</f>
        <v>30.972222222222221</v>
      </c>
      <c r="V58" s="3">
        <f>Table39[[#This Row],[LPN Hours Contract]]+Table39[[#This Row],[LPN Admin Hours Contract]]</f>
        <v>0</v>
      </c>
      <c r="W58" s="4">
        <f t="shared" si="4"/>
        <v>0</v>
      </c>
      <c r="X58" s="3">
        <v>30.972222222222221</v>
      </c>
      <c r="Y58" s="3">
        <v>0</v>
      </c>
      <c r="Z58" s="4">
        <f>Table39[[#This Row],[LPN Hours Contract]]/Table39[[#This Row],[LPN Hours]]</f>
        <v>0</v>
      </c>
      <c r="AA58" s="3">
        <v>0</v>
      </c>
      <c r="AB58" s="3">
        <v>0</v>
      </c>
      <c r="AC58" s="4">
        <v>0</v>
      </c>
      <c r="AD58" s="3">
        <f>SUM(Table39[[#This Row],[CNA Hours]], Table39[[#This Row],[NA in Training Hours]], Table39[[#This Row],[Med Aide/Tech Hours]])</f>
        <v>82.322222222222223</v>
      </c>
      <c r="AE58" s="3">
        <f>SUM(Table39[[#This Row],[CNA Hours Contract]], Table39[[#This Row],[NA in Training Hours Contract]], Table39[[#This Row],[Med Aide/Tech Hours Contract]])</f>
        <v>0</v>
      </c>
      <c r="AF58" s="4">
        <f>Table39[[#This Row],[CNA/NA/Med Aide Contract Hours]]/Table39[[#This Row],[Total CNA, NA in Training, Med Aide/Tech Hours]]</f>
        <v>0</v>
      </c>
      <c r="AG58" s="3">
        <v>57.197222222222223</v>
      </c>
      <c r="AH58" s="3">
        <v>0</v>
      </c>
      <c r="AI58" s="4">
        <f>Table39[[#This Row],[CNA Hours Contract]]/Table39[[#This Row],[CNA Hours]]</f>
        <v>0</v>
      </c>
      <c r="AJ58" s="3">
        <v>19.022222222222222</v>
      </c>
      <c r="AK58" s="3">
        <v>0</v>
      </c>
      <c r="AL58" s="4">
        <f>Table39[[#This Row],[NA in Training Hours Contract]]/Table39[[#This Row],[NA in Training Hours]]</f>
        <v>0</v>
      </c>
      <c r="AM58" s="3">
        <v>6.1027777777777779</v>
      </c>
      <c r="AN58" s="3">
        <v>0</v>
      </c>
      <c r="AO58" s="4">
        <f>Table39[[#This Row],[Med Aide/Tech Hours Contract]]/Table39[[#This Row],[Med Aide/Tech Hours]]</f>
        <v>0</v>
      </c>
      <c r="AP58" s="1" t="s">
        <v>56</v>
      </c>
      <c r="AQ58" s="1">
        <v>7</v>
      </c>
    </row>
    <row r="59" spans="1:43" x14ac:dyDescent="0.2">
      <c r="A59" s="1" t="s">
        <v>479</v>
      </c>
      <c r="B59" s="1" t="s">
        <v>545</v>
      </c>
      <c r="C59" s="1" t="s">
        <v>1074</v>
      </c>
      <c r="D59" s="1" t="s">
        <v>1262</v>
      </c>
      <c r="E59" s="3">
        <v>57.944444444444443</v>
      </c>
      <c r="F59" s="3">
        <f t="shared" si="0"/>
        <v>266.09266666666667</v>
      </c>
      <c r="G59" s="3">
        <f>SUM(Table39[[#This Row],[RN Hours Contract (W/ Admin, DON)]], Table39[[#This Row],[LPN Contract Hours (w/ Admin)]], Table39[[#This Row],[CNA/NA/Med Aide Contract Hours]])</f>
        <v>2.3143333333333329</v>
      </c>
      <c r="H59" s="4">
        <f>Table39[[#This Row],[Total Contract Hours]]/Table39[[#This Row],[Total Hours Nurse Staffing]]</f>
        <v>8.6974713069882907E-3</v>
      </c>
      <c r="I59" s="3">
        <f>SUM(Table39[[#This Row],[RN Hours]], Table39[[#This Row],[RN Admin Hours]], Table39[[#This Row],[RN DON Hours]])</f>
        <v>18.710999999999999</v>
      </c>
      <c r="J59" s="3">
        <f t="shared" si="3"/>
        <v>0.5</v>
      </c>
      <c r="K59" s="4">
        <f>Table39[[#This Row],[RN Hours Contract (W/ Admin, DON)]]/Table39[[#This Row],[RN Hours (w/ Admin, DON)]]</f>
        <v>2.6722248944471168E-2</v>
      </c>
      <c r="L59" s="3">
        <v>13.036</v>
      </c>
      <c r="M59" s="3">
        <v>0.5</v>
      </c>
      <c r="N59" s="4">
        <f>Table39[[#This Row],[RN Hours Contract]]/Table39[[#This Row],[RN Hours]]</f>
        <v>3.8355323718932188E-2</v>
      </c>
      <c r="O59" s="3">
        <v>0</v>
      </c>
      <c r="P59" s="3">
        <v>0</v>
      </c>
      <c r="Q59" s="4">
        <v>0</v>
      </c>
      <c r="R59" s="3">
        <v>5.6749999999999998</v>
      </c>
      <c r="S59" s="3">
        <v>0</v>
      </c>
      <c r="T59" s="4">
        <f>Table39[[#This Row],[RN DON Hours Contract]]/Table39[[#This Row],[RN DON Hours]]</f>
        <v>0</v>
      </c>
      <c r="U59" s="3">
        <f>SUM(Table39[[#This Row],[LPN Hours]], Table39[[#This Row],[LPN Admin Hours]])</f>
        <v>70.612000000000009</v>
      </c>
      <c r="V59" s="3">
        <f>Table39[[#This Row],[LPN Hours Contract]]+Table39[[#This Row],[LPN Admin Hours Contract]]</f>
        <v>0.57777777777777772</v>
      </c>
      <c r="W59" s="4">
        <f t="shared" si="4"/>
        <v>8.1824304336058692E-3</v>
      </c>
      <c r="X59" s="3">
        <v>66.978000000000009</v>
      </c>
      <c r="Y59" s="3">
        <v>0.57777777777777772</v>
      </c>
      <c r="Z59" s="4">
        <f>Table39[[#This Row],[LPN Hours Contract]]/Table39[[#This Row],[LPN Hours]]</f>
        <v>8.6263814652240683E-3</v>
      </c>
      <c r="AA59" s="3">
        <v>3.6339999999999999</v>
      </c>
      <c r="AB59" s="3">
        <v>0</v>
      </c>
      <c r="AC59" s="4">
        <f>Table39[[#This Row],[LPN Admin Hours Contract]]/Table39[[#This Row],[LPN Admin Hours]]</f>
        <v>0</v>
      </c>
      <c r="AD59" s="3">
        <f>SUM(Table39[[#This Row],[CNA Hours]], Table39[[#This Row],[NA in Training Hours]], Table39[[#This Row],[Med Aide/Tech Hours]])</f>
        <v>176.76966666666664</v>
      </c>
      <c r="AE59" s="3">
        <f>SUM(Table39[[#This Row],[CNA Hours Contract]], Table39[[#This Row],[NA in Training Hours Contract]], Table39[[#This Row],[Med Aide/Tech Hours Contract]])</f>
        <v>1.2365555555555554</v>
      </c>
      <c r="AF59" s="4">
        <f>Table39[[#This Row],[CNA/NA/Med Aide Contract Hours]]/Table39[[#This Row],[Total CNA, NA in Training, Med Aide/Tech Hours]]</f>
        <v>6.9952926815623848E-3</v>
      </c>
      <c r="AG59" s="3">
        <v>99.587333333333333</v>
      </c>
      <c r="AH59" s="3">
        <v>0</v>
      </c>
      <c r="AI59" s="4">
        <f>Table39[[#This Row],[CNA Hours Contract]]/Table39[[#This Row],[CNA Hours]]</f>
        <v>0</v>
      </c>
      <c r="AJ59" s="3">
        <v>19.791222222222224</v>
      </c>
      <c r="AK59" s="3">
        <v>0</v>
      </c>
      <c r="AL59" s="4">
        <f>Table39[[#This Row],[NA in Training Hours Contract]]/Table39[[#This Row],[NA in Training Hours]]</f>
        <v>0</v>
      </c>
      <c r="AM59" s="3">
        <v>57.39111111111108</v>
      </c>
      <c r="AN59" s="3">
        <v>1.2365555555555554</v>
      </c>
      <c r="AO59" s="4">
        <f>Table39[[#This Row],[Med Aide/Tech Hours Contract]]/Table39[[#This Row],[Med Aide/Tech Hours]]</f>
        <v>2.1546116316889966E-2</v>
      </c>
      <c r="AP59" s="1" t="s">
        <v>57</v>
      </c>
      <c r="AQ59" s="1">
        <v>7</v>
      </c>
    </row>
    <row r="60" spans="1:43" x14ac:dyDescent="0.2">
      <c r="A60" s="1" t="s">
        <v>479</v>
      </c>
      <c r="B60" s="1" t="s">
        <v>546</v>
      </c>
      <c r="C60" s="1" t="s">
        <v>1014</v>
      </c>
      <c r="D60" s="1" t="s">
        <v>1290</v>
      </c>
      <c r="E60" s="3">
        <v>53.055555555555557</v>
      </c>
      <c r="F60" s="3">
        <f t="shared" si="0"/>
        <v>141.60522222222224</v>
      </c>
      <c r="G60" s="3">
        <f>SUM(Table39[[#This Row],[RN Hours Contract (W/ Admin, DON)]], Table39[[#This Row],[LPN Contract Hours (w/ Admin)]], Table39[[#This Row],[CNA/NA/Med Aide Contract Hours]])</f>
        <v>8.8888888888888892E-2</v>
      </c>
      <c r="H60" s="4">
        <f>Table39[[#This Row],[Total Contract Hours]]/Table39[[#This Row],[Total Hours Nurse Staffing]]</f>
        <v>6.2772323996211686E-4</v>
      </c>
      <c r="I60" s="3">
        <f>SUM(Table39[[#This Row],[RN Hours]], Table39[[#This Row],[RN Admin Hours]], Table39[[#This Row],[RN DON Hours]])</f>
        <v>9.0133333333333336</v>
      </c>
      <c r="J60" s="3">
        <f t="shared" si="3"/>
        <v>8.8888888888888892E-2</v>
      </c>
      <c r="K60" s="4">
        <f>Table39[[#This Row],[RN Hours Contract (W/ Admin, DON)]]/Table39[[#This Row],[RN Hours (w/ Admin, DON)]]</f>
        <v>9.8619329388560158E-3</v>
      </c>
      <c r="L60" s="3">
        <v>2.274888888888889</v>
      </c>
      <c r="M60" s="3">
        <v>8.8888888888888892E-2</v>
      </c>
      <c r="N60" s="4">
        <f>Table39[[#This Row],[RN Hours Contract]]/Table39[[#This Row],[RN Hours]]</f>
        <v>3.9073947445540685E-2</v>
      </c>
      <c r="O60" s="3">
        <v>6.7384444444444451</v>
      </c>
      <c r="P60" s="3">
        <v>0</v>
      </c>
      <c r="Q60" s="4">
        <f>Table39[[#This Row],[RN Admin Hours Contract]]/Table39[[#This Row],[RN Admin Hours]]</f>
        <v>0</v>
      </c>
      <c r="R60" s="3">
        <v>0</v>
      </c>
      <c r="S60" s="3">
        <v>0</v>
      </c>
      <c r="T60" s="4">
        <v>0</v>
      </c>
      <c r="U60" s="3">
        <f>SUM(Table39[[#This Row],[LPN Hours]], Table39[[#This Row],[LPN Admin Hours]])</f>
        <v>52.447222222222223</v>
      </c>
      <c r="V60" s="3">
        <f>Table39[[#This Row],[LPN Hours Contract]]+Table39[[#This Row],[LPN Admin Hours Contract]]</f>
        <v>0</v>
      </c>
      <c r="W60" s="4">
        <f t="shared" si="4"/>
        <v>0</v>
      </c>
      <c r="X60" s="3">
        <v>52.447222222222223</v>
      </c>
      <c r="Y60" s="3">
        <v>0</v>
      </c>
      <c r="Z60" s="4">
        <f>Table39[[#This Row],[LPN Hours Contract]]/Table39[[#This Row],[LPN Hours]]</f>
        <v>0</v>
      </c>
      <c r="AA60" s="3">
        <v>0</v>
      </c>
      <c r="AB60" s="3">
        <v>0</v>
      </c>
      <c r="AC60" s="4">
        <v>0</v>
      </c>
      <c r="AD60" s="3">
        <f>SUM(Table39[[#This Row],[CNA Hours]], Table39[[#This Row],[NA in Training Hours]], Table39[[#This Row],[Med Aide/Tech Hours]])</f>
        <v>80.14466666666668</v>
      </c>
      <c r="AE60" s="3">
        <f>SUM(Table39[[#This Row],[CNA Hours Contract]], Table39[[#This Row],[NA in Training Hours Contract]], Table39[[#This Row],[Med Aide/Tech Hours Contract]])</f>
        <v>0</v>
      </c>
      <c r="AF60" s="4">
        <f>Table39[[#This Row],[CNA/NA/Med Aide Contract Hours]]/Table39[[#This Row],[Total CNA, NA in Training, Med Aide/Tech Hours]]</f>
        <v>0</v>
      </c>
      <c r="AG60" s="3">
        <v>66.14222222222223</v>
      </c>
      <c r="AH60" s="3">
        <v>0</v>
      </c>
      <c r="AI60" s="4">
        <f>Table39[[#This Row],[CNA Hours Contract]]/Table39[[#This Row],[CNA Hours]]</f>
        <v>0</v>
      </c>
      <c r="AJ60" s="3">
        <v>4.3581111111111124</v>
      </c>
      <c r="AK60" s="3">
        <v>0</v>
      </c>
      <c r="AL60" s="4">
        <f>Table39[[#This Row],[NA in Training Hours Contract]]/Table39[[#This Row],[NA in Training Hours]]</f>
        <v>0</v>
      </c>
      <c r="AM60" s="3">
        <v>9.6443333333333303</v>
      </c>
      <c r="AN60" s="3">
        <v>0</v>
      </c>
      <c r="AO60" s="4">
        <f>Table39[[#This Row],[Med Aide/Tech Hours Contract]]/Table39[[#This Row],[Med Aide/Tech Hours]]</f>
        <v>0</v>
      </c>
      <c r="AP60" s="1" t="s">
        <v>58</v>
      </c>
      <c r="AQ60" s="1">
        <v>7</v>
      </c>
    </row>
    <row r="61" spans="1:43" x14ac:dyDescent="0.2">
      <c r="A61" s="1" t="s">
        <v>479</v>
      </c>
      <c r="B61" s="1" t="s">
        <v>547</v>
      </c>
      <c r="C61" s="1" t="s">
        <v>1012</v>
      </c>
      <c r="D61" s="1" t="s">
        <v>1229</v>
      </c>
      <c r="E61" s="3">
        <v>63.31111111111111</v>
      </c>
      <c r="F61" s="3">
        <f t="shared" si="0"/>
        <v>243.40488888888891</v>
      </c>
      <c r="G61" s="3">
        <f>SUM(Table39[[#This Row],[RN Hours Contract (W/ Admin, DON)]], Table39[[#This Row],[LPN Contract Hours (w/ Admin)]], Table39[[#This Row],[CNA/NA/Med Aide Contract Hours]])</f>
        <v>64.53988888888891</v>
      </c>
      <c r="H61" s="4">
        <f>Table39[[#This Row],[Total Contract Hours]]/Table39[[#This Row],[Total Hours Nurse Staffing]]</f>
        <v>0.26515444773317809</v>
      </c>
      <c r="I61" s="3">
        <f>SUM(Table39[[#This Row],[RN Hours]], Table39[[#This Row],[RN Admin Hours]], Table39[[#This Row],[RN DON Hours]])</f>
        <v>11.773555555555555</v>
      </c>
      <c r="J61" s="3">
        <f t="shared" si="3"/>
        <v>2.1875555555555555</v>
      </c>
      <c r="K61" s="4">
        <f>Table39[[#This Row],[RN Hours Contract (W/ Admin, DON)]]/Table39[[#This Row],[RN Hours (w/ Admin, DON)]]</f>
        <v>0.18580245748475868</v>
      </c>
      <c r="L61" s="3">
        <v>6.5179999999999998</v>
      </c>
      <c r="M61" s="3">
        <v>2.1875555555555555</v>
      </c>
      <c r="N61" s="4">
        <f>Table39[[#This Row],[RN Hours Contract]]/Table39[[#This Row],[RN Hours]]</f>
        <v>0.33561760594592749</v>
      </c>
      <c r="O61" s="3">
        <v>0</v>
      </c>
      <c r="P61" s="3">
        <v>0</v>
      </c>
      <c r="Q61" s="4">
        <v>0</v>
      </c>
      <c r="R61" s="3">
        <v>5.2555555555555555</v>
      </c>
      <c r="S61" s="3">
        <v>0</v>
      </c>
      <c r="T61" s="4">
        <f>Table39[[#This Row],[RN DON Hours Contract]]/Table39[[#This Row],[RN DON Hours]]</f>
        <v>0</v>
      </c>
      <c r="U61" s="3">
        <f>SUM(Table39[[#This Row],[LPN Hours]], Table39[[#This Row],[LPN Admin Hours]])</f>
        <v>82.166333333333341</v>
      </c>
      <c r="V61" s="3">
        <f>Table39[[#This Row],[LPN Hours Contract]]+Table39[[#This Row],[LPN Admin Hours Contract]]</f>
        <v>4.9963333333333342</v>
      </c>
      <c r="W61" s="4">
        <f t="shared" si="4"/>
        <v>6.0807548915005748E-2</v>
      </c>
      <c r="X61" s="3">
        <v>70.632444444444445</v>
      </c>
      <c r="Y61" s="3">
        <v>4.9963333333333342</v>
      </c>
      <c r="Z61" s="4">
        <f>Table39[[#This Row],[LPN Hours Contract]]/Table39[[#This Row],[LPN Hours]]</f>
        <v>7.0737086513594644E-2</v>
      </c>
      <c r="AA61" s="3">
        <v>11.533888888888891</v>
      </c>
      <c r="AB61" s="3">
        <v>0</v>
      </c>
      <c r="AC61" s="4">
        <f>Table39[[#This Row],[LPN Admin Hours Contract]]/Table39[[#This Row],[LPN Admin Hours]]</f>
        <v>0</v>
      </c>
      <c r="AD61" s="3">
        <f>SUM(Table39[[#This Row],[CNA Hours]], Table39[[#This Row],[NA in Training Hours]], Table39[[#This Row],[Med Aide/Tech Hours]])</f>
        <v>149.465</v>
      </c>
      <c r="AE61" s="3">
        <f>SUM(Table39[[#This Row],[CNA Hours Contract]], Table39[[#This Row],[NA in Training Hours Contract]], Table39[[#This Row],[Med Aide/Tech Hours Contract]])</f>
        <v>57.356000000000016</v>
      </c>
      <c r="AF61" s="4">
        <f>Table39[[#This Row],[CNA/NA/Med Aide Contract Hours]]/Table39[[#This Row],[Total CNA, NA in Training, Med Aide/Tech Hours]]</f>
        <v>0.38374201318034334</v>
      </c>
      <c r="AG61" s="3">
        <v>94.473888888888879</v>
      </c>
      <c r="AH61" s="3">
        <v>45.722777777777793</v>
      </c>
      <c r="AI61" s="4">
        <f>Table39[[#This Row],[CNA Hours Contract]]/Table39[[#This Row],[CNA Hours]]</f>
        <v>0.48397264382280841</v>
      </c>
      <c r="AJ61" s="3">
        <v>19.434888888888889</v>
      </c>
      <c r="AK61" s="3">
        <v>0</v>
      </c>
      <c r="AL61" s="4">
        <f>Table39[[#This Row],[NA in Training Hours Contract]]/Table39[[#This Row],[NA in Training Hours]]</f>
        <v>0</v>
      </c>
      <c r="AM61" s="3">
        <v>35.556222222222225</v>
      </c>
      <c r="AN61" s="3">
        <v>11.633222222222223</v>
      </c>
      <c r="AO61" s="4">
        <f>Table39[[#This Row],[Med Aide/Tech Hours Contract]]/Table39[[#This Row],[Med Aide/Tech Hours]]</f>
        <v>0.32717824040799237</v>
      </c>
      <c r="AP61" s="1" t="s">
        <v>59</v>
      </c>
      <c r="AQ61" s="1">
        <v>7</v>
      </c>
    </row>
    <row r="62" spans="1:43" x14ac:dyDescent="0.2">
      <c r="A62" s="1" t="s">
        <v>479</v>
      </c>
      <c r="B62" s="1" t="s">
        <v>548</v>
      </c>
      <c r="C62" s="1" t="s">
        <v>984</v>
      </c>
      <c r="D62" s="1" t="s">
        <v>1268</v>
      </c>
      <c r="E62" s="3">
        <v>94.4</v>
      </c>
      <c r="F62" s="3">
        <f t="shared" si="0"/>
        <v>320.02222222222224</v>
      </c>
      <c r="G62" s="3">
        <f>SUM(Table39[[#This Row],[RN Hours Contract (W/ Admin, DON)]], Table39[[#This Row],[LPN Contract Hours (w/ Admin)]], Table39[[#This Row],[CNA/NA/Med Aide Contract Hours]])</f>
        <v>0</v>
      </c>
      <c r="H62" s="4">
        <f>Table39[[#This Row],[Total Contract Hours]]/Table39[[#This Row],[Total Hours Nurse Staffing]]</f>
        <v>0</v>
      </c>
      <c r="I62" s="3">
        <f>SUM(Table39[[#This Row],[RN Hours]], Table39[[#This Row],[RN Admin Hours]], Table39[[#This Row],[RN DON Hours]])</f>
        <v>53.894444444444446</v>
      </c>
      <c r="J62" s="3">
        <f t="shared" si="3"/>
        <v>0</v>
      </c>
      <c r="K62" s="4">
        <f>Table39[[#This Row],[RN Hours Contract (W/ Admin, DON)]]/Table39[[#This Row],[RN Hours (w/ Admin, DON)]]</f>
        <v>0</v>
      </c>
      <c r="L62" s="3">
        <v>38.375</v>
      </c>
      <c r="M62" s="3">
        <v>0</v>
      </c>
      <c r="N62" s="4">
        <f>Table39[[#This Row],[RN Hours Contract]]/Table39[[#This Row],[RN Hours]]</f>
        <v>0</v>
      </c>
      <c r="O62" s="3">
        <v>9.8305555555555557</v>
      </c>
      <c r="P62" s="3">
        <v>0</v>
      </c>
      <c r="Q62" s="4">
        <f>Table39[[#This Row],[RN Admin Hours Contract]]/Table39[[#This Row],[RN Admin Hours]]</f>
        <v>0</v>
      </c>
      <c r="R62" s="3">
        <v>5.6888888888888891</v>
      </c>
      <c r="S62" s="3">
        <v>0</v>
      </c>
      <c r="T62" s="4">
        <f>Table39[[#This Row],[RN DON Hours Contract]]/Table39[[#This Row],[RN DON Hours]]</f>
        <v>0</v>
      </c>
      <c r="U62" s="3">
        <f>SUM(Table39[[#This Row],[LPN Hours]], Table39[[#This Row],[LPN Admin Hours]])</f>
        <v>23.172222222222221</v>
      </c>
      <c r="V62" s="3">
        <f>Table39[[#This Row],[LPN Hours Contract]]+Table39[[#This Row],[LPN Admin Hours Contract]]</f>
        <v>0</v>
      </c>
      <c r="W62" s="4">
        <f t="shared" si="4"/>
        <v>0</v>
      </c>
      <c r="X62" s="3">
        <v>23.172222222222221</v>
      </c>
      <c r="Y62" s="3">
        <v>0</v>
      </c>
      <c r="Z62" s="4">
        <f>Table39[[#This Row],[LPN Hours Contract]]/Table39[[#This Row],[LPN Hours]]</f>
        <v>0</v>
      </c>
      <c r="AA62" s="3">
        <v>0</v>
      </c>
      <c r="AB62" s="3">
        <v>0</v>
      </c>
      <c r="AC62" s="4">
        <v>0</v>
      </c>
      <c r="AD62" s="3">
        <f>SUM(Table39[[#This Row],[CNA Hours]], Table39[[#This Row],[NA in Training Hours]], Table39[[#This Row],[Med Aide/Tech Hours]])</f>
        <v>242.95555555555555</v>
      </c>
      <c r="AE62" s="3">
        <f>SUM(Table39[[#This Row],[CNA Hours Contract]], Table39[[#This Row],[NA in Training Hours Contract]], Table39[[#This Row],[Med Aide/Tech Hours Contract]])</f>
        <v>0</v>
      </c>
      <c r="AF62" s="4">
        <f>Table39[[#This Row],[CNA/NA/Med Aide Contract Hours]]/Table39[[#This Row],[Total CNA, NA in Training, Med Aide/Tech Hours]]</f>
        <v>0</v>
      </c>
      <c r="AG62" s="3">
        <v>143.70555555555555</v>
      </c>
      <c r="AH62" s="3">
        <v>0</v>
      </c>
      <c r="AI62" s="4">
        <f>Table39[[#This Row],[CNA Hours Contract]]/Table39[[#This Row],[CNA Hours]]</f>
        <v>0</v>
      </c>
      <c r="AJ62" s="3">
        <v>50.211111111111109</v>
      </c>
      <c r="AK62" s="3">
        <v>0</v>
      </c>
      <c r="AL62" s="4">
        <f>Table39[[#This Row],[NA in Training Hours Contract]]/Table39[[#This Row],[NA in Training Hours]]</f>
        <v>0</v>
      </c>
      <c r="AM62" s="3">
        <v>49.038888888888891</v>
      </c>
      <c r="AN62" s="3">
        <v>0</v>
      </c>
      <c r="AO62" s="4">
        <f>Table39[[#This Row],[Med Aide/Tech Hours Contract]]/Table39[[#This Row],[Med Aide/Tech Hours]]</f>
        <v>0</v>
      </c>
      <c r="AP62" s="1" t="s">
        <v>60</v>
      </c>
      <c r="AQ62" s="1">
        <v>7</v>
      </c>
    </row>
    <row r="63" spans="1:43" x14ac:dyDescent="0.2">
      <c r="A63" s="1" t="s">
        <v>479</v>
      </c>
      <c r="B63" s="1" t="s">
        <v>549</v>
      </c>
      <c r="C63" s="1" t="s">
        <v>1083</v>
      </c>
      <c r="D63" s="1" t="s">
        <v>1240</v>
      </c>
      <c r="E63" s="3">
        <v>72.13333333333334</v>
      </c>
      <c r="F63" s="3">
        <f t="shared" si="0"/>
        <v>234.45277777777778</v>
      </c>
      <c r="G63" s="3">
        <f>SUM(Table39[[#This Row],[RN Hours Contract (W/ Admin, DON)]], Table39[[#This Row],[LPN Contract Hours (w/ Admin)]], Table39[[#This Row],[CNA/NA/Med Aide Contract Hours]])</f>
        <v>0</v>
      </c>
      <c r="H63" s="4">
        <f>Table39[[#This Row],[Total Contract Hours]]/Table39[[#This Row],[Total Hours Nurse Staffing]]</f>
        <v>0</v>
      </c>
      <c r="I63" s="3">
        <f>SUM(Table39[[#This Row],[RN Hours]], Table39[[#This Row],[RN Admin Hours]], Table39[[#This Row],[RN DON Hours]])</f>
        <v>47.341666666666676</v>
      </c>
      <c r="J63" s="3">
        <f t="shared" si="3"/>
        <v>0</v>
      </c>
      <c r="K63" s="4">
        <f>Table39[[#This Row],[RN Hours Contract (W/ Admin, DON)]]/Table39[[#This Row],[RN Hours (w/ Admin, DON)]]</f>
        <v>0</v>
      </c>
      <c r="L63" s="3">
        <v>36.369444444444447</v>
      </c>
      <c r="M63" s="3">
        <v>0</v>
      </c>
      <c r="N63" s="4">
        <f>Table39[[#This Row],[RN Hours Contract]]/Table39[[#This Row],[RN Hours]]</f>
        <v>0</v>
      </c>
      <c r="O63" s="3">
        <v>5.6388888888888893</v>
      </c>
      <c r="P63" s="3">
        <v>0</v>
      </c>
      <c r="Q63" s="4">
        <f>Table39[[#This Row],[RN Admin Hours Contract]]/Table39[[#This Row],[RN Admin Hours]]</f>
        <v>0</v>
      </c>
      <c r="R63" s="3">
        <v>5.333333333333333</v>
      </c>
      <c r="S63" s="3">
        <v>0</v>
      </c>
      <c r="T63" s="4">
        <f>Table39[[#This Row],[RN DON Hours Contract]]/Table39[[#This Row],[RN DON Hours]]</f>
        <v>0</v>
      </c>
      <c r="U63" s="3">
        <f>SUM(Table39[[#This Row],[LPN Hours]], Table39[[#This Row],[LPN Admin Hours]])</f>
        <v>20.402777777777779</v>
      </c>
      <c r="V63" s="3">
        <f>Table39[[#This Row],[LPN Hours Contract]]+Table39[[#This Row],[LPN Admin Hours Contract]]</f>
        <v>0</v>
      </c>
      <c r="W63" s="4">
        <f t="shared" si="4"/>
        <v>0</v>
      </c>
      <c r="X63" s="3">
        <v>15.1</v>
      </c>
      <c r="Y63" s="3">
        <v>0</v>
      </c>
      <c r="Z63" s="4">
        <f>Table39[[#This Row],[LPN Hours Contract]]/Table39[[#This Row],[LPN Hours]]</f>
        <v>0</v>
      </c>
      <c r="AA63" s="3">
        <v>5.302777777777778</v>
      </c>
      <c r="AB63" s="3">
        <v>0</v>
      </c>
      <c r="AC63" s="4">
        <f>Table39[[#This Row],[LPN Admin Hours Contract]]/Table39[[#This Row],[LPN Admin Hours]]</f>
        <v>0</v>
      </c>
      <c r="AD63" s="3">
        <f>SUM(Table39[[#This Row],[CNA Hours]], Table39[[#This Row],[NA in Training Hours]], Table39[[#This Row],[Med Aide/Tech Hours]])</f>
        <v>166.70833333333334</v>
      </c>
      <c r="AE63" s="3">
        <f>SUM(Table39[[#This Row],[CNA Hours Contract]], Table39[[#This Row],[NA in Training Hours Contract]], Table39[[#This Row],[Med Aide/Tech Hours Contract]])</f>
        <v>0</v>
      </c>
      <c r="AF63" s="4">
        <f>Table39[[#This Row],[CNA/NA/Med Aide Contract Hours]]/Table39[[#This Row],[Total CNA, NA in Training, Med Aide/Tech Hours]]</f>
        <v>0</v>
      </c>
      <c r="AG63" s="3">
        <v>102.68333333333334</v>
      </c>
      <c r="AH63" s="3">
        <v>0</v>
      </c>
      <c r="AI63" s="4">
        <f>Table39[[#This Row],[CNA Hours Contract]]/Table39[[#This Row],[CNA Hours]]</f>
        <v>0</v>
      </c>
      <c r="AJ63" s="3">
        <v>37.358333333333334</v>
      </c>
      <c r="AK63" s="3">
        <v>0</v>
      </c>
      <c r="AL63" s="4">
        <f>Table39[[#This Row],[NA in Training Hours Contract]]/Table39[[#This Row],[NA in Training Hours]]</f>
        <v>0</v>
      </c>
      <c r="AM63" s="3">
        <v>26.666666666666668</v>
      </c>
      <c r="AN63" s="3">
        <v>0</v>
      </c>
      <c r="AO63" s="4">
        <f>Table39[[#This Row],[Med Aide/Tech Hours Contract]]/Table39[[#This Row],[Med Aide/Tech Hours]]</f>
        <v>0</v>
      </c>
      <c r="AP63" s="1" t="s">
        <v>61</v>
      </c>
      <c r="AQ63" s="1">
        <v>7</v>
      </c>
    </row>
    <row r="64" spans="1:43" x14ac:dyDescent="0.2">
      <c r="A64" s="1" t="s">
        <v>479</v>
      </c>
      <c r="B64" s="1" t="s">
        <v>550</v>
      </c>
      <c r="C64" s="1" t="s">
        <v>976</v>
      </c>
      <c r="D64" s="1" t="s">
        <v>1223</v>
      </c>
      <c r="E64" s="3">
        <v>62.68888888888889</v>
      </c>
      <c r="F64" s="3">
        <f t="shared" si="0"/>
        <v>173.07500000000002</v>
      </c>
      <c r="G64" s="3">
        <f>SUM(Table39[[#This Row],[RN Hours Contract (W/ Admin, DON)]], Table39[[#This Row],[LPN Contract Hours (w/ Admin)]], Table39[[#This Row],[CNA/NA/Med Aide Contract Hours]])</f>
        <v>0</v>
      </c>
      <c r="H64" s="4">
        <f>Table39[[#This Row],[Total Contract Hours]]/Table39[[#This Row],[Total Hours Nurse Staffing]]</f>
        <v>0</v>
      </c>
      <c r="I64" s="3">
        <f>SUM(Table39[[#This Row],[RN Hours]], Table39[[#This Row],[RN Admin Hours]], Table39[[#This Row],[RN DON Hours]])</f>
        <v>12.233333333333334</v>
      </c>
      <c r="J64" s="3">
        <f t="shared" si="3"/>
        <v>0</v>
      </c>
      <c r="K64" s="4">
        <f>Table39[[#This Row],[RN Hours Contract (W/ Admin, DON)]]/Table39[[#This Row],[RN Hours (w/ Admin, DON)]]</f>
        <v>0</v>
      </c>
      <c r="L64" s="3">
        <v>5.1944444444444446</v>
      </c>
      <c r="M64" s="3">
        <v>0</v>
      </c>
      <c r="N64" s="4">
        <f>Table39[[#This Row],[RN Hours Contract]]/Table39[[#This Row],[RN Hours]]</f>
        <v>0</v>
      </c>
      <c r="O64" s="3">
        <v>1.125</v>
      </c>
      <c r="P64" s="3">
        <v>0</v>
      </c>
      <c r="Q64" s="4">
        <f>Table39[[#This Row],[RN Admin Hours Contract]]/Table39[[#This Row],[RN Admin Hours]]</f>
        <v>0</v>
      </c>
      <c r="R64" s="3">
        <v>5.9138888888888888</v>
      </c>
      <c r="S64" s="3">
        <v>0</v>
      </c>
      <c r="T64" s="4">
        <f>Table39[[#This Row],[RN DON Hours Contract]]/Table39[[#This Row],[RN DON Hours]]</f>
        <v>0</v>
      </c>
      <c r="U64" s="3">
        <f>SUM(Table39[[#This Row],[LPN Hours]], Table39[[#This Row],[LPN Admin Hours]])</f>
        <v>53.430555555555557</v>
      </c>
      <c r="V64" s="3">
        <f>Table39[[#This Row],[LPN Hours Contract]]+Table39[[#This Row],[LPN Admin Hours Contract]]</f>
        <v>0</v>
      </c>
      <c r="W64" s="4">
        <f t="shared" si="4"/>
        <v>0</v>
      </c>
      <c r="X64" s="3">
        <v>44.194444444444443</v>
      </c>
      <c r="Y64" s="3">
        <v>0</v>
      </c>
      <c r="Z64" s="4">
        <f>Table39[[#This Row],[LPN Hours Contract]]/Table39[[#This Row],[LPN Hours]]</f>
        <v>0</v>
      </c>
      <c r="AA64" s="3">
        <v>9.2361111111111107</v>
      </c>
      <c r="AB64" s="3">
        <v>0</v>
      </c>
      <c r="AC64" s="4">
        <f>Table39[[#This Row],[LPN Admin Hours Contract]]/Table39[[#This Row],[LPN Admin Hours]]</f>
        <v>0</v>
      </c>
      <c r="AD64" s="3">
        <f>SUM(Table39[[#This Row],[CNA Hours]], Table39[[#This Row],[NA in Training Hours]], Table39[[#This Row],[Med Aide/Tech Hours]])</f>
        <v>107.41111111111113</v>
      </c>
      <c r="AE64" s="3">
        <f>SUM(Table39[[#This Row],[CNA Hours Contract]], Table39[[#This Row],[NA in Training Hours Contract]], Table39[[#This Row],[Med Aide/Tech Hours Contract]])</f>
        <v>0</v>
      </c>
      <c r="AF64" s="4">
        <f>Table39[[#This Row],[CNA/NA/Med Aide Contract Hours]]/Table39[[#This Row],[Total CNA, NA in Training, Med Aide/Tech Hours]]</f>
        <v>0</v>
      </c>
      <c r="AG64" s="3">
        <v>61.725000000000001</v>
      </c>
      <c r="AH64" s="3">
        <v>0</v>
      </c>
      <c r="AI64" s="4">
        <f>Table39[[#This Row],[CNA Hours Contract]]/Table39[[#This Row],[CNA Hours]]</f>
        <v>0</v>
      </c>
      <c r="AJ64" s="3">
        <v>29.858333333333334</v>
      </c>
      <c r="AK64" s="3">
        <v>0</v>
      </c>
      <c r="AL64" s="4">
        <f>Table39[[#This Row],[NA in Training Hours Contract]]/Table39[[#This Row],[NA in Training Hours]]</f>
        <v>0</v>
      </c>
      <c r="AM64" s="3">
        <v>15.827777777777778</v>
      </c>
      <c r="AN64" s="3">
        <v>0</v>
      </c>
      <c r="AO64" s="4">
        <f>Table39[[#This Row],[Med Aide/Tech Hours Contract]]/Table39[[#This Row],[Med Aide/Tech Hours]]</f>
        <v>0</v>
      </c>
      <c r="AP64" s="1" t="s">
        <v>62</v>
      </c>
      <c r="AQ64" s="1">
        <v>7</v>
      </c>
    </row>
    <row r="65" spans="1:43" x14ac:dyDescent="0.2">
      <c r="A65" s="1" t="s">
        <v>479</v>
      </c>
      <c r="B65" s="1" t="s">
        <v>551</v>
      </c>
      <c r="C65" s="1" t="s">
        <v>1084</v>
      </c>
      <c r="D65" s="1" t="s">
        <v>1275</v>
      </c>
      <c r="E65" s="3">
        <v>88.466666666666669</v>
      </c>
      <c r="F65" s="3">
        <f t="shared" si="0"/>
        <v>202.61222222222221</v>
      </c>
      <c r="G65" s="3">
        <f>SUM(Table39[[#This Row],[RN Hours Contract (W/ Admin, DON)]], Table39[[#This Row],[LPN Contract Hours (w/ Admin)]], Table39[[#This Row],[CNA/NA/Med Aide Contract Hours]])</f>
        <v>0</v>
      </c>
      <c r="H65" s="4">
        <f>Table39[[#This Row],[Total Contract Hours]]/Table39[[#This Row],[Total Hours Nurse Staffing]]</f>
        <v>0</v>
      </c>
      <c r="I65" s="3">
        <f>SUM(Table39[[#This Row],[RN Hours]], Table39[[#This Row],[RN Admin Hours]], Table39[[#This Row],[RN DON Hours]])</f>
        <v>32.787777777777777</v>
      </c>
      <c r="J65" s="3">
        <f t="shared" si="3"/>
        <v>0</v>
      </c>
      <c r="K65" s="4">
        <f>Table39[[#This Row],[RN Hours Contract (W/ Admin, DON)]]/Table39[[#This Row],[RN Hours (w/ Admin, DON)]]</f>
        <v>0</v>
      </c>
      <c r="L65" s="3">
        <v>22.189999999999998</v>
      </c>
      <c r="M65" s="3">
        <v>0</v>
      </c>
      <c r="N65" s="4">
        <f>Table39[[#This Row],[RN Hours Contract]]/Table39[[#This Row],[RN Hours]]</f>
        <v>0</v>
      </c>
      <c r="O65" s="3">
        <v>4.9477777777777794</v>
      </c>
      <c r="P65" s="3">
        <v>0</v>
      </c>
      <c r="Q65" s="4">
        <f>Table39[[#This Row],[RN Admin Hours Contract]]/Table39[[#This Row],[RN Admin Hours]]</f>
        <v>0</v>
      </c>
      <c r="R65" s="3">
        <v>5.65</v>
      </c>
      <c r="S65" s="3">
        <v>0</v>
      </c>
      <c r="T65" s="4">
        <f>Table39[[#This Row],[RN DON Hours Contract]]/Table39[[#This Row],[RN DON Hours]]</f>
        <v>0</v>
      </c>
      <c r="U65" s="3">
        <f>SUM(Table39[[#This Row],[LPN Hours]], Table39[[#This Row],[LPN Admin Hours]])</f>
        <v>32.387777777777778</v>
      </c>
      <c r="V65" s="3">
        <f>Table39[[#This Row],[LPN Hours Contract]]+Table39[[#This Row],[LPN Admin Hours Contract]]</f>
        <v>0</v>
      </c>
      <c r="W65" s="4">
        <f t="shared" si="4"/>
        <v>0</v>
      </c>
      <c r="X65" s="3">
        <v>26.698888888888892</v>
      </c>
      <c r="Y65" s="3">
        <v>0</v>
      </c>
      <c r="Z65" s="4">
        <f>Table39[[#This Row],[LPN Hours Contract]]/Table39[[#This Row],[LPN Hours]]</f>
        <v>0</v>
      </c>
      <c r="AA65" s="3">
        <v>5.6888888888888891</v>
      </c>
      <c r="AB65" s="3">
        <v>0</v>
      </c>
      <c r="AC65" s="4">
        <f>Table39[[#This Row],[LPN Admin Hours Contract]]/Table39[[#This Row],[LPN Admin Hours]]</f>
        <v>0</v>
      </c>
      <c r="AD65" s="3">
        <f>SUM(Table39[[#This Row],[CNA Hours]], Table39[[#This Row],[NA in Training Hours]], Table39[[#This Row],[Med Aide/Tech Hours]])</f>
        <v>137.43666666666667</v>
      </c>
      <c r="AE65" s="3">
        <f>SUM(Table39[[#This Row],[CNA Hours Contract]], Table39[[#This Row],[NA in Training Hours Contract]], Table39[[#This Row],[Med Aide/Tech Hours Contract]])</f>
        <v>0</v>
      </c>
      <c r="AF65" s="4">
        <f>Table39[[#This Row],[CNA/NA/Med Aide Contract Hours]]/Table39[[#This Row],[Total CNA, NA in Training, Med Aide/Tech Hours]]</f>
        <v>0</v>
      </c>
      <c r="AG65" s="3">
        <v>50.336666666666666</v>
      </c>
      <c r="AH65" s="3">
        <v>0</v>
      </c>
      <c r="AI65" s="4">
        <f>Table39[[#This Row],[CNA Hours Contract]]/Table39[[#This Row],[CNA Hours]]</f>
        <v>0</v>
      </c>
      <c r="AJ65" s="3">
        <v>36.494444444444454</v>
      </c>
      <c r="AK65" s="3">
        <v>0</v>
      </c>
      <c r="AL65" s="4">
        <f>Table39[[#This Row],[NA in Training Hours Contract]]/Table39[[#This Row],[NA in Training Hours]]</f>
        <v>0</v>
      </c>
      <c r="AM65" s="3">
        <v>50.605555555555569</v>
      </c>
      <c r="AN65" s="3">
        <v>0</v>
      </c>
      <c r="AO65" s="4">
        <f>Table39[[#This Row],[Med Aide/Tech Hours Contract]]/Table39[[#This Row],[Med Aide/Tech Hours]]</f>
        <v>0</v>
      </c>
      <c r="AP65" s="1" t="s">
        <v>63</v>
      </c>
      <c r="AQ65" s="1">
        <v>7</v>
      </c>
    </row>
    <row r="66" spans="1:43" x14ac:dyDescent="0.2">
      <c r="A66" s="1" t="s">
        <v>479</v>
      </c>
      <c r="B66" s="1" t="s">
        <v>552</v>
      </c>
      <c r="C66" s="1" t="s">
        <v>1085</v>
      </c>
      <c r="D66" s="1" t="s">
        <v>1239</v>
      </c>
      <c r="E66" s="3">
        <v>63.655555555555559</v>
      </c>
      <c r="F66" s="3">
        <f t="shared" ref="F66:F129" si="5">SUM(I66,U66,AD66)</f>
        <v>174.24222222222224</v>
      </c>
      <c r="G66" s="3">
        <f>SUM(Table39[[#This Row],[RN Hours Contract (W/ Admin, DON)]], Table39[[#This Row],[LPN Contract Hours (w/ Admin)]], Table39[[#This Row],[CNA/NA/Med Aide Contract Hours]])</f>
        <v>0.16111111111111112</v>
      </c>
      <c r="H66" s="4">
        <f>Table39[[#This Row],[Total Contract Hours]]/Table39[[#This Row],[Total Hours Nurse Staffing]]</f>
        <v>9.2463875320435152E-4</v>
      </c>
      <c r="I66" s="3">
        <f>SUM(Table39[[#This Row],[RN Hours]], Table39[[#This Row],[RN Admin Hours]], Table39[[#This Row],[RN DON Hours]])</f>
        <v>27.689999999999998</v>
      </c>
      <c r="J66" s="3">
        <f t="shared" si="3"/>
        <v>2.2222222222222223E-2</v>
      </c>
      <c r="K66" s="4">
        <f>Table39[[#This Row],[RN Hours Contract (W/ Admin, DON)]]/Table39[[#This Row],[RN Hours (w/ Admin, DON)]]</f>
        <v>8.0253601380361956E-4</v>
      </c>
      <c r="L66" s="3">
        <v>13.102222222222222</v>
      </c>
      <c r="M66" s="3">
        <v>2.2222222222222223E-2</v>
      </c>
      <c r="N66" s="4">
        <f>Table39[[#This Row],[RN Hours Contract]]/Table39[[#This Row],[RN Hours]]</f>
        <v>1.6960651289009499E-3</v>
      </c>
      <c r="O66" s="3">
        <v>7.894444444444443</v>
      </c>
      <c r="P66" s="3">
        <v>0</v>
      </c>
      <c r="Q66" s="4">
        <f>Table39[[#This Row],[RN Admin Hours Contract]]/Table39[[#This Row],[RN Admin Hours]]</f>
        <v>0</v>
      </c>
      <c r="R66" s="3">
        <v>6.6933333333333334</v>
      </c>
      <c r="S66" s="3">
        <v>0</v>
      </c>
      <c r="T66" s="4">
        <f>Table39[[#This Row],[RN DON Hours Contract]]/Table39[[#This Row],[RN DON Hours]]</f>
        <v>0</v>
      </c>
      <c r="U66" s="3">
        <f>SUM(Table39[[#This Row],[LPN Hours]], Table39[[#This Row],[LPN Admin Hours]])</f>
        <v>37.093333333333334</v>
      </c>
      <c r="V66" s="3">
        <f>Table39[[#This Row],[LPN Hours Contract]]+Table39[[#This Row],[LPN Admin Hours Contract]]</f>
        <v>0.1388888888888889</v>
      </c>
      <c r="W66" s="4">
        <f t="shared" si="4"/>
        <v>3.7443086508507071E-3</v>
      </c>
      <c r="X66" s="3">
        <v>32.707777777777778</v>
      </c>
      <c r="Y66" s="3">
        <v>0</v>
      </c>
      <c r="Z66" s="4">
        <f>Table39[[#This Row],[LPN Hours Contract]]/Table39[[#This Row],[LPN Hours]]</f>
        <v>0</v>
      </c>
      <c r="AA66" s="3">
        <v>4.3855555555555545</v>
      </c>
      <c r="AB66" s="3">
        <v>0.1388888888888889</v>
      </c>
      <c r="AC66" s="4">
        <f>Table39[[#This Row],[LPN Admin Hours Contract]]/Table39[[#This Row],[LPN Admin Hours]]</f>
        <v>3.1669622498099834E-2</v>
      </c>
      <c r="AD66" s="3">
        <f>SUM(Table39[[#This Row],[CNA Hours]], Table39[[#This Row],[NA in Training Hours]], Table39[[#This Row],[Med Aide/Tech Hours]])</f>
        <v>109.45888888888891</v>
      </c>
      <c r="AE66" s="3">
        <f>SUM(Table39[[#This Row],[CNA Hours Contract]], Table39[[#This Row],[NA in Training Hours Contract]], Table39[[#This Row],[Med Aide/Tech Hours Contract]])</f>
        <v>0</v>
      </c>
      <c r="AF66" s="4">
        <f>Table39[[#This Row],[CNA/NA/Med Aide Contract Hours]]/Table39[[#This Row],[Total CNA, NA in Training, Med Aide/Tech Hours]]</f>
        <v>0</v>
      </c>
      <c r="AG66" s="3">
        <v>77.906666666666666</v>
      </c>
      <c r="AH66" s="3">
        <v>0</v>
      </c>
      <c r="AI66" s="4">
        <f>Table39[[#This Row],[CNA Hours Contract]]/Table39[[#This Row],[CNA Hours]]</f>
        <v>0</v>
      </c>
      <c r="AJ66" s="3">
        <v>2.7500000000000004</v>
      </c>
      <c r="AK66" s="3">
        <v>0</v>
      </c>
      <c r="AL66" s="4">
        <f>Table39[[#This Row],[NA in Training Hours Contract]]/Table39[[#This Row],[NA in Training Hours]]</f>
        <v>0</v>
      </c>
      <c r="AM66" s="3">
        <v>28.802222222222234</v>
      </c>
      <c r="AN66" s="3">
        <v>0</v>
      </c>
      <c r="AO66" s="4">
        <f>Table39[[#This Row],[Med Aide/Tech Hours Contract]]/Table39[[#This Row],[Med Aide/Tech Hours]]</f>
        <v>0</v>
      </c>
      <c r="AP66" s="1" t="s">
        <v>64</v>
      </c>
      <c r="AQ66" s="1">
        <v>7</v>
      </c>
    </row>
    <row r="67" spans="1:43" x14ac:dyDescent="0.2">
      <c r="A67" s="1" t="s">
        <v>479</v>
      </c>
      <c r="B67" s="1" t="s">
        <v>553</v>
      </c>
      <c r="C67" s="1" t="s">
        <v>964</v>
      </c>
      <c r="D67" s="1" t="s">
        <v>1291</v>
      </c>
      <c r="E67" s="3">
        <v>57.533333333333331</v>
      </c>
      <c r="F67" s="3">
        <f t="shared" si="5"/>
        <v>143.86244444444444</v>
      </c>
      <c r="G67" s="3">
        <f>SUM(Table39[[#This Row],[RN Hours Contract (W/ Admin, DON)]], Table39[[#This Row],[LPN Contract Hours (w/ Admin)]], Table39[[#This Row],[CNA/NA/Med Aide Contract Hours]])</f>
        <v>0</v>
      </c>
      <c r="H67" s="4">
        <f>Table39[[#This Row],[Total Contract Hours]]/Table39[[#This Row],[Total Hours Nurse Staffing]]</f>
        <v>0</v>
      </c>
      <c r="I67" s="3">
        <f>SUM(Table39[[#This Row],[RN Hours]], Table39[[#This Row],[RN Admin Hours]], Table39[[#This Row],[RN DON Hours]])</f>
        <v>16.541555555555554</v>
      </c>
      <c r="J67" s="3">
        <f t="shared" si="3"/>
        <v>0</v>
      </c>
      <c r="K67" s="4">
        <f>Table39[[#This Row],[RN Hours Contract (W/ Admin, DON)]]/Table39[[#This Row],[RN Hours (w/ Admin, DON)]]</f>
        <v>0</v>
      </c>
      <c r="L67" s="3">
        <v>5.2526666666666664</v>
      </c>
      <c r="M67" s="3">
        <v>0</v>
      </c>
      <c r="N67" s="4">
        <f>Table39[[#This Row],[RN Hours Contract]]/Table39[[#This Row],[RN Hours]]</f>
        <v>0</v>
      </c>
      <c r="O67" s="3">
        <v>5.5111111111111111</v>
      </c>
      <c r="P67" s="3">
        <v>0</v>
      </c>
      <c r="Q67" s="4">
        <f>Table39[[#This Row],[RN Admin Hours Contract]]/Table39[[#This Row],[RN Admin Hours]]</f>
        <v>0</v>
      </c>
      <c r="R67" s="3">
        <v>5.7777777777777777</v>
      </c>
      <c r="S67" s="3">
        <v>0</v>
      </c>
      <c r="T67" s="4">
        <f>Table39[[#This Row],[RN DON Hours Contract]]/Table39[[#This Row],[RN DON Hours]]</f>
        <v>0</v>
      </c>
      <c r="U67" s="3">
        <f>SUM(Table39[[#This Row],[LPN Hours]], Table39[[#This Row],[LPN Admin Hours]])</f>
        <v>45.715444444444444</v>
      </c>
      <c r="V67" s="3">
        <f>Table39[[#This Row],[LPN Hours Contract]]+Table39[[#This Row],[LPN Admin Hours Contract]]</f>
        <v>0</v>
      </c>
      <c r="W67" s="4">
        <f t="shared" si="4"/>
        <v>0</v>
      </c>
      <c r="X67" s="3">
        <v>37.917999999999999</v>
      </c>
      <c r="Y67" s="3">
        <v>0</v>
      </c>
      <c r="Z67" s="4">
        <f>Table39[[#This Row],[LPN Hours Contract]]/Table39[[#This Row],[LPN Hours]]</f>
        <v>0</v>
      </c>
      <c r="AA67" s="3">
        <v>7.7974444444444471</v>
      </c>
      <c r="AB67" s="3">
        <v>0</v>
      </c>
      <c r="AC67" s="4">
        <f>Table39[[#This Row],[LPN Admin Hours Contract]]/Table39[[#This Row],[LPN Admin Hours]]</f>
        <v>0</v>
      </c>
      <c r="AD67" s="3">
        <f>SUM(Table39[[#This Row],[CNA Hours]], Table39[[#This Row],[NA in Training Hours]], Table39[[#This Row],[Med Aide/Tech Hours]])</f>
        <v>81.605444444444444</v>
      </c>
      <c r="AE67" s="3">
        <f>SUM(Table39[[#This Row],[CNA Hours Contract]], Table39[[#This Row],[NA in Training Hours Contract]], Table39[[#This Row],[Med Aide/Tech Hours Contract]])</f>
        <v>0</v>
      </c>
      <c r="AF67" s="4">
        <f>Table39[[#This Row],[CNA/NA/Med Aide Contract Hours]]/Table39[[#This Row],[Total CNA, NA in Training, Med Aide/Tech Hours]]</f>
        <v>0</v>
      </c>
      <c r="AG67" s="3">
        <v>63.690777777777775</v>
      </c>
      <c r="AH67" s="3">
        <v>0</v>
      </c>
      <c r="AI67" s="4">
        <f>Table39[[#This Row],[CNA Hours Contract]]/Table39[[#This Row],[CNA Hours]]</f>
        <v>0</v>
      </c>
      <c r="AJ67" s="3">
        <v>16.978222222222225</v>
      </c>
      <c r="AK67" s="3">
        <v>0</v>
      </c>
      <c r="AL67" s="4">
        <f>Table39[[#This Row],[NA in Training Hours Contract]]/Table39[[#This Row],[NA in Training Hours]]</f>
        <v>0</v>
      </c>
      <c r="AM67" s="3">
        <v>0.9364444444444443</v>
      </c>
      <c r="AN67" s="3">
        <v>0</v>
      </c>
      <c r="AO67" s="4">
        <f>Table39[[#This Row],[Med Aide/Tech Hours Contract]]/Table39[[#This Row],[Med Aide/Tech Hours]]</f>
        <v>0</v>
      </c>
      <c r="AP67" s="1" t="s">
        <v>65</v>
      </c>
      <c r="AQ67" s="1">
        <v>7</v>
      </c>
    </row>
    <row r="68" spans="1:43" x14ac:dyDescent="0.2">
      <c r="A68" s="1" t="s">
        <v>479</v>
      </c>
      <c r="B68" s="1" t="s">
        <v>554</v>
      </c>
      <c r="C68" s="1" t="s">
        <v>1086</v>
      </c>
      <c r="D68" s="1" t="s">
        <v>1287</v>
      </c>
      <c r="E68" s="3">
        <v>64.277777777777771</v>
      </c>
      <c r="F68" s="3">
        <f t="shared" si="5"/>
        <v>183.68822222222224</v>
      </c>
      <c r="G68" s="3">
        <f>SUM(Table39[[#This Row],[RN Hours Contract (W/ Admin, DON)]], Table39[[#This Row],[LPN Contract Hours (w/ Admin)]], Table39[[#This Row],[CNA/NA/Med Aide Contract Hours]])</f>
        <v>0</v>
      </c>
      <c r="H68" s="4">
        <f>Table39[[#This Row],[Total Contract Hours]]/Table39[[#This Row],[Total Hours Nurse Staffing]]</f>
        <v>0</v>
      </c>
      <c r="I68" s="3">
        <f>SUM(Table39[[#This Row],[RN Hours]], Table39[[#This Row],[RN Admin Hours]], Table39[[#This Row],[RN DON Hours]])</f>
        <v>22.648777777777777</v>
      </c>
      <c r="J68" s="3">
        <f t="shared" si="3"/>
        <v>0</v>
      </c>
      <c r="K68" s="4">
        <f>Table39[[#This Row],[RN Hours Contract (W/ Admin, DON)]]/Table39[[#This Row],[RN Hours (w/ Admin, DON)]]</f>
        <v>0</v>
      </c>
      <c r="L68" s="3">
        <v>9.1709999999999994</v>
      </c>
      <c r="M68" s="3">
        <v>0</v>
      </c>
      <c r="N68" s="4">
        <f>Table39[[#This Row],[RN Hours Contract]]/Table39[[#This Row],[RN Hours]]</f>
        <v>0</v>
      </c>
      <c r="O68" s="3">
        <v>5.0055555555555555</v>
      </c>
      <c r="P68" s="3">
        <v>0</v>
      </c>
      <c r="Q68" s="4">
        <f>Table39[[#This Row],[RN Admin Hours Contract]]/Table39[[#This Row],[RN Admin Hours]]</f>
        <v>0</v>
      </c>
      <c r="R68" s="3">
        <v>8.4722222222222214</v>
      </c>
      <c r="S68" s="3">
        <v>0</v>
      </c>
      <c r="T68" s="4">
        <f>Table39[[#This Row],[RN DON Hours Contract]]/Table39[[#This Row],[RN DON Hours]]</f>
        <v>0</v>
      </c>
      <c r="U68" s="3">
        <f>SUM(Table39[[#This Row],[LPN Hours]], Table39[[#This Row],[LPN Admin Hours]])</f>
        <v>36.268333333333331</v>
      </c>
      <c r="V68" s="3">
        <f>Table39[[#This Row],[LPN Hours Contract]]+Table39[[#This Row],[LPN Admin Hours Contract]]</f>
        <v>0</v>
      </c>
      <c r="W68" s="4">
        <f t="shared" si="4"/>
        <v>0</v>
      </c>
      <c r="X68" s="3">
        <v>36.268333333333331</v>
      </c>
      <c r="Y68" s="3">
        <v>0</v>
      </c>
      <c r="Z68" s="4">
        <f>Table39[[#This Row],[LPN Hours Contract]]/Table39[[#This Row],[LPN Hours]]</f>
        <v>0</v>
      </c>
      <c r="AA68" s="3">
        <v>0</v>
      </c>
      <c r="AB68" s="3">
        <v>0</v>
      </c>
      <c r="AC68" s="4">
        <v>0</v>
      </c>
      <c r="AD68" s="3">
        <f>SUM(Table39[[#This Row],[CNA Hours]], Table39[[#This Row],[NA in Training Hours]], Table39[[#This Row],[Med Aide/Tech Hours]])</f>
        <v>124.77111111111111</v>
      </c>
      <c r="AE68" s="3">
        <f>SUM(Table39[[#This Row],[CNA Hours Contract]], Table39[[#This Row],[NA in Training Hours Contract]], Table39[[#This Row],[Med Aide/Tech Hours Contract]])</f>
        <v>0</v>
      </c>
      <c r="AF68" s="4">
        <f>Table39[[#This Row],[CNA/NA/Med Aide Contract Hours]]/Table39[[#This Row],[Total CNA, NA in Training, Med Aide/Tech Hours]]</f>
        <v>0</v>
      </c>
      <c r="AG68" s="3">
        <v>61.149333333333331</v>
      </c>
      <c r="AH68" s="3">
        <v>0</v>
      </c>
      <c r="AI68" s="4">
        <f>Table39[[#This Row],[CNA Hours Contract]]/Table39[[#This Row],[CNA Hours]]</f>
        <v>0</v>
      </c>
      <c r="AJ68" s="3">
        <v>53.147666666666666</v>
      </c>
      <c r="AK68" s="3">
        <v>0</v>
      </c>
      <c r="AL68" s="4">
        <f>Table39[[#This Row],[NA in Training Hours Contract]]/Table39[[#This Row],[NA in Training Hours]]</f>
        <v>0</v>
      </c>
      <c r="AM68" s="3">
        <v>10.47411111111111</v>
      </c>
      <c r="AN68" s="3">
        <v>0</v>
      </c>
      <c r="AO68" s="4">
        <f>Table39[[#This Row],[Med Aide/Tech Hours Contract]]/Table39[[#This Row],[Med Aide/Tech Hours]]</f>
        <v>0</v>
      </c>
      <c r="AP68" s="1" t="s">
        <v>66</v>
      </c>
      <c r="AQ68" s="1">
        <v>7</v>
      </c>
    </row>
    <row r="69" spans="1:43" x14ac:dyDescent="0.2">
      <c r="A69" s="1" t="s">
        <v>479</v>
      </c>
      <c r="B69" s="1" t="s">
        <v>555</v>
      </c>
      <c r="C69" s="1" t="s">
        <v>1075</v>
      </c>
      <c r="D69" s="1" t="s">
        <v>1284</v>
      </c>
      <c r="E69" s="3">
        <v>58.966666666666669</v>
      </c>
      <c r="F69" s="3">
        <f t="shared" si="5"/>
        <v>210.8811111111111</v>
      </c>
      <c r="G69" s="3">
        <f>SUM(Table39[[#This Row],[RN Hours Contract (W/ Admin, DON)]], Table39[[#This Row],[LPN Contract Hours (w/ Admin)]], Table39[[#This Row],[CNA/NA/Med Aide Contract Hours]])</f>
        <v>36.418555555555557</v>
      </c>
      <c r="H69" s="4">
        <f>Table39[[#This Row],[Total Contract Hours]]/Table39[[#This Row],[Total Hours Nurse Staffing]]</f>
        <v>0.17269709631019059</v>
      </c>
      <c r="I69" s="3">
        <f>SUM(Table39[[#This Row],[RN Hours]], Table39[[#This Row],[RN Admin Hours]], Table39[[#This Row],[RN DON Hours]])</f>
        <v>36.441666666666663</v>
      </c>
      <c r="J69" s="3">
        <f t="shared" si="3"/>
        <v>0.65833333333333333</v>
      </c>
      <c r="K69" s="4">
        <f>Table39[[#This Row],[RN Hours Contract (W/ Admin, DON)]]/Table39[[#This Row],[RN Hours (w/ Admin, DON)]]</f>
        <v>1.8065401326320604E-2</v>
      </c>
      <c r="L69" s="3">
        <v>25.241666666666667</v>
      </c>
      <c r="M69" s="3">
        <v>0.65833333333333333</v>
      </c>
      <c r="N69" s="4">
        <f>Table39[[#This Row],[RN Hours Contract]]/Table39[[#This Row],[RN Hours]]</f>
        <v>2.6081214922416638E-2</v>
      </c>
      <c r="O69" s="3">
        <v>0</v>
      </c>
      <c r="P69" s="3">
        <v>0</v>
      </c>
      <c r="Q69" s="4">
        <v>0</v>
      </c>
      <c r="R69" s="3">
        <v>11.2</v>
      </c>
      <c r="S69" s="3">
        <v>0</v>
      </c>
      <c r="T69" s="4">
        <f>Table39[[#This Row],[RN DON Hours Contract]]/Table39[[#This Row],[RN DON Hours]]</f>
        <v>0</v>
      </c>
      <c r="U69" s="3">
        <f>SUM(Table39[[#This Row],[LPN Hours]], Table39[[#This Row],[LPN Admin Hours]])</f>
        <v>34.222333333333331</v>
      </c>
      <c r="V69" s="3">
        <f>Table39[[#This Row],[LPN Hours Contract]]+Table39[[#This Row],[LPN Admin Hours Contract]]</f>
        <v>1.5137777777777779</v>
      </c>
      <c r="W69" s="4">
        <f t="shared" si="4"/>
        <v>4.4233622618108391E-2</v>
      </c>
      <c r="X69" s="3">
        <v>20.483888888888888</v>
      </c>
      <c r="Y69" s="3">
        <v>1.5137777777777779</v>
      </c>
      <c r="Z69" s="4">
        <f>Table39[[#This Row],[LPN Hours Contract]]/Table39[[#This Row],[LPN Hours]]</f>
        <v>7.390089772449894E-2</v>
      </c>
      <c r="AA69" s="3">
        <v>13.738444444444445</v>
      </c>
      <c r="AB69" s="3">
        <v>0</v>
      </c>
      <c r="AC69" s="4">
        <f>Table39[[#This Row],[LPN Admin Hours Contract]]/Table39[[#This Row],[LPN Admin Hours]]</f>
        <v>0</v>
      </c>
      <c r="AD69" s="3">
        <f>SUM(Table39[[#This Row],[CNA Hours]], Table39[[#This Row],[NA in Training Hours]], Table39[[#This Row],[Med Aide/Tech Hours]])</f>
        <v>140.21711111111111</v>
      </c>
      <c r="AE69" s="3">
        <f>SUM(Table39[[#This Row],[CNA Hours Contract]], Table39[[#This Row],[NA in Training Hours Contract]], Table39[[#This Row],[Med Aide/Tech Hours Contract]])</f>
        <v>34.246444444444442</v>
      </c>
      <c r="AF69" s="4">
        <f>Table39[[#This Row],[CNA/NA/Med Aide Contract Hours]]/Table39[[#This Row],[Total CNA, NA in Training, Med Aide/Tech Hours]]</f>
        <v>0.24423869649765362</v>
      </c>
      <c r="AG69" s="3">
        <v>66.291888888888892</v>
      </c>
      <c r="AH69" s="3">
        <v>31.264777777777777</v>
      </c>
      <c r="AI69" s="4">
        <f>Table39[[#This Row],[CNA Hours Contract]]/Table39[[#This Row],[CNA Hours]]</f>
        <v>0.47162297381781243</v>
      </c>
      <c r="AJ69" s="3">
        <v>31.398222222222223</v>
      </c>
      <c r="AK69" s="3">
        <v>0</v>
      </c>
      <c r="AL69" s="4">
        <f>Table39[[#This Row],[NA in Training Hours Contract]]/Table39[[#This Row],[NA in Training Hours]]</f>
        <v>0</v>
      </c>
      <c r="AM69" s="3">
        <v>42.52699999999998</v>
      </c>
      <c r="AN69" s="3">
        <v>2.9816666666666665</v>
      </c>
      <c r="AO69" s="4">
        <f>Table39[[#This Row],[Med Aide/Tech Hours Contract]]/Table39[[#This Row],[Med Aide/Tech Hours]]</f>
        <v>7.0112320800119171E-2</v>
      </c>
      <c r="AP69" s="1" t="s">
        <v>67</v>
      </c>
      <c r="AQ69" s="1">
        <v>7</v>
      </c>
    </row>
    <row r="70" spans="1:43" x14ac:dyDescent="0.2">
      <c r="A70" s="1" t="s">
        <v>479</v>
      </c>
      <c r="B70" s="1" t="s">
        <v>556</v>
      </c>
      <c r="C70" s="1" t="s">
        <v>985</v>
      </c>
      <c r="D70" s="1" t="s">
        <v>1227</v>
      </c>
      <c r="E70" s="3">
        <v>16.18888888888889</v>
      </c>
      <c r="F70" s="3">
        <f t="shared" si="5"/>
        <v>130.7558888888889</v>
      </c>
      <c r="G70" s="3">
        <f>SUM(Table39[[#This Row],[RN Hours Contract (W/ Admin, DON)]], Table39[[#This Row],[LPN Contract Hours (w/ Admin)]], Table39[[#This Row],[CNA/NA/Med Aide Contract Hours]])</f>
        <v>0</v>
      </c>
      <c r="H70" s="4">
        <f>Table39[[#This Row],[Total Contract Hours]]/Table39[[#This Row],[Total Hours Nurse Staffing]]</f>
        <v>0</v>
      </c>
      <c r="I70" s="3">
        <f>SUM(Table39[[#This Row],[RN Hours]], Table39[[#This Row],[RN Admin Hours]], Table39[[#This Row],[RN DON Hours]])</f>
        <v>80.830777777777783</v>
      </c>
      <c r="J70" s="3">
        <f t="shared" si="3"/>
        <v>0</v>
      </c>
      <c r="K70" s="4">
        <f>Table39[[#This Row],[RN Hours Contract (W/ Admin, DON)]]/Table39[[#This Row],[RN Hours (w/ Admin, DON)]]</f>
        <v>0</v>
      </c>
      <c r="L70" s="3">
        <v>80.830777777777783</v>
      </c>
      <c r="M70" s="3">
        <v>0</v>
      </c>
      <c r="N70" s="4">
        <f>Table39[[#This Row],[RN Hours Contract]]/Table39[[#This Row],[RN Hours]]</f>
        <v>0</v>
      </c>
      <c r="O70" s="3">
        <v>0</v>
      </c>
      <c r="P70" s="3">
        <v>0</v>
      </c>
      <c r="Q70" s="4">
        <v>0</v>
      </c>
      <c r="R70" s="3">
        <v>0</v>
      </c>
      <c r="S70" s="3">
        <v>0</v>
      </c>
      <c r="T70" s="4">
        <v>0</v>
      </c>
      <c r="U70" s="3">
        <f>SUM(Table39[[#This Row],[LPN Hours]], Table39[[#This Row],[LPN Admin Hours]])</f>
        <v>0.1111111111111111</v>
      </c>
      <c r="V70" s="3">
        <f>Table39[[#This Row],[LPN Hours Contract]]+Table39[[#This Row],[LPN Admin Hours Contract]]</f>
        <v>0</v>
      </c>
      <c r="W70" s="4">
        <f t="shared" si="4"/>
        <v>0</v>
      </c>
      <c r="X70" s="3">
        <v>0</v>
      </c>
      <c r="Y70" s="3">
        <v>0</v>
      </c>
      <c r="Z70" s="4">
        <v>0</v>
      </c>
      <c r="AA70" s="3">
        <v>0.1111111111111111</v>
      </c>
      <c r="AB70" s="3">
        <v>0</v>
      </c>
      <c r="AC70" s="4">
        <f>Table39[[#This Row],[LPN Admin Hours Contract]]/Table39[[#This Row],[LPN Admin Hours]]</f>
        <v>0</v>
      </c>
      <c r="AD70" s="3">
        <f>SUM(Table39[[#This Row],[CNA Hours]], Table39[[#This Row],[NA in Training Hours]], Table39[[#This Row],[Med Aide/Tech Hours]])</f>
        <v>49.814</v>
      </c>
      <c r="AE70" s="3">
        <f>SUM(Table39[[#This Row],[CNA Hours Contract]], Table39[[#This Row],[NA in Training Hours Contract]], Table39[[#This Row],[Med Aide/Tech Hours Contract]])</f>
        <v>0</v>
      </c>
      <c r="AF70" s="4">
        <f>Table39[[#This Row],[CNA/NA/Med Aide Contract Hours]]/Table39[[#This Row],[Total CNA, NA in Training, Med Aide/Tech Hours]]</f>
        <v>0</v>
      </c>
      <c r="AG70" s="3">
        <v>49.814</v>
      </c>
      <c r="AH70" s="3">
        <v>0</v>
      </c>
      <c r="AI70" s="4">
        <f>Table39[[#This Row],[CNA Hours Contract]]/Table39[[#This Row],[CNA Hours]]</f>
        <v>0</v>
      </c>
      <c r="AJ70" s="3">
        <v>0</v>
      </c>
      <c r="AK70" s="3">
        <v>0</v>
      </c>
      <c r="AL70" s="4">
        <v>0</v>
      </c>
      <c r="AM70" s="3">
        <v>0</v>
      </c>
      <c r="AN70" s="3">
        <v>0</v>
      </c>
      <c r="AO70" s="4">
        <v>0</v>
      </c>
      <c r="AP70" s="1" t="s">
        <v>68</v>
      </c>
      <c r="AQ70" s="1">
        <v>7</v>
      </c>
    </row>
    <row r="71" spans="1:43" x14ac:dyDescent="0.2">
      <c r="A71" s="1" t="s">
        <v>479</v>
      </c>
      <c r="B71" s="1" t="s">
        <v>557</v>
      </c>
      <c r="C71" s="1" t="s">
        <v>998</v>
      </c>
      <c r="D71" s="1" t="s">
        <v>1235</v>
      </c>
      <c r="E71" s="3">
        <v>52.711111111111109</v>
      </c>
      <c r="F71" s="3">
        <f t="shared" si="5"/>
        <v>188.21377777777778</v>
      </c>
      <c r="G71" s="3">
        <f>SUM(Table39[[#This Row],[RN Hours Contract (W/ Admin, DON)]], Table39[[#This Row],[LPN Contract Hours (w/ Admin)]], Table39[[#This Row],[CNA/NA/Med Aide Contract Hours]])</f>
        <v>3.1998888888888888</v>
      </c>
      <c r="H71" s="4">
        <f>Table39[[#This Row],[Total Contract Hours]]/Table39[[#This Row],[Total Hours Nurse Staffing]]</f>
        <v>1.7001353071330237E-2</v>
      </c>
      <c r="I71" s="3">
        <f>SUM(Table39[[#This Row],[RN Hours]], Table39[[#This Row],[RN Admin Hours]], Table39[[#This Row],[RN DON Hours]])</f>
        <v>23.480111111111107</v>
      </c>
      <c r="J71" s="3">
        <f t="shared" si="3"/>
        <v>1.3007777777777778</v>
      </c>
      <c r="K71" s="4">
        <f>Table39[[#This Row],[RN Hours Contract (W/ Admin, DON)]]/Table39[[#This Row],[RN Hours (w/ Admin, DON)]]</f>
        <v>5.5399132126007368E-2</v>
      </c>
      <c r="L71" s="3">
        <v>9.6241111111111106</v>
      </c>
      <c r="M71" s="3">
        <v>1.3007777777777778</v>
      </c>
      <c r="N71" s="4">
        <f>Table39[[#This Row],[RN Hours Contract]]/Table39[[#This Row],[RN Hours]]</f>
        <v>0.13515822529064733</v>
      </c>
      <c r="O71" s="3">
        <v>8.5893333333333324</v>
      </c>
      <c r="P71" s="3">
        <v>0</v>
      </c>
      <c r="Q71" s="4">
        <f>Table39[[#This Row],[RN Admin Hours Contract]]/Table39[[#This Row],[RN Admin Hours]]</f>
        <v>0</v>
      </c>
      <c r="R71" s="3">
        <v>5.2666666666666666</v>
      </c>
      <c r="S71" s="3">
        <v>0</v>
      </c>
      <c r="T71" s="4">
        <f>Table39[[#This Row],[RN DON Hours Contract]]/Table39[[#This Row],[RN DON Hours]]</f>
        <v>0</v>
      </c>
      <c r="U71" s="3">
        <f>SUM(Table39[[#This Row],[LPN Hours]], Table39[[#This Row],[LPN Admin Hours]])</f>
        <v>42.465888888888884</v>
      </c>
      <c r="V71" s="3">
        <f>Table39[[#This Row],[LPN Hours Contract]]+Table39[[#This Row],[LPN Admin Hours Contract]]</f>
        <v>1.5249999999999999</v>
      </c>
      <c r="W71" s="4">
        <f t="shared" si="4"/>
        <v>3.5911175767217092E-2</v>
      </c>
      <c r="X71" s="3">
        <v>38.070999999999998</v>
      </c>
      <c r="Y71" s="3">
        <v>1.5249999999999999</v>
      </c>
      <c r="Z71" s="4">
        <f>Table39[[#This Row],[LPN Hours Contract]]/Table39[[#This Row],[LPN Hours]]</f>
        <v>4.0056736098342573E-2</v>
      </c>
      <c r="AA71" s="3">
        <v>4.3948888888888886</v>
      </c>
      <c r="AB71" s="3">
        <v>0</v>
      </c>
      <c r="AC71" s="4">
        <f>Table39[[#This Row],[LPN Admin Hours Contract]]/Table39[[#This Row],[LPN Admin Hours]]</f>
        <v>0</v>
      </c>
      <c r="AD71" s="3">
        <f>SUM(Table39[[#This Row],[CNA Hours]], Table39[[#This Row],[NA in Training Hours]], Table39[[#This Row],[Med Aide/Tech Hours]])</f>
        <v>122.26777777777778</v>
      </c>
      <c r="AE71" s="3">
        <f>SUM(Table39[[#This Row],[CNA Hours Contract]], Table39[[#This Row],[NA in Training Hours Contract]], Table39[[#This Row],[Med Aide/Tech Hours Contract]])</f>
        <v>0.37411111111111106</v>
      </c>
      <c r="AF71" s="4">
        <f>Table39[[#This Row],[CNA/NA/Med Aide Contract Hours]]/Table39[[#This Row],[Total CNA, NA in Training, Med Aide/Tech Hours]]</f>
        <v>3.0597686316918235E-3</v>
      </c>
      <c r="AG71" s="3">
        <v>99.337777777777774</v>
      </c>
      <c r="AH71" s="3">
        <v>0.12966666666666665</v>
      </c>
      <c r="AI71" s="4">
        <f>Table39[[#This Row],[CNA Hours Contract]]/Table39[[#This Row],[CNA Hours]]</f>
        <v>1.3053107243523778E-3</v>
      </c>
      <c r="AJ71" s="3">
        <v>18.984333333333336</v>
      </c>
      <c r="AK71" s="3">
        <v>0</v>
      </c>
      <c r="AL71" s="4">
        <f>Table39[[#This Row],[NA in Training Hours Contract]]/Table39[[#This Row],[NA in Training Hours]]</f>
        <v>0</v>
      </c>
      <c r="AM71" s="3">
        <v>3.9456666666666669</v>
      </c>
      <c r="AN71" s="3">
        <v>0.24444444444444444</v>
      </c>
      <c r="AO71" s="4">
        <f>Table39[[#This Row],[Med Aide/Tech Hours Contract]]/Table39[[#This Row],[Med Aide/Tech Hours]]</f>
        <v>6.1952634394976197E-2</v>
      </c>
      <c r="AP71" s="1" t="s">
        <v>69</v>
      </c>
      <c r="AQ71" s="1">
        <v>7</v>
      </c>
    </row>
    <row r="72" spans="1:43" x14ac:dyDescent="0.2">
      <c r="A72" s="1" t="s">
        <v>479</v>
      </c>
      <c r="B72" s="1" t="s">
        <v>558</v>
      </c>
      <c r="C72" s="1" t="s">
        <v>1012</v>
      </c>
      <c r="D72" s="1" t="s">
        <v>1229</v>
      </c>
      <c r="E72" s="3">
        <v>55.766666666666666</v>
      </c>
      <c r="F72" s="3">
        <f t="shared" si="5"/>
        <v>213.72233333333332</v>
      </c>
      <c r="G72" s="3">
        <f>SUM(Table39[[#This Row],[RN Hours Contract (W/ Admin, DON)]], Table39[[#This Row],[LPN Contract Hours (w/ Admin)]], Table39[[#This Row],[CNA/NA/Med Aide Contract Hours]])</f>
        <v>4.6877777777777769</v>
      </c>
      <c r="H72" s="4">
        <f>Table39[[#This Row],[Total Contract Hours]]/Table39[[#This Row],[Total Hours Nurse Staffing]]</f>
        <v>2.1933963122452233E-2</v>
      </c>
      <c r="I72" s="3">
        <f>SUM(Table39[[#This Row],[RN Hours]], Table39[[#This Row],[RN Admin Hours]], Table39[[#This Row],[RN DON Hours]])</f>
        <v>16.320777777777778</v>
      </c>
      <c r="J72" s="3">
        <f t="shared" si="3"/>
        <v>0.26722222222222225</v>
      </c>
      <c r="K72" s="4">
        <f>Table39[[#This Row],[RN Hours Contract (W/ Admin, DON)]]/Table39[[#This Row],[RN Hours (w/ Admin, DON)]]</f>
        <v>1.6373130365519073E-2</v>
      </c>
      <c r="L72" s="3">
        <v>8.926111111111112</v>
      </c>
      <c r="M72" s="3">
        <v>0.26722222222222225</v>
      </c>
      <c r="N72" s="4">
        <f>Table39[[#This Row],[RN Hours Contract]]/Table39[[#This Row],[RN Hours]]</f>
        <v>2.9937138233646604E-2</v>
      </c>
      <c r="O72" s="3">
        <v>3.4557777777777776</v>
      </c>
      <c r="P72" s="3">
        <v>0</v>
      </c>
      <c r="Q72" s="4">
        <f>Table39[[#This Row],[RN Admin Hours Contract]]/Table39[[#This Row],[RN Admin Hours]]</f>
        <v>0</v>
      </c>
      <c r="R72" s="3">
        <v>3.9388888888888891</v>
      </c>
      <c r="S72" s="3">
        <v>0</v>
      </c>
      <c r="T72" s="4">
        <f>Table39[[#This Row],[RN DON Hours Contract]]/Table39[[#This Row],[RN DON Hours]]</f>
        <v>0</v>
      </c>
      <c r="U72" s="3">
        <f>SUM(Table39[[#This Row],[LPN Hours]], Table39[[#This Row],[LPN Admin Hours]])</f>
        <v>41.756444444444448</v>
      </c>
      <c r="V72" s="3">
        <f>Table39[[#This Row],[LPN Hours Contract]]+Table39[[#This Row],[LPN Admin Hours Contract]]</f>
        <v>4.2927777777777774</v>
      </c>
      <c r="W72" s="4">
        <f t="shared" si="4"/>
        <v>0.10280515582425066</v>
      </c>
      <c r="X72" s="3">
        <v>39.69788888888889</v>
      </c>
      <c r="Y72" s="3">
        <v>4.2927777777777774</v>
      </c>
      <c r="Z72" s="4">
        <f>Table39[[#This Row],[LPN Hours Contract]]/Table39[[#This Row],[LPN Hours]]</f>
        <v>0.10813617292831132</v>
      </c>
      <c r="AA72" s="3">
        <v>2.0585555555555555</v>
      </c>
      <c r="AB72" s="3">
        <v>0</v>
      </c>
      <c r="AC72" s="4">
        <f>Table39[[#This Row],[LPN Admin Hours Contract]]/Table39[[#This Row],[LPN Admin Hours]]</f>
        <v>0</v>
      </c>
      <c r="AD72" s="3">
        <f>SUM(Table39[[#This Row],[CNA Hours]], Table39[[#This Row],[NA in Training Hours]], Table39[[#This Row],[Med Aide/Tech Hours]])</f>
        <v>155.64511111111111</v>
      </c>
      <c r="AE72" s="3">
        <f>SUM(Table39[[#This Row],[CNA Hours Contract]], Table39[[#This Row],[NA in Training Hours Contract]], Table39[[#This Row],[Med Aide/Tech Hours Contract]])</f>
        <v>0.12777777777777777</v>
      </c>
      <c r="AF72" s="4">
        <f>Table39[[#This Row],[CNA/NA/Med Aide Contract Hours]]/Table39[[#This Row],[Total CNA, NA in Training, Med Aide/Tech Hours]]</f>
        <v>8.2095593536863774E-4</v>
      </c>
      <c r="AG72" s="3">
        <v>98.547888888888878</v>
      </c>
      <c r="AH72" s="3">
        <v>0</v>
      </c>
      <c r="AI72" s="4">
        <f>Table39[[#This Row],[CNA Hours Contract]]/Table39[[#This Row],[CNA Hours]]</f>
        <v>0</v>
      </c>
      <c r="AJ72" s="3">
        <v>31.547444444444444</v>
      </c>
      <c r="AK72" s="3">
        <v>0</v>
      </c>
      <c r="AL72" s="4">
        <f>Table39[[#This Row],[NA in Training Hours Contract]]/Table39[[#This Row],[NA in Training Hours]]</f>
        <v>0</v>
      </c>
      <c r="AM72" s="3">
        <v>25.549777777777788</v>
      </c>
      <c r="AN72" s="3">
        <v>0.12777777777777777</v>
      </c>
      <c r="AO72" s="4">
        <f>Table39[[#This Row],[Med Aide/Tech Hours Contract]]/Table39[[#This Row],[Med Aide/Tech Hours]]</f>
        <v>5.0011306904169618E-3</v>
      </c>
      <c r="AP72" s="1" t="s">
        <v>70</v>
      </c>
      <c r="AQ72" s="1">
        <v>7</v>
      </c>
    </row>
    <row r="73" spans="1:43" x14ac:dyDescent="0.2">
      <c r="A73" s="1" t="s">
        <v>479</v>
      </c>
      <c r="B73" s="1" t="s">
        <v>559</v>
      </c>
      <c r="C73" s="1" t="s">
        <v>1031</v>
      </c>
      <c r="D73" s="1" t="s">
        <v>1203</v>
      </c>
      <c r="E73" s="3">
        <v>89.288888888888891</v>
      </c>
      <c r="F73" s="3">
        <f t="shared" si="5"/>
        <v>337.82944444444445</v>
      </c>
      <c r="G73" s="3">
        <f>SUM(Table39[[#This Row],[RN Hours Contract (W/ Admin, DON)]], Table39[[#This Row],[LPN Contract Hours (w/ Admin)]], Table39[[#This Row],[CNA/NA/Med Aide Contract Hours]])</f>
        <v>11.063555555555554</v>
      </c>
      <c r="H73" s="4">
        <f>Table39[[#This Row],[Total Contract Hours]]/Table39[[#This Row],[Total Hours Nurse Staffing]]</f>
        <v>3.2748938073617027E-2</v>
      </c>
      <c r="I73" s="3">
        <f>SUM(Table39[[#This Row],[RN Hours]], Table39[[#This Row],[RN Admin Hours]], Table39[[#This Row],[RN DON Hours]])</f>
        <v>42.231444444444449</v>
      </c>
      <c r="J73" s="3">
        <f t="shared" si="3"/>
        <v>5.5758888888888887</v>
      </c>
      <c r="K73" s="4">
        <f>Table39[[#This Row],[RN Hours Contract (W/ Admin, DON)]]/Table39[[#This Row],[RN Hours (w/ Admin, DON)]]</f>
        <v>0.13203168781555605</v>
      </c>
      <c r="L73" s="3">
        <v>37.564777777777778</v>
      </c>
      <c r="M73" s="3">
        <v>5.5758888888888887</v>
      </c>
      <c r="N73" s="4">
        <f>Table39[[#This Row],[RN Hours Contract]]/Table39[[#This Row],[RN Hours]]</f>
        <v>0.14843396444068468</v>
      </c>
      <c r="O73" s="3">
        <v>1.3333333333333333</v>
      </c>
      <c r="P73" s="3">
        <v>0</v>
      </c>
      <c r="Q73" s="4">
        <f>Table39[[#This Row],[RN Admin Hours Contract]]/Table39[[#This Row],[RN Admin Hours]]</f>
        <v>0</v>
      </c>
      <c r="R73" s="3">
        <v>3.3333333333333335</v>
      </c>
      <c r="S73" s="3">
        <v>0</v>
      </c>
      <c r="T73" s="4">
        <f>Table39[[#This Row],[RN DON Hours Contract]]/Table39[[#This Row],[RN DON Hours]]</f>
        <v>0</v>
      </c>
      <c r="U73" s="3">
        <f>SUM(Table39[[#This Row],[LPN Hours]], Table39[[#This Row],[LPN Admin Hours]])</f>
        <v>75.484999999999985</v>
      </c>
      <c r="V73" s="3">
        <f>Table39[[#This Row],[LPN Hours Contract]]+Table39[[#This Row],[LPN Admin Hours Contract]]</f>
        <v>4.3376666666666663</v>
      </c>
      <c r="W73" s="4">
        <f t="shared" si="4"/>
        <v>5.7463955311209743E-2</v>
      </c>
      <c r="X73" s="3">
        <v>65.707222222222214</v>
      </c>
      <c r="Y73" s="3">
        <v>4.3376666666666663</v>
      </c>
      <c r="Z73" s="4">
        <f>Table39[[#This Row],[LPN Hours Contract]]/Table39[[#This Row],[LPN Hours]]</f>
        <v>6.6015066836894301E-2</v>
      </c>
      <c r="AA73" s="3">
        <v>9.7777777777777786</v>
      </c>
      <c r="AB73" s="3">
        <v>0</v>
      </c>
      <c r="AC73" s="4">
        <f>Table39[[#This Row],[LPN Admin Hours Contract]]/Table39[[#This Row],[LPN Admin Hours]]</f>
        <v>0</v>
      </c>
      <c r="AD73" s="3">
        <f>SUM(Table39[[#This Row],[CNA Hours]], Table39[[#This Row],[NA in Training Hours]], Table39[[#This Row],[Med Aide/Tech Hours]])</f>
        <v>220.113</v>
      </c>
      <c r="AE73" s="3">
        <f>SUM(Table39[[#This Row],[CNA Hours Contract]], Table39[[#This Row],[NA in Training Hours Contract]], Table39[[#This Row],[Med Aide/Tech Hours Contract]])</f>
        <v>1.1499999999999999</v>
      </c>
      <c r="AF73" s="4">
        <f>Table39[[#This Row],[CNA/NA/Med Aide Contract Hours]]/Table39[[#This Row],[Total CNA, NA in Training, Med Aide/Tech Hours]]</f>
        <v>5.2245891882805647E-3</v>
      </c>
      <c r="AG73" s="3">
        <v>186.64599999999999</v>
      </c>
      <c r="AH73" s="3">
        <v>1.1499999999999999</v>
      </c>
      <c r="AI73" s="4">
        <f>Table39[[#This Row],[CNA Hours Contract]]/Table39[[#This Row],[CNA Hours]]</f>
        <v>6.1613964403201783E-3</v>
      </c>
      <c r="AJ73" s="3">
        <v>0</v>
      </c>
      <c r="AK73" s="3">
        <v>0</v>
      </c>
      <c r="AL73" s="4">
        <v>0</v>
      </c>
      <c r="AM73" s="3">
        <v>33.466999999999999</v>
      </c>
      <c r="AN73" s="3">
        <v>0</v>
      </c>
      <c r="AO73" s="4">
        <f>Table39[[#This Row],[Med Aide/Tech Hours Contract]]/Table39[[#This Row],[Med Aide/Tech Hours]]</f>
        <v>0</v>
      </c>
      <c r="AP73" s="1" t="s">
        <v>71</v>
      </c>
      <c r="AQ73" s="1">
        <v>7</v>
      </c>
    </row>
    <row r="74" spans="1:43" x14ac:dyDescent="0.2">
      <c r="A74" s="1" t="s">
        <v>479</v>
      </c>
      <c r="B74" s="1" t="s">
        <v>560</v>
      </c>
      <c r="C74" s="1" t="s">
        <v>1087</v>
      </c>
      <c r="D74" s="1" t="s">
        <v>1246</v>
      </c>
      <c r="E74" s="3">
        <v>90.677777777777777</v>
      </c>
      <c r="F74" s="3">
        <f t="shared" si="5"/>
        <v>297.62733333333335</v>
      </c>
      <c r="G74" s="3">
        <f>SUM(Table39[[#This Row],[RN Hours Contract (W/ Admin, DON)]], Table39[[#This Row],[LPN Contract Hours (w/ Admin)]], Table39[[#This Row],[CNA/NA/Med Aide Contract Hours]])</f>
        <v>0</v>
      </c>
      <c r="H74" s="4">
        <f>Table39[[#This Row],[Total Contract Hours]]/Table39[[#This Row],[Total Hours Nurse Staffing]]</f>
        <v>0</v>
      </c>
      <c r="I74" s="3">
        <f>SUM(Table39[[#This Row],[RN Hours]], Table39[[#This Row],[RN Admin Hours]], Table39[[#This Row],[RN DON Hours]])</f>
        <v>47.76455555555556</v>
      </c>
      <c r="J74" s="3">
        <f t="shared" si="3"/>
        <v>0</v>
      </c>
      <c r="K74" s="4">
        <f>Table39[[#This Row],[RN Hours Contract (W/ Admin, DON)]]/Table39[[#This Row],[RN Hours (w/ Admin, DON)]]</f>
        <v>0</v>
      </c>
      <c r="L74" s="3">
        <v>22.500444444444444</v>
      </c>
      <c r="M74" s="3">
        <v>0</v>
      </c>
      <c r="N74" s="4">
        <f>Table39[[#This Row],[RN Hours Contract]]/Table39[[#This Row],[RN Hours]]</f>
        <v>0</v>
      </c>
      <c r="O74" s="3">
        <v>19.841888888888892</v>
      </c>
      <c r="P74" s="3">
        <v>0</v>
      </c>
      <c r="Q74" s="4">
        <f>Table39[[#This Row],[RN Admin Hours Contract]]/Table39[[#This Row],[RN Admin Hours]]</f>
        <v>0</v>
      </c>
      <c r="R74" s="3">
        <v>5.4222222222222225</v>
      </c>
      <c r="S74" s="3">
        <v>0</v>
      </c>
      <c r="T74" s="4">
        <f>Table39[[#This Row],[RN DON Hours Contract]]/Table39[[#This Row],[RN DON Hours]]</f>
        <v>0</v>
      </c>
      <c r="U74" s="3">
        <f>SUM(Table39[[#This Row],[LPN Hours]], Table39[[#This Row],[LPN Admin Hours]])</f>
        <v>37.452444444444446</v>
      </c>
      <c r="V74" s="3">
        <f>Table39[[#This Row],[LPN Hours Contract]]+Table39[[#This Row],[LPN Admin Hours Contract]]</f>
        <v>0</v>
      </c>
      <c r="W74" s="4">
        <f t="shared" si="4"/>
        <v>0</v>
      </c>
      <c r="X74" s="3">
        <v>32.274333333333331</v>
      </c>
      <c r="Y74" s="3">
        <v>0</v>
      </c>
      <c r="Z74" s="4">
        <f>Table39[[#This Row],[LPN Hours Contract]]/Table39[[#This Row],[LPN Hours]]</f>
        <v>0</v>
      </c>
      <c r="AA74" s="3">
        <v>5.1781111111111118</v>
      </c>
      <c r="AB74" s="3">
        <v>0</v>
      </c>
      <c r="AC74" s="4">
        <f>Table39[[#This Row],[LPN Admin Hours Contract]]/Table39[[#This Row],[LPN Admin Hours]]</f>
        <v>0</v>
      </c>
      <c r="AD74" s="3">
        <f>SUM(Table39[[#This Row],[CNA Hours]], Table39[[#This Row],[NA in Training Hours]], Table39[[#This Row],[Med Aide/Tech Hours]])</f>
        <v>212.41033333333334</v>
      </c>
      <c r="AE74" s="3">
        <f>SUM(Table39[[#This Row],[CNA Hours Contract]], Table39[[#This Row],[NA in Training Hours Contract]], Table39[[#This Row],[Med Aide/Tech Hours Contract]])</f>
        <v>0</v>
      </c>
      <c r="AF74" s="4">
        <f>Table39[[#This Row],[CNA/NA/Med Aide Contract Hours]]/Table39[[#This Row],[Total CNA, NA in Training, Med Aide/Tech Hours]]</f>
        <v>0</v>
      </c>
      <c r="AG74" s="3">
        <v>130.72711111111113</v>
      </c>
      <c r="AH74" s="3">
        <v>0</v>
      </c>
      <c r="AI74" s="4">
        <f>Table39[[#This Row],[CNA Hours Contract]]/Table39[[#This Row],[CNA Hours]]</f>
        <v>0</v>
      </c>
      <c r="AJ74" s="3">
        <v>51.3962222222222</v>
      </c>
      <c r="AK74" s="3">
        <v>0</v>
      </c>
      <c r="AL74" s="4">
        <f>Table39[[#This Row],[NA in Training Hours Contract]]/Table39[[#This Row],[NA in Training Hours]]</f>
        <v>0</v>
      </c>
      <c r="AM74" s="3">
        <v>30.286999999999999</v>
      </c>
      <c r="AN74" s="3">
        <v>0</v>
      </c>
      <c r="AO74" s="4">
        <f>Table39[[#This Row],[Med Aide/Tech Hours Contract]]/Table39[[#This Row],[Med Aide/Tech Hours]]</f>
        <v>0</v>
      </c>
      <c r="AP74" s="1" t="s">
        <v>72</v>
      </c>
      <c r="AQ74" s="1">
        <v>7</v>
      </c>
    </row>
    <row r="75" spans="1:43" x14ac:dyDescent="0.2">
      <c r="A75" s="1" t="s">
        <v>479</v>
      </c>
      <c r="B75" s="1" t="s">
        <v>561</v>
      </c>
      <c r="C75" s="1" t="s">
        <v>1031</v>
      </c>
      <c r="D75" s="1" t="s">
        <v>1213</v>
      </c>
      <c r="E75" s="3">
        <v>116.74444444444444</v>
      </c>
      <c r="F75" s="3">
        <f t="shared" si="5"/>
        <v>386.7427777777778</v>
      </c>
      <c r="G75" s="3">
        <f>SUM(Table39[[#This Row],[RN Hours Contract (W/ Admin, DON)]], Table39[[#This Row],[LPN Contract Hours (w/ Admin)]], Table39[[#This Row],[CNA/NA/Med Aide Contract Hours]])</f>
        <v>0</v>
      </c>
      <c r="H75" s="4">
        <f>Table39[[#This Row],[Total Contract Hours]]/Table39[[#This Row],[Total Hours Nurse Staffing]]</f>
        <v>0</v>
      </c>
      <c r="I75" s="3">
        <f>SUM(Table39[[#This Row],[RN Hours]], Table39[[#This Row],[RN Admin Hours]], Table39[[#This Row],[RN DON Hours]])</f>
        <v>49.204888888888895</v>
      </c>
      <c r="J75" s="3">
        <f t="shared" si="3"/>
        <v>0</v>
      </c>
      <c r="K75" s="4">
        <f>Table39[[#This Row],[RN Hours Contract (W/ Admin, DON)]]/Table39[[#This Row],[RN Hours (w/ Admin, DON)]]</f>
        <v>0</v>
      </c>
      <c r="L75" s="3">
        <v>33.620222222222225</v>
      </c>
      <c r="M75" s="3">
        <v>0</v>
      </c>
      <c r="N75" s="4">
        <f>Table39[[#This Row],[RN Hours Contract]]/Table39[[#This Row],[RN Hours]]</f>
        <v>0</v>
      </c>
      <c r="O75" s="3">
        <v>9.9846666666666657</v>
      </c>
      <c r="P75" s="3">
        <v>0</v>
      </c>
      <c r="Q75" s="4">
        <f>Table39[[#This Row],[RN Admin Hours Contract]]/Table39[[#This Row],[RN Admin Hours]]</f>
        <v>0</v>
      </c>
      <c r="R75" s="3">
        <v>5.6</v>
      </c>
      <c r="S75" s="3">
        <v>0</v>
      </c>
      <c r="T75" s="4">
        <f>Table39[[#This Row],[RN DON Hours Contract]]/Table39[[#This Row],[RN DON Hours]]</f>
        <v>0</v>
      </c>
      <c r="U75" s="3">
        <f>SUM(Table39[[#This Row],[LPN Hours]], Table39[[#This Row],[LPN Admin Hours]])</f>
        <v>134.29422222222223</v>
      </c>
      <c r="V75" s="3">
        <f>Table39[[#This Row],[LPN Hours Contract]]+Table39[[#This Row],[LPN Admin Hours Contract]]</f>
        <v>0</v>
      </c>
      <c r="W75" s="4">
        <f t="shared" si="4"/>
        <v>0</v>
      </c>
      <c r="X75" s="3">
        <v>131.52377777777778</v>
      </c>
      <c r="Y75" s="3">
        <v>0</v>
      </c>
      <c r="Z75" s="4">
        <f>Table39[[#This Row],[LPN Hours Contract]]/Table39[[#This Row],[LPN Hours]]</f>
        <v>0</v>
      </c>
      <c r="AA75" s="3">
        <v>2.7704444444444447</v>
      </c>
      <c r="AB75" s="3">
        <v>0</v>
      </c>
      <c r="AC75" s="4">
        <f>Table39[[#This Row],[LPN Admin Hours Contract]]/Table39[[#This Row],[LPN Admin Hours]]</f>
        <v>0</v>
      </c>
      <c r="AD75" s="3">
        <f>SUM(Table39[[#This Row],[CNA Hours]], Table39[[#This Row],[NA in Training Hours]], Table39[[#This Row],[Med Aide/Tech Hours]])</f>
        <v>203.24366666666668</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159.13888888888889</v>
      </c>
      <c r="AH75" s="3">
        <v>0</v>
      </c>
      <c r="AI75" s="4">
        <f>Table39[[#This Row],[CNA Hours Contract]]/Table39[[#This Row],[CNA Hours]]</f>
        <v>0</v>
      </c>
      <c r="AJ75" s="3">
        <v>0</v>
      </c>
      <c r="AK75" s="3">
        <v>0</v>
      </c>
      <c r="AL75" s="4">
        <v>0</v>
      </c>
      <c r="AM75" s="3">
        <v>44.104777777777798</v>
      </c>
      <c r="AN75" s="3">
        <v>0</v>
      </c>
      <c r="AO75" s="4">
        <f>Table39[[#This Row],[Med Aide/Tech Hours Contract]]/Table39[[#This Row],[Med Aide/Tech Hours]]</f>
        <v>0</v>
      </c>
      <c r="AP75" s="1" t="s">
        <v>73</v>
      </c>
      <c r="AQ75" s="1">
        <v>7</v>
      </c>
    </row>
    <row r="76" spans="1:43" x14ac:dyDescent="0.2">
      <c r="A76" s="1" t="s">
        <v>479</v>
      </c>
      <c r="B76" s="1" t="s">
        <v>562</v>
      </c>
      <c r="C76" s="1" t="s">
        <v>1071</v>
      </c>
      <c r="D76" s="1" t="s">
        <v>1246</v>
      </c>
      <c r="E76" s="3">
        <v>99.966666666666669</v>
      </c>
      <c r="F76" s="3">
        <f t="shared" si="5"/>
        <v>283.08344444444447</v>
      </c>
      <c r="G76" s="3">
        <f>SUM(Table39[[#This Row],[RN Hours Contract (W/ Admin, DON)]], Table39[[#This Row],[LPN Contract Hours (w/ Admin)]], Table39[[#This Row],[CNA/NA/Med Aide Contract Hours]])</f>
        <v>1.7500000000000002</v>
      </c>
      <c r="H76" s="4">
        <f>Table39[[#This Row],[Total Contract Hours]]/Table39[[#This Row],[Total Hours Nurse Staffing]]</f>
        <v>6.1819228017180646E-3</v>
      </c>
      <c r="I76" s="3">
        <f>SUM(Table39[[#This Row],[RN Hours]], Table39[[#This Row],[RN Admin Hours]], Table39[[#This Row],[RN DON Hours]])</f>
        <v>30.469888888888889</v>
      </c>
      <c r="J76" s="3">
        <f t="shared" si="3"/>
        <v>1.7500000000000002</v>
      </c>
      <c r="K76" s="4">
        <f>Table39[[#This Row],[RN Hours Contract (W/ Admin, DON)]]/Table39[[#This Row],[RN Hours (w/ Admin, DON)]]</f>
        <v>5.7433750624478093E-2</v>
      </c>
      <c r="L76" s="3">
        <v>17.898555555555554</v>
      </c>
      <c r="M76" s="3">
        <v>0.62222222222222223</v>
      </c>
      <c r="N76" s="4">
        <f>Table39[[#This Row],[RN Hours Contract]]/Table39[[#This Row],[RN Hours]]</f>
        <v>3.4763823275621254E-2</v>
      </c>
      <c r="O76" s="3">
        <v>6.6380000000000008</v>
      </c>
      <c r="P76" s="3">
        <v>0.7055555555555556</v>
      </c>
      <c r="Q76" s="4">
        <f>Table39[[#This Row],[RN Admin Hours Contract]]/Table39[[#This Row],[RN Admin Hours]]</f>
        <v>0.10629038197582939</v>
      </c>
      <c r="R76" s="3">
        <v>5.9333333333333336</v>
      </c>
      <c r="S76" s="3">
        <v>0.42222222222222222</v>
      </c>
      <c r="T76" s="4">
        <f>Table39[[#This Row],[RN DON Hours Contract]]/Table39[[#This Row],[RN DON Hours]]</f>
        <v>7.116104868913857E-2</v>
      </c>
      <c r="U76" s="3">
        <f>SUM(Table39[[#This Row],[LPN Hours]], Table39[[#This Row],[LPN Admin Hours]])</f>
        <v>71.846999999999994</v>
      </c>
      <c r="V76" s="3">
        <f>Table39[[#This Row],[LPN Hours Contract]]+Table39[[#This Row],[LPN Admin Hours Contract]]</f>
        <v>0</v>
      </c>
      <c r="W76" s="4">
        <f t="shared" si="4"/>
        <v>0</v>
      </c>
      <c r="X76" s="3">
        <v>61.07566666666667</v>
      </c>
      <c r="Y76" s="3">
        <v>0</v>
      </c>
      <c r="Z76" s="4">
        <f>Table39[[#This Row],[LPN Hours Contract]]/Table39[[#This Row],[LPN Hours]]</f>
        <v>0</v>
      </c>
      <c r="AA76" s="3">
        <v>10.771333333333327</v>
      </c>
      <c r="AB76" s="3">
        <v>0</v>
      </c>
      <c r="AC76" s="4">
        <f>Table39[[#This Row],[LPN Admin Hours Contract]]/Table39[[#This Row],[LPN Admin Hours]]</f>
        <v>0</v>
      </c>
      <c r="AD76" s="3">
        <f>SUM(Table39[[#This Row],[CNA Hours]], Table39[[#This Row],[NA in Training Hours]], Table39[[#This Row],[Med Aide/Tech Hours]])</f>
        <v>180.76655555555558</v>
      </c>
      <c r="AE76" s="3">
        <f>SUM(Table39[[#This Row],[CNA Hours Contract]], Table39[[#This Row],[NA in Training Hours Contract]], Table39[[#This Row],[Med Aide/Tech Hours Contract]])</f>
        <v>0</v>
      </c>
      <c r="AF76" s="4">
        <f>Table39[[#This Row],[CNA/NA/Med Aide Contract Hours]]/Table39[[#This Row],[Total CNA, NA in Training, Med Aide/Tech Hours]]</f>
        <v>0</v>
      </c>
      <c r="AG76" s="3">
        <v>137.98711111111112</v>
      </c>
      <c r="AH76" s="3">
        <v>0</v>
      </c>
      <c r="AI76" s="4">
        <f>Table39[[#This Row],[CNA Hours Contract]]/Table39[[#This Row],[CNA Hours]]</f>
        <v>0</v>
      </c>
      <c r="AJ76" s="3">
        <v>14.83244444444445</v>
      </c>
      <c r="AK76" s="3">
        <v>0</v>
      </c>
      <c r="AL76" s="4">
        <f>Table39[[#This Row],[NA in Training Hours Contract]]/Table39[[#This Row],[NA in Training Hours]]</f>
        <v>0</v>
      </c>
      <c r="AM76" s="3">
        <v>27.947000000000006</v>
      </c>
      <c r="AN76" s="3">
        <v>0</v>
      </c>
      <c r="AO76" s="4">
        <f>Table39[[#This Row],[Med Aide/Tech Hours Contract]]/Table39[[#This Row],[Med Aide/Tech Hours]]</f>
        <v>0</v>
      </c>
      <c r="AP76" s="1" t="s">
        <v>74</v>
      </c>
      <c r="AQ76" s="1">
        <v>7</v>
      </c>
    </row>
    <row r="77" spans="1:43" x14ac:dyDescent="0.2">
      <c r="A77" s="1" t="s">
        <v>479</v>
      </c>
      <c r="B77" s="1" t="s">
        <v>563</v>
      </c>
      <c r="C77" s="1" t="s">
        <v>1050</v>
      </c>
      <c r="D77" s="1" t="s">
        <v>1276</v>
      </c>
      <c r="E77" s="3">
        <v>126.98888888888889</v>
      </c>
      <c r="F77" s="3">
        <f t="shared" si="5"/>
        <v>609.74277777777775</v>
      </c>
      <c r="G77" s="3">
        <f>SUM(Table39[[#This Row],[RN Hours Contract (W/ Admin, DON)]], Table39[[#This Row],[LPN Contract Hours (w/ Admin)]], Table39[[#This Row],[CNA/NA/Med Aide Contract Hours]])</f>
        <v>0</v>
      </c>
      <c r="H77" s="4">
        <f>Table39[[#This Row],[Total Contract Hours]]/Table39[[#This Row],[Total Hours Nurse Staffing]]</f>
        <v>0</v>
      </c>
      <c r="I77" s="3">
        <f>SUM(Table39[[#This Row],[RN Hours]], Table39[[#This Row],[RN Admin Hours]], Table39[[#This Row],[RN DON Hours]])</f>
        <v>82.680555555555557</v>
      </c>
      <c r="J77" s="3">
        <f t="shared" si="3"/>
        <v>0</v>
      </c>
      <c r="K77" s="4">
        <f>Table39[[#This Row],[RN Hours Contract (W/ Admin, DON)]]/Table39[[#This Row],[RN Hours (w/ Admin, DON)]]</f>
        <v>0</v>
      </c>
      <c r="L77" s="3">
        <v>53.62222222222222</v>
      </c>
      <c r="M77" s="3">
        <v>0</v>
      </c>
      <c r="N77" s="4">
        <f>Table39[[#This Row],[RN Hours Contract]]/Table39[[#This Row],[RN Hours]]</f>
        <v>0</v>
      </c>
      <c r="O77" s="3">
        <v>22.863888888888887</v>
      </c>
      <c r="P77" s="3">
        <v>0</v>
      </c>
      <c r="Q77" s="4">
        <f>Table39[[#This Row],[RN Admin Hours Contract]]/Table39[[#This Row],[RN Admin Hours]]</f>
        <v>0</v>
      </c>
      <c r="R77" s="3">
        <v>6.1944444444444446</v>
      </c>
      <c r="S77" s="3">
        <v>0</v>
      </c>
      <c r="T77" s="4">
        <f>Table39[[#This Row],[RN DON Hours Contract]]/Table39[[#This Row],[RN DON Hours]]</f>
        <v>0</v>
      </c>
      <c r="U77" s="3">
        <f>SUM(Table39[[#This Row],[LPN Hours]], Table39[[#This Row],[LPN Admin Hours]])</f>
        <v>96.655555555555551</v>
      </c>
      <c r="V77" s="3">
        <f>Table39[[#This Row],[LPN Hours Contract]]+Table39[[#This Row],[LPN Admin Hours Contract]]</f>
        <v>0</v>
      </c>
      <c r="W77" s="4">
        <f t="shared" si="4"/>
        <v>0</v>
      </c>
      <c r="X77" s="3">
        <v>96.655555555555551</v>
      </c>
      <c r="Y77" s="3">
        <v>0</v>
      </c>
      <c r="Z77" s="4">
        <f>Table39[[#This Row],[LPN Hours Contract]]/Table39[[#This Row],[LPN Hours]]</f>
        <v>0</v>
      </c>
      <c r="AA77" s="3">
        <v>0</v>
      </c>
      <c r="AB77" s="3">
        <v>0</v>
      </c>
      <c r="AC77" s="4">
        <v>0</v>
      </c>
      <c r="AD77" s="3">
        <f>SUM(Table39[[#This Row],[CNA Hours]], Table39[[#This Row],[NA in Training Hours]], Table39[[#This Row],[Med Aide/Tech Hours]])</f>
        <v>430.40666666666669</v>
      </c>
      <c r="AE77" s="3">
        <f>SUM(Table39[[#This Row],[CNA Hours Contract]], Table39[[#This Row],[NA in Training Hours Contract]], Table39[[#This Row],[Med Aide/Tech Hours Contract]])</f>
        <v>0</v>
      </c>
      <c r="AF77" s="4">
        <f>Table39[[#This Row],[CNA/NA/Med Aide Contract Hours]]/Table39[[#This Row],[Total CNA, NA in Training, Med Aide/Tech Hours]]</f>
        <v>0</v>
      </c>
      <c r="AG77" s="3">
        <v>326.29544444444446</v>
      </c>
      <c r="AH77" s="3">
        <v>0</v>
      </c>
      <c r="AI77" s="4">
        <f>Table39[[#This Row],[CNA Hours Contract]]/Table39[[#This Row],[CNA Hours]]</f>
        <v>0</v>
      </c>
      <c r="AJ77" s="3">
        <v>41.43611111111111</v>
      </c>
      <c r="AK77" s="3">
        <v>0</v>
      </c>
      <c r="AL77" s="4">
        <f>Table39[[#This Row],[NA in Training Hours Contract]]/Table39[[#This Row],[NA in Training Hours]]</f>
        <v>0</v>
      </c>
      <c r="AM77" s="3">
        <v>62.675111111111114</v>
      </c>
      <c r="AN77" s="3">
        <v>0</v>
      </c>
      <c r="AO77" s="4">
        <f>Table39[[#This Row],[Med Aide/Tech Hours Contract]]/Table39[[#This Row],[Med Aide/Tech Hours]]</f>
        <v>0</v>
      </c>
      <c r="AP77" s="1" t="s">
        <v>75</v>
      </c>
      <c r="AQ77" s="1">
        <v>7</v>
      </c>
    </row>
    <row r="78" spans="1:43" x14ac:dyDescent="0.2">
      <c r="A78" s="1" t="s">
        <v>479</v>
      </c>
      <c r="B78" s="1" t="s">
        <v>564</v>
      </c>
      <c r="C78" s="1" t="s">
        <v>993</v>
      </c>
      <c r="D78" s="1" t="s">
        <v>1292</v>
      </c>
      <c r="E78" s="3">
        <v>39.133333333333333</v>
      </c>
      <c r="F78" s="3">
        <f t="shared" si="5"/>
        <v>125.46666666666665</v>
      </c>
      <c r="G78" s="3">
        <f>SUM(Table39[[#This Row],[RN Hours Contract (W/ Admin, DON)]], Table39[[#This Row],[LPN Contract Hours (w/ Admin)]], Table39[[#This Row],[CNA/NA/Med Aide Contract Hours]])</f>
        <v>0</v>
      </c>
      <c r="H78" s="4">
        <f>Table39[[#This Row],[Total Contract Hours]]/Table39[[#This Row],[Total Hours Nurse Staffing]]</f>
        <v>0</v>
      </c>
      <c r="I78" s="3">
        <f>SUM(Table39[[#This Row],[RN Hours]], Table39[[#This Row],[RN Admin Hours]], Table39[[#This Row],[RN DON Hours]])</f>
        <v>30.966666666666665</v>
      </c>
      <c r="J78" s="3">
        <f t="shared" si="3"/>
        <v>0</v>
      </c>
      <c r="K78" s="4">
        <f>Table39[[#This Row],[RN Hours Contract (W/ Admin, DON)]]/Table39[[#This Row],[RN Hours (w/ Admin, DON)]]</f>
        <v>0</v>
      </c>
      <c r="L78" s="3">
        <v>28.566666666666666</v>
      </c>
      <c r="M78" s="3">
        <v>0</v>
      </c>
      <c r="N78" s="4">
        <f>Table39[[#This Row],[RN Hours Contract]]/Table39[[#This Row],[RN Hours]]</f>
        <v>0</v>
      </c>
      <c r="O78" s="3">
        <v>0</v>
      </c>
      <c r="P78" s="3">
        <v>0</v>
      </c>
      <c r="Q78" s="4">
        <v>0</v>
      </c>
      <c r="R78" s="3">
        <v>2.4</v>
      </c>
      <c r="S78" s="3">
        <v>0</v>
      </c>
      <c r="T78" s="4">
        <f>Table39[[#This Row],[RN DON Hours Contract]]/Table39[[#This Row],[RN DON Hours]]</f>
        <v>0</v>
      </c>
      <c r="U78" s="3">
        <f>SUM(Table39[[#This Row],[LPN Hours]], Table39[[#This Row],[LPN Admin Hours]])</f>
        <v>18.013888888888889</v>
      </c>
      <c r="V78" s="3">
        <f>Table39[[#This Row],[LPN Hours Contract]]+Table39[[#This Row],[LPN Admin Hours Contract]]</f>
        <v>0</v>
      </c>
      <c r="W78" s="4">
        <f t="shared" si="4"/>
        <v>0</v>
      </c>
      <c r="X78" s="3">
        <v>18.013888888888889</v>
      </c>
      <c r="Y78" s="3">
        <v>0</v>
      </c>
      <c r="Z78" s="4">
        <f>Table39[[#This Row],[LPN Hours Contract]]/Table39[[#This Row],[LPN Hours]]</f>
        <v>0</v>
      </c>
      <c r="AA78" s="3">
        <v>0</v>
      </c>
      <c r="AB78" s="3">
        <v>0</v>
      </c>
      <c r="AC78" s="4">
        <v>0</v>
      </c>
      <c r="AD78" s="3">
        <f>SUM(Table39[[#This Row],[CNA Hours]], Table39[[#This Row],[NA in Training Hours]], Table39[[#This Row],[Med Aide/Tech Hours]])</f>
        <v>76.4861111111111</v>
      </c>
      <c r="AE78" s="3">
        <f>SUM(Table39[[#This Row],[CNA Hours Contract]], Table39[[#This Row],[NA in Training Hours Contract]], Table39[[#This Row],[Med Aide/Tech Hours Contract]])</f>
        <v>0</v>
      </c>
      <c r="AF78" s="4">
        <f>Table39[[#This Row],[CNA/NA/Med Aide Contract Hours]]/Table39[[#This Row],[Total CNA, NA in Training, Med Aide/Tech Hours]]</f>
        <v>0</v>
      </c>
      <c r="AG78" s="3">
        <v>44.980555555555554</v>
      </c>
      <c r="AH78" s="3">
        <v>0</v>
      </c>
      <c r="AI78" s="4">
        <f>Table39[[#This Row],[CNA Hours Contract]]/Table39[[#This Row],[CNA Hours]]</f>
        <v>0</v>
      </c>
      <c r="AJ78" s="3">
        <v>20.244444444444444</v>
      </c>
      <c r="AK78" s="3">
        <v>0</v>
      </c>
      <c r="AL78" s="4">
        <f>Table39[[#This Row],[NA in Training Hours Contract]]/Table39[[#This Row],[NA in Training Hours]]</f>
        <v>0</v>
      </c>
      <c r="AM78" s="3">
        <v>11.261111111111111</v>
      </c>
      <c r="AN78" s="3">
        <v>0</v>
      </c>
      <c r="AO78" s="4">
        <f>Table39[[#This Row],[Med Aide/Tech Hours Contract]]/Table39[[#This Row],[Med Aide/Tech Hours]]</f>
        <v>0</v>
      </c>
      <c r="AP78" s="1" t="s">
        <v>76</v>
      </c>
      <c r="AQ78" s="1">
        <v>7</v>
      </c>
    </row>
    <row r="79" spans="1:43" x14ac:dyDescent="0.2">
      <c r="A79" s="1" t="s">
        <v>479</v>
      </c>
      <c r="B79" s="1" t="s">
        <v>565</v>
      </c>
      <c r="C79" s="1" t="s">
        <v>1088</v>
      </c>
      <c r="D79" s="1" t="s">
        <v>1276</v>
      </c>
      <c r="E79" s="3">
        <v>160.25555555555556</v>
      </c>
      <c r="F79" s="3">
        <f t="shared" si="5"/>
        <v>526.76111111111106</v>
      </c>
      <c r="G79" s="3">
        <f>SUM(Table39[[#This Row],[RN Hours Contract (W/ Admin, DON)]], Table39[[#This Row],[LPN Contract Hours (w/ Admin)]], Table39[[#This Row],[CNA/NA/Med Aide Contract Hours]])</f>
        <v>0</v>
      </c>
      <c r="H79" s="4">
        <f>Table39[[#This Row],[Total Contract Hours]]/Table39[[#This Row],[Total Hours Nurse Staffing]]</f>
        <v>0</v>
      </c>
      <c r="I79" s="3">
        <f>SUM(Table39[[#This Row],[RN Hours]], Table39[[#This Row],[RN Admin Hours]], Table39[[#This Row],[RN DON Hours]])</f>
        <v>79.324999999999989</v>
      </c>
      <c r="J79" s="3">
        <f t="shared" si="3"/>
        <v>0</v>
      </c>
      <c r="K79" s="4">
        <f>Table39[[#This Row],[RN Hours Contract (W/ Admin, DON)]]/Table39[[#This Row],[RN Hours (w/ Admin, DON)]]</f>
        <v>0</v>
      </c>
      <c r="L79" s="3">
        <v>52.602777777777774</v>
      </c>
      <c r="M79" s="3">
        <v>0</v>
      </c>
      <c r="N79" s="4">
        <f>Table39[[#This Row],[RN Hours Contract]]/Table39[[#This Row],[RN Hours]]</f>
        <v>0</v>
      </c>
      <c r="O79" s="3">
        <v>21.744444444444444</v>
      </c>
      <c r="P79" s="3">
        <v>0</v>
      </c>
      <c r="Q79" s="4">
        <f>Table39[[#This Row],[RN Admin Hours Contract]]/Table39[[#This Row],[RN Admin Hours]]</f>
        <v>0</v>
      </c>
      <c r="R79" s="3">
        <v>4.9777777777777779</v>
      </c>
      <c r="S79" s="3">
        <v>0</v>
      </c>
      <c r="T79" s="4">
        <f>Table39[[#This Row],[RN DON Hours Contract]]/Table39[[#This Row],[RN DON Hours]]</f>
        <v>0</v>
      </c>
      <c r="U79" s="3">
        <f>SUM(Table39[[#This Row],[LPN Hours]], Table39[[#This Row],[LPN Admin Hours]])</f>
        <v>106.46111111111111</v>
      </c>
      <c r="V79" s="3">
        <f>Table39[[#This Row],[LPN Hours Contract]]+Table39[[#This Row],[LPN Admin Hours Contract]]</f>
        <v>0</v>
      </c>
      <c r="W79" s="4">
        <f t="shared" si="4"/>
        <v>0</v>
      </c>
      <c r="X79" s="3">
        <v>106.26944444444445</v>
      </c>
      <c r="Y79" s="3">
        <v>0</v>
      </c>
      <c r="Z79" s="4">
        <f>Table39[[#This Row],[LPN Hours Contract]]/Table39[[#This Row],[LPN Hours]]</f>
        <v>0</v>
      </c>
      <c r="AA79" s="3">
        <v>0.19166666666666668</v>
      </c>
      <c r="AB79" s="3">
        <v>0</v>
      </c>
      <c r="AC79" s="4">
        <f>Table39[[#This Row],[LPN Admin Hours Contract]]/Table39[[#This Row],[LPN Admin Hours]]</f>
        <v>0</v>
      </c>
      <c r="AD79" s="3">
        <f>SUM(Table39[[#This Row],[CNA Hours]], Table39[[#This Row],[NA in Training Hours]], Table39[[#This Row],[Med Aide/Tech Hours]])</f>
        <v>340.97499999999997</v>
      </c>
      <c r="AE79" s="3">
        <f>SUM(Table39[[#This Row],[CNA Hours Contract]], Table39[[#This Row],[NA in Training Hours Contract]], Table39[[#This Row],[Med Aide/Tech Hours Contract]])</f>
        <v>0</v>
      </c>
      <c r="AF79" s="4">
        <f>Table39[[#This Row],[CNA/NA/Med Aide Contract Hours]]/Table39[[#This Row],[Total CNA, NA in Training, Med Aide/Tech Hours]]</f>
        <v>0</v>
      </c>
      <c r="AG79" s="3">
        <v>242.54722222222222</v>
      </c>
      <c r="AH79" s="3">
        <v>0</v>
      </c>
      <c r="AI79" s="4">
        <f>Table39[[#This Row],[CNA Hours Contract]]/Table39[[#This Row],[CNA Hours]]</f>
        <v>0</v>
      </c>
      <c r="AJ79" s="3">
        <v>16.697222222222223</v>
      </c>
      <c r="AK79" s="3">
        <v>0</v>
      </c>
      <c r="AL79" s="4">
        <f>Table39[[#This Row],[NA in Training Hours Contract]]/Table39[[#This Row],[NA in Training Hours]]</f>
        <v>0</v>
      </c>
      <c r="AM79" s="3">
        <v>81.730555555555554</v>
      </c>
      <c r="AN79" s="3">
        <v>0</v>
      </c>
      <c r="AO79" s="4">
        <f>Table39[[#This Row],[Med Aide/Tech Hours Contract]]/Table39[[#This Row],[Med Aide/Tech Hours]]</f>
        <v>0</v>
      </c>
      <c r="AP79" s="1" t="s">
        <v>77</v>
      </c>
      <c r="AQ79" s="1">
        <v>7</v>
      </c>
    </row>
    <row r="80" spans="1:43" x14ac:dyDescent="0.2">
      <c r="A80" s="1" t="s">
        <v>479</v>
      </c>
      <c r="B80" s="1" t="s">
        <v>566</v>
      </c>
      <c r="C80" s="1" t="s">
        <v>1089</v>
      </c>
      <c r="D80" s="1" t="s">
        <v>1272</v>
      </c>
      <c r="E80" s="3">
        <v>65.455555555555549</v>
      </c>
      <c r="F80" s="3">
        <f t="shared" si="5"/>
        <v>216.98000000000002</v>
      </c>
      <c r="G80" s="3">
        <f>SUM(Table39[[#This Row],[RN Hours Contract (W/ Admin, DON)]], Table39[[#This Row],[LPN Contract Hours (w/ Admin)]], Table39[[#This Row],[CNA/NA/Med Aide Contract Hours]])</f>
        <v>16.088888888888889</v>
      </c>
      <c r="H80" s="4">
        <f>Table39[[#This Row],[Total Contract Hours]]/Table39[[#This Row],[Total Hours Nurse Staffing]]</f>
        <v>7.4149179135813842E-2</v>
      </c>
      <c r="I80" s="3">
        <f>SUM(Table39[[#This Row],[RN Hours]], Table39[[#This Row],[RN Admin Hours]], Table39[[#This Row],[RN DON Hours]])</f>
        <v>16.511111111111113</v>
      </c>
      <c r="J80" s="3">
        <f t="shared" si="3"/>
        <v>0</v>
      </c>
      <c r="K80" s="4">
        <f>Table39[[#This Row],[RN Hours Contract (W/ Admin, DON)]]/Table39[[#This Row],[RN Hours (w/ Admin, DON)]]</f>
        <v>0</v>
      </c>
      <c r="L80" s="3">
        <v>6.3833333333333337</v>
      </c>
      <c r="M80" s="3">
        <v>0</v>
      </c>
      <c r="N80" s="4">
        <f>Table39[[#This Row],[RN Hours Contract]]/Table39[[#This Row],[RN Hours]]</f>
        <v>0</v>
      </c>
      <c r="O80" s="3">
        <v>5.416666666666667</v>
      </c>
      <c r="P80" s="3">
        <v>0</v>
      </c>
      <c r="Q80" s="4">
        <f>Table39[[#This Row],[RN Admin Hours Contract]]/Table39[[#This Row],[RN Admin Hours]]</f>
        <v>0</v>
      </c>
      <c r="R80" s="3">
        <v>4.7111111111111112</v>
      </c>
      <c r="S80" s="3">
        <v>0</v>
      </c>
      <c r="T80" s="4">
        <f>Table39[[#This Row],[RN DON Hours Contract]]/Table39[[#This Row],[RN DON Hours]]</f>
        <v>0</v>
      </c>
      <c r="U80" s="3">
        <f>SUM(Table39[[#This Row],[LPN Hours]], Table39[[#This Row],[LPN Admin Hours]])</f>
        <v>89.308333333333337</v>
      </c>
      <c r="V80" s="3">
        <f>Table39[[#This Row],[LPN Hours Contract]]+Table39[[#This Row],[LPN Admin Hours Contract]]</f>
        <v>5.2444444444444445</v>
      </c>
      <c r="W80" s="4">
        <f t="shared" si="4"/>
        <v>5.8722901309446046E-2</v>
      </c>
      <c r="X80" s="3">
        <v>78.552777777777777</v>
      </c>
      <c r="Y80" s="3">
        <v>5.2444444444444445</v>
      </c>
      <c r="Z80" s="4">
        <f>Table39[[#This Row],[LPN Hours Contract]]/Table39[[#This Row],[LPN Hours]]</f>
        <v>6.6763322606881434E-2</v>
      </c>
      <c r="AA80" s="3">
        <v>10.755555555555556</v>
      </c>
      <c r="AB80" s="3">
        <v>0</v>
      </c>
      <c r="AC80" s="4">
        <f>Table39[[#This Row],[LPN Admin Hours Contract]]/Table39[[#This Row],[LPN Admin Hours]]</f>
        <v>0</v>
      </c>
      <c r="AD80" s="3">
        <f>SUM(Table39[[#This Row],[CNA Hours]], Table39[[#This Row],[NA in Training Hours]], Table39[[#This Row],[Med Aide/Tech Hours]])</f>
        <v>111.16055555555556</v>
      </c>
      <c r="AE80" s="3">
        <f>SUM(Table39[[#This Row],[CNA Hours Contract]], Table39[[#This Row],[NA in Training Hours Contract]], Table39[[#This Row],[Med Aide/Tech Hours Contract]])</f>
        <v>10.844444444444445</v>
      </c>
      <c r="AF80" s="4">
        <f>Table39[[#This Row],[CNA/NA/Med Aide Contract Hours]]/Table39[[#This Row],[Total CNA, NA in Training, Med Aide/Tech Hours]]</f>
        <v>9.7556587318643209E-2</v>
      </c>
      <c r="AG80" s="3">
        <v>105.30277777777778</v>
      </c>
      <c r="AH80" s="3">
        <v>8.8000000000000007</v>
      </c>
      <c r="AI80" s="4">
        <f>Table39[[#This Row],[CNA Hours Contract]]/Table39[[#This Row],[CNA Hours]]</f>
        <v>8.3568545727927407E-2</v>
      </c>
      <c r="AJ80" s="3">
        <v>0</v>
      </c>
      <c r="AK80" s="3">
        <v>0</v>
      </c>
      <c r="AL80" s="4">
        <v>0</v>
      </c>
      <c r="AM80" s="3">
        <v>5.8577777777777786</v>
      </c>
      <c r="AN80" s="3">
        <v>2.0444444444444443</v>
      </c>
      <c r="AO80" s="4">
        <f>Table39[[#This Row],[Med Aide/Tech Hours Contract]]/Table39[[#This Row],[Med Aide/Tech Hours]]</f>
        <v>0.34901365705614562</v>
      </c>
      <c r="AP80" s="1" t="s">
        <v>78</v>
      </c>
      <c r="AQ80" s="1">
        <v>7</v>
      </c>
    </row>
    <row r="81" spans="1:43" x14ac:dyDescent="0.2">
      <c r="A81" s="1" t="s">
        <v>479</v>
      </c>
      <c r="B81" s="1" t="s">
        <v>567</v>
      </c>
      <c r="C81" s="1" t="s">
        <v>1055</v>
      </c>
      <c r="D81" s="1" t="s">
        <v>1246</v>
      </c>
      <c r="E81" s="3">
        <v>77.599999999999994</v>
      </c>
      <c r="F81" s="3">
        <f t="shared" si="5"/>
        <v>280.17766666666671</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37.762666666666668</v>
      </c>
      <c r="J81" s="3">
        <f t="shared" si="3"/>
        <v>0</v>
      </c>
      <c r="K81" s="4">
        <f>Table39[[#This Row],[RN Hours Contract (W/ Admin, DON)]]/Table39[[#This Row],[RN Hours (w/ Admin, DON)]]</f>
        <v>0</v>
      </c>
      <c r="L81" s="3">
        <v>18.547555555555554</v>
      </c>
      <c r="M81" s="3">
        <v>0</v>
      </c>
      <c r="N81" s="4">
        <f>Table39[[#This Row],[RN Hours Contract]]/Table39[[#This Row],[RN Hours]]</f>
        <v>0</v>
      </c>
      <c r="O81" s="3">
        <v>13.615111111111116</v>
      </c>
      <c r="P81" s="3">
        <v>0</v>
      </c>
      <c r="Q81" s="4">
        <f>Table39[[#This Row],[RN Admin Hours Contract]]/Table39[[#This Row],[RN Admin Hours]]</f>
        <v>0</v>
      </c>
      <c r="R81" s="3">
        <v>5.6</v>
      </c>
      <c r="S81" s="3">
        <v>0</v>
      </c>
      <c r="T81" s="4">
        <f>Table39[[#This Row],[RN DON Hours Contract]]/Table39[[#This Row],[RN DON Hours]]</f>
        <v>0</v>
      </c>
      <c r="U81" s="3">
        <f>SUM(Table39[[#This Row],[LPN Hours]], Table39[[#This Row],[LPN Admin Hours]])</f>
        <v>67.76122222222223</v>
      </c>
      <c r="V81" s="3">
        <f>Table39[[#This Row],[LPN Hours Contract]]+Table39[[#This Row],[LPN Admin Hours Contract]]</f>
        <v>0</v>
      </c>
      <c r="W81" s="4">
        <f t="shared" si="4"/>
        <v>0</v>
      </c>
      <c r="X81" s="3">
        <v>57.400111111111116</v>
      </c>
      <c r="Y81" s="3">
        <v>0</v>
      </c>
      <c r="Z81" s="4">
        <f>Table39[[#This Row],[LPN Hours Contract]]/Table39[[#This Row],[LPN Hours]]</f>
        <v>0</v>
      </c>
      <c r="AA81" s="3">
        <v>10.361111111111111</v>
      </c>
      <c r="AB81" s="3">
        <v>0</v>
      </c>
      <c r="AC81" s="4">
        <f>Table39[[#This Row],[LPN Admin Hours Contract]]/Table39[[#This Row],[LPN Admin Hours]]</f>
        <v>0</v>
      </c>
      <c r="AD81" s="3">
        <f>SUM(Table39[[#This Row],[CNA Hours]], Table39[[#This Row],[NA in Training Hours]], Table39[[#This Row],[Med Aide/Tech Hours]])</f>
        <v>174.6537777777778</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122.26233333333334</v>
      </c>
      <c r="AH81" s="3">
        <v>0</v>
      </c>
      <c r="AI81" s="4">
        <f>Table39[[#This Row],[CNA Hours Contract]]/Table39[[#This Row],[CNA Hours]]</f>
        <v>0</v>
      </c>
      <c r="AJ81" s="3">
        <v>28.772555555555563</v>
      </c>
      <c r="AK81" s="3">
        <v>0</v>
      </c>
      <c r="AL81" s="4">
        <f>Table39[[#This Row],[NA in Training Hours Contract]]/Table39[[#This Row],[NA in Training Hours]]</f>
        <v>0</v>
      </c>
      <c r="AM81" s="3">
        <v>23.618888888888893</v>
      </c>
      <c r="AN81" s="3">
        <v>0</v>
      </c>
      <c r="AO81" s="4">
        <f>Table39[[#This Row],[Med Aide/Tech Hours Contract]]/Table39[[#This Row],[Med Aide/Tech Hours]]</f>
        <v>0</v>
      </c>
      <c r="AP81" s="1" t="s">
        <v>79</v>
      </c>
      <c r="AQ81" s="1">
        <v>7</v>
      </c>
    </row>
    <row r="82" spans="1:43" x14ac:dyDescent="0.2">
      <c r="A82" s="1" t="s">
        <v>479</v>
      </c>
      <c r="B82" s="1" t="s">
        <v>485</v>
      </c>
      <c r="C82" s="1" t="s">
        <v>1090</v>
      </c>
      <c r="D82" s="1" t="s">
        <v>1272</v>
      </c>
      <c r="E82" s="3">
        <v>15.022222222222222</v>
      </c>
      <c r="F82" s="3">
        <f t="shared" si="5"/>
        <v>44.094777777777779</v>
      </c>
      <c r="G82" s="3">
        <f>SUM(Table39[[#This Row],[RN Hours Contract (W/ Admin, DON)]], Table39[[#This Row],[LPN Contract Hours (w/ Admin)]], Table39[[#This Row],[CNA/NA/Med Aide Contract Hours]])</f>
        <v>1.4104444444444448</v>
      </c>
      <c r="H82" s="4">
        <f>Table39[[#This Row],[Total Contract Hours]]/Table39[[#This Row],[Total Hours Nurse Staffing]]</f>
        <v>3.1986655008277631E-2</v>
      </c>
      <c r="I82" s="3">
        <f>SUM(Table39[[#This Row],[RN Hours]], Table39[[#This Row],[RN Admin Hours]], Table39[[#This Row],[RN DON Hours]])</f>
        <v>10.902666666666665</v>
      </c>
      <c r="J82" s="3">
        <f t="shared" si="3"/>
        <v>0</v>
      </c>
      <c r="K82" s="4">
        <f>Table39[[#This Row],[RN Hours Contract (W/ Admin, DON)]]/Table39[[#This Row],[RN Hours (w/ Admin, DON)]]</f>
        <v>0</v>
      </c>
      <c r="L82" s="3">
        <v>9.1344444444444441</v>
      </c>
      <c r="M82" s="3">
        <v>0</v>
      </c>
      <c r="N82" s="4">
        <f>Table39[[#This Row],[RN Hours Contract]]/Table39[[#This Row],[RN Hours]]</f>
        <v>0</v>
      </c>
      <c r="O82" s="3">
        <v>0.21833333333333341</v>
      </c>
      <c r="P82" s="3">
        <v>0</v>
      </c>
      <c r="Q82" s="4">
        <f>Table39[[#This Row],[RN Admin Hours Contract]]/Table39[[#This Row],[RN Admin Hours]]</f>
        <v>0</v>
      </c>
      <c r="R82" s="3">
        <v>1.5498888888888864</v>
      </c>
      <c r="S82" s="3">
        <v>0</v>
      </c>
      <c r="T82" s="4">
        <f>Table39[[#This Row],[RN DON Hours Contract]]/Table39[[#This Row],[RN DON Hours]]</f>
        <v>0</v>
      </c>
      <c r="U82" s="3">
        <f>SUM(Table39[[#This Row],[LPN Hours]], Table39[[#This Row],[LPN Admin Hours]])</f>
        <v>6.3623333333333338</v>
      </c>
      <c r="V82" s="3">
        <f>Table39[[#This Row],[LPN Hours Contract]]+Table39[[#This Row],[LPN Admin Hours Contract]]</f>
        <v>0</v>
      </c>
      <c r="W82" s="4">
        <f t="shared" si="4"/>
        <v>0</v>
      </c>
      <c r="X82" s="3">
        <v>6.3623333333333338</v>
      </c>
      <c r="Y82" s="3">
        <v>0</v>
      </c>
      <c r="Z82" s="4">
        <f>Table39[[#This Row],[LPN Hours Contract]]/Table39[[#This Row],[LPN Hours]]</f>
        <v>0</v>
      </c>
      <c r="AA82" s="3">
        <v>0</v>
      </c>
      <c r="AB82" s="3">
        <v>0</v>
      </c>
      <c r="AC82" s="4">
        <v>0</v>
      </c>
      <c r="AD82" s="3">
        <f>SUM(Table39[[#This Row],[CNA Hours]], Table39[[#This Row],[NA in Training Hours]], Table39[[#This Row],[Med Aide/Tech Hours]])</f>
        <v>26.829777777777778</v>
      </c>
      <c r="AE82" s="3">
        <f>SUM(Table39[[#This Row],[CNA Hours Contract]], Table39[[#This Row],[NA in Training Hours Contract]], Table39[[#This Row],[Med Aide/Tech Hours Contract]])</f>
        <v>1.4104444444444448</v>
      </c>
      <c r="AF82" s="4">
        <f>Table39[[#This Row],[CNA/NA/Med Aide Contract Hours]]/Table39[[#This Row],[Total CNA, NA in Training, Med Aide/Tech Hours]]</f>
        <v>5.2570112809978975E-2</v>
      </c>
      <c r="AG82" s="3">
        <v>20.282111111111114</v>
      </c>
      <c r="AH82" s="3">
        <v>1.4104444444444448</v>
      </c>
      <c r="AI82" s="4">
        <f>Table39[[#This Row],[CNA Hours Contract]]/Table39[[#This Row],[CNA Hours]]</f>
        <v>6.9541303502265284E-2</v>
      </c>
      <c r="AJ82" s="3">
        <v>0</v>
      </c>
      <c r="AK82" s="3">
        <v>0</v>
      </c>
      <c r="AL82" s="4">
        <v>0</v>
      </c>
      <c r="AM82" s="3">
        <v>6.5476666666666654</v>
      </c>
      <c r="AN82" s="3">
        <v>0</v>
      </c>
      <c r="AO82" s="4">
        <f>Table39[[#This Row],[Med Aide/Tech Hours Contract]]/Table39[[#This Row],[Med Aide/Tech Hours]]</f>
        <v>0</v>
      </c>
      <c r="AP82" s="1" t="s">
        <v>80</v>
      </c>
      <c r="AQ82" s="1">
        <v>7</v>
      </c>
    </row>
    <row r="83" spans="1:43" x14ac:dyDescent="0.2">
      <c r="A83" s="1" t="s">
        <v>479</v>
      </c>
      <c r="B83" s="1" t="s">
        <v>568</v>
      </c>
      <c r="C83" s="1" t="s">
        <v>1091</v>
      </c>
      <c r="D83" s="1" t="s">
        <v>1249</v>
      </c>
      <c r="E83" s="3">
        <v>48.633333333333333</v>
      </c>
      <c r="F83" s="3">
        <f t="shared" si="5"/>
        <v>184.10444444444448</v>
      </c>
      <c r="G83" s="3">
        <f>SUM(Table39[[#This Row],[RN Hours Contract (W/ Admin, DON)]], Table39[[#This Row],[LPN Contract Hours (w/ Admin)]], Table39[[#This Row],[CNA/NA/Med Aide Contract Hours]])</f>
        <v>0</v>
      </c>
      <c r="H83" s="4">
        <f>Table39[[#This Row],[Total Contract Hours]]/Table39[[#This Row],[Total Hours Nurse Staffing]]</f>
        <v>0</v>
      </c>
      <c r="I83" s="3">
        <f>SUM(Table39[[#This Row],[RN Hours]], Table39[[#This Row],[RN Admin Hours]], Table39[[#This Row],[RN DON Hours]])</f>
        <v>30.235777777777777</v>
      </c>
      <c r="J83" s="3">
        <f t="shared" si="3"/>
        <v>0</v>
      </c>
      <c r="K83" s="4">
        <f>Table39[[#This Row],[RN Hours Contract (W/ Admin, DON)]]/Table39[[#This Row],[RN Hours (w/ Admin, DON)]]</f>
        <v>0</v>
      </c>
      <c r="L83" s="3">
        <v>19.861333333333334</v>
      </c>
      <c r="M83" s="3">
        <v>0</v>
      </c>
      <c r="N83" s="4">
        <f>Table39[[#This Row],[RN Hours Contract]]/Table39[[#This Row],[RN Hours]]</f>
        <v>0</v>
      </c>
      <c r="O83" s="3">
        <v>5.8633333333333324</v>
      </c>
      <c r="P83" s="3">
        <v>0</v>
      </c>
      <c r="Q83" s="4">
        <f>Table39[[#This Row],[RN Admin Hours Contract]]/Table39[[#This Row],[RN Admin Hours]]</f>
        <v>0</v>
      </c>
      <c r="R83" s="3">
        <v>4.5111111111111111</v>
      </c>
      <c r="S83" s="3">
        <v>0</v>
      </c>
      <c r="T83" s="4">
        <f>Table39[[#This Row],[RN DON Hours Contract]]/Table39[[#This Row],[RN DON Hours]]</f>
        <v>0</v>
      </c>
      <c r="U83" s="3">
        <f>SUM(Table39[[#This Row],[LPN Hours]], Table39[[#This Row],[LPN Admin Hours]])</f>
        <v>24.459666666666667</v>
      </c>
      <c r="V83" s="3">
        <f>Table39[[#This Row],[LPN Hours Contract]]+Table39[[#This Row],[LPN Admin Hours Contract]]</f>
        <v>0</v>
      </c>
      <c r="W83" s="4">
        <f t="shared" si="4"/>
        <v>0</v>
      </c>
      <c r="X83" s="3">
        <v>24.459666666666667</v>
      </c>
      <c r="Y83" s="3">
        <v>0</v>
      </c>
      <c r="Z83" s="4">
        <f>Table39[[#This Row],[LPN Hours Contract]]/Table39[[#This Row],[LPN Hours]]</f>
        <v>0</v>
      </c>
      <c r="AA83" s="3">
        <v>0</v>
      </c>
      <c r="AB83" s="3">
        <v>0</v>
      </c>
      <c r="AC83" s="4">
        <v>0</v>
      </c>
      <c r="AD83" s="3">
        <f>SUM(Table39[[#This Row],[CNA Hours]], Table39[[#This Row],[NA in Training Hours]], Table39[[#This Row],[Med Aide/Tech Hours]])</f>
        <v>129.40900000000002</v>
      </c>
      <c r="AE83" s="3">
        <f>SUM(Table39[[#This Row],[CNA Hours Contract]], Table39[[#This Row],[NA in Training Hours Contract]], Table39[[#This Row],[Med Aide/Tech Hours Contract]])</f>
        <v>0</v>
      </c>
      <c r="AF83" s="4">
        <f>Table39[[#This Row],[CNA/NA/Med Aide Contract Hours]]/Table39[[#This Row],[Total CNA, NA in Training, Med Aide/Tech Hours]]</f>
        <v>0</v>
      </c>
      <c r="AG83" s="3">
        <v>74.62222222222222</v>
      </c>
      <c r="AH83" s="3">
        <v>0</v>
      </c>
      <c r="AI83" s="4">
        <f>Table39[[#This Row],[CNA Hours Contract]]/Table39[[#This Row],[CNA Hours]]</f>
        <v>0</v>
      </c>
      <c r="AJ83" s="3">
        <v>9.3672222222222263</v>
      </c>
      <c r="AK83" s="3">
        <v>0</v>
      </c>
      <c r="AL83" s="4">
        <f>Table39[[#This Row],[NA in Training Hours Contract]]/Table39[[#This Row],[NA in Training Hours]]</f>
        <v>0</v>
      </c>
      <c r="AM83" s="3">
        <v>45.419555555555569</v>
      </c>
      <c r="AN83" s="3">
        <v>0</v>
      </c>
      <c r="AO83" s="4">
        <f>Table39[[#This Row],[Med Aide/Tech Hours Contract]]/Table39[[#This Row],[Med Aide/Tech Hours]]</f>
        <v>0</v>
      </c>
      <c r="AP83" s="1" t="s">
        <v>81</v>
      </c>
      <c r="AQ83" s="1">
        <v>7</v>
      </c>
    </row>
    <row r="84" spans="1:43" x14ac:dyDescent="0.2">
      <c r="A84" s="1" t="s">
        <v>479</v>
      </c>
      <c r="B84" s="1" t="s">
        <v>569</v>
      </c>
      <c r="C84" s="1" t="s">
        <v>1046</v>
      </c>
      <c r="D84" s="1" t="s">
        <v>1204</v>
      </c>
      <c r="E84" s="3">
        <v>123.05555555555556</v>
      </c>
      <c r="F84" s="3">
        <f t="shared" si="5"/>
        <v>386.6877777777778</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65.10499999999999</v>
      </c>
      <c r="J84" s="3">
        <f t="shared" si="3"/>
        <v>0</v>
      </c>
      <c r="K84" s="4">
        <f>Table39[[#This Row],[RN Hours Contract (W/ Admin, DON)]]/Table39[[#This Row],[RN Hours (w/ Admin, DON)]]</f>
        <v>0</v>
      </c>
      <c r="L84" s="3">
        <v>54.727222222222217</v>
      </c>
      <c r="M84" s="3">
        <v>0</v>
      </c>
      <c r="N84" s="4">
        <f>Table39[[#This Row],[RN Hours Contract]]/Table39[[#This Row],[RN Hours]]</f>
        <v>0</v>
      </c>
      <c r="O84" s="3">
        <v>0</v>
      </c>
      <c r="P84" s="3">
        <v>0</v>
      </c>
      <c r="Q84" s="4">
        <v>0</v>
      </c>
      <c r="R84" s="3">
        <v>10.377777777777778</v>
      </c>
      <c r="S84" s="3">
        <v>0</v>
      </c>
      <c r="T84" s="4">
        <f>Table39[[#This Row],[RN DON Hours Contract]]/Table39[[#This Row],[RN DON Hours]]</f>
        <v>0</v>
      </c>
      <c r="U84" s="3">
        <f>SUM(Table39[[#This Row],[LPN Hours]], Table39[[#This Row],[LPN Admin Hours]])</f>
        <v>63.368777777777773</v>
      </c>
      <c r="V84" s="3">
        <f>Table39[[#This Row],[LPN Hours Contract]]+Table39[[#This Row],[LPN Admin Hours Contract]]</f>
        <v>0</v>
      </c>
      <c r="W84" s="4">
        <f t="shared" si="4"/>
        <v>0</v>
      </c>
      <c r="X84" s="3">
        <v>63.368777777777773</v>
      </c>
      <c r="Y84" s="3">
        <v>0</v>
      </c>
      <c r="Z84" s="4">
        <f>Table39[[#This Row],[LPN Hours Contract]]/Table39[[#This Row],[LPN Hours]]</f>
        <v>0</v>
      </c>
      <c r="AA84" s="3">
        <v>0</v>
      </c>
      <c r="AB84" s="3">
        <v>0</v>
      </c>
      <c r="AC84" s="4">
        <v>0</v>
      </c>
      <c r="AD84" s="3">
        <f>SUM(Table39[[#This Row],[CNA Hours]], Table39[[#This Row],[NA in Training Hours]], Table39[[#This Row],[Med Aide/Tech Hours]])</f>
        <v>258.214</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230.28066666666666</v>
      </c>
      <c r="AH84" s="3">
        <v>0</v>
      </c>
      <c r="AI84" s="4">
        <f>Table39[[#This Row],[CNA Hours Contract]]/Table39[[#This Row],[CNA Hours]]</f>
        <v>0</v>
      </c>
      <c r="AJ84" s="3">
        <v>26.655555555555555</v>
      </c>
      <c r="AK84" s="3">
        <v>0</v>
      </c>
      <c r="AL84" s="4">
        <f>Table39[[#This Row],[NA in Training Hours Contract]]/Table39[[#This Row],[NA in Training Hours]]</f>
        <v>0</v>
      </c>
      <c r="AM84" s="3">
        <v>1.2777777777777777</v>
      </c>
      <c r="AN84" s="3">
        <v>0</v>
      </c>
      <c r="AO84" s="4">
        <f>Table39[[#This Row],[Med Aide/Tech Hours Contract]]/Table39[[#This Row],[Med Aide/Tech Hours]]</f>
        <v>0</v>
      </c>
      <c r="AP84" s="1" t="s">
        <v>82</v>
      </c>
      <c r="AQ84" s="1">
        <v>7</v>
      </c>
    </row>
    <row r="85" spans="1:43" x14ac:dyDescent="0.2">
      <c r="A85" s="1" t="s">
        <v>479</v>
      </c>
      <c r="B85" s="1" t="s">
        <v>570</v>
      </c>
      <c r="C85" s="1" t="s">
        <v>1092</v>
      </c>
      <c r="D85" s="1" t="s">
        <v>1276</v>
      </c>
      <c r="E85" s="3">
        <v>155.54444444444445</v>
      </c>
      <c r="F85" s="3">
        <f t="shared" si="5"/>
        <v>517.50255555555555</v>
      </c>
      <c r="G85" s="3">
        <f>SUM(Table39[[#This Row],[RN Hours Contract (W/ Admin, DON)]], Table39[[#This Row],[LPN Contract Hours (w/ Admin)]], Table39[[#This Row],[CNA/NA/Med Aide Contract Hours]])</f>
        <v>0</v>
      </c>
      <c r="H85" s="4">
        <f>Table39[[#This Row],[Total Contract Hours]]/Table39[[#This Row],[Total Hours Nurse Staffing]]</f>
        <v>0</v>
      </c>
      <c r="I85" s="3">
        <f>SUM(Table39[[#This Row],[RN Hours]], Table39[[#This Row],[RN Admin Hours]], Table39[[#This Row],[RN DON Hours]])</f>
        <v>40.723222222222219</v>
      </c>
      <c r="J85" s="3">
        <f t="shared" si="3"/>
        <v>0</v>
      </c>
      <c r="K85" s="4">
        <f>Table39[[#This Row],[RN Hours Contract (W/ Admin, DON)]]/Table39[[#This Row],[RN Hours (w/ Admin, DON)]]</f>
        <v>0</v>
      </c>
      <c r="L85" s="3">
        <v>22.771333333333335</v>
      </c>
      <c r="M85" s="3">
        <v>0</v>
      </c>
      <c r="N85" s="4">
        <f>Table39[[#This Row],[RN Hours Contract]]/Table39[[#This Row],[RN Hours]]</f>
        <v>0</v>
      </c>
      <c r="O85" s="3">
        <v>11.724111111111112</v>
      </c>
      <c r="P85" s="3">
        <v>0</v>
      </c>
      <c r="Q85" s="4">
        <f>Table39[[#This Row],[RN Admin Hours Contract]]/Table39[[#This Row],[RN Admin Hours]]</f>
        <v>0</v>
      </c>
      <c r="R85" s="3">
        <v>6.2277777777777779</v>
      </c>
      <c r="S85" s="3">
        <v>0</v>
      </c>
      <c r="T85" s="4">
        <f>Table39[[#This Row],[RN DON Hours Contract]]/Table39[[#This Row],[RN DON Hours]]</f>
        <v>0</v>
      </c>
      <c r="U85" s="3">
        <f>SUM(Table39[[#This Row],[LPN Hours]], Table39[[#This Row],[LPN Admin Hours]])</f>
        <v>102.0018888888889</v>
      </c>
      <c r="V85" s="3">
        <f>Table39[[#This Row],[LPN Hours Contract]]+Table39[[#This Row],[LPN Admin Hours Contract]]</f>
        <v>0</v>
      </c>
      <c r="W85" s="4">
        <f t="shared" si="4"/>
        <v>0</v>
      </c>
      <c r="X85" s="3">
        <v>91.722222222222229</v>
      </c>
      <c r="Y85" s="3">
        <v>0</v>
      </c>
      <c r="Z85" s="4">
        <f>Table39[[#This Row],[LPN Hours Contract]]/Table39[[#This Row],[LPN Hours]]</f>
        <v>0</v>
      </c>
      <c r="AA85" s="3">
        <v>10.279666666666666</v>
      </c>
      <c r="AB85" s="3">
        <v>0</v>
      </c>
      <c r="AC85" s="4">
        <f>Table39[[#This Row],[LPN Admin Hours Contract]]/Table39[[#This Row],[LPN Admin Hours]]</f>
        <v>0</v>
      </c>
      <c r="AD85" s="3">
        <f>SUM(Table39[[#This Row],[CNA Hours]], Table39[[#This Row],[NA in Training Hours]], Table39[[#This Row],[Med Aide/Tech Hours]])</f>
        <v>374.77744444444448</v>
      </c>
      <c r="AE85" s="3">
        <f>SUM(Table39[[#This Row],[CNA Hours Contract]], Table39[[#This Row],[NA in Training Hours Contract]], Table39[[#This Row],[Med Aide/Tech Hours Contract]])</f>
        <v>0</v>
      </c>
      <c r="AF85" s="4">
        <f>Table39[[#This Row],[CNA/NA/Med Aide Contract Hours]]/Table39[[#This Row],[Total CNA, NA in Training, Med Aide/Tech Hours]]</f>
        <v>0</v>
      </c>
      <c r="AG85" s="3">
        <v>334.98833333333334</v>
      </c>
      <c r="AH85" s="3">
        <v>0</v>
      </c>
      <c r="AI85" s="4">
        <f>Table39[[#This Row],[CNA Hours Contract]]/Table39[[#This Row],[CNA Hours]]</f>
        <v>0</v>
      </c>
      <c r="AJ85" s="3">
        <v>0</v>
      </c>
      <c r="AK85" s="3">
        <v>0</v>
      </c>
      <c r="AL85" s="4">
        <v>0</v>
      </c>
      <c r="AM85" s="3">
        <v>39.789111111111126</v>
      </c>
      <c r="AN85" s="3">
        <v>0</v>
      </c>
      <c r="AO85" s="4">
        <f>Table39[[#This Row],[Med Aide/Tech Hours Contract]]/Table39[[#This Row],[Med Aide/Tech Hours]]</f>
        <v>0</v>
      </c>
      <c r="AP85" s="1" t="s">
        <v>83</v>
      </c>
      <c r="AQ85" s="1">
        <v>7</v>
      </c>
    </row>
    <row r="86" spans="1:43" x14ac:dyDescent="0.2">
      <c r="A86" s="1" t="s">
        <v>479</v>
      </c>
      <c r="B86" s="1" t="s">
        <v>571</v>
      </c>
      <c r="C86" s="1" t="s">
        <v>1093</v>
      </c>
      <c r="D86" s="1" t="s">
        <v>1227</v>
      </c>
      <c r="E86" s="3">
        <v>78.211111111111109</v>
      </c>
      <c r="F86" s="3">
        <f t="shared" si="5"/>
        <v>233.15977777777775</v>
      </c>
      <c r="G86" s="3">
        <f>SUM(Table39[[#This Row],[RN Hours Contract (W/ Admin, DON)]], Table39[[#This Row],[LPN Contract Hours (w/ Admin)]], Table39[[#This Row],[CNA/NA/Med Aide Contract Hours]])</f>
        <v>0</v>
      </c>
      <c r="H86" s="4">
        <f>Table39[[#This Row],[Total Contract Hours]]/Table39[[#This Row],[Total Hours Nurse Staffing]]</f>
        <v>0</v>
      </c>
      <c r="I86" s="3">
        <f>SUM(Table39[[#This Row],[RN Hours]], Table39[[#This Row],[RN Admin Hours]], Table39[[#This Row],[RN DON Hours]])</f>
        <v>24.782666666666664</v>
      </c>
      <c r="J86" s="3">
        <f t="shared" si="3"/>
        <v>0</v>
      </c>
      <c r="K86" s="4">
        <f>Table39[[#This Row],[RN Hours Contract (W/ Admin, DON)]]/Table39[[#This Row],[RN Hours (w/ Admin, DON)]]</f>
        <v>0</v>
      </c>
      <c r="L86" s="3">
        <v>14.330666666666666</v>
      </c>
      <c r="M86" s="3">
        <v>0</v>
      </c>
      <c r="N86" s="4">
        <f>Table39[[#This Row],[RN Hours Contract]]/Table39[[#This Row],[RN Hours]]</f>
        <v>0</v>
      </c>
      <c r="O86" s="3">
        <v>5.3686666666666651</v>
      </c>
      <c r="P86" s="3">
        <v>0</v>
      </c>
      <c r="Q86" s="4">
        <f>Table39[[#This Row],[RN Admin Hours Contract]]/Table39[[#This Row],[RN Admin Hours]]</f>
        <v>0</v>
      </c>
      <c r="R86" s="3">
        <v>5.083333333333333</v>
      </c>
      <c r="S86" s="3">
        <v>0</v>
      </c>
      <c r="T86" s="4">
        <f>Table39[[#This Row],[RN DON Hours Contract]]/Table39[[#This Row],[RN DON Hours]]</f>
        <v>0</v>
      </c>
      <c r="U86" s="3">
        <f>SUM(Table39[[#This Row],[LPN Hours]], Table39[[#This Row],[LPN Admin Hours]])</f>
        <v>58.155888888888882</v>
      </c>
      <c r="V86" s="3">
        <f>Table39[[#This Row],[LPN Hours Contract]]+Table39[[#This Row],[LPN Admin Hours Contract]]</f>
        <v>0</v>
      </c>
      <c r="W86" s="4">
        <f t="shared" si="4"/>
        <v>0</v>
      </c>
      <c r="X86" s="3">
        <v>53.205333333333328</v>
      </c>
      <c r="Y86" s="3">
        <v>0</v>
      </c>
      <c r="Z86" s="4">
        <f>Table39[[#This Row],[LPN Hours Contract]]/Table39[[#This Row],[LPN Hours]]</f>
        <v>0</v>
      </c>
      <c r="AA86" s="3">
        <v>4.950555555555554</v>
      </c>
      <c r="AB86" s="3">
        <v>0</v>
      </c>
      <c r="AC86" s="4">
        <f>Table39[[#This Row],[LPN Admin Hours Contract]]/Table39[[#This Row],[LPN Admin Hours]]</f>
        <v>0</v>
      </c>
      <c r="AD86" s="3">
        <f>SUM(Table39[[#This Row],[CNA Hours]], Table39[[#This Row],[NA in Training Hours]], Table39[[#This Row],[Med Aide/Tech Hours]])</f>
        <v>150.2212222222222</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104.7681111111111</v>
      </c>
      <c r="AH86" s="3">
        <v>0</v>
      </c>
      <c r="AI86" s="4">
        <f>Table39[[#This Row],[CNA Hours Contract]]/Table39[[#This Row],[CNA Hours]]</f>
        <v>0</v>
      </c>
      <c r="AJ86" s="3">
        <v>12.29911111111111</v>
      </c>
      <c r="AK86" s="3">
        <v>0</v>
      </c>
      <c r="AL86" s="4">
        <f>Table39[[#This Row],[NA in Training Hours Contract]]/Table39[[#This Row],[NA in Training Hours]]</f>
        <v>0</v>
      </c>
      <c r="AM86" s="3">
        <v>33.153999999999996</v>
      </c>
      <c r="AN86" s="3">
        <v>0</v>
      </c>
      <c r="AO86" s="4">
        <f>Table39[[#This Row],[Med Aide/Tech Hours Contract]]/Table39[[#This Row],[Med Aide/Tech Hours]]</f>
        <v>0</v>
      </c>
      <c r="AP86" s="1" t="s">
        <v>84</v>
      </c>
      <c r="AQ86" s="1">
        <v>7</v>
      </c>
    </row>
    <row r="87" spans="1:43" x14ac:dyDescent="0.2">
      <c r="A87" s="1" t="s">
        <v>479</v>
      </c>
      <c r="B87" s="1" t="s">
        <v>572</v>
      </c>
      <c r="C87" s="1" t="s">
        <v>1086</v>
      </c>
      <c r="D87" s="1" t="s">
        <v>1287</v>
      </c>
      <c r="E87" s="3">
        <v>9.4777777777777779</v>
      </c>
      <c r="F87" s="3">
        <f t="shared" si="5"/>
        <v>65.261111111111106</v>
      </c>
      <c r="G87" s="3">
        <f>SUM(Table39[[#This Row],[RN Hours Contract (W/ Admin, DON)]], Table39[[#This Row],[LPN Contract Hours (w/ Admin)]], Table39[[#This Row],[CNA/NA/Med Aide Contract Hours]])</f>
        <v>0</v>
      </c>
      <c r="H87" s="4">
        <f>Table39[[#This Row],[Total Contract Hours]]/Table39[[#This Row],[Total Hours Nurse Staffing]]</f>
        <v>0</v>
      </c>
      <c r="I87" s="3">
        <f>SUM(Table39[[#This Row],[RN Hours]], Table39[[#This Row],[RN Admin Hours]], Table39[[#This Row],[RN DON Hours]])</f>
        <v>42.444444444444443</v>
      </c>
      <c r="J87" s="3">
        <f t="shared" si="3"/>
        <v>0</v>
      </c>
      <c r="K87" s="4">
        <f>Table39[[#This Row],[RN Hours Contract (W/ Admin, DON)]]/Table39[[#This Row],[RN Hours (w/ Admin, DON)]]</f>
        <v>0</v>
      </c>
      <c r="L87" s="3">
        <v>31.795555555555556</v>
      </c>
      <c r="M87" s="3">
        <v>0</v>
      </c>
      <c r="N87" s="4">
        <f>Table39[[#This Row],[RN Hours Contract]]/Table39[[#This Row],[RN Hours]]</f>
        <v>0</v>
      </c>
      <c r="O87" s="3">
        <v>10.648888888888887</v>
      </c>
      <c r="P87" s="3">
        <v>0</v>
      </c>
      <c r="Q87" s="4">
        <f>Table39[[#This Row],[RN Admin Hours Contract]]/Table39[[#This Row],[RN Admin Hours]]</f>
        <v>0</v>
      </c>
      <c r="R87" s="3">
        <v>0</v>
      </c>
      <c r="S87" s="3">
        <v>0</v>
      </c>
      <c r="T87" s="4">
        <v>0</v>
      </c>
      <c r="U87" s="3">
        <f>SUM(Table39[[#This Row],[LPN Hours]], Table39[[#This Row],[LPN Admin Hours]])</f>
        <v>8.3777777777777782</v>
      </c>
      <c r="V87" s="3">
        <f>Table39[[#This Row],[LPN Hours Contract]]+Table39[[#This Row],[LPN Admin Hours Contract]]</f>
        <v>0</v>
      </c>
      <c r="W87" s="4">
        <f t="shared" si="4"/>
        <v>0</v>
      </c>
      <c r="X87" s="3">
        <v>8.3777777777777782</v>
      </c>
      <c r="Y87" s="3">
        <v>0</v>
      </c>
      <c r="Z87" s="4">
        <f>Table39[[#This Row],[LPN Hours Contract]]/Table39[[#This Row],[LPN Hours]]</f>
        <v>0</v>
      </c>
      <c r="AA87" s="3">
        <v>0</v>
      </c>
      <c r="AB87" s="3">
        <v>0</v>
      </c>
      <c r="AC87" s="4">
        <v>0</v>
      </c>
      <c r="AD87" s="3">
        <f>SUM(Table39[[#This Row],[CNA Hours]], Table39[[#This Row],[NA in Training Hours]], Table39[[#This Row],[Med Aide/Tech Hours]])</f>
        <v>14.438888888888888</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14.438888888888888</v>
      </c>
      <c r="AH87" s="3">
        <v>0</v>
      </c>
      <c r="AI87" s="4">
        <f>Table39[[#This Row],[CNA Hours Contract]]/Table39[[#This Row],[CNA Hours]]</f>
        <v>0</v>
      </c>
      <c r="AJ87" s="3">
        <v>0</v>
      </c>
      <c r="AK87" s="3">
        <v>0</v>
      </c>
      <c r="AL87" s="4">
        <v>0</v>
      </c>
      <c r="AM87" s="3">
        <v>0</v>
      </c>
      <c r="AN87" s="3">
        <v>0</v>
      </c>
      <c r="AO87" s="4">
        <v>0</v>
      </c>
      <c r="AP87" s="1" t="s">
        <v>85</v>
      </c>
      <c r="AQ87" s="1">
        <v>7</v>
      </c>
    </row>
    <row r="88" spans="1:43" x14ac:dyDescent="0.2">
      <c r="A88" s="1" t="s">
        <v>479</v>
      </c>
      <c r="B88" s="1" t="s">
        <v>573</v>
      </c>
      <c r="C88" s="1" t="s">
        <v>1050</v>
      </c>
      <c r="D88" s="1" t="s">
        <v>1276</v>
      </c>
      <c r="E88" s="3">
        <v>72.544444444444451</v>
      </c>
      <c r="F88" s="3">
        <f t="shared" si="5"/>
        <v>245.1943333333333</v>
      </c>
      <c r="G88" s="3">
        <f>SUM(Table39[[#This Row],[RN Hours Contract (W/ Admin, DON)]], Table39[[#This Row],[LPN Contract Hours (w/ Admin)]], Table39[[#This Row],[CNA/NA/Med Aide Contract Hours]])</f>
        <v>105.43711111111108</v>
      </c>
      <c r="H88" s="4">
        <f>Table39[[#This Row],[Total Contract Hours]]/Table39[[#This Row],[Total Hours Nurse Staffing]]</f>
        <v>0.43001446924865483</v>
      </c>
      <c r="I88" s="3">
        <f>SUM(Table39[[#This Row],[RN Hours]], Table39[[#This Row],[RN Admin Hours]], Table39[[#This Row],[RN DON Hours]])</f>
        <v>14.197333333333333</v>
      </c>
      <c r="J88" s="3">
        <f t="shared" si="3"/>
        <v>2.4018888888888887</v>
      </c>
      <c r="K88" s="4">
        <f>Table39[[#This Row],[RN Hours Contract (W/ Admin, DON)]]/Table39[[#This Row],[RN Hours (w/ Admin, DON)]]</f>
        <v>0.16917887553218131</v>
      </c>
      <c r="L88" s="3">
        <v>9.0306666666666668</v>
      </c>
      <c r="M88" s="3">
        <v>0.62411111111111117</v>
      </c>
      <c r="N88" s="4">
        <f>Table39[[#This Row],[RN Hours Contract]]/Table39[[#This Row],[RN Hours]]</f>
        <v>6.9110192430729869E-2</v>
      </c>
      <c r="O88" s="3">
        <v>0.71111111111111114</v>
      </c>
      <c r="P88" s="3">
        <v>0</v>
      </c>
      <c r="Q88" s="4">
        <f>Table39[[#This Row],[RN Admin Hours Contract]]/Table39[[#This Row],[RN Admin Hours]]</f>
        <v>0</v>
      </c>
      <c r="R88" s="3">
        <v>4.4555555555555557</v>
      </c>
      <c r="S88" s="3">
        <v>1.7777777777777777</v>
      </c>
      <c r="T88" s="4">
        <f>Table39[[#This Row],[RN DON Hours Contract]]/Table39[[#This Row],[RN DON Hours]]</f>
        <v>0.399002493765586</v>
      </c>
      <c r="U88" s="3">
        <f>SUM(Table39[[#This Row],[LPN Hours]], Table39[[#This Row],[LPN Admin Hours]])</f>
        <v>76.87766666666667</v>
      </c>
      <c r="V88" s="3">
        <f>Table39[[#This Row],[LPN Hours Contract]]+Table39[[#This Row],[LPN Admin Hours Contract]]</f>
        <v>46.240777777777765</v>
      </c>
      <c r="W88" s="4">
        <f t="shared" si="4"/>
        <v>0.6014851878670151</v>
      </c>
      <c r="X88" s="3">
        <v>61.025111111111116</v>
      </c>
      <c r="Y88" s="3">
        <v>46.240777777777765</v>
      </c>
      <c r="Z88" s="4">
        <f>Table39[[#This Row],[LPN Hours Contract]]/Table39[[#This Row],[LPN Hours]]</f>
        <v>0.75773361057196831</v>
      </c>
      <c r="AA88" s="3">
        <v>15.852555555555556</v>
      </c>
      <c r="AB88" s="3">
        <v>0</v>
      </c>
      <c r="AC88" s="4">
        <f>Table39[[#This Row],[LPN Admin Hours Contract]]/Table39[[#This Row],[LPN Admin Hours]]</f>
        <v>0</v>
      </c>
      <c r="AD88" s="3">
        <f>SUM(Table39[[#This Row],[CNA Hours]], Table39[[#This Row],[NA in Training Hours]], Table39[[#This Row],[Med Aide/Tech Hours]])</f>
        <v>154.11933333333332</v>
      </c>
      <c r="AE88" s="3">
        <f>SUM(Table39[[#This Row],[CNA Hours Contract]], Table39[[#This Row],[NA in Training Hours Contract]], Table39[[#This Row],[Med Aide/Tech Hours Contract]])</f>
        <v>56.79444444444443</v>
      </c>
      <c r="AF88" s="4">
        <f>Table39[[#This Row],[CNA/NA/Med Aide Contract Hours]]/Table39[[#This Row],[Total CNA, NA in Training, Med Aide/Tech Hours]]</f>
        <v>0.36850953878452047</v>
      </c>
      <c r="AG88" s="3">
        <v>129.93833333333333</v>
      </c>
      <c r="AH88" s="3">
        <v>55.337777777777767</v>
      </c>
      <c r="AI88" s="4">
        <f>Table39[[#This Row],[CNA Hours Contract]]/Table39[[#This Row],[CNA Hours]]</f>
        <v>0.42587723236235986</v>
      </c>
      <c r="AJ88" s="3">
        <v>0</v>
      </c>
      <c r="AK88" s="3">
        <v>0</v>
      </c>
      <c r="AL88" s="4">
        <v>0</v>
      </c>
      <c r="AM88" s="3">
        <v>24.18099999999999</v>
      </c>
      <c r="AN88" s="3">
        <v>1.4566666666666666</v>
      </c>
      <c r="AO88" s="4">
        <f>Table39[[#This Row],[Med Aide/Tech Hours Contract]]/Table39[[#This Row],[Med Aide/Tech Hours]]</f>
        <v>6.0240133438098802E-2</v>
      </c>
      <c r="AP88" s="1" t="s">
        <v>86</v>
      </c>
      <c r="AQ88" s="1">
        <v>7</v>
      </c>
    </row>
    <row r="89" spans="1:43" x14ac:dyDescent="0.2">
      <c r="A89" s="1" t="s">
        <v>479</v>
      </c>
      <c r="B89" s="1" t="s">
        <v>574</v>
      </c>
      <c r="C89" s="1" t="s">
        <v>1094</v>
      </c>
      <c r="D89" s="1" t="s">
        <v>1205</v>
      </c>
      <c r="E89" s="3">
        <v>63.966666666666669</v>
      </c>
      <c r="F89" s="3">
        <f t="shared" si="5"/>
        <v>159.5267777777778</v>
      </c>
      <c r="G89" s="3">
        <f>SUM(Table39[[#This Row],[RN Hours Contract (W/ Admin, DON)]], Table39[[#This Row],[LPN Contract Hours (w/ Admin)]], Table39[[#This Row],[CNA/NA/Med Aide Contract Hours]])</f>
        <v>0</v>
      </c>
      <c r="H89" s="4">
        <f>Table39[[#This Row],[Total Contract Hours]]/Table39[[#This Row],[Total Hours Nurse Staffing]]</f>
        <v>0</v>
      </c>
      <c r="I89" s="3">
        <f>SUM(Table39[[#This Row],[RN Hours]], Table39[[#This Row],[RN Admin Hours]], Table39[[#This Row],[RN DON Hours]])</f>
        <v>16.858333333333334</v>
      </c>
      <c r="J89" s="3">
        <f t="shared" si="3"/>
        <v>0</v>
      </c>
      <c r="K89" s="4">
        <f>Table39[[#This Row],[RN Hours Contract (W/ Admin, DON)]]/Table39[[#This Row],[RN Hours (w/ Admin, DON)]]</f>
        <v>0</v>
      </c>
      <c r="L89" s="3">
        <v>6.6158888888888887</v>
      </c>
      <c r="M89" s="3">
        <v>0</v>
      </c>
      <c r="N89" s="4">
        <f>Table39[[#This Row],[RN Hours Contract]]/Table39[[#This Row],[RN Hours]]</f>
        <v>0</v>
      </c>
      <c r="O89" s="3">
        <v>5.1146666666666674</v>
      </c>
      <c r="P89" s="3">
        <v>0</v>
      </c>
      <c r="Q89" s="4">
        <f>Table39[[#This Row],[RN Admin Hours Contract]]/Table39[[#This Row],[RN Admin Hours]]</f>
        <v>0</v>
      </c>
      <c r="R89" s="3">
        <v>5.1277777777777782</v>
      </c>
      <c r="S89" s="3">
        <v>0</v>
      </c>
      <c r="T89" s="4">
        <f>Table39[[#This Row],[RN DON Hours Contract]]/Table39[[#This Row],[RN DON Hours]]</f>
        <v>0</v>
      </c>
      <c r="U89" s="3">
        <f>SUM(Table39[[#This Row],[LPN Hours]], Table39[[#This Row],[LPN Admin Hours]])</f>
        <v>58.923999999999999</v>
      </c>
      <c r="V89" s="3">
        <f>Table39[[#This Row],[LPN Hours Contract]]+Table39[[#This Row],[LPN Admin Hours Contract]]</f>
        <v>0</v>
      </c>
      <c r="W89" s="4">
        <f t="shared" si="4"/>
        <v>0</v>
      </c>
      <c r="X89" s="3">
        <v>58.923999999999999</v>
      </c>
      <c r="Y89" s="3">
        <v>0</v>
      </c>
      <c r="Z89" s="4">
        <f>Table39[[#This Row],[LPN Hours Contract]]/Table39[[#This Row],[LPN Hours]]</f>
        <v>0</v>
      </c>
      <c r="AA89" s="3">
        <v>0</v>
      </c>
      <c r="AB89" s="3">
        <v>0</v>
      </c>
      <c r="AC89" s="4">
        <v>0</v>
      </c>
      <c r="AD89" s="3">
        <f>SUM(Table39[[#This Row],[CNA Hours]], Table39[[#This Row],[NA in Training Hours]], Table39[[#This Row],[Med Aide/Tech Hours]])</f>
        <v>83.744444444444454</v>
      </c>
      <c r="AE89" s="3">
        <f>SUM(Table39[[#This Row],[CNA Hours Contract]], Table39[[#This Row],[NA in Training Hours Contract]], Table39[[#This Row],[Med Aide/Tech Hours Contract]])</f>
        <v>0</v>
      </c>
      <c r="AF89" s="4">
        <f>Table39[[#This Row],[CNA/NA/Med Aide Contract Hours]]/Table39[[#This Row],[Total CNA, NA in Training, Med Aide/Tech Hours]]</f>
        <v>0</v>
      </c>
      <c r="AG89" s="3">
        <v>52.427000000000007</v>
      </c>
      <c r="AH89" s="3">
        <v>0</v>
      </c>
      <c r="AI89" s="4">
        <f>Table39[[#This Row],[CNA Hours Contract]]/Table39[[#This Row],[CNA Hours]]</f>
        <v>0</v>
      </c>
      <c r="AJ89" s="3">
        <v>19.14</v>
      </c>
      <c r="AK89" s="3">
        <v>0</v>
      </c>
      <c r="AL89" s="4">
        <f>Table39[[#This Row],[NA in Training Hours Contract]]/Table39[[#This Row],[NA in Training Hours]]</f>
        <v>0</v>
      </c>
      <c r="AM89" s="3">
        <v>12.177444444444447</v>
      </c>
      <c r="AN89" s="3">
        <v>0</v>
      </c>
      <c r="AO89" s="4">
        <f>Table39[[#This Row],[Med Aide/Tech Hours Contract]]/Table39[[#This Row],[Med Aide/Tech Hours]]</f>
        <v>0</v>
      </c>
      <c r="AP89" s="1" t="s">
        <v>87</v>
      </c>
      <c r="AQ89" s="1">
        <v>7</v>
      </c>
    </row>
    <row r="90" spans="1:43" x14ac:dyDescent="0.2">
      <c r="A90" s="1" t="s">
        <v>479</v>
      </c>
      <c r="B90" s="1" t="s">
        <v>575</v>
      </c>
      <c r="C90" s="1" t="s">
        <v>1095</v>
      </c>
      <c r="D90" s="1" t="s">
        <v>1280</v>
      </c>
      <c r="E90" s="3">
        <v>69.144444444444446</v>
      </c>
      <c r="F90" s="3">
        <f t="shared" si="5"/>
        <v>250.66655555555559</v>
      </c>
      <c r="G90" s="3">
        <f>SUM(Table39[[#This Row],[RN Hours Contract (W/ Admin, DON)]], Table39[[#This Row],[LPN Contract Hours (w/ Admin)]], Table39[[#This Row],[CNA/NA/Med Aide Contract Hours]])</f>
        <v>5.3944444444444448</v>
      </c>
      <c r="H90" s="4">
        <f>Table39[[#This Row],[Total Contract Hours]]/Table39[[#This Row],[Total Hours Nurse Staffing]]</f>
        <v>2.1520399610106208E-2</v>
      </c>
      <c r="I90" s="3">
        <f>SUM(Table39[[#This Row],[RN Hours]], Table39[[#This Row],[RN Admin Hours]], Table39[[#This Row],[RN DON Hours]])</f>
        <v>32.79</v>
      </c>
      <c r="J90" s="3">
        <f t="shared" si="3"/>
        <v>0</v>
      </c>
      <c r="K90" s="4">
        <f>Table39[[#This Row],[RN Hours Contract (W/ Admin, DON)]]/Table39[[#This Row],[RN Hours (w/ Admin, DON)]]</f>
        <v>0</v>
      </c>
      <c r="L90" s="3">
        <v>20.649777777777778</v>
      </c>
      <c r="M90" s="3">
        <v>0</v>
      </c>
      <c r="N90" s="4">
        <f>Table39[[#This Row],[RN Hours Contract]]/Table39[[#This Row],[RN Hours]]</f>
        <v>0</v>
      </c>
      <c r="O90" s="3">
        <v>7.084666666666668</v>
      </c>
      <c r="P90" s="3">
        <v>0</v>
      </c>
      <c r="Q90" s="4">
        <f>Table39[[#This Row],[RN Admin Hours Contract]]/Table39[[#This Row],[RN Admin Hours]]</f>
        <v>0</v>
      </c>
      <c r="R90" s="3">
        <v>5.0555555555555554</v>
      </c>
      <c r="S90" s="3">
        <v>0</v>
      </c>
      <c r="T90" s="4">
        <f>Table39[[#This Row],[RN DON Hours Contract]]/Table39[[#This Row],[RN DON Hours]]</f>
        <v>0</v>
      </c>
      <c r="U90" s="3">
        <f>SUM(Table39[[#This Row],[LPN Hours]], Table39[[#This Row],[LPN Admin Hours]])</f>
        <v>48.154222222222224</v>
      </c>
      <c r="V90" s="3">
        <f>Table39[[#This Row],[LPN Hours Contract]]+Table39[[#This Row],[LPN Admin Hours Contract]]</f>
        <v>0</v>
      </c>
      <c r="W90" s="4">
        <f t="shared" si="4"/>
        <v>0</v>
      </c>
      <c r="X90" s="3">
        <v>47.212666666666671</v>
      </c>
      <c r="Y90" s="3">
        <v>0</v>
      </c>
      <c r="Z90" s="4">
        <f>Table39[[#This Row],[LPN Hours Contract]]/Table39[[#This Row],[LPN Hours]]</f>
        <v>0</v>
      </c>
      <c r="AA90" s="3">
        <v>0.94155555555555548</v>
      </c>
      <c r="AB90" s="3">
        <v>0</v>
      </c>
      <c r="AC90" s="4">
        <f>Table39[[#This Row],[LPN Admin Hours Contract]]/Table39[[#This Row],[LPN Admin Hours]]</f>
        <v>0</v>
      </c>
      <c r="AD90" s="3">
        <f>SUM(Table39[[#This Row],[CNA Hours]], Table39[[#This Row],[NA in Training Hours]], Table39[[#This Row],[Med Aide/Tech Hours]])</f>
        <v>169.72233333333335</v>
      </c>
      <c r="AE90" s="3">
        <f>SUM(Table39[[#This Row],[CNA Hours Contract]], Table39[[#This Row],[NA in Training Hours Contract]], Table39[[#This Row],[Med Aide/Tech Hours Contract]])</f>
        <v>5.3944444444444448</v>
      </c>
      <c r="AF90" s="4">
        <f>Table39[[#This Row],[CNA/NA/Med Aide Contract Hours]]/Table39[[#This Row],[Total CNA, NA in Training, Med Aide/Tech Hours]]</f>
        <v>3.1783939912314298E-2</v>
      </c>
      <c r="AG90" s="3">
        <v>138.45511111111111</v>
      </c>
      <c r="AH90" s="3">
        <v>5.3944444444444448</v>
      </c>
      <c r="AI90" s="4">
        <f>Table39[[#This Row],[CNA Hours Contract]]/Table39[[#This Row],[CNA Hours]]</f>
        <v>3.8961685135013677E-2</v>
      </c>
      <c r="AJ90" s="3">
        <v>7.4926666666666666</v>
      </c>
      <c r="AK90" s="3">
        <v>0</v>
      </c>
      <c r="AL90" s="4">
        <f>Table39[[#This Row],[NA in Training Hours Contract]]/Table39[[#This Row],[NA in Training Hours]]</f>
        <v>0</v>
      </c>
      <c r="AM90" s="3">
        <v>23.774555555555555</v>
      </c>
      <c r="AN90" s="3">
        <v>0</v>
      </c>
      <c r="AO90" s="4">
        <f>Table39[[#This Row],[Med Aide/Tech Hours Contract]]/Table39[[#This Row],[Med Aide/Tech Hours]]</f>
        <v>0</v>
      </c>
      <c r="AP90" s="1" t="s">
        <v>88</v>
      </c>
      <c r="AQ90" s="1">
        <v>7</v>
      </c>
    </row>
    <row r="91" spans="1:43" x14ac:dyDescent="0.2">
      <c r="A91" s="1" t="s">
        <v>479</v>
      </c>
      <c r="B91" s="1" t="s">
        <v>576</v>
      </c>
      <c r="C91" s="1" t="s">
        <v>1096</v>
      </c>
      <c r="D91" s="1" t="s">
        <v>1264</v>
      </c>
      <c r="E91" s="3">
        <v>55.12222222222222</v>
      </c>
      <c r="F91" s="3">
        <f t="shared" si="5"/>
        <v>199.86155555555558</v>
      </c>
      <c r="G91" s="3">
        <f>SUM(Table39[[#This Row],[RN Hours Contract (W/ Admin, DON)]], Table39[[#This Row],[LPN Contract Hours (w/ Admin)]], Table39[[#This Row],[CNA/NA/Med Aide Contract Hours]])</f>
        <v>0</v>
      </c>
      <c r="H91" s="4">
        <f>Table39[[#This Row],[Total Contract Hours]]/Table39[[#This Row],[Total Hours Nurse Staffing]]</f>
        <v>0</v>
      </c>
      <c r="I91" s="3">
        <f>SUM(Table39[[#This Row],[RN Hours]], Table39[[#This Row],[RN Admin Hours]], Table39[[#This Row],[RN DON Hours]])</f>
        <v>32.794888888888892</v>
      </c>
      <c r="J91" s="3">
        <f t="shared" si="3"/>
        <v>0</v>
      </c>
      <c r="K91" s="4">
        <f>Table39[[#This Row],[RN Hours Contract (W/ Admin, DON)]]/Table39[[#This Row],[RN Hours (w/ Admin, DON)]]</f>
        <v>0</v>
      </c>
      <c r="L91" s="3">
        <v>21.772666666666666</v>
      </c>
      <c r="M91" s="3">
        <v>0</v>
      </c>
      <c r="N91" s="4">
        <f>Table39[[#This Row],[RN Hours Contract]]/Table39[[#This Row],[RN Hours]]</f>
        <v>0</v>
      </c>
      <c r="O91" s="3">
        <v>5.5111111111111111</v>
      </c>
      <c r="P91" s="3">
        <v>0</v>
      </c>
      <c r="Q91" s="4">
        <f>Table39[[#This Row],[RN Admin Hours Contract]]/Table39[[#This Row],[RN Admin Hours]]</f>
        <v>0</v>
      </c>
      <c r="R91" s="3">
        <v>5.5111111111111111</v>
      </c>
      <c r="S91" s="3">
        <v>0</v>
      </c>
      <c r="T91" s="4">
        <f>Table39[[#This Row],[RN DON Hours Contract]]/Table39[[#This Row],[RN DON Hours]]</f>
        <v>0</v>
      </c>
      <c r="U91" s="3">
        <f>SUM(Table39[[#This Row],[LPN Hours]], Table39[[#This Row],[LPN Admin Hours]])</f>
        <v>36.147222222222226</v>
      </c>
      <c r="V91" s="3">
        <f>Table39[[#This Row],[LPN Hours Contract]]+Table39[[#This Row],[LPN Admin Hours Contract]]</f>
        <v>0</v>
      </c>
      <c r="W91" s="4">
        <f t="shared" si="4"/>
        <v>0</v>
      </c>
      <c r="X91" s="3">
        <v>25.555555555555557</v>
      </c>
      <c r="Y91" s="3">
        <v>0</v>
      </c>
      <c r="Z91" s="4">
        <f>Table39[[#This Row],[LPN Hours Contract]]/Table39[[#This Row],[LPN Hours]]</f>
        <v>0</v>
      </c>
      <c r="AA91" s="3">
        <v>10.591666666666667</v>
      </c>
      <c r="AB91" s="3">
        <v>0</v>
      </c>
      <c r="AC91" s="4">
        <f>Table39[[#This Row],[LPN Admin Hours Contract]]/Table39[[#This Row],[LPN Admin Hours]]</f>
        <v>0</v>
      </c>
      <c r="AD91" s="3">
        <f>SUM(Table39[[#This Row],[CNA Hours]], Table39[[#This Row],[NA in Training Hours]], Table39[[#This Row],[Med Aide/Tech Hours]])</f>
        <v>130.91944444444445</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86.677777777777777</v>
      </c>
      <c r="AH91" s="3">
        <v>0</v>
      </c>
      <c r="AI91" s="4">
        <f>Table39[[#This Row],[CNA Hours Contract]]/Table39[[#This Row],[CNA Hours]]</f>
        <v>0</v>
      </c>
      <c r="AJ91" s="3">
        <v>13.569444444444445</v>
      </c>
      <c r="AK91" s="3">
        <v>0</v>
      </c>
      <c r="AL91" s="4">
        <f>Table39[[#This Row],[NA in Training Hours Contract]]/Table39[[#This Row],[NA in Training Hours]]</f>
        <v>0</v>
      </c>
      <c r="AM91" s="3">
        <v>30.672222222222221</v>
      </c>
      <c r="AN91" s="3">
        <v>0</v>
      </c>
      <c r="AO91" s="4">
        <f>Table39[[#This Row],[Med Aide/Tech Hours Contract]]/Table39[[#This Row],[Med Aide/Tech Hours]]</f>
        <v>0</v>
      </c>
      <c r="AP91" s="1" t="s">
        <v>89</v>
      </c>
      <c r="AQ91" s="1">
        <v>7</v>
      </c>
    </row>
    <row r="92" spans="1:43" x14ac:dyDescent="0.2">
      <c r="A92" s="1" t="s">
        <v>479</v>
      </c>
      <c r="B92" s="1" t="s">
        <v>577</v>
      </c>
      <c r="C92" s="1" t="s">
        <v>1097</v>
      </c>
      <c r="D92" s="1" t="s">
        <v>1206</v>
      </c>
      <c r="E92" s="3">
        <v>73.8</v>
      </c>
      <c r="F92" s="3">
        <f t="shared" si="5"/>
        <v>227.1512222222222</v>
      </c>
      <c r="G92" s="3">
        <f>SUM(Table39[[#This Row],[RN Hours Contract (W/ Admin, DON)]], Table39[[#This Row],[LPN Contract Hours (w/ Admin)]], Table39[[#This Row],[CNA/NA/Med Aide Contract Hours]])</f>
        <v>0</v>
      </c>
      <c r="H92" s="4">
        <f>Table39[[#This Row],[Total Contract Hours]]/Table39[[#This Row],[Total Hours Nurse Staffing]]</f>
        <v>0</v>
      </c>
      <c r="I92" s="3">
        <f>SUM(Table39[[#This Row],[RN Hours]], Table39[[#This Row],[RN Admin Hours]], Table39[[#This Row],[RN DON Hours]])</f>
        <v>46.788444444444444</v>
      </c>
      <c r="J92" s="3">
        <f t="shared" si="3"/>
        <v>0</v>
      </c>
      <c r="K92" s="4">
        <f>Table39[[#This Row],[RN Hours Contract (W/ Admin, DON)]]/Table39[[#This Row],[RN Hours (w/ Admin, DON)]]</f>
        <v>0</v>
      </c>
      <c r="L92" s="3">
        <v>34.599555555555554</v>
      </c>
      <c r="M92" s="3">
        <v>0</v>
      </c>
      <c r="N92" s="4">
        <f>Table39[[#This Row],[RN Hours Contract]]/Table39[[#This Row],[RN Hours]]</f>
        <v>0</v>
      </c>
      <c r="O92" s="3">
        <v>6.6833333333333336</v>
      </c>
      <c r="P92" s="3">
        <v>0</v>
      </c>
      <c r="Q92" s="4">
        <f>Table39[[#This Row],[RN Admin Hours Contract]]/Table39[[#This Row],[RN Admin Hours]]</f>
        <v>0</v>
      </c>
      <c r="R92" s="3">
        <v>5.5055555555555555</v>
      </c>
      <c r="S92" s="3">
        <v>0</v>
      </c>
      <c r="T92" s="4">
        <f>Table39[[#This Row],[RN DON Hours Contract]]/Table39[[#This Row],[RN DON Hours]]</f>
        <v>0</v>
      </c>
      <c r="U92" s="3">
        <f>SUM(Table39[[#This Row],[LPN Hours]], Table39[[#This Row],[LPN Admin Hours]])</f>
        <v>40.50588888888889</v>
      </c>
      <c r="V92" s="3">
        <f>Table39[[#This Row],[LPN Hours Contract]]+Table39[[#This Row],[LPN Admin Hours Contract]]</f>
        <v>0</v>
      </c>
      <c r="W92" s="4">
        <f t="shared" si="4"/>
        <v>0</v>
      </c>
      <c r="X92" s="3">
        <v>35.625333333333337</v>
      </c>
      <c r="Y92" s="3">
        <v>0</v>
      </c>
      <c r="Z92" s="4">
        <f>Table39[[#This Row],[LPN Hours Contract]]/Table39[[#This Row],[LPN Hours]]</f>
        <v>0</v>
      </c>
      <c r="AA92" s="3">
        <v>4.8805555555555555</v>
      </c>
      <c r="AB92" s="3">
        <v>0</v>
      </c>
      <c r="AC92" s="4">
        <f>Table39[[#This Row],[LPN Admin Hours Contract]]/Table39[[#This Row],[LPN Admin Hours]]</f>
        <v>0</v>
      </c>
      <c r="AD92" s="3">
        <f>SUM(Table39[[#This Row],[CNA Hours]], Table39[[#This Row],[NA in Training Hours]], Table39[[#This Row],[Med Aide/Tech Hours]])</f>
        <v>139.85688888888888</v>
      </c>
      <c r="AE92" s="3">
        <f>SUM(Table39[[#This Row],[CNA Hours Contract]], Table39[[#This Row],[NA in Training Hours Contract]], Table39[[#This Row],[Med Aide/Tech Hours Contract]])</f>
        <v>0</v>
      </c>
      <c r="AF92" s="4">
        <f>Table39[[#This Row],[CNA/NA/Med Aide Contract Hours]]/Table39[[#This Row],[Total CNA, NA in Training, Med Aide/Tech Hours]]</f>
        <v>0</v>
      </c>
      <c r="AG92" s="3">
        <v>92.975555555555545</v>
      </c>
      <c r="AH92" s="3">
        <v>0</v>
      </c>
      <c r="AI92" s="4">
        <f>Table39[[#This Row],[CNA Hours Contract]]/Table39[[#This Row],[CNA Hours]]</f>
        <v>0</v>
      </c>
      <c r="AJ92" s="3">
        <v>17.027666666666661</v>
      </c>
      <c r="AK92" s="3">
        <v>0</v>
      </c>
      <c r="AL92" s="4">
        <f>Table39[[#This Row],[NA in Training Hours Contract]]/Table39[[#This Row],[NA in Training Hours]]</f>
        <v>0</v>
      </c>
      <c r="AM92" s="3">
        <v>29.853666666666673</v>
      </c>
      <c r="AN92" s="3">
        <v>0</v>
      </c>
      <c r="AO92" s="4">
        <f>Table39[[#This Row],[Med Aide/Tech Hours Contract]]/Table39[[#This Row],[Med Aide/Tech Hours]]</f>
        <v>0</v>
      </c>
      <c r="AP92" s="1" t="s">
        <v>90</v>
      </c>
      <c r="AQ92" s="1">
        <v>7</v>
      </c>
    </row>
    <row r="93" spans="1:43" x14ac:dyDescent="0.2">
      <c r="A93" s="1" t="s">
        <v>479</v>
      </c>
      <c r="B93" s="1" t="s">
        <v>578</v>
      </c>
      <c r="C93" s="1" t="s">
        <v>1025</v>
      </c>
      <c r="D93" s="1" t="s">
        <v>1276</v>
      </c>
      <c r="E93" s="3">
        <v>81.25555555555556</v>
      </c>
      <c r="F93" s="3">
        <f t="shared" si="5"/>
        <v>327.48522222222221</v>
      </c>
      <c r="G93" s="3">
        <f>SUM(Table39[[#This Row],[RN Hours Contract (W/ Admin, DON)]], Table39[[#This Row],[LPN Contract Hours (w/ Admin)]], Table39[[#This Row],[CNA/NA/Med Aide Contract Hours]])</f>
        <v>139.49588888888891</v>
      </c>
      <c r="H93" s="4">
        <f>Table39[[#This Row],[Total Contract Hours]]/Table39[[#This Row],[Total Hours Nurse Staffing]]</f>
        <v>0.42596086608827483</v>
      </c>
      <c r="I93" s="3">
        <f>SUM(Table39[[#This Row],[RN Hours]], Table39[[#This Row],[RN Admin Hours]], Table39[[#This Row],[RN DON Hours]])</f>
        <v>19.675111111111111</v>
      </c>
      <c r="J93" s="3">
        <f t="shared" si="3"/>
        <v>1.4368888888888889</v>
      </c>
      <c r="K93" s="4">
        <f>Table39[[#This Row],[RN Hours Contract (W/ Admin, DON)]]/Table39[[#This Row],[RN Hours (w/ Admin, DON)]]</f>
        <v>7.3030789039734353E-2</v>
      </c>
      <c r="L93" s="3">
        <v>8.5822222222222226</v>
      </c>
      <c r="M93" s="3">
        <v>1.4368888888888889</v>
      </c>
      <c r="N93" s="4">
        <f>Table39[[#This Row],[RN Hours Contract]]/Table39[[#This Row],[RN Hours]]</f>
        <v>0.16742620403935785</v>
      </c>
      <c r="O93" s="3">
        <v>5.0428888888888883</v>
      </c>
      <c r="P93" s="3">
        <v>0</v>
      </c>
      <c r="Q93" s="4">
        <f>Table39[[#This Row],[RN Admin Hours Contract]]/Table39[[#This Row],[RN Admin Hours]]</f>
        <v>0</v>
      </c>
      <c r="R93" s="3">
        <v>6.05</v>
      </c>
      <c r="S93" s="3">
        <v>0</v>
      </c>
      <c r="T93" s="4">
        <f>Table39[[#This Row],[RN DON Hours Contract]]/Table39[[#This Row],[RN DON Hours]]</f>
        <v>0</v>
      </c>
      <c r="U93" s="3">
        <f>SUM(Table39[[#This Row],[LPN Hours]], Table39[[#This Row],[LPN Admin Hours]])</f>
        <v>102.98811111111111</v>
      </c>
      <c r="V93" s="3">
        <f>Table39[[#This Row],[LPN Hours Contract]]+Table39[[#This Row],[LPN Admin Hours Contract]]</f>
        <v>38.969888888888896</v>
      </c>
      <c r="W93" s="4">
        <f t="shared" si="4"/>
        <v>0.3783921121423941</v>
      </c>
      <c r="X93" s="3">
        <v>93.552888888888887</v>
      </c>
      <c r="Y93" s="3">
        <v>38.969888888888896</v>
      </c>
      <c r="Z93" s="4">
        <f>Table39[[#This Row],[LPN Hours Contract]]/Table39[[#This Row],[LPN Hours]]</f>
        <v>0.41655462863549564</v>
      </c>
      <c r="AA93" s="3">
        <v>9.4352222222222242</v>
      </c>
      <c r="AB93" s="3">
        <v>0</v>
      </c>
      <c r="AC93" s="4">
        <f>Table39[[#This Row],[LPN Admin Hours Contract]]/Table39[[#This Row],[LPN Admin Hours]]</f>
        <v>0</v>
      </c>
      <c r="AD93" s="3">
        <f>SUM(Table39[[#This Row],[CNA Hours]], Table39[[#This Row],[NA in Training Hours]], Table39[[#This Row],[Med Aide/Tech Hours]])</f>
        <v>204.822</v>
      </c>
      <c r="AE93" s="3">
        <f>SUM(Table39[[#This Row],[CNA Hours Contract]], Table39[[#This Row],[NA in Training Hours Contract]], Table39[[#This Row],[Med Aide/Tech Hours Contract]])</f>
        <v>99.089111111111123</v>
      </c>
      <c r="AF93" s="4">
        <f>Table39[[#This Row],[CNA/NA/Med Aide Contract Hours]]/Table39[[#This Row],[Total CNA, NA in Training, Med Aide/Tech Hours]]</f>
        <v>0.4837815816226339</v>
      </c>
      <c r="AG93" s="3">
        <v>154.12755555555555</v>
      </c>
      <c r="AH93" s="3">
        <v>79.681666666666686</v>
      </c>
      <c r="AI93" s="4">
        <f>Table39[[#This Row],[CNA Hours Contract]]/Table39[[#This Row],[CNA Hours]]</f>
        <v>0.51698520994154928</v>
      </c>
      <c r="AJ93" s="3">
        <v>5.2748888888888903</v>
      </c>
      <c r="AK93" s="3">
        <v>0</v>
      </c>
      <c r="AL93" s="4">
        <f>Table39[[#This Row],[NA in Training Hours Contract]]/Table39[[#This Row],[NA in Training Hours]]</f>
        <v>0</v>
      </c>
      <c r="AM93" s="3">
        <v>45.419555555555561</v>
      </c>
      <c r="AN93" s="3">
        <v>19.407444444444444</v>
      </c>
      <c r="AO93" s="4">
        <f>Table39[[#This Row],[Med Aide/Tech Hours Contract]]/Table39[[#This Row],[Med Aide/Tech Hours]]</f>
        <v>0.42729269820145988</v>
      </c>
      <c r="AP93" s="1" t="s">
        <v>91</v>
      </c>
      <c r="AQ93" s="1">
        <v>7</v>
      </c>
    </row>
    <row r="94" spans="1:43" x14ac:dyDescent="0.2">
      <c r="A94" s="1" t="s">
        <v>479</v>
      </c>
      <c r="B94" s="1" t="s">
        <v>579</v>
      </c>
      <c r="C94" s="1" t="s">
        <v>1098</v>
      </c>
      <c r="D94" s="1" t="s">
        <v>1203</v>
      </c>
      <c r="E94" s="3">
        <v>108.3</v>
      </c>
      <c r="F94" s="3">
        <f t="shared" si="5"/>
        <v>330.00055555555554</v>
      </c>
      <c r="G94" s="3">
        <f>SUM(Table39[[#This Row],[RN Hours Contract (W/ Admin, DON)]], Table39[[#This Row],[LPN Contract Hours (w/ Admin)]], Table39[[#This Row],[CNA/NA/Med Aide Contract Hours]])</f>
        <v>0</v>
      </c>
      <c r="H94" s="4">
        <f>Table39[[#This Row],[Total Contract Hours]]/Table39[[#This Row],[Total Hours Nurse Staffing]]</f>
        <v>0</v>
      </c>
      <c r="I94" s="3">
        <f>SUM(Table39[[#This Row],[RN Hours]], Table39[[#This Row],[RN Admin Hours]], Table39[[#This Row],[RN DON Hours]])</f>
        <v>46.529555555555547</v>
      </c>
      <c r="J94" s="3">
        <f t="shared" si="3"/>
        <v>0</v>
      </c>
      <c r="K94" s="4">
        <f>Table39[[#This Row],[RN Hours Contract (W/ Admin, DON)]]/Table39[[#This Row],[RN Hours (w/ Admin, DON)]]</f>
        <v>0</v>
      </c>
      <c r="L94" s="3">
        <v>25.502666666666663</v>
      </c>
      <c r="M94" s="3">
        <v>0</v>
      </c>
      <c r="N94" s="4">
        <f>Table39[[#This Row],[RN Hours Contract]]/Table39[[#This Row],[RN Hours]]</f>
        <v>0</v>
      </c>
      <c r="O94" s="3">
        <v>15.426888888888884</v>
      </c>
      <c r="P94" s="3">
        <v>0</v>
      </c>
      <c r="Q94" s="4">
        <f>Table39[[#This Row],[RN Admin Hours Contract]]/Table39[[#This Row],[RN Admin Hours]]</f>
        <v>0</v>
      </c>
      <c r="R94" s="3">
        <v>5.6</v>
      </c>
      <c r="S94" s="3">
        <v>0</v>
      </c>
      <c r="T94" s="4">
        <f>Table39[[#This Row],[RN DON Hours Contract]]/Table39[[#This Row],[RN DON Hours]]</f>
        <v>0</v>
      </c>
      <c r="U94" s="3">
        <f>SUM(Table39[[#This Row],[LPN Hours]], Table39[[#This Row],[LPN Admin Hours]])</f>
        <v>58.245888888888885</v>
      </c>
      <c r="V94" s="3">
        <f>Table39[[#This Row],[LPN Hours Contract]]+Table39[[#This Row],[LPN Admin Hours Contract]]</f>
        <v>0</v>
      </c>
      <c r="W94" s="4">
        <f t="shared" si="4"/>
        <v>0</v>
      </c>
      <c r="X94" s="3">
        <v>47.401444444444444</v>
      </c>
      <c r="Y94" s="3">
        <v>0</v>
      </c>
      <c r="Z94" s="4">
        <f>Table39[[#This Row],[LPN Hours Contract]]/Table39[[#This Row],[LPN Hours]]</f>
        <v>0</v>
      </c>
      <c r="AA94" s="3">
        <v>10.844444444444445</v>
      </c>
      <c r="AB94" s="3">
        <v>0</v>
      </c>
      <c r="AC94" s="4">
        <f>Table39[[#This Row],[LPN Admin Hours Contract]]/Table39[[#This Row],[LPN Admin Hours]]</f>
        <v>0</v>
      </c>
      <c r="AD94" s="3">
        <f>SUM(Table39[[#This Row],[CNA Hours]], Table39[[#This Row],[NA in Training Hours]], Table39[[#This Row],[Med Aide/Tech Hours]])</f>
        <v>225.22511111111109</v>
      </c>
      <c r="AE94" s="3">
        <f>SUM(Table39[[#This Row],[CNA Hours Contract]], Table39[[#This Row],[NA in Training Hours Contract]], Table39[[#This Row],[Med Aide/Tech Hours Contract]])</f>
        <v>0</v>
      </c>
      <c r="AF94" s="4">
        <f>Table39[[#This Row],[CNA/NA/Med Aide Contract Hours]]/Table39[[#This Row],[Total CNA, NA in Training, Med Aide/Tech Hours]]</f>
        <v>0</v>
      </c>
      <c r="AG94" s="3">
        <v>174.7188888888889</v>
      </c>
      <c r="AH94" s="3">
        <v>0</v>
      </c>
      <c r="AI94" s="4">
        <f>Table39[[#This Row],[CNA Hours Contract]]/Table39[[#This Row],[CNA Hours]]</f>
        <v>0</v>
      </c>
      <c r="AJ94" s="3">
        <v>0.35044444444444445</v>
      </c>
      <c r="AK94" s="3">
        <v>0</v>
      </c>
      <c r="AL94" s="4">
        <f>Table39[[#This Row],[NA in Training Hours Contract]]/Table39[[#This Row],[NA in Training Hours]]</f>
        <v>0</v>
      </c>
      <c r="AM94" s="3">
        <v>50.155777777777764</v>
      </c>
      <c r="AN94" s="3">
        <v>0</v>
      </c>
      <c r="AO94" s="4">
        <f>Table39[[#This Row],[Med Aide/Tech Hours Contract]]/Table39[[#This Row],[Med Aide/Tech Hours]]</f>
        <v>0</v>
      </c>
      <c r="AP94" s="1" t="s">
        <v>92</v>
      </c>
      <c r="AQ94" s="1">
        <v>7</v>
      </c>
    </row>
    <row r="95" spans="1:43" x14ac:dyDescent="0.2">
      <c r="A95" s="1" t="s">
        <v>479</v>
      </c>
      <c r="B95" s="1" t="s">
        <v>580</v>
      </c>
      <c r="C95" s="1" t="s">
        <v>1004</v>
      </c>
      <c r="D95" s="1" t="s">
        <v>1206</v>
      </c>
      <c r="E95" s="3">
        <v>53.244444444444447</v>
      </c>
      <c r="F95" s="3">
        <f t="shared" si="5"/>
        <v>209.31866666666667</v>
      </c>
      <c r="G95" s="3">
        <f>SUM(Table39[[#This Row],[RN Hours Contract (W/ Admin, DON)]], Table39[[#This Row],[LPN Contract Hours (w/ Admin)]], Table39[[#This Row],[CNA/NA/Med Aide Contract Hours]])</f>
        <v>7.6517777777777782</v>
      </c>
      <c r="H95" s="4">
        <f>Table39[[#This Row],[Total Contract Hours]]/Table39[[#This Row],[Total Hours Nurse Staffing]]</f>
        <v>3.6555639779432533E-2</v>
      </c>
      <c r="I95" s="3">
        <f>SUM(Table39[[#This Row],[RN Hours]], Table39[[#This Row],[RN Admin Hours]], Table39[[#This Row],[RN DON Hours]])</f>
        <v>30.962777777777781</v>
      </c>
      <c r="J95" s="3">
        <f t="shared" si="3"/>
        <v>5.1583333333333332</v>
      </c>
      <c r="K95" s="4">
        <f>Table39[[#This Row],[RN Hours Contract (W/ Admin, DON)]]/Table39[[#This Row],[RN Hours (w/ Admin, DON)]]</f>
        <v>0.1665978863509949</v>
      </c>
      <c r="L95" s="3">
        <v>9.4847777777777775</v>
      </c>
      <c r="M95" s="3">
        <v>0</v>
      </c>
      <c r="N95" s="4">
        <f>Table39[[#This Row],[RN Hours Contract]]/Table39[[#This Row],[RN Hours]]</f>
        <v>0</v>
      </c>
      <c r="O95" s="3">
        <v>15.430777777777781</v>
      </c>
      <c r="P95" s="3">
        <v>0</v>
      </c>
      <c r="Q95" s="4">
        <f>Table39[[#This Row],[RN Admin Hours Contract]]/Table39[[#This Row],[RN Admin Hours]]</f>
        <v>0</v>
      </c>
      <c r="R95" s="3">
        <v>6.0472222222222225</v>
      </c>
      <c r="S95" s="3">
        <v>5.1583333333333332</v>
      </c>
      <c r="T95" s="4">
        <f>Table39[[#This Row],[RN DON Hours Contract]]/Table39[[#This Row],[RN DON Hours]]</f>
        <v>0.85300872760679824</v>
      </c>
      <c r="U95" s="3">
        <f>SUM(Table39[[#This Row],[LPN Hours]], Table39[[#This Row],[LPN Admin Hours]])</f>
        <v>70.99988888888889</v>
      </c>
      <c r="V95" s="3">
        <f>Table39[[#This Row],[LPN Hours Contract]]+Table39[[#This Row],[LPN Admin Hours Contract]]</f>
        <v>1.965888888888889</v>
      </c>
      <c r="W95" s="4">
        <f t="shared" si="4"/>
        <v>2.7688619231016013E-2</v>
      </c>
      <c r="X95" s="3">
        <v>70.99988888888889</v>
      </c>
      <c r="Y95" s="3">
        <v>1.965888888888889</v>
      </c>
      <c r="Z95" s="4">
        <f>Table39[[#This Row],[LPN Hours Contract]]/Table39[[#This Row],[LPN Hours]]</f>
        <v>2.7688619231016013E-2</v>
      </c>
      <c r="AA95" s="3">
        <v>0</v>
      </c>
      <c r="AB95" s="3">
        <v>0</v>
      </c>
      <c r="AC95" s="4">
        <v>0</v>
      </c>
      <c r="AD95" s="3">
        <f>SUM(Table39[[#This Row],[CNA Hours]], Table39[[#This Row],[NA in Training Hours]], Table39[[#This Row],[Med Aide/Tech Hours]])</f>
        <v>107.35599999999999</v>
      </c>
      <c r="AE95" s="3">
        <f>SUM(Table39[[#This Row],[CNA Hours Contract]], Table39[[#This Row],[NA in Training Hours Contract]], Table39[[#This Row],[Med Aide/Tech Hours Contract]])</f>
        <v>0.52755555555555556</v>
      </c>
      <c r="AF95" s="4">
        <f>Table39[[#This Row],[CNA/NA/Med Aide Contract Hours]]/Table39[[#This Row],[Total CNA, NA in Training, Med Aide/Tech Hours]]</f>
        <v>4.9140761164308986E-3</v>
      </c>
      <c r="AG95" s="3">
        <v>81.115555555555545</v>
      </c>
      <c r="AH95" s="3">
        <v>0.36088888888888893</v>
      </c>
      <c r="AI95" s="4">
        <f>Table39[[#This Row],[CNA Hours Contract]]/Table39[[#This Row],[CNA Hours]]</f>
        <v>4.4490712837652741E-3</v>
      </c>
      <c r="AJ95" s="3">
        <v>19.783444444444449</v>
      </c>
      <c r="AK95" s="3">
        <v>0</v>
      </c>
      <c r="AL95" s="4">
        <f>Table39[[#This Row],[NA in Training Hours Contract]]/Table39[[#This Row],[NA in Training Hours]]</f>
        <v>0</v>
      </c>
      <c r="AM95" s="3">
        <v>6.456999999999999</v>
      </c>
      <c r="AN95" s="3">
        <v>0.16666666666666666</v>
      </c>
      <c r="AO95" s="4">
        <f>Table39[[#This Row],[Med Aide/Tech Hours Contract]]/Table39[[#This Row],[Med Aide/Tech Hours]]</f>
        <v>2.5811780496618659E-2</v>
      </c>
      <c r="AP95" s="1" t="s">
        <v>93</v>
      </c>
      <c r="AQ95" s="1">
        <v>7</v>
      </c>
    </row>
    <row r="96" spans="1:43" x14ac:dyDescent="0.2">
      <c r="A96" s="1" t="s">
        <v>479</v>
      </c>
      <c r="B96" s="1" t="s">
        <v>581</v>
      </c>
      <c r="C96" s="1" t="s">
        <v>1062</v>
      </c>
      <c r="D96" s="1" t="s">
        <v>1276</v>
      </c>
      <c r="E96" s="3">
        <v>48.87777777777778</v>
      </c>
      <c r="F96" s="3">
        <f t="shared" si="5"/>
        <v>129.37766666666664</v>
      </c>
      <c r="G96" s="3">
        <f>SUM(Table39[[#This Row],[RN Hours Contract (W/ Admin, DON)]], Table39[[#This Row],[LPN Contract Hours (w/ Admin)]], Table39[[#This Row],[CNA/NA/Med Aide Contract Hours]])</f>
        <v>5.2361111111111107</v>
      </c>
      <c r="H96" s="4">
        <f>Table39[[#This Row],[Total Contract Hours]]/Table39[[#This Row],[Total Hours Nurse Staffing]]</f>
        <v>4.0471522218758355E-2</v>
      </c>
      <c r="I96" s="3">
        <f>SUM(Table39[[#This Row],[RN Hours]], Table39[[#This Row],[RN Admin Hours]], Table39[[#This Row],[RN DON Hours]])</f>
        <v>26.486222222222221</v>
      </c>
      <c r="J96" s="3">
        <f t="shared" si="3"/>
        <v>0.48888888888888887</v>
      </c>
      <c r="K96" s="4">
        <f>Table39[[#This Row],[RN Hours Contract (W/ Admin, DON)]]/Table39[[#This Row],[RN Hours (w/ Admin, DON)]]</f>
        <v>1.8458234050407758E-2</v>
      </c>
      <c r="L96" s="3">
        <v>20.283999999999999</v>
      </c>
      <c r="M96" s="3">
        <v>0.37777777777777777</v>
      </c>
      <c r="N96" s="4">
        <f>Table39[[#This Row],[RN Hours Contract]]/Table39[[#This Row],[RN Hours]]</f>
        <v>1.862442209513793E-2</v>
      </c>
      <c r="O96" s="3">
        <v>0.95</v>
      </c>
      <c r="P96" s="3">
        <v>0</v>
      </c>
      <c r="Q96" s="4">
        <f>Table39[[#This Row],[RN Admin Hours Contract]]/Table39[[#This Row],[RN Admin Hours]]</f>
        <v>0</v>
      </c>
      <c r="R96" s="3">
        <v>5.2522222222222217</v>
      </c>
      <c r="S96" s="3">
        <v>0.1111111111111111</v>
      </c>
      <c r="T96" s="4">
        <f>Table39[[#This Row],[RN DON Hours Contract]]/Table39[[#This Row],[RN DON Hours]]</f>
        <v>2.1155066638459914E-2</v>
      </c>
      <c r="U96" s="3">
        <f>SUM(Table39[[#This Row],[LPN Hours]], Table39[[#This Row],[LPN Admin Hours]])</f>
        <v>21.359222222222222</v>
      </c>
      <c r="V96" s="3">
        <f>Table39[[#This Row],[LPN Hours Contract]]+Table39[[#This Row],[LPN Admin Hours Contract]]</f>
        <v>0</v>
      </c>
      <c r="W96" s="4">
        <f t="shared" si="4"/>
        <v>0</v>
      </c>
      <c r="X96" s="3">
        <v>20.114999999999998</v>
      </c>
      <c r="Y96" s="3">
        <v>0</v>
      </c>
      <c r="Z96" s="4">
        <f>Table39[[#This Row],[LPN Hours Contract]]/Table39[[#This Row],[LPN Hours]]</f>
        <v>0</v>
      </c>
      <c r="AA96" s="3">
        <v>1.2442222222222223</v>
      </c>
      <c r="AB96" s="3">
        <v>0</v>
      </c>
      <c r="AC96" s="4">
        <f>Table39[[#This Row],[LPN Admin Hours Contract]]/Table39[[#This Row],[LPN Admin Hours]]</f>
        <v>0</v>
      </c>
      <c r="AD96" s="3">
        <f>SUM(Table39[[#This Row],[CNA Hours]], Table39[[#This Row],[NA in Training Hours]], Table39[[#This Row],[Med Aide/Tech Hours]])</f>
        <v>81.532222222222217</v>
      </c>
      <c r="AE96" s="3">
        <f>SUM(Table39[[#This Row],[CNA Hours Contract]], Table39[[#This Row],[NA in Training Hours Contract]], Table39[[#This Row],[Med Aide/Tech Hours Contract]])</f>
        <v>4.7472222222222218</v>
      </c>
      <c r="AF96" s="4">
        <f>Table39[[#This Row],[CNA/NA/Med Aide Contract Hours]]/Table39[[#This Row],[Total CNA, NA in Training, Med Aide/Tech Hours]]</f>
        <v>5.8225105275351255E-2</v>
      </c>
      <c r="AG96" s="3">
        <v>81.532222222222217</v>
      </c>
      <c r="AH96" s="3">
        <v>4.7472222222222218</v>
      </c>
      <c r="AI96" s="4">
        <f>Table39[[#This Row],[CNA Hours Contract]]/Table39[[#This Row],[CNA Hours]]</f>
        <v>5.8225105275351255E-2</v>
      </c>
      <c r="AJ96" s="3">
        <v>0</v>
      </c>
      <c r="AK96" s="3">
        <v>0</v>
      </c>
      <c r="AL96" s="4">
        <v>0</v>
      </c>
      <c r="AM96" s="3">
        <v>0</v>
      </c>
      <c r="AN96" s="3">
        <v>0</v>
      </c>
      <c r="AO96" s="4">
        <v>0</v>
      </c>
      <c r="AP96" s="1" t="s">
        <v>94</v>
      </c>
      <c r="AQ96" s="1">
        <v>7</v>
      </c>
    </row>
    <row r="97" spans="1:43" x14ac:dyDescent="0.2">
      <c r="A97" s="1" t="s">
        <v>479</v>
      </c>
      <c r="B97" s="1" t="s">
        <v>582</v>
      </c>
      <c r="C97" s="1" t="s">
        <v>1099</v>
      </c>
      <c r="D97" s="1" t="s">
        <v>1276</v>
      </c>
      <c r="E97" s="3">
        <v>97.677777777777777</v>
      </c>
      <c r="F97" s="3">
        <f t="shared" si="5"/>
        <v>280.76855555555557</v>
      </c>
      <c r="G97" s="3">
        <f>SUM(Table39[[#This Row],[RN Hours Contract (W/ Admin, DON)]], Table39[[#This Row],[LPN Contract Hours (w/ Admin)]], Table39[[#This Row],[CNA/NA/Med Aide Contract Hours]])</f>
        <v>33.555444444444447</v>
      </c>
      <c r="H97" s="4">
        <f>Table39[[#This Row],[Total Contract Hours]]/Table39[[#This Row],[Total Hours Nurse Staffing]]</f>
        <v>0.11951282926981774</v>
      </c>
      <c r="I97" s="3">
        <f>SUM(Table39[[#This Row],[RN Hours]], Table39[[#This Row],[RN Admin Hours]], Table39[[#This Row],[RN DON Hours]])</f>
        <v>30.651333333333334</v>
      </c>
      <c r="J97" s="3">
        <f t="shared" si="3"/>
        <v>0.32244444444444448</v>
      </c>
      <c r="K97" s="4">
        <f>Table39[[#This Row],[RN Hours Contract (W/ Admin, DON)]]/Table39[[#This Row],[RN Hours (w/ Admin, DON)]]</f>
        <v>1.0519752629938159E-2</v>
      </c>
      <c r="L97" s="3">
        <v>18.619888888888887</v>
      </c>
      <c r="M97" s="3">
        <v>0.32244444444444448</v>
      </c>
      <c r="N97" s="4">
        <f>Table39[[#This Row],[RN Hours Contract]]/Table39[[#This Row],[RN Hours]]</f>
        <v>1.7317205616455524E-2</v>
      </c>
      <c r="O97" s="3">
        <v>4.975888888888889</v>
      </c>
      <c r="P97" s="3">
        <v>0</v>
      </c>
      <c r="Q97" s="4">
        <f>Table39[[#This Row],[RN Admin Hours Contract]]/Table39[[#This Row],[RN Admin Hours]]</f>
        <v>0</v>
      </c>
      <c r="R97" s="3">
        <v>7.0555555555555554</v>
      </c>
      <c r="S97" s="3">
        <v>0</v>
      </c>
      <c r="T97" s="4">
        <f>Table39[[#This Row],[RN DON Hours Contract]]/Table39[[#This Row],[RN DON Hours]]</f>
        <v>0</v>
      </c>
      <c r="U97" s="3">
        <f>SUM(Table39[[#This Row],[LPN Hours]], Table39[[#This Row],[LPN Admin Hours]])</f>
        <v>56.999222222222222</v>
      </c>
      <c r="V97" s="3">
        <f>Table39[[#This Row],[LPN Hours Contract]]+Table39[[#This Row],[LPN Admin Hours Contract]]</f>
        <v>4.3721111111111108</v>
      </c>
      <c r="W97" s="4">
        <f t="shared" si="4"/>
        <v>7.6704750357217341E-2</v>
      </c>
      <c r="X97" s="3">
        <v>54.285333333333334</v>
      </c>
      <c r="Y97" s="3">
        <v>4.3721111111111108</v>
      </c>
      <c r="Z97" s="4">
        <f>Table39[[#This Row],[LPN Hours Contract]]/Table39[[#This Row],[LPN Hours]]</f>
        <v>8.0539454078040307E-2</v>
      </c>
      <c r="AA97" s="3">
        <v>2.713888888888889</v>
      </c>
      <c r="AB97" s="3">
        <v>0</v>
      </c>
      <c r="AC97" s="4">
        <f>Table39[[#This Row],[LPN Admin Hours Contract]]/Table39[[#This Row],[LPN Admin Hours]]</f>
        <v>0</v>
      </c>
      <c r="AD97" s="3">
        <f>SUM(Table39[[#This Row],[CNA Hours]], Table39[[#This Row],[NA in Training Hours]], Table39[[#This Row],[Med Aide/Tech Hours]])</f>
        <v>193.11800000000002</v>
      </c>
      <c r="AE97" s="3">
        <f>SUM(Table39[[#This Row],[CNA Hours Contract]], Table39[[#This Row],[NA in Training Hours Contract]], Table39[[#This Row],[Med Aide/Tech Hours Contract]])</f>
        <v>28.860888888888894</v>
      </c>
      <c r="AF97" s="4">
        <f>Table39[[#This Row],[CNA/NA/Med Aide Contract Hours]]/Table39[[#This Row],[Total CNA, NA in Training, Med Aide/Tech Hours]]</f>
        <v>0.14944691271082391</v>
      </c>
      <c r="AG97" s="3">
        <v>140.59855555555558</v>
      </c>
      <c r="AH97" s="3">
        <v>28.860888888888894</v>
      </c>
      <c r="AI97" s="4">
        <f>Table39[[#This Row],[CNA Hours Contract]]/Table39[[#This Row],[CNA Hours]]</f>
        <v>0.20527158884989335</v>
      </c>
      <c r="AJ97" s="3">
        <v>22.268000000000001</v>
      </c>
      <c r="AK97" s="3">
        <v>0</v>
      </c>
      <c r="AL97" s="4">
        <f>Table39[[#This Row],[NA in Training Hours Contract]]/Table39[[#This Row],[NA in Training Hours]]</f>
        <v>0</v>
      </c>
      <c r="AM97" s="3">
        <v>30.251444444444445</v>
      </c>
      <c r="AN97" s="3">
        <v>0</v>
      </c>
      <c r="AO97" s="4">
        <f>Table39[[#This Row],[Med Aide/Tech Hours Contract]]/Table39[[#This Row],[Med Aide/Tech Hours]]</f>
        <v>0</v>
      </c>
      <c r="AP97" s="1" t="s">
        <v>95</v>
      </c>
      <c r="AQ97" s="1">
        <v>7</v>
      </c>
    </row>
    <row r="98" spans="1:43" x14ac:dyDescent="0.2">
      <c r="A98" s="1" t="s">
        <v>479</v>
      </c>
      <c r="B98" s="1" t="s">
        <v>583</v>
      </c>
      <c r="C98" s="1" t="s">
        <v>1080</v>
      </c>
      <c r="D98" s="1" t="s">
        <v>1276</v>
      </c>
      <c r="E98" s="3">
        <v>72.12222222222222</v>
      </c>
      <c r="F98" s="3">
        <f t="shared" si="5"/>
        <v>275.92511111111116</v>
      </c>
      <c r="G98" s="3">
        <f>SUM(Table39[[#This Row],[RN Hours Contract (W/ Admin, DON)]], Table39[[#This Row],[LPN Contract Hours (w/ Admin)]], Table39[[#This Row],[CNA/NA/Med Aide Contract Hours]])</f>
        <v>63.087555555555547</v>
      </c>
      <c r="H98" s="4">
        <f>Table39[[#This Row],[Total Contract Hours]]/Table39[[#This Row],[Total Hours Nurse Staffing]]</f>
        <v>0.22864013826618004</v>
      </c>
      <c r="I98" s="3">
        <f>SUM(Table39[[#This Row],[RN Hours]], Table39[[#This Row],[RN Admin Hours]], Table39[[#This Row],[RN DON Hours]])</f>
        <v>34.303222222222225</v>
      </c>
      <c r="J98" s="3">
        <f t="shared" si="3"/>
        <v>0</v>
      </c>
      <c r="K98" s="4">
        <f>Table39[[#This Row],[RN Hours Contract (W/ Admin, DON)]]/Table39[[#This Row],[RN Hours (w/ Admin, DON)]]</f>
        <v>0</v>
      </c>
      <c r="L98" s="3">
        <v>16.081</v>
      </c>
      <c r="M98" s="3">
        <v>0</v>
      </c>
      <c r="N98" s="4">
        <f>Table39[[#This Row],[RN Hours Contract]]/Table39[[#This Row],[RN Hours]]</f>
        <v>0</v>
      </c>
      <c r="O98" s="3">
        <v>12.622222222222222</v>
      </c>
      <c r="P98" s="3">
        <v>0</v>
      </c>
      <c r="Q98" s="4">
        <f>Table39[[#This Row],[RN Admin Hours Contract]]/Table39[[#This Row],[RN Admin Hours]]</f>
        <v>0</v>
      </c>
      <c r="R98" s="3">
        <v>5.6</v>
      </c>
      <c r="S98" s="3">
        <v>0</v>
      </c>
      <c r="T98" s="4">
        <f>Table39[[#This Row],[RN DON Hours Contract]]/Table39[[#This Row],[RN DON Hours]]</f>
        <v>0</v>
      </c>
      <c r="U98" s="3">
        <f>SUM(Table39[[#This Row],[LPN Hours]], Table39[[#This Row],[LPN Admin Hours]])</f>
        <v>99.298444444444456</v>
      </c>
      <c r="V98" s="3">
        <f>Table39[[#This Row],[LPN Hours Contract]]+Table39[[#This Row],[LPN Admin Hours Contract]]</f>
        <v>26.271444444444441</v>
      </c>
      <c r="W98" s="4">
        <f t="shared" si="4"/>
        <v>0.26457055386343742</v>
      </c>
      <c r="X98" s="3">
        <v>93.939000000000007</v>
      </c>
      <c r="Y98" s="3">
        <v>26.271444444444441</v>
      </c>
      <c r="Z98" s="4">
        <f>Table39[[#This Row],[LPN Hours Contract]]/Table39[[#This Row],[LPN Hours]]</f>
        <v>0.27966493622930239</v>
      </c>
      <c r="AA98" s="3">
        <v>5.3594444444444429</v>
      </c>
      <c r="AB98" s="3">
        <v>0</v>
      </c>
      <c r="AC98" s="4">
        <f>Table39[[#This Row],[LPN Admin Hours Contract]]/Table39[[#This Row],[LPN Admin Hours]]</f>
        <v>0</v>
      </c>
      <c r="AD98" s="3">
        <f>SUM(Table39[[#This Row],[CNA Hours]], Table39[[#This Row],[NA in Training Hours]], Table39[[#This Row],[Med Aide/Tech Hours]])</f>
        <v>142.32344444444445</v>
      </c>
      <c r="AE98" s="3">
        <f>SUM(Table39[[#This Row],[CNA Hours Contract]], Table39[[#This Row],[NA in Training Hours Contract]], Table39[[#This Row],[Med Aide/Tech Hours Contract]])</f>
        <v>36.816111111111105</v>
      </c>
      <c r="AF98" s="4">
        <f>Table39[[#This Row],[CNA/NA/Med Aide Contract Hours]]/Table39[[#This Row],[Total CNA, NA in Training, Med Aide/Tech Hours]]</f>
        <v>0.25867917443132266</v>
      </c>
      <c r="AG98" s="3">
        <v>136.70344444444444</v>
      </c>
      <c r="AH98" s="3">
        <v>31.942888888888884</v>
      </c>
      <c r="AI98" s="4">
        <f>Table39[[#This Row],[CNA Hours Contract]]/Table39[[#This Row],[CNA Hours]]</f>
        <v>0.23366557454863771</v>
      </c>
      <c r="AJ98" s="3">
        <v>7.8444444444444442E-2</v>
      </c>
      <c r="AK98" s="3">
        <v>0</v>
      </c>
      <c r="AL98" s="4">
        <f>Table39[[#This Row],[NA in Training Hours Contract]]/Table39[[#This Row],[NA in Training Hours]]</f>
        <v>0</v>
      </c>
      <c r="AM98" s="3">
        <v>5.541555555555556</v>
      </c>
      <c r="AN98" s="3">
        <v>4.873222222222223</v>
      </c>
      <c r="AO98" s="4">
        <f>Table39[[#This Row],[Med Aide/Tech Hours Contract]]/Table39[[#This Row],[Med Aide/Tech Hours]]</f>
        <v>0.8793960781168545</v>
      </c>
      <c r="AP98" s="1" t="s">
        <v>96</v>
      </c>
      <c r="AQ98" s="1">
        <v>7</v>
      </c>
    </row>
    <row r="99" spans="1:43" x14ac:dyDescent="0.2">
      <c r="A99" s="1" t="s">
        <v>479</v>
      </c>
      <c r="B99" s="1" t="s">
        <v>584</v>
      </c>
      <c r="C99" s="1" t="s">
        <v>976</v>
      </c>
      <c r="D99" s="1" t="s">
        <v>1223</v>
      </c>
      <c r="E99" s="3">
        <v>26.233333333333334</v>
      </c>
      <c r="F99" s="3">
        <f t="shared" si="5"/>
        <v>85.291333333333341</v>
      </c>
      <c r="G99" s="3">
        <f>SUM(Table39[[#This Row],[RN Hours Contract (W/ Admin, DON)]], Table39[[#This Row],[LPN Contract Hours (w/ Admin)]], Table39[[#This Row],[CNA/NA/Med Aide Contract Hours]])</f>
        <v>9.8818888888888878</v>
      </c>
      <c r="H99" s="4">
        <f>Table39[[#This Row],[Total Contract Hours]]/Table39[[#This Row],[Total Hours Nurse Staffing]]</f>
        <v>0.11586041046244112</v>
      </c>
      <c r="I99" s="3">
        <f>SUM(Table39[[#This Row],[RN Hours]], Table39[[#This Row],[RN Admin Hours]], Table39[[#This Row],[RN DON Hours]])</f>
        <v>6.958333333333333</v>
      </c>
      <c r="J99" s="3">
        <f t="shared" si="3"/>
        <v>0.46388888888888891</v>
      </c>
      <c r="K99" s="4">
        <f>Table39[[#This Row],[RN Hours Contract (W/ Admin, DON)]]/Table39[[#This Row],[RN Hours (w/ Admin, DON)]]</f>
        <v>6.6666666666666666E-2</v>
      </c>
      <c r="L99" s="3">
        <v>1.3972222222222221</v>
      </c>
      <c r="M99" s="3">
        <v>0.46388888888888891</v>
      </c>
      <c r="N99" s="4">
        <f>Table39[[#This Row],[RN Hours Contract]]/Table39[[#This Row],[RN Hours]]</f>
        <v>0.33200795228628233</v>
      </c>
      <c r="O99" s="3">
        <v>0</v>
      </c>
      <c r="P99" s="3">
        <v>0</v>
      </c>
      <c r="Q99" s="4">
        <v>0</v>
      </c>
      <c r="R99" s="3">
        <v>5.5611111111111109</v>
      </c>
      <c r="S99" s="3">
        <v>0</v>
      </c>
      <c r="T99" s="4">
        <f>Table39[[#This Row],[RN DON Hours Contract]]/Table39[[#This Row],[RN DON Hours]]</f>
        <v>0</v>
      </c>
      <c r="U99" s="3">
        <f>SUM(Table39[[#This Row],[LPN Hours]], Table39[[#This Row],[LPN Admin Hours]])</f>
        <v>21.601555555555557</v>
      </c>
      <c r="V99" s="3">
        <f>Table39[[#This Row],[LPN Hours Contract]]+Table39[[#This Row],[LPN Admin Hours Contract]]</f>
        <v>9.4179999999999993</v>
      </c>
      <c r="W99" s="4">
        <f t="shared" si="4"/>
        <v>0.43598712026911635</v>
      </c>
      <c r="X99" s="3">
        <v>21.601555555555557</v>
      </c>
      <c r="Y99" s="3">
        <v>9.4179999999999993</v>
      </c>
      <c r="Z99" s="4">
        <f>Table39[[#This Row],[LPN Hours Contract]]/Table39[[#This Row],[LPN Hours]]</f>
        <v>0.43598712026911635</v>
      </c>
      <c r="AA99" s="3">
        <v>0</v>
      </c>
      <c r="AB99" s="3">
        <v>0</v>
      </c>
      <c r="AC99" s="4">
        <v>0</v>
      </c>
      <c r="AD99" s="3">
        <f>SUM(Table39[[#This Row],[CNA Hours]], Table39[[#This Row],[NA in Training Hours]], Table39[[#This Row],[Med Aide/Tech Hours]])</f>
        <v>56.731444444444449</v>
      </c>
      <c r="AE99" s="3">
        <f>SUM(Table39[[#This Row],[CNA Hours Contract]], Table39[[#This Row],[NA in Training Hours Contract]], Table39[[#This Row],[Med Aide/Tech Hours Contract]])</f>
        <v>0</v>
      </c>
      <c r="AF99" s="4">
        <f>Table39[[#This Row],[CNA/NA/Med Aide Contract Hours]]/Table39[[#This Row],[Total CNA, NA in Training, Med Aide/Tech Hours]]</f>
        <v>0</v>
      </c>
      <c r="AG99" s="3">
        <v>42.744666666666667</v>
      </c>
      <c r="AH99" s="3">
        <v>0</v>
      </c>
      <c r="AI99" s="4">
        <f>Table39[[#This Row],[CNA Hours Contract]]/Table39[[#This Row],[CNA Hours]]</f>
        <v>0</v>
      </c>
      <c r="AJ99" s="3">
        <v>2.3471111111111114</v>
      </c>
      <c r="AK99" s="3">
        <v>0</v>
      </c>
      <c r="AL99" s="4">
        <f>Table39[[#This Row],[NA in Training Hours Contract]]/Table39[[#This Row],[NA in Training Hours]]</f>
        <v>0</v>
      </c>
      <c r="AM99" s="3">
        <v>11.639666666666667</v>
      </c>
      <c r="AN99" s="3">
        <v>0</v>
      </c>
      <c r="AO99" s="4">
        <f>Table39[[#This Row],[Med Aide/Tech Hours Contract]]/Table39[[#This Row],[Med Aide/Tech Hours]]</f>
        <v>0</v>
      </c>
      <c r="AP99" s="1" t="s">
        <v>97</v>
      </c>
      <c r="AQ99" s="1">
        <v>7</v>
      </c>
    </row>
    <row r="100" spans="1:43" x14ac:dyDescent="0.2">
      <c r="A100" s="1" t="s">
        <v>479</v>
      </c>
      <c r="B100" s="1" t="s">
        <v>585</v>
      </c>
      <c r="C100" s="1" t="s">
        <v>987</v>
      </c>
      <c r="D100" s="1" t="s">
        <v>1281</v>
      </c>
      <c r="E100" s="3">
        <v>63.022222222222226</v>
      </c>
      <c r="F100" s="3">
        <f t="shared" si="5"/>
        <v>212.03833333333336</v>
      </c>
      <c r="G100" s="3">
        <f>SUM(Table39[[#This Row],[RN Hours Contract (W/ Admin, DON)]], Table39[[#This Row],[LPN Contract Hours (w/ Admin)]], Table39[[#This Row],[CNA/NA/Med Aide Contract Hours]])</f>
        <v>16.901333333333334</v>
      </c>
      <c r="H100" s="4">
        <f>Table39[[#This Row],[Total Contract Hours]]/Table39[[#This Row],[Total Hours Nurse Staffing]]</f>
        <v>7.970885767510591E-2</v>
      </c>
      <c r="I100" s="3">
        <f>SUM(Table39[[#This Row],[RN Hours]], Table39[[#This Row],[RN Admin Hours]], Table39[[#This Row],[RN DON Hours]])</f>
        <v>32.842444444444446</v>
      </c>
      <c r="J100" s="3">
        <f t="shared" si="3"/>
        <v>5.405555555555555</v>
      </c>
      <c r="K100" s="4">
        <f>Table39[[#This Row],[RN Hours Contract (W/ Admin, DON)]]/Table39[[#This Row],[RN Hours (w/ Admin, DON)]]</f>
        <v>0.16459053663619569</v>
      </c>
      <c r="L100" s="3">
        <v>26.020222222222223</v>
      </c>
      <c r="M100" s="3">
        <v>2.0277777777777777</v>
      </c>
      <c r="N100" s="4">
        <f>Table39[[#This Row],[RN Hours Contract]]/Table39[[#This Row],[RN Hours]]</f>
        <v>7.7930840115807351E-2</v>
      </c>
      <c r="O100" s="3">
        <v>3.4444444444444446</v>
      </c>
      <c r="P100" s="3">
        <v>0</v>
      </c>
      <c r="Q100" s="4">
        <f>Table39[[#This Row],[RN Admin Hours Contract]]/Table39[[#This Row],[RN Admin Hours]]</f>
        <v>0</v>
      </c>
      <c r="R100" s="3">
        <v>3.3777777777777778</v>
      </c>
      <c r="S100" s="3">
        <v>3.3777777777777778</v>
      </c>
      <c r="T100" s="4">
        <f>Table39[[#This Row],[RN DON Hours Contract]]/Table39[[#This Row],[RN DON Hours]]</f>
        <v>1</v>
      </c>
      <c r="U100" s="3">
        <f>SUM(Table39[[#This Row],[LPN Hours]], Table39[[#This Row],[LPN Admin Hours]])</f>
        <v>51.835555555555551</v>
      </c>
      <c r="V100" s="3">
        <f>Table39[[#This Row],[LPN Hours Contract]]+Table39[[#This Row],[LPN Admin Hours Contract]]</f>
        <v>6.479111111111111</v>
      </c>
      <c r="W100" s="4">
        <f t="shared" si="4"/>
        <v>0.12499356940752809</v>
      </c>
      <c r="X100" s="3">
        <v>48.094222222222214</v>
      </c>
      <c r="Y100" s="3">
        <v>2.7377777777777776</v>
      </c>
      <c r="Z100" s="4">
        <f>Table39[[#This Row],[LPN Hours Contract]]/Table39[[#This Row],[LPN Hours]]</f>
        <v>5.6925294791705175E-2</v>
      </c>
      <c r="AA100" s="3">
        <v>3.7413333333333338</v>
      </c>
      <c r="AB100" s="3">
        <v>3.7413333333333338</v>
      </c>
      <c r="AC100" s="4">
        <f>Table39[[#This Row],[LPN Admin Hours Contract]]/Table39[[#This Row],[LPN Admin Hours]]</f>
        <v>1</v>
      </c>
      <c r="AD100" s="3">
        <f>SUM(Table39[[#This Row],[CNA Hours]], Table39[[#This Row],[NA in Training Hours]], Table39[[#This Row],[Med Aide/Tech Hours]])</f>
        <v>127.36033333333334</v>
      </c>
      <c r="AE100" s="3">
        <f>SUM(Table39[[#This Row],[CNA Hours Contract]], Table39[[#This Row],[NA in Training Hours Contract]], Table39[[#This Row],[Med Aide/Tech Hours Contract]])</f>
        <v>5.0166666666666666</v>
      </c>
      <c r="AF100" s="4">
        <f>Table39[[#This Row],[CNA/NA/Med Aide Contract Hours]]/Table39[[#This Row],[Total CNA, NA in Training, Med Aide/Tech Hours]]</f>
        <v>3.9389553523990983E-2</v>
      </c>
      <c r="AG100" s="3">
        <v>117.29744444444445</v>
      </c>
      <c r="AH100" s="3">
        <v>5.0166666666666666</v>
      </c>
      <c r="AI100" s="4">
        <f>Table39[[#This Row],[CNA Hours Contract]]/Table39[[#This Row],[CNA Hours]]</f>
        <v>4.2768763551730309E-2</v>
      </c>
      <c r="AJ100" s="3">
        <v>0</v>
      </c>
      <c r="AK100" s="3">
        <v>0</v>
      </c>
      <c r="AL100" s="4">
        <v>0</v>
      </c>
      <c r="AM100" s="3">
        <v>10.062888888888887</v>
      </c>
      <c r="AN100" s="3">
        <v>0</v>
      </c>
      <c r="AO100" s="4">
        <f>Table39[[#This Row],[Med Aide/Tech Hours Contract]]/Table39[[#This Row],[Med Aide/Tech Hours]]</f>
        <v>0</v>
      </c>
      <c r="AP100" s="1" t="s">
        <v>98</v>
      </c>
      <c r="AQ100" s="1">
        <v>7</v>
      </c>
    </row>
    <row r="101" spans="1:43" x14ac:dyDescent="0.2">
      <c r="A101" s="1" t="s">
        <v>479</v>
      </c>
      <c r="B101" s="1" t="s">
        <v>586</v>
      </c>
      <c r="C101" s="1" t="s">
        <v>1100</v>
      </c>
      <c r="D101" s="1" t="s">
        <v>1255</v>
      </c>
      <c r="E101" s="3">
        <v>59.755555555555553</v>
      </c>
      <c r="F101" s="3">
        <f t="shared" si="5"/>
        <v>206.185</v>
      </c>
      <c r="G101" s="3">
        <f>SUM(Table39[[#This Row],[RN Hours Contract (W/ Admin, DON)]], Table39[[#This Row],[LPN Contract Hours (w/ Admin)]], Table39[[#This Row],[CNA/NA/Med Aide Contract Hours]])</f>
        <v>22.018333333333334</v>
      </c>
      <c r="H101" s="4">
        <f>Table39[[#This Row],[Total Contract Hours]]/Table39[[#This Row],[Total Hours Nurse Staffing]]</f>
        <v>0.10678921033699509</v>
      </c>
      <c r="I101" s="3">
        <f>SUM(Table39[[#This Row],[RN Hours]], Table39[[#This Row],[RN Admin Hours]], Table39[[#This Row],[RN DON Hours]])</f>
        <v>11.755555555555556</v>
      </c>
      <c r="J101" s="3">
        <f t="shared" si="3"/>
        <v>0</v>
      </c>
      <c r="K101" s="4">
        <f>Table39[[#This Row],[RN Hours Contract (W/ Admin, DON)]]/Table39[[#This Row],[RN Hours (w/ Admin, DON)]]</f>
        <v>0</v>
      </c>
      <c r="L101" s="3">
        <v>11.755555555555556</v>
      </c>
      <c r="M101" s="3">
        <v>0</v>
      </c>
      <c r="N101" s="4">
        <f>Table39[[#This Row],[RN Hours Contract]]/Table39[[#This Row],[RN Hours]]</f>
        <v>0</v>
      </c>
      <c r="O101" s="3">
        <v>0</v>
      </c>
      <c r="P101" s="3">
        <v>0</v>
      </c>
      <c r="Q101" s="4">
        <v>0</v>
      </c>
      <c r="R101" s="3">
        <v>0</v>
      </c>
      <c r="S101" s="3">
        <v>0</v>
      </c>
      <c r="T101" s="4">
        <v>0</v>
      </c>
      <c r="U101" s="3">
        <f>SUM(Table39[[#This Row],[LPN Hours]], Table39[[#This Row],[LPN Admin Hours]])</f>
        <v>77.86944444444444</v>
      </c>
      <c r="V101" s="3">
        <f>Table39[[#This Row],[LPN Hours Contract]]+Table39[[#This Row],[LPN Admin Hours Contract]]</f>
        <v>3.1222222222222222</v>
      </c>
      <c r="W101" s="4">
        <f t="shared" si="4"/>
        <v>4.0095601612385408E-2</v>
      </c>
      <c r="X101" s="3">
        <v>77.86944444444444</v>
      </c>
      <c r="Y101" s="3">
        <v>3.1222222222222222</v>
      </c>
      <c r="Z101" s="4">
        <f>Table39[[#This Row],[LPN Hours Contract]]/Table39[[#This Row],[LPN Hours]]</f>
        <v>4.0095601612385408E-2</v>
      </c>
      <c r="AA101" s="3">
        <v>0</v>
      </c>
      <c r="AB101" s="3">
        <v>0</v>
      </c>
      <c r="AC101" s="4">
        <v>0</v>
      </c>
      <c r="AD101" s="3">
        <f>SUM(Table39[[#This Row],[CNA Hours]], Table39[[#This Row],[NA in Training Hours]], Table39[[#This Row],[Med Aide/Tech Hours]])</f>
        <v>116.56</v>
      </c>
      <c r="AE101" s="3">
        <f>SUM(Table39[[#This Row],[CNA Hours Contract]], Table39[[#This Row],[NA in Training Hours Contract]], Table39[[#This Row],[Med Aide/Tech Hours Contract]])</f>
        <v>18.896111111111111</v>
      </c>
      <c r="AF101" s="4">
        <f>Table39[[#This Row],[CNA/NA/Med Aide Contract Hours]]/Table39[[#This Row],[Total CNA, NA in Training, Med Aide/Tech Hours]]</f>
        <v>0.1621148859910013</v>
      </c>
      <c r="AG101" s="3">
        <v>58.276666666666664</v>
      </c>
      <c r="AH101" s="3">
        <v>14.390555555555556</v>
      </c>
      <c r="AI101" s="4">
        <f>Table39[[#This Row],[CNA Hours Contract]]/Table39[[#This Row],[CNA Hours]]</f>
        <v>0.24693511792407866</v>
      </c>
      <c r="AJ101" s="3">
        <v>0.17499999999999999</v>
      </c>
      <c r="AK101" s="3">
        <v>0.17499999999999999</v>
      </c>
      <c r="AL101" s="4">
        <f>Table39[[#This Row],[NA in Training Hours Contract]]/Table39[[#This Row],[NA in Training Hours]]</f>
        <v>1</v>
      </c>
      <c r="AM101" s="3">
        <v>58.108333333333334</v>
      </c>
      <c r="AN101" s="3">
        <v>4.3305555555555557</v>
      </c>
      <c r="AO101" s="4">
        <f>Table39[[#This Row],[Med Aide/Tech Hours Contract]]/Table39[[#This Row],[Med Aide/Tech Hours]]</f>
        <v>7.4525550934557108E-2</v>
      </c>
      <c r="AP101" s="1" t="s">
        <v>99</v>
      </c>
      <c r="AQ101" s="1">
        <v>7</v>
      </c>
    </row>
    <row r="102" spans="1:43" x14ac:dyDescent="0.2">
      <c r="A102" s="1" t="s">
        <v>479</v>
      </c>
      <c r="B102" s="1" t="s">
        <v>587</v>
      </c>
      <c r="C102" s="1" t="s">
        <v>1050</v>
      </c>
      <c r="D102" s="1" t="s">
        <v>1293</v>
      </c>
      <c r="E102" s="3">
        <v>64.844444444444449</v>
      </c>
      <c r="F102" s="3">
        <f t="shared" si="5"/>
        <v>234.34344444444446</v>
      </c>
      <c r="G102" s="3">
        <f>SUM(Table39[[#This Row],[RN Hours Contract (W/ Admin, DON)]], Table39[[#This Row],[LPN Contract Hours (w/ Admin)]], Table39[[#This Row],[CNA/NA/Med Aide Contract Hours]])</f>
        <v>31.446666666666658</v>
      </c>
      <c r="H102" s="4">
        <f>Table39[[#This Row],[Total Contract Hours]]/Table39[[#This Row],[Total Hours Nurse Staffing]]</f>
        <v>0.13419051145730548</v>
      </c>
      <c r="I102" s="3">
        <f>SUM(Table39[[#This Row],[RN Hours]], Table39[[#This Row],[RN Admin Hours]], Table39[[#This Row],[RN DON Hours]])</f>
        <v>18.483111111111111</v>
      </c>
      <c r="J102" s="3">
        <f t="shared" si="3"/>
        <v>1.9136666666666666</v>
      </c>
      <c r="K102" s="4">
        <f>Table39[[#This Row],[RN Hours Contract (W/ Admin, DON)]]/Table39[[#This Row],[RN Hours (w/ Admin, DON)]]</f>
        <v>0.10353596075696732</v>
      </c>
      <c r="L102" s="3">
        <v>13.505333333333333</v>
      </c>
      <c r="M102" s="3">
        <v>1.9136666666666666</v>
      </c>
      <c r="N102" s="4">
        <f>Table39[[#This Row],[RN Hours Contract]]/Table39[[#This Row],[RN Hours]]</f>
        <v>0.1416971073156284</v>
      </c>
      <c r="O102" s="3">
        <v>0</v>
      </c>
      <c r="P102" s="3">
        <v>0</v>
      </c>
      <c r="Q102" s="4">
        <v>0</v>
      </c>
      <c r="R102" s="3">
        <v>4.9777777777777779</v>
      </c>
      <c r="S102" s="3">
        <v>0</v>
      </c>
      <c r="T102" s="4">
        <f>Table39[[#This Row],[RN DON Hours Contract]]/Table39[[#This Row],[RN DON Hours]]</f>
        <v>0</v>
      </c>
      <c r="U102" s="3">
        <f>SUM(Table39[[#This Row],[LPN Hours]], Table39[[#This Row],[LPN Admin Hours]])</f>
        <v>62.06355555555556</v>
      </c>
      <c r="V102" s="3">
        <f>Table39[[#This Row],[LPN Hours Contract]]+Table39[[#This Row],[LPN Admin Hours Contract]]</f>
        <v>25.134444444444437</v>
      </c>
      <c r="W102" s="4">
        <f t="shared" si="4"/>
        <v>0.40497912534104807</v>
      </c>
      <c r="X102" s="3">
        <v>58.68577777777778</v>
      </c>
      <c r="Y102" s="3">
        <v>25.134444444444437</v>
      </c>
      <c r="Z102" s="4">
        <f>Table39[[#This Row],[LPN Hours Contract]]/Table39[[#This Row],[LPN Hours]]</f>
        <v>0.42828851207561158</v>
      </c>
      <c r="AA102" s="3">
        <v>3.3777777777777778</v>
      </c>
      <c r="AB102" s="3">
        <v>0</v>
      </c>
      <c r="AC102" s="4">
        <f>Table39[[#This Row],[LPN Admin Hours Contract]]/Table39[[#This Row],[LPN Admin Hours]]</f>
        <v>0</v>
      </c>
      <c r="AD102" s="3">
        <f>SUM(Table39[[#This Row],[CNA Hours]], Table39[[#This Row],[NA in Training Hours]], Table39[[#This Row],[Med Aide/Tech Hours]])</f>
        <v>153.79677777777778</v>
      </c>
      <c r="AE102" s="3">
        <f>SUM(Table39[[#This Row],[CNA Hours Contract]], Table39[[#This Row],[NA in Training Hours Contract]], Table39[[#This Row],[Med Aide/Tech Hours Contract]])</f>
        <v>4.3985555555555553</v>
      </c>
      <c r="AF102" s="4">
        <f>Table39[[#This Row],[CNA/NA/Med Aide Contract Hours]]/Table39[[#This Row],[Total CNA, NA in Training, Med Aide/Tech Hours]]</f>
        <v>2.8599790054841489E-2</v>
      </c>
      <c r="AG102" s="3">
        <v>128.65311111111112</v>
      </c>
      <c r="AH102" s="3">
        <v>4.3985555555555553</v>
      </c>
      <c r="AI102" s="4">
        <f>Table39[[#This Row],[CNA Hours Contract]]/Table39[[#This Row],[CNA Hours]]</f>
        <v>3.4189266917585441E-2</v>
      </c>
      <c r="AJ102" s="3">
        <v>0</v>
      </c>
      <c r="AK102" s="3">
        <v>0</v>
      </c>
      <c r="AL102" s="4">
        <v>0</v>
      </c>
      <c r="AM102" s="3">
        <v>25.143666666666654</v>
      </c>
      <c r="AN102" s="3">
        <v>0</v>
      </c>
      <c r="AO102" s="4">
        <f>Table39[[#This Row],[Med Aide/Tech Hours Contract]]/Table39[[#This Row],[Med Aide/Tech Hours]]</f>
        <v>0</v>
      </c>
      <c r="AP102" s="1" t="s">
        <v>100</v>
      </c>
      <c r="AQ102" s="1">
        <v>7</v>
      </c>
    </row>
    <row r="103" spans="1:43" x14ac:dyDescent="0.2">
      <c r="A103" s="1" t="s">
        <v>479</v>
      </c>
      <c r="B103" s="1" t="s">
        <v>588</v>
      </c>
      <c r="C103" s="1" t="s">
        <v>1101</v>
      </c>
      <c r="D103" s="1" t="s">
        <v>1276</v>
      </c>
      <c r="E103" s="3">
        <v>53.555555555555557</v>
      </c>
      <c r="F103" s="3">
        <f t="shared" si="5"/>
        <v>207.79644444444443</v>
      </c>
      <c r="G103" s="3">
        <f>SUM(Table39[[#This Row],[RN Hours Contract (W/ Admin, DON)]], Table39[[#This Row],[LPN Contract Hours (w/ Admin)]], Table39[[#This Row],[CNA/NA/Med Aide Contract Hours]])</f>
        <v>5.8128888888888888</v>
      </c>
      <c r="H103" s="4">
        <f>Table39[[#This Row],[Total Contract Hours]]/Table39[[#This Row],[Total Hours Nurse Staffing]]</f>
        <v>2.7973957419868162E-2</v>
      </c>
      <c r="I103" s="3">
        <f>SUM(Table39[[#This Row],[RN Hours]], Table39[[#This Row],[RN Admin Hours]], Table39[[#This Row],[RN DON Hours]])</f>
        <v>15.370222222222223</v>
      </c>
      <c r="J103" s="3">
        <f t="shared" si="3"/>
        <v>2.25</v>
      </c>
      <c r="K103" s="4">
        <f>Table39[[#This Row],[RN Hours Contract (W/ Admin, DON)]]/Table39[[#This Row],[RN Hours (w/ Admin, DON)]]</f>
        <v>0.14638695312725905</v>
      </c>
      <c r="L103" s="3">
        <v>9.2507777777777775</v>
      </c>
      <c r="M103" s="3">
        <v>0</v>
      </c>
      <c r="N103" s="4">
        <f>Table39[[#This Row],[RN Hours Contract]]/Table39[[#This Row],[RN Hours]]</f>
        <v>0</v>
      </c>
      <c r="O103" s="3">
        <v>0.58333333333333337</v>
      </c>
      <c r="P103" s="3">
        <v>0.58333333333333337</v>
      </c>
      <c r="Q103" s="4">
        <f>Table39[[#This Row],[RN Admin Hours Contract]]/Table39[[#This Row],[RN Admin Hours]]</f>
        <v>1</v>
      </c>
      <c r="R103" s="3">
        <v>5.5361111111111114</v>
      </c>
      <c r="S103" s="3">
        <v>1.6666666666666667</v>
      </c>
      <c r="T103" s="4">
        <f>Table39[[#This Row],[RN DON Hours Contract]]/Table39[[#This Row],[RN DON Hours]]</f>
        <v>0.30105368790767689</v>
      </c>
      <c r="U103" s="3">
        <f>SUM(Table39[[#This Row],[LPN Hours]], Table39[[#This Row],[LPN Admin Hours]])</f>
        <v>54.269222222222211</v>
      </c>
      <c r="V103" s="3">
        <f>Table39[[#This Row],[LPN Hours Contract]]+Table39[[#This Row],[LPN Admin Hours Contract]]</f>
        <v>0.71022222222222231</v>
      </c>
      <c r="W103" s="4">
        <f t="shared" si="4"/>
        <v>1.3087016786678764E-2</v>
      </c>
      <c r="X103" s="3">
        <v>54.130333333333326</v>
      </c>
      <c r="Y103" s="3">
        <v>0.62688888888888894</v>
      </c>
      <c r="Z103" s="4">
        <f>Table39[[#This Row],[LPN Hours Contract]]/Table39[[#This Row],[LPN Hours]]</f>
        <v>1.1581101579931566E-2</v>
      </c>
      <c r="AA103" s="3">
        <v>0.1388888888888889</v>
      </c>
      <c r="AB103" s="3">
        <v>8.3333333333333329E-2</v>
      </c>
      <c r="AC103" s="4">
        <f>Table39[[#This Row],[LPN Admin Hours Contract]]/Table39[[#This Row],[LPN Admin Hours]]</f>
        <v>0.6</v>
      </c>
      <c r="AD103" s="3">
        <f>SUM(Table39[[#This Row],[CNA Hours]], Table39[[#This Row],[NA in Training Hours]], Table39[[#This Row],[Med Aide/Tech Hours]])</f>
        <v>138.15699999999998</v>
      </c>
      <c r="AE103" s="3">
        <f>SUM(Table39[[#This Row],[CNA Hours Contract]], Table39[[#This Row],[NA in Training Hours Contract]], Table39[[#This Row],[Med Aide/Tech Hours Contract]])</f>
        <v>2.8526666666666665</v>
      </c>
      <c r="AF103" s="4">
        <f>Table39[[#This Row],[CNA/NA/Med Aide Contract Hours]]/Table39[[#This Row],[Total CNA, NA in Training, Med Aide/Tech Hours]]</f>
        <v>2.0648006736297596E-2</v>
      </c>
      <c r="AG103" s="3">
        <v>102.94911111111111</v>
      </c>
      <c r="AH103" s="3">
        <v>2.608222222222222</v>
      </c>
      <c r="AI103" s="4">
        <f>Table39[[#This Row],[CNA Hours Contract]]/Table39[[#This Row],[CNA Hours]]</f>
        <v>2.5335063062440773E-2</v>
      </c>
      <c r="AJ103" s="3">
        <v>0</v>
      </c>
      <c r="AK103" s="3">
        <v>0</v>
      </c>
      <c r="AL103" s="4">
        <v>0</v>
      </c>
      <c r="AM103" s="3">
        <v>35.207888888888888</v>
      </c>
      <c r="AN103" s="3">
        <v>0.24444444444444444</v>
      </c>
      <c r="AO103" s="4">
        <f>Table39[[#This Row],[Med Aide/Tech Hours Contract]]/Table39[[#This Row],[Med Aide/Tech Hours]]</f>
        <v>6.9428884309387729E-3</v>
      </c>
      <c r="AP103" s="1" t="s">
        <v>101</v>
      </c>
      <c r="AQ103" s="1">
        <v>7</v>
      </c>
    </row>
    <row r="104" spans="1:43" x14ac:dyDescent="0.2">
      <c r="A104" s="1" t="s">
        <v>479</v>
      </c>
      <c r="B104" s="1" t="s">
        <v>589</v>
      </c>
      <c r="C104" s="1" t="s">
        <v>1102</v>
      </c>
      <c r="D104" s="1" t="s">
        <v>1250</v>
      </c>
      <c r="E104" s="3">
        <v>41.666666666666664</v>
      </c>
      <c r="F104" s="3">
        <f t="shared" si="5"/>
        <v>129.11944444444444</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17.983333333333334</v>
      </c>
      <c r="J104" s="3">
        <f t="shared" si="3"/>
        <v>0</v>
      </c>
      <c r="K104" s="4">
        <f>Table39[[#This Row],[RN Hours Contract (W/ Admin, DON)]]/Table39[[#This Row],[RN Hours (w/ Admin, DON)]]</f>
        <v>0</v>
      </c>
      <c r="L104" s="3">
        <v>4.1944444444444446</v>
      </c>
      <c r="M104" s="3">
        <v>0</v>
      </c>
      <c r="N104" s="4">
        <f>Table39[[#This Row],[RN Hours Contract]]/Table39[[#This Row],[RN Hours]]</f>
        <v>0</v>
      </c>
      <c r="O104" s="3">
        <v>8.1888888888888882</v>
      </c>
      <c r="P104" s="3">
        <v>0</v>
      </c>
      <c r="Q104" s="4">
        <f>Table39[[#This Row],[RN Admin Hours Contract]]/Table39[[#This Row],[RN Admin Hours]]</f>
        <v>0</v>
      </c>
      <c r="R104" s="3">
        <v>5.6</v>
      </c>
      <c r="S104" s="3">
        <v>0</v>
      </c>
      <c r="T104" s="4">
        <f>Table39[[#This Row],[RN DON Hours Contract]]/Table39[[#This Row],[RN DON Hours]]</f>
        <v>0</v>
      </c>
      <c r="U104" s="3">
        <f>SUM(Table39[[#This Row],[LPN Hours]], Table39[[#This Row],[LPN Admin Hours]])</f>
        <v>33.00277777777778</v>
      </c>
      <c r="V104" s="3">
        <f>Table39[[#This Row],[LPN Hours Contract]]+Table39[[#This Row],[LPN Admin Hours Contract]]</f>
        <v>0</v>
      </c>
      <c r="W104" s="4">
        <f t="shared" si="4"/>
        <v>0</v>
      </c>
      <c r="X104" s="3">
        <v>33.00277777777778</v>
      </c>
      <c r="Y104" s="3">
        <v>0</v>
      </c>
      <c r="Z104" s="4">
        <f>Table39[[#This Row],[LPN Hours Contract]]/Table39[[#This Row],[LPN Hours]]</f>
        <v>0</v>
      </c>
      <c r="AA104" s="3">
        <v>0</v>
      </c>
      <c r="AB104" s="3">
        <v>0</v>
      </c>
      <c r="AC104" s="4">
        <v>0</v>
      </c>
      <c r="AD104" s="3">
        <f>SUM(Table39[[#This Row],[CNA Hours]], Table39[[#This Row],[NA in Training Hours]], Table39[[#This Row],[Med Aide/Tech Hours]])</f>
        <v>78.133333333333326</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45.216666666666669</v>
      </c>
      <c r="AH104" s="3">
        <v>0</v>
      </c>
      <c r="AI104" s="4">
        <f>Table39[[#This Row],[CNA Hours Contract]]/Table39[[#This Row],[CNA Hours]]</f>
        <v>0</v>
      </c>
      <c r="AJ104" s="3">
        <v>20.941666666666666</v>
      </c>
      <c r="AK104" s="3">
        <v>0</v>
      </c>
      <c r="AL104" s="4">
        <f>Table39[[#This Row],[NA in Training Hours Contract]]/Table39[[#This Row],[NA in Training Hours]]</f>
        <v>0</v>
      </c>
      <c r="AM104" s="3">
        <v>11.975</v>
      </c>
      <c r="AN104" s="3">
        <v>0</v>
      </c>
      <c r="AO104" s="4">
        <f>Table39[[#This Row],[Med Aide/Tech Hours Contract]]/Table39[[#This Row],[Med Aide/Tech Hours]]</f>
        <v>0</v>
      </c>
      <c r="AP104" s="1" t="s">
        <v>102</v>
      </c>
      <c r="AQ104" s="1">
        <v>7</v>
      </c>
    </row>
    <row r="105" spans="1:43" x14ac:dyDescent="0.2">
      <c r="A105" s="1" t="s">
        <v>479</v>
      </c>
      <c r="B105" s="1" t="s">
        <v>590</v>
      </c>
      <c r="C105" s="1" t="s">
        <v>959</v>
      </c>
      <c r="D105" s="1" t="s">
        <v>1294</v>
      </c>
      <c r="E105" s="3">
        <v>43.7</v>
      </c>
      <c r="F105" s="3">
        <f t="shared" si="5"/>
        <v>150.48677777777777</v>
      </c>
      <c r="G105" s="3">
        <f>SUM(Table39[[#This Row],[RN Hours Contract (W/ Admin, DON)]], Table39[[#This Row],[LPN Contract Hours (w/ Admin)]], Table39[[#This Row],[CNA/NA/Med Aide Contract Hours]])</f>
        <v>3.0055555555555555</v>
      </c>
      <c r="H105" s="4">
        <f>Table39[[#This Row],[Total Contract Hours]]/Table39[[#This Row],[Total Hours Nurse Staffing]]</f>
        <v>1.9972223473306256E-2</v>
      </c>
      <c r="I105" s="3">
        <f>SUM(Table39[[#This Row],[RN Hours]], Table39[[#This Row],[RN Admin Hours]], Table39[[#This Row],[RN DON Hours]])</f>
        <v>20.730555555555554</v>
      </c>
      <c r="J105" s="3">
        <f t="shared" si="3"/>
        <v>0</v>
      </c>
      <c r="K105" s="4">
        <f>Table39[[#This Row],[RN Hours Contract (W/ Admin, DON)]]/Table39[[#This Row],[RN Hours (w/ Admin, DON)]]</f>
        <v>0</v>
      </c>
      <c r="L105" s="3">
        <v>9.6943333333333328</v>
      </c>
      <c r="M105" s="3">
        <v>0</v>
      </c>
      <c r="N105" s="4">
        <f>Table39[[#This Row],[RN Hours Contract]]/Table39[[#This Row],[RN Hours]]</f>
        <v>0</v>
      </c>
      <c r="O105" s="3">
        <v>6.1584444444444459</v>
      </c>
      <c r="P105" s="3">
        <v>0</v>
      </c>
      <c r="Q105" s="4">
        <f>Table39[[#This Row],[RN Admin Hours Contract]]/Table39[[#This Row],[RN Admin Hours]]</f>
        <v>0</v>
      </c>
      <c r="R105" s="3">
        <v>4.8777777777777782</v>
      </c>
      <c r="S105" s="3">
        <v>0</v>
      </c>
      <c r="T105" s="4">
        <f>Table39[[#This Row],[RN DON Hours Contract]]/Table39[[#This Row],[RN DON Hours]]</f>
        <v>0</v>
      </c>
      <c r="U105" s="3">
        <f>SUM(Table39[[#This Row],[LPN Hours]], Table39[[#This Row],[LPN Admin Hours]])</f>
        <v>42.637444444444441</v>
      </c>
      <c r="V105" s="3">
        <f>Table39[[#This Row],[LPN Hours Contract]]+Table39[[#This Row],[LPN Admin Hours Contract]]</f>
        <v>0.47222222222222221</v>
      </c>
      <c r="W105" s="4">
        <f t="shared" si="4"/>
        <v>1.1075293755879678E-2</v>
      </c>
      <c r="X105" s="3">
        <v>42.345666666666666</v>
      </c>
      <c r="Y105" s="3">
        <v>0.47222222222222221</v>
      </c>
      <c r="Z105" s="4">
        <f>Table39[[#This Row],[LPN Hours Contract]]/Table39[[#This Row],[LPN Hours]]</f>
        <v>1.1151606749739577E-2</v>
      </c>
      <c r="AA105" s="3">
        <v>0.29177777777777775</v>
      </c>
      <c r="AB105" s="3">
        <v>0</v>
      </c>
      <c r="AC105" s="4">
        <f>Table39[[#This Row],[LPN Admin Hours Contract]]/Table39[[#This Row],[LPN Admin Hours]]</f>
        <v>0</v>
      </c>
      <c r="AD105" s="3">
        <f>SUM(Table39[[#This Row],[CNA Hours]], Table39[[#This Row],[NA in Training Hours]], Table39[[#This Row],[Med Aide/Tech Hours]])</f>
        <v>87.118777777777794</v>
      </c>
      <c r="AE105" s="3">
        <f>SUM(Table39[[#This Row],[CNA Hours Contract]], Table39[[#This Row],[NA in Training Hours Contract]], Table39[[#This Row],[Med Aide/Tech Hours Contract]])</f>
        <v>2.5333333333333332</v>
      </c>
      <c r="AF105" s="4">
        <f>Table39[[#This Row],[CNA/NA/Med Aide Contract Hours]]/Table39[[#This Row],[Total CNA, NA in Training, Med Aide/Tech Hours]]</f>
        <v>2.9079073397876964E-2</v>
      </c>
      <c r="AG105" s="3">
        <v>64.024000000000001</v>
      </c>
      <c r="AH105" s="3">
        <v>0</v>
      </c>
      <c r="AI105" s="4">
        <f>Table39[[#This Row],[CNA Hours Contract]]/Table39[[#This Row],[CNA Hours]]</f>
        <v>0</v>
      </c>
      <c r="AJ105" s="3">
        <v>7.3113333333333319</v>
      </c>
      <c r="AK105" s="3">
        <v>0</v>
      </c>
      <c r="AL105" s="4">
        <f>Table39[[#This Row],[NA in Training Hours Contract]]/Table39[[#This Row],[NA in Training Hours]]</f>
        <v>0</v>
      </c>
      <c r="AM105" s="3">
        <v>15.783444444444452</v>
      </c>
      <c r="AN105" s="3">
        <v>2.5333333333333332</v>
      </c>
      <c r="AO105" s="4">
        <f>Table39[[#This Row],[Med Aide/Tech Hours Contract]]/Table39[[#This Row],[Med Aide/Tech Hours]]</f>
        <v>0.16050573385615016</v>
      </c>
      <c r="AP105" s="1" t="s">
        <v>103</v>
      </c>
      <c r="AQ105" s="1">
        <v>7</v>
      </c>
    </row>
    <row r="106" spans="1:43" x14ac:dyDescent="0.2">
      <c r="A106" s="1" t="s">
        <v>479</v>
      </c>
      <c r="B106" s="1" t="s">
        <v>591</v>
      </c>
      <c r="C106" s="1" t="s">
        <v>1103</v>
      </c>
      <c r="D106" s="1" t="s">
        <v>1203</v>
      </c>
      <c r="E106" s="3">
        <v>94.177777777777777</v>
      </c>
      <c r="F106" s="3">
        <f t="shared" si="5"/>
        <v>363.43911111111117</v>
      </c>
      <c r="G106" s="3">
        <f>SUM(Table39[[#This Row],[RN Hours Contract (W/ Admin, DON)]], Table39[[#This Row],[LPN Contract Hours (w/ Admin)]], Table39[[#This Row],[CNA/NA/Med Aide Contract Hours]])</f>
        <v>69.059111111111108</v>
      </c>
      <c r="H106" s="4">
        <f>Table39[[#This Row],[Total Contract Hours]]/Table39[[#This Row],[Total Hours Nurse Staffing]]</f>
        <v>0.1900156284775808</v>
      </c>
      <c r="I106" s="3">
        <f>SUM(Table39[[#This Row],[RN Hours]], Table39[[#This Row],[RN Admin Hours]], Table39[[#This Row],[RN DON Hours]])</f>
        <v>52.888777777777783</v>
      </c>
      <c r="J106" s="3">
        <f t="shared" si="3"/>
        <v>0.1111111111111111</v>
      </c>
      <c r="K106" s="4">
        <f>Table39[[#This Row],[RN Hours Contract (W/ Admin, DON)]]/Table39[[#This Row],[RN Hours (w/ Admin, DON)]]</f>
        <v>2.1008447496738436E-3</v>
      </c>
      <c r="L106" s="3">
        <v>36.177666666666667</v>
      </c>
      <c r="M106" s="3">
        <v>0.1111111111111111</v>
      </c>
      <c r="N106" s="4">
        <f>Table39[[#This Row],[RN Hours Contract]]/Table39[[#This Row],[RN Hours]]</f>
        <v>3.0712625038774688E-3</v>
      </c>
      <c r="O106" s="3">
        <v>11.2</v>
      </c>
      <c r="P106" s="3">
        <v>0</v>
      </c>
      <c r="Q106" s="4">
        <f>Table39[[#This Row],[RN Admin Hours Contract]]/Table39[[#This Row],[RN Admin Hours]]</f>
        <v>0</v>
      </c>
      <c r="R106" s="3">
        <v>5.5111111111111111</v>
      </c>
      <c r="S106" s="3">
        <v>0</v>
      </c>
      <c r="T106" s="4">
        <f>Table39[[#This Row],[RN DON Hours Contract]]/Table39[[#This Row],[RN DON Hours]]</f>
        <v>0</v>
      </c>
      <c r="U106" s="3">
        <f>SUM(Table39[[#This Row],[LPN Hours]], Table39[[#This Row],[LPN Admin Hours]])</f>
        <v>100.70722222222224</v>
      </c>
      <c r="V106" s="3">
        <f>Table39[[#This Row],[LPN Hours Contract]]+Table39[[#This Row],[LPN Admin Hours Contract]]</f>
        <v>13.049222222222223</v>
      </c>
      <c r="W106" s="4">
        <f t="shared" si="4"/>
        <v>0.12957583313565726</v>
      </c>
      <c r="X106" s="3">
        <v>87.598333333333343</v>
      </c>
      <c r="Y106" s="3">
        <v>13.049222222222223</v>
      </c>
      <c r="Z106" s="4">
        <f>Table39[[#This Row],[LPN Hours Contract]]/Table39[[#This Row],[LPN Hours]]</f>
        <v>0.14896655821711474</v>
      </c>
      <c r="AA106" s="3">
        <v>13.108888888888892</v>
      </c>
      <c r="AB106" s="3">
        <v>0</v>
      </c>
      <c r="AC106" s="4">
        <f>Table39[[#This Row],[LPN Admin Hours Contract]]/Table39[[#This Row],[LPN Admin Hours]]</f>
        <v>0</v>
      </c>
      <c r="AD106" s="3">
        <f>SUM(Table39[[#This Row],[CNA Hours]], Table39[[#This Row],[NA in Training Hours]], Table39[[#This Row],[Med Aide/Tech Hours]])</f>
        <v>209.84311111111111</v>
      </c>
      <c r="AE106" s="3">
        <f>SUM(Table39[[#This Row],[CNA Hours Contract]], Table39[[#This Row],[NA in Training Hours Contract]], Table39[[#This Row],[Med Aide/Tech Hours Contract]])</f>
        <v>55.898777777777774</v>
      </c>
      <c r="AF106" s="4">
        <f>Table39[[#This Row],[CNA/NA/Med Aide Contract Hours]]/Table39[[#This Row],[Total CNA, NA in Training, Med Aide/Tech Hours]]</f>
        <v>0.26638366864557012</v>
      </c>
      <c r="AG106" s="3">
        <v>172.65299999999999</v>
      </c>
      <c r="AH106" s="3">
        <v>44.679555555555552</v>
      </c>
      <c r="AI106" s="4">
        <f>Table39[[#This Row],[CNA Hours Contract]]/Table39[[#This Row],[CNA Hours]]</f>
        <v>0.25878238753775235</v>
      </c>
      <c r="AJ106" s="3">
        <v>0.34944444444444439</v>
      </c>
      <c r="AK106" s="3">
        <v>0</v>
      </c>
      <c r="AL106" s="4">
        <f>Table39[[#This Row],[NA in Training Hours Contract]]/Table39[[#This Row],[NA in Training Hours]]</f>
        <v>0</v>
      </c>
      <c r="AM106" s="3">
        <v>36.840666666666678</v>
      </c>
      <c r="AN106" s="3">
        <v>11.219222222222223</v>
      </c>
      <c r="AO106" s="4">
        <f>Table39[[#This Row],[Med Aide/Tech Hours Contract]]/Table39[[#This Row],[Med Aide/Tech Hours]]</f>
        <v>0.30453363734520422</v>
      </c>
      <c r="AP106" s="1" t="s">
        <v>104</v>
      </c>
      <c r="AQ106" s="1">
        <v>7</v>
      </c>
    </row>
    <row r="107" spans="1:43" x14ac:dyDescent="0.2">
      <c r="A107" s="1" t="s">
        <v>479</v>
      </c>
      <c r="B107" s="1" t="s">
        <v>592</v>
      </c>
      <c r="C107" s="1" t="s">
        <v>1104</v>
      </c>
      <c r="D107" s="1" t="s">
        <v>1213</v>
      </c>
      <c r="E107" s="3">
        <v>55.822222222222223</v>
      </c>
      <c r="F107" s="3">
        <f t="shared" si="5"/>
        <v>181.44722222222222</v>
      </c>
      <c r="G107" s="3">
        <f>SUM(Table39[[#This Row],[RN Hours Contract (W/ Admin, DON)]], Table39[[#This Row],[LPN Contract Hours (w/ Admin)]], Table39[[#This Row],[CNA/NA/Med Aide Contract Hours]])</f>
        <v>0</v>
      </c>
      <c r="H107" s="4">
        <f>Table39[[#This Row],[Total Contract Hours]]/Table39[[#This Row],[Total Hours Nurse Staffing]]</f>
        <v>0</v>
      </c>
      <c r="I107" s="3">
        <f>SUM(Table39[[#This Row],[RN Hours]], Table39[[#This Row],[RN Admin Hours]], Table39[[#This Row],[RN DON Hours]])</f>
        <v>20.916666666666668</v>
      </c>
      <c r="J107" s="3">
        <f t="shared" si="3"/>
        <v>0</v>
      </c>
      <c r="K107" s="4">
        <f>Table39[[#This Row],[RN Hours Contract (W/ Admin, DON)]]/Table39[[#This Row],[RN Hours (w/ Admin, DON)]]</f>
        <v>0</v>
      </c>
      <c r="L107" s="3">
        <v>15.227777777777778</v>
      </c>
      <c r="M107" s="3">
        <v>0</v>
      </c>
      <c r="N107" s="4">
        <f>Table39[[#This Row],[RN Hours Contract]]/Table39[[#This Row],[RN Hours]]</f>
        <v>0</v>
      </c>
      <c r="O107" s="3">
        <v>0</v>
      </c>
      <c r="P107" s="3">
        <v>0</v>
      </c>
      <c r="Q107" s="4">
        <v>0</v>
      </c>
      <c r="R107" s="3">
        <v>5.6888888888888891</v>
      </c>
      <c r="S107" s="3">
        <v>0</v>
      </c>
      <c r="T107" s="4">
        <f>Table39[[#This Row],[RN DON Hours Contract]]/Table39[[#This Row],[RN DON Hours]]</f>
        <v>0</v>
      </c>
      <c r="U107" s="3">
        <f>SUM(Table39[[#This Row],[LPN Hours]], Table39[[#This Row],[LPN Admin Hours]])</f>
        <v>42.983333333333334</v>
      </c>
      <c r="V107" s="3">
        <f>Table39[[#This Row],[LPN Hours Contract]]+Table39[[#This Row],[LPN Admin Hours Contract]]</f>
        <v>0</v>
      </c>
      <c r="W107" s="4">
        <f t="shared" si="4"/>
        <v>0</v>
      </c>
      <c r="X107" s="3">
        <v>31.633333333333333</v>
      </c>
      <c r="Y107" s="3">
        <v>0</v>
      </c>
      <c r="Z107" s="4">
        <f>Table39[[#This Row],[LPN Hours Contract]]/Table39[[#This Row],[LPN Hours]]</f>
        <v>0</v>
      </c>
      <c r="AA107" s="3">
        <v>11.35</v>
      </c>
      <c r="AB107" s="3">
        <v>0</v>
      </c>
      <c r="AC107" s="4">
        <f>Table39[[#This Row],[LPN Admin Hours Contract]]/Table39[[#This Row],[LPN Admin Hours]]</f>
        <v>0</v>
      </c>
      <c r="AD107" s="3">
        <f>SUM(Table39[[#This Row],[CNA Hours]], Table39[[#This Row],[NA in Training Hours]], Table39[[#This Row],[Med Aide/Tech Hours]])</f>
        <v>117.54722222222222</v>
      </c>
      <c r="AE107" s="3">
        <f>SUM(Table39[[#This Row],[CNA Hours Contract]], Table39[[#This Row],[NA in Training Hours Contract]], Table39[[#This Row],[Med Aide/Tech Hours Contract]])</f>
        <v>0</v>
      </c>
      <c r="AF107" s="4">
        <f>Table39[[#This Row],[CNA/NA/Med Aide Contract Hours]]/Table39[[#This Row],[Total CNA, NA in Training, Med Aide/Tech Hours]]</f>
        <v>0</v>
      </c>
      <c r="AG107" s="3">
        <v>72.927777777777777</v>
      </c>
      <c r="AH107" s="3">
        <v>0</v>
      </c>
      <c r="AI107" s="4">
        <f>Table39[[#This Row],[CNA Hours Contract]]/Table39[[#This Row],[CNA Hours]]</f>
        <v>0</v>
      </c>
      <c r="AJ107" s="3">
        <v>10.430555555555555</v>
      </c>
      <c r="AK107" s="3">
        <v>0</v>
      </c>
      <c r="AL107" s="4">
        <f>Table39[[#This Row],[NA in Training Hours Contract]]/Table39[[#This Row],[NA in Training Hours]]</f>
        <v>0</v>
      </c>
      <c r="AM107" s="3">
        <v>34.18888888888889</v>
      </c>
      <c r="AN107" s="3">
        <v>0</v>
      </c>
      <c r="AO107" s="4">
        <f>Table39[[#This Row],[Med Aide/Tech Hours Contract]]/Table39[[#This Row],[Med Aide/Tech Hours]]</f>
        <v>0</v>
      </c>
      <c r="AP107" s="1" t="s">
        <v>105</v>
      </c>
      <c r="AQ107" s="1">
        <v>7</v>
      </c>
    </row>
    <row r="108" spans="1:43" x14ac:dyDescent="0.2">
      <c r="A108" s="1" t="s">
        <v>479</v>
      </c>
      <c r="B108" s="1" t="s">
        <v>593</v>
      </c>
      <c r="C108" s="1" t="s">
        <v>1039</v>
      </c>
      <c r="D108" s="1" t="s">
        <v>1234</v>
      </c>
      <c r="E108" s="3">
        <v>110.23333333333333</v>
      </c>
      <c r="F108" s="3">
        <f t="shared" si="5"/>
        <v>298.98322222222225</v>
      </c>
      <c r="G108" s="3">
        <f>SUM(Table39[[#This Row],[RN Hours Contract (W/ Admin, DON)]], Table39[[#This Row],[LPN Contract Hours (w/ Admin)]], Table39[[#This Row],[CNA/NA/Med Aide Contract Hours]])</f>
        <v>0</v>
      </c>
      <c r="H108" s="4">
        <f>Table39[[#This Row],[Total Contract Hours]]/Table39[[#This Row],[Total Hours Nurse Staffing]]</f>
        <v>0</v>
      </c>
      <c r="I108" s="3">
        <f>SUM(Table39[[#This Row],[RN Hours]], Table39[[#This Row],[RN Admin Hours]], Table39[[#This Row],[RN DON Hours]])</f>
        <v>43.834444444444443</v>
      </c>
      <c r="J108" s="3">
        <f t="shared" si="3"/>
        <v>0</v>
      </c>
      <c r="K108" s="4">
        <f>Table39[[#This Row],[RN Hours Contract (W/ Admin, DON)]]/Table39[[#This Row],[RN Hours (w/ Admin, DON)]]</f>
        <v>0</v>
      </c>
      <c r="L108" s="3">
        <v>24.31111111111111</v>
      </c>
      <c r="M108" s="3">
        <v>0</v>
      </c>
      <c r="N108" s="4">
        <f>Table39[[#This Row],[RN Hours Contract]]/Table39[[#This Row],[RN Hours]]</f>
        <v>0</v>
      </c>
      <c r="O108" s="3">
        <v>14.101111111111111</v>
      </c>
      <c r="P108" s="3">
        <v>0</v>
      </c>
      <c r="Q108" s="4">
        <f>Table39[[#This Row],[RN Admin Hours Contract]]/Table39[[#This Row],[RN Admin Hours]]</f>
        <v>0</v>
      </c>
      <c r="R108" s="3">
        <v>5.4222222222222225</v>
      </c>
      <c r="S108" s="3">
        <v>0</v>
      </c>
      <c r="T108" s="4">
        <f>Table39[[#This Row],[RN DON Hours Contract]]/Table39[[#This Row],[RN DON Hours]]</f>
        <v>0</v>
      </c>
      <c r="U108" s="3">
        <f>SUM(Table39[[#This Row],[LPN Hours]], Table39[[#This Row],[LPN Admin Hours]])</f>
        <v>81.848333333333329</v>
      </c>
      <c r="V108" s="3">
        <f>Table39[[#This Row],[LPN Hours Contract]]+Table39[[#This Row],[LPN Admin Hours Contract]]</f>
        <v>0</v>
      </c>
      <c r="W108" s="4">
        <f t="shared" si="4"/>
        <v>0</v>
      </c>
      <c r="X108" s="3">
        <v>76.970222222222219</v>
      </c>
      <c r="Y108" s="3">
        <v>0</v>
      </c>
      <c r="Z108" s="4">
        <f>Table39[[#This Row],[LPN Hours Contract]]/Table39[[#This Row],[LPN Hours]]</f>
        <v>0</v>
      </c>
      <c r="AA108" s="3">
        <v>4.8781111111111111</v>
      </c>
      <c r="AB108" s="3">
        <v>0</v>
      </c>
      <c r="AC108" s="4">
        <f>Table39[[#This Row],[LPN Admin Hours Contract]]/Table39[[#This Row],[LPN Admin Hours]]</f>
        <v>0</v>
      </c>
      <c r="AD108" s="3">
        <f>SUM(Table39[[#This Row],[CNA Hours]], Table39[[#This Row],[NA in Training Hours]], Table39[[#This Row],[Med Aide/Tech Hours]])</f>
        <v>173.30044444444445</v>
      </c>
      <c r="AE108" s="3">
        <f>SUM(Table39[[#This Row],[CNA Hours Contract]], Table39[[#This Row],[NA in Training Hours Contract]], Table39[[#This Row],[Med Aide/Tech Hours Contract]])</f>
        <v>0</v>
      </c>
      <c r="AF108" s="4">
        <f>Table39[[#This Row],[CNA/NA/Med Aide Contract Hours]]/Table39[[#This Row],[Total CNA, NA in Training, Med Aide/Tech Hours]]</f>
        <v>0</v>
      </c>
      <c r="AG108" s="3">
        <v>114.01066666666665</v>
      </c>
      <c r="AH108" s="3">
        <v>0</v>
      </c>
      <c r="AI108" s="4">
        <f>Table39[[#This Row],[CNA Hours Contract]]/Table39[[#This Row],[CNA Hours]]</f>
        <v>0</v>
      </c>
      <c r="AJ108" s="3">
        <v>16.064666666666668</v>
      </c>
      <c r="AK108" s="3">
        <v>0</v>
      </c>
      <c r="AL108" s="4">
        <f>Table39[[#This Row],[NA in Training Hours Contract]]/Table39[[#This Row],[NA in Training Hours]]</f>
        <v>0</v>
      </c>
      <c r="AM108" s="3">
        <v>43.225111111111111</v>
      </c>
      <c r="AN108" s="3">
        <v>0</v>
      </c>
      <c r="AO108" s="4">
        <f>Table39[[#This Row],[Med Aide/Tech Hours Contract]]/Table39[[#This Row],[Med Aide/Tech Hours]]</f>
        <v>0</v>
      </c>
      <c r="AP108" s="1" t="s">
        <v>106</v>
      </c>
      <c r="AQ108" s="1">
        <v>7</v>
      </c>
    </row>
    <row r="109" spans="1:43" x14ac:dyDescent="0.2">
      <c r="A109" s="1" t="s">
        <v>479</v>
      </c>
      <c r="B109" s="1" t="s">
        <v>481</v>
      </c>
      <c r="C109" s="1" t="s">
        <v>1065</v>
      </c>
      <c r="D109" s="1" t="s">
        <v>1279</v>
      </c>
      <c r="E109" s="3">
        <v>171.76666666666668</v>
      </c>
      <c r="F109" s="3">
        <f t="shared" si="5"/>
        <v>767.18566666666663</v>
      </c>
      <c r="G109" s="3">
        <f>SUM(Table39[[#This Row],[RN Hours Contract (W/ Admin, DON)]], Table39[[#This Row],[LPN Contract Hours (w/ Admin)]], Table39[[#This Row],[CNA/NA/Med Aide Contract Hours]])</f>
        <v>0</v>
      </c>
      <c r="H109" s="4">
        <f>Table39[[#This Row],[Total Contract Hours]]/Table39[[#This Row],[Total Hours Nurse Staffing]]</f>
        <v>0</v>
      </c>
      <c r="I109" s="3">
        <f>SUM(Table39[[#This Row],[RN Hours]], Table39[[#This Row],[RN Admin Hours]], Table39[[#This Row],[RN DON Hours]])</f>
        <v>181.68966666666665</v>
      </c>
      <c r="J109" s="3">
        <f t="shared" si="3"/>
        <v>0</v>
      </c>
      <c r="K109" s="4">
        <f>Table39[[#This Row],[RN Hours Contract (W/ Admin, DON)]]/Table39[[#This Row],[RN Hours (w/ Admin, DON)]]</f>
        <v>0</v>
      </c>
      <c r="L109" s="3">
        <v>145.31666666666666</v>
      </c>
      <c r="M109" s="3">
        <v>0</v>
      </c>
      <c r="N109" s="4">
        <f>Table39[[#This Row],[RN Hours Contract]]/Table39[[#This Row],[RN Hours]]</f>
        <v>0</v>
      </c>
      <c r="O109" s="3">
        <v>30.773000000000003</v>
      </c>
      <c r="P109" s="3">
        <v>0</v>
      </c>
      <c r="Q109" s="4">
        <f>Table39[[#This Row],[RN Admin Hours Contract]]/Table39[[#This Row],[RN Admin Hours]]</f>
        <v>0</v>
      </c>
      <c r="R109" s="3">
        <v>5.6</v>
      </c>
      <c r="S109" s="3">
        <v>0</v>
      </c>
      <c r="T109" s="4">
        <f>Table39[[#This Row],[RN DON Hours Contract]]/Table39[[#This Row],[RN DON Hours]]</f>
        <v>0</v>
      </c>
      <c r="U109" s="3">
        <f>SUM(Table39[[#This Row],[LPN Hours]], Table39[[#This Row],[LPN Admin Hours]])</f>
        <v>162.65266666666665</v>
      </c>
      <c r="V109" s="3">
        <f>Table39[[#This Row],[LPN Hours Contract]]+Table39[[#This Row],[LPN Admin Hours Contract]]</f>
        <v>0</v>
      </c>
      <c r="W109" s="4">
        <f t="shared" si="4"/>
        <v>0</v>
      </c>
      <c r="X109" s="3">
        <v>157.32455555555555</v>
      </c>
      <c r="Y109" s="3">
        <v>0</v>
      </c>
      <c r="Z109" s="4">
        <f>Table39[[#This Row],[LPN Hours Contract]]/Table39[[#This Row],[LPN Hours]]</f>
        <v>0</v>
      </c>
      <c r="AA109" s="3">
        <v>5.3281111111111112</v>
      </c>
      <c r="AB109" s="3">
        <v>0</v>
      </c>
      <c r="AC109" s="4">
        <f>Table39[[#This Row],[LPN Admin Hours Contract]]/Table39[[#This Row],[LPN Admin Hours]]</f>
        <v>0</v>
      </c>
      <c r="AD109" s="3">
        <f>SUM(Table39[[#This Row],[CNA Hours]], Table39[[#This Row],[NA in Training Hours]], Table39[[#This Row],[Med Aide/Tech Hours]])</f>
        <v>422.84333333333336</v>
      </c>
      <c r="AE109" s="3">
        <f>SUM(Table39[[#This Row],[CNA Hours Contract]], Table39[[#This Row],[NA in Training Hours Contract]], Table39[[#This Row],[Med Aide/Tech Hours Contract]])</f>
        <v>0</v>
      </c>
      <c r="AF109" s="4">
        <f>Table39[[#This Row],[CNA/NA/Med Aide Contract Hours]]/Table39[[#This Row],[Total CNA, NA in Training, Med Aide/Tech Hours]]</f>
        <v>0</v>
      </c>
      <c r="AG109" s="3">
        <v>361.68355555555559</v>
      </c>
      <c r="AH109" s="3">
        <v>0</v>
      </c>
      <c r="AI109" s="4">
        <f>Table39[[#This Row],[CNA Hours Contract]]/Table39[[#This Row],[CNA Hours]]</f>
        <v>0</v>
      </c>
      <c r="AJ109" s="3">
        <v>26.981222222222225</v>
      </c>
      <c r="AK109" s="3">
        <v>0</v>
      </c>
      <c r="AL109" s="4">
        <f>Table39[[#This Row],[NA in Training Hours Contract]]/Table39[[#This Row],[NA in Training Hours]]</f>
        <v>0</v>
      </c>
      <c r="AM109" s="3">
        <v>34.178555555555555</v>
      </c>
      <c r="AN109" s="3">
        <v>0</v>
      </c>
      <c r="AO109" s="4">
        <f>Table39[[#This Row],[Med Aide/Tech Hours Contract]]/Table39[[#This Row],[Med Aide/Tech Hours]]</f>
        <v>0</v>
      </c>
      <c r="AP109" s="1" t="s">
        <v>107</v>
      </c>
      <c r="AQ109" s="1">
        <v>7</v>
      </c>
    </row>
    <row r="110" spans="1:43" x14ac:dyDescent="0.2">
      <c r="A110" s="1" t="s">
        <v>479</v>
      </c>
      <c r="B110" s="1" t="s">
        <v>594</v>
      </c>
      <c r="C110" s="1" t="s">
        <v>1001</v>
      </c>
      <c r="D110" s="1" t="s">
        <v>1269</v>
      </c>
      <c r="E110" s="3">
        <v>49.611111111111114</v>
      </c>
      <c r="F110" s="3">
        <f t="shared" si="5"/>
        <v>188.01111111111112</v>
      </c>
      <c r="G110" s="3">
        <f>SUM(Table39[[#This Row],[RN Hours Contract (W/ Admin, DON)]], Table39[[#This Row],[LPN Contract Hours (w/ Admin)]], Table39[[#This Row],[CNA/NA/Med Aide Contract Hours]])</f>
        <v>4.5666666666666664</v>
      </c>
      <c r="H110" s="4">
        <f>Table39[[#This Row],[Total Contract Hours]]/Table39[[#This Row],[Total Hours Nurse Staffing]]</f>
        <v>2.4289344601382896E-2</v>
      </c>
      <c r="I110" s="3">
        <f>SUM(Table39[[#This Row],[RN Hours]], Table39[[#This Row],[RN Admin Hours]], Table39[[#This Row],[RN DON Hours]])</f>
        <v>30.927777777777777</v>
      </c>
      <c r="J110" s="3">
        <f t="shared" si="3"/>
        <v>0</v>
      </c>
      <c r="K110" s="4">
        <f>Table39[[#This Row],[RN Hours Contract (W/ Admin, DON)]]/Table39[[#This Row],[RN Hours (w/ Admin, DON)]]</f>
        <v>0</v>
      </c>
      <c r="L110" s="3">
        <v>15.613888888888889</v>
      </c>
      <c r="M110" s="3">
        <v>0</v>
      </c>
      <c r="N110" s="4">
        <f>Table39[[#This Row],[RN Hours Contract]]/Table39[[#This Row],[RN Hours]]</f>
        <v>0</v>
      </c>
      <c r="O110" s="3">
        <v>10.574999999999999</v>
      </c>
      <c r="P110" s="3">
        <v>0</v>
      </c>
      <c r="Q110" s="4">
        <f>Table39[[#This Row],[RN Admin Hours Contract]]/Table39[[#This Row],[RN Admin Hours]]</f>
        <v>0</v>
      </c>
      <c r="R110" s="3">
        <v>4.7388888888888889</v>
      </c>
      <c r="S110" s="3">
        <v>0</v>
      </c>
      <c r="T110" s="4">
        <f>Table39[[#This Row],[RN DON Hours Contract]]/Table39[[#This Row],[RN DON Hours]]</f>
        <v>0</v>
      </c>
      <c r="U110" s="3">
        <f>SUM(Table39[[#This Row],[LPN Hours]], Table39[[#This Row],[LPN Admin Hours]])</f>
        <v>35.37222222222222</v>
      </c>
      <c r="V110" s="3">
        <f>Table39[[#This Row],[LPN Hours Contract]]+Table39[[#This Row],[LPN Admin Hours Contract]]</f>
        <v>0</v>
      </c>
      <c r="W110" s="4">
        <f t="shared" si="4"/>
        <v>0</v>
      </c>
      <c r="X110" s="3">
        <v>35.37222222222222</v>
      </c>
      <c r="Y110" s="3">
        <v>0</v>
      </c>
      <c r="Z110" s="4">
        <f>Table39[[#This Row],[LPN Hours Contract]]/Table39[[#This Row],[LPN Hours]]</f>
        <v>0</v>
      </c>
      <c r="AA110" s="3">
        <v>0</v>
      </c>
      <c r="AB110" s="3">
        <v>0</v>
      </c>
      <c r="AC110" s="4">
        <v>0</v>
      </c>
      <c r="AD110" s="3">
        <f>SUM(Table39[[#This Row],[CNA Hours]], Table39[[#This Row],[NA in Training Hours]], Table39[[#This Row],[Med Aide/Tech Hours]])</f>
        <v>121.71111111111111</v>
      </c>
      <c r="AE110" s="3">
        <f>SUM(Table39[[#This Row],[CNA Hours Contract]], Table39[[#This Row],[NA in Training Hours Contract]], Table39[[#This Row],[Med Aide/Tech Hours Contract]])</f>
        <v>4.5666666666666664</v>
      </c>
      <c r="AF110" s="4">
        <f>Table39[[#This Row],[CNA/NA/Med Aide Contract Hours]]/Table39[[#This Row],[Total CNA, NA in Training, Med Aide/Tech Hours]]</f>
        <v>3.7520540441847723E-2</v>
      </c>
      <c r="AG110" s="3">
        <v>72.597222222222229</v>
      </c>
      <c r="AH110" s="3">
        <v>4.5666666666666664</v>
      </c>
      <c r="AI110" s="4">
        <f>Table39[[#This Row],[CNA Hours Contract]]/Table39[[#This Row],[CNA Hours]]</f>
        <v>6.2904151520948914E-2</v>
      </c>
      <c r="AJ110" s="3">
        <v>25.75</v>
      </c>
      <c r="AK110" s="3">
        <v>0</v>
      </c>
      <c r="AL110" s="4">
        <f>Table39[[#This Row],[NA in Training Hours Contract]]/Table39[[#This Row],[NA in Training Hours]]</f>
        <v>0</v>
      </c>
      <c r="AM110" s="3">
        <v>23.363888888888887</v>
      </c>
      <c r="AN110" s="3">
        <v>0</v>
      </c>
      <c r="AO110" s="4">
        <f>Table39[[#This Row],[Med Aide/Tech Hours Contract]]/Table39[[#This Row],[Med Aide/Tech Hours]]</f>
        <v>0</v>
      </c>
      <c r="AP110" s="1" t="s">
        <v>108</v>
      </c>
      <c r="AQ110" s="1">
        <v>7</v>
      </c>
    </row>
    <row r="111" spans="1:43" x14ac:dyDescent="0.2">
      <c r="A111" s="1" t="s">
        <v>479</v>
      </c>
      <c r="B111" s="1" t="s">
        <v>595</v>
      </c>
      <c r="C111" s="1" t="s">
        <v>1023</v>
      </c>
      <c r="D111" s="1" t="s">
        <v>1295</v>
      </c>
      <c r="E111" s="3">
        <v>44.666666666666664</v>
      </c>
      <c r="F111" s="3">
        <f t="shared" si="5"/>
        <v>146.74166666666667</v>
      </c>
      <c r="G111" s="3">
        <f>SUM(Table39[[#This Row],[RN Hours Contract (W/ Admin, DON)]], Table39[[#This Row],[LPN Contract Hours (w/ Admin)]], Table39[[#This Row],[CNA/NA/Med Aide Contract Hours]])</f>
        <v>0</v>
      </c>
      <c r="H111" s="4">
        <f>Table39[[#This Row],[Total Contract Hours]]/Table39[[#This Row],[Total Hours Nurse Staffing]]</f>
        <v>0</v>
      </c>
      <c r="I111" s="3">
        <f>SUM(Table39[[#This Row],[RN Hours]], Table39[[#This Row],[RN Admin Hours]], Table39[[#This Row],[RN DON Hours]])</f>
        <v>21.897222222222219</v>
      </c>
      <c r="J111" s="3">
        <f t="shared" si="3"/>
        <v>0</v>
      </c>
      <c r="K111" s="4">
        <f>Table39[[#This Row],[RN Hours Contract (W/ Admin, DON)]]/Table39[[#This Row],[RN Hours (w/ Admin, DON)]]</f>
        <v>0</v>
      </c>
      <c r="L111" s="3">
        <v>17.363888888888887</v>
      </c>
      <c r="M111" s="3">
        <v>0</v>
      </c>
      <c r="N111" s="4">
        <f>Table39[[#This Row],[RN Hours Contract]]/Table39[[#This Row],[RN Hours]]</f>
        <v>0</v>
      </c>
      <c r="O111" s="3">
        <v>0</v>
      </c>
      <c r="P111" s="3">
        <v>0</v>
      </c>
      <c r="Q111" s="4">
        <v>0</v>
      </c>
      <c r="R111" s="3">
        <v>4.5333333333333332</v>
      </c>
      <c r="S111" s="3">
        <v>0</v>
      </c>
      <c r="T111" s="4">
        <f>Table39[[#This Row],[RN DON Hours Contract]]/Table39[[#This Row],[RN DON Hours]]</f>
        <v>0</v>
      </c>
      <c r="U111" s="3">
        <f>SUM(Table39[[#This Row],[LPN Hours]], Table39[[#This Row],[LPN Admin Hours]])</f>
        <v>20.861111111111111</v>
      </c>
      <c r="V111" s="3">
        <f>Table39[[#This Row],[LPN Hours Contract]]+Table39[[#This Row],[LPN Admin Hours Contract]]</f>
        <v>0</v>
      </c>
      <c r="W111" s="4">
        <f t="shared" si="4"/>
        <v>0</v>
      </c>
      <c r="X111" s="3">
        <v>20.861111111111111</v>
      </c>
      <c r="Y111" s="3">
        <v>0</v>
      </c>
      <c r="Z111" s="4">
        <f>Table39[[#This Row],[LPN Hours Contract]]/Table39[[#This Row],[LPN Hours]]</f>
        <v>0</v>
      </c>
      <c r="AA111" s="3">
        <v>0</v>
      </c>
      <c r="AB111" s="3">
        <v>0</v>
      </c>
      <c r="AC111" s="4">
        <v>0</v>
      </c>
      <c r="AD111" s="3">
        <f>SUM(Table39[[#This Row],[CNA Hours]], Table39[[#This Row],[NA in Training Hours]], Table39[[#This Row],[Med Aide/Tech Hours]])</f>
        <v>103.98333333333333</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78.930555555555557</v>
      </c>
      <c r="AH111" s="3">
        <v>0</v>
      </c>
      <c r="AI111" s="4">
        <f>Table39[[#This Row],[CNA Hours Contract]]/Table39[[#This Row],[CNA Hours]]</f>
        <v>0</v>
      </c>
      <c r="AJ111" s="3">
        <v>14.616666666666667</v>
      </c>
      <c r="AK111" s="3">
        <v>0</v>
      </c>
      <c r="AL111" s="4">
        <f>Table39[[#This Row],[NA in Training Hours Contract]]/Table39[[#This Row],[NA in Training Hours]]</f>
        <v>0</v>
      </c>
      <c r="AM111" s="3">
        <v>10.436111111111112</v>
      </c>
      <c r="AN111" s="3">
        <v>0</v>
      </c>
      <c r="AO111" s="4">
        <f>Table39[[#This Row],[Med Aide/Tech Hours Contract]]/Table39[[#This Row],[Med Aide/Tech Hours]]</f>
        <v>0</v>
      </c>
      <c r="AP111" s="1" t="s">
        <v>109</v>
      </c>
      <c r="AQ111" s="1">
        <v>7</v>
      </c>
    </row>
    <row r="112" spans="1:43" x14ac:dyDescent="0.2">
      <c r="A112" s="1" t="s">
        <v>479</v>
      </c>
      <c r="B112" s="1" t="s">
        <v>596</v>
      </c>
      <c r="C112" s="1" t="s">
        <v>1100</v>
      </c>
      <c r="D112" s="1" t="s">
        <v>1255</v>
      </c>
      <c r="E112" s="3">
        <v>82.466666666666669</v>
      </c>
      <c r="F112" s="3">
        <f t="shared" si="5"/>
        <v>232.56722222222226</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38.81388888888889</v>
      </c>
      <c r="J112" s="3">
        <f t="shared" si="3"/>
        <v>0</v>
      </c>
      <c r="K112" s="4">
        <f>Table39[[#This Row],[RN Hours Contract (W/ Admin, DON)]]/Table39[[#This Row],[RN Hours (w/ Admin, DON)]]</f>
        <v>0</v>
      </c>
      <c r="L112" s="3">
        <v>21.152111111111111</v>
      </c>
      <c r="M112" s="3">
        <v>0</v>
      </c>
      <c r="N112" s="4">
        <f>Table39[[#This Row],[RN Hours Contract]]/Table39[[#This Row],[RN Hours]]</f>
        <v>0</v>
      </c>
      <c r="O112" s="3">
        <v>11.189444444444444</v>
      </c>
      <c r="P112" s="3">
        <v>0</v>
      </c>
      <c r="Q112" s="4">
        <f>Table39[[#This Row],[RN Admin Hours Contract]]/Table39[[#This Row],[RN Admin Hours]]</f>
        <v>0</v>
      </c>
      <c r="R112" s="3">
        <v>6.4723333333333342</v>
      </c>
      <c r="S112" s="3">
        <v>0</v>
      </c>
      <c r="T112" s="4">
        <f>Table39[[#This Row],[RN DON Hours Contract]]/Table39[[#This Row],[RN DON Hours]]</f>
        <v>0</v>
      </c>
      <c r="U112" s="3">
        <f>SUM(Table39[[#This Row],[LPN Hours]], Table39[[#This Row],[LPN Admin Hours]])</f>
        <v>62.363555555555557</v>
      </c>
      <c r="V112" s="3">
        <f>Table39[[#This Row],[LPN Hours Contract]]+Table39[[#This Row],[LPN Admin Hours Contract]]</f>
        <v>0</v>
      </c>
      <c r="W112" s="4">
        <f t="shared" si="4"/>
        <v>0</v>
      </c>
      <c r="X112" s="3">
        <v>61.82277777777778</v>
      </c>
      <c r="Y112" s="3">
        <v>0</v>
      </c>
      <c r="Z112" s="4">
        <f>Table39[[#This Row],[LPN Hours Contract]]/Table39[[#This Row],[LPN Hours]]</f>
        <v>0</v>
      </c>
      <c r="AA112" s="3">
        <v>0.5407777777777778</v>
      </c>
      <c r="AB112" s="3">
        <v>0</v>
      </c>
      <c r="AC112" s="4">
        <f>Table39[[#This Row],[LPN Admin Hours Contract]]/Table39[[#This Row],[LPN Admin Hours]]</f>
        <v>0</v>
      </c>
      <c r="AD112" s="3">
        <f>SUM(Table39[[#This Row],[CNA Hours]], Table39[[#This Row],[NA in Training Hours]], Table39[[#This Row],[Med Aide/Tech Hours]])</f>
        <v>131.38977777777779</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82.284444444444446</v>
      </c>
      <c r="AH112" s="3">
        <v>0</v>
      </c>
      <c r="AI112" s="4">
        <f>Table39[[#This Row],[CNA Hours Contract]]/Table39[[#This Row],[CNA Hours]]</f>
        <v>0</v>
      </c>
      <c r="AJ112" s="3">
        <v>7.0266666666666673</v>
      </c>
      <c r="AK112" s="3">
        <v>0</v>
      </c>
      <c r="AL112" s="4">
        <f>Table39[[#This Row],[NA in Training Hours Contract]]/Table39[[#This Row],[NA in Training Hours]]</f>
        <v>0</v>
      </c>
      <c r="AM112" s="3">
        <v>42.07866666666667</v>
      </c>
      <c r="AN112" s="3">
        <v>0</v>
      </c>
      <c r="AO112" s="4">
        <f>Table39[[#This Row],[Med Aide/Tech Hours Contract]]/Table39[[#This Row],[Med Aide/Tech Hours]]</f>
        <v>0</v>
      </c>
      <c r="AP112" s="1" t="s">
        <v>110</v>
      </c>
      <c r="AQ112" s="1">
        <v>7</v>
      </c>
    </row>
    <row r="113" spans="1:43" x14ac:dyDescent="0.2">
      <c r="A113" s="1" t="s">
        <v>479</v>
      </c>
      <c r="B113" s="1" t="s">
        <v>597</v>
      </c>
      <c r="C113" s="1" t="s">
        <v>970</v>
      </c>
      <c r="D113" s="1" t="s">
        <v>1270</v>
      </c>
      <c r="E113" s="3">
        <v>41.555555555555557</v>
      </c>
      <c r="F113" s="3">
        <f t="shared" si="5"/>
        <v>139.95833333333331</v>
      </c>
      <c r="G113" s="3">
        <f>SUM(Table39[[#This Row],[RN Hours Contract (W/ Admin, DON)]], Table39[[#This Row],[LPN Contract Hours (w/ Admin)]], Table39[[#This Row],[CNA/NA/Med Aide Contract Hours]])</f>
        <v>0</v>
      </c>
      <c r="H113" s="4">
        <f>Table39[[#This Row],[Total Contract Hours]]/Table39[[#This Row],[Total Hours Nurse Staffing]]</f>
        <v>0</v>
      </c>
      <c r="I113" s="3">
        <f>SUM(Table39[[#This Row],[RN Hours]], Table39[[#This Row],[RN Admin Hours]], Table39[[#This Row],[RN DON Hours]])</f>
        <v>18.8</v>
      </c>
      <c r="J113" s="3">
        <f t="shared" ref="J113:J176" si="6">SUM(M113,P113,S113)</f>
        <v>0</v>
      </c>
      <c r="K113" s="4">
        <f>Table39[[#This Row],[RN Hours Contract (W/ Admin, DON)]]/Table39[[#This Row],[RN Hours (w/ Admin, DON)]]</f>
        <v>0</v>
      </c>
      <c r="L113" s="3">
        <v>12.683333333333334</v>
      </c>
      <c r="M113" s="3">
        <v>0</v>
      </c>
      <c r="N113" s="4">
        <f>Table39[[#This Row],[RN Hours Contract]]/Table39[[#This Row],[RN Hours]]</f>
        <v>0</v>
      </c>
      <c r="O113" s="3">
        <v>0</v>
      </c>
      <c r="P113" s="3">
        <v>0</v>
      </c>
      <c r="Q113" s="4">
        <v>0</v>
      </c>
      <c r="R113" s="3">
        <v>6.1166666666666663</v>
      </c>
      <c r="S113" s="3">
        <v>0</v>
      </c>
      <c r="T113" s="4">
        <f>Table39[[#This Row],[RN DON Hours Contract]]/Table39[[#This Row],[RN DON Hours]]</f>
        <v>0</v>
      </c>
      <c r="U113" s="3">
        <f>SUM(Table39[[#This Row],[LPN Hours]], Table39[[#This Row],[LPN Admin Hours]])</f>
        <v>27.272222222222219</v>
      </c>
      <c r="V113" s="3">
        <f>Table39[[#This Row],[LPN Hours Contract]]+Table39[[#This Row],[LPN Admin Hours Contract]]</f>
        <v>0</v>
      </c>
      <c r="W113" s="4">
        <f t="shared" ref="W113:W176" si="7">V113/U113</f>
        <v>0</v>
      </c>
      <c r="X113" s="3">
        <v>18.524999999999999</v>
      </c>
      <c r="Y113" s="3">
        <v>0</v>
      </c>
      <c r="Z113" s="4">
        <f>Table39[[#This Row],[LPN Hours Contract]]/Table39[[#This Row],[LPN Hours]]</f>
        <v>0</v>
      </c>
      <c r="AA113" s="3">
        <v>8.7472222222222218</v>
      </c>
      <c r="AB113" s="3">
        <v>0</v>
      </c>
      <c r="AC113" s="4">
        <f>Table39[[#This Row],[LPN Admin Hours Contract]]/Table39[[#This Row],[LPN Admin Hours]]</f>
        <v>0</v>
      </c>
      <c r="AD113" s="3">
        <f>SUM(Table39[[#This Row],[CNA Hours]], Table39[[#This Row],[NA in Training Hours]], Table39[[#This Row],[Med Aide/Tech Hours]])</f>
        <v>93.886111111111106</v>
      </c>
      <c r="AE113" s="3">
        <f>SUM(Table39[[#This Row],[CNA Hours Contract]], Table39[[#This Row],[NA in Training Hours Contract]], Table39[[#This Row],[Med Aide/Tech Hours Contract]])</f>
        <v>0</v>
      </c>
      <c r="AF113" s="4">
        <f>Table39[[#This Row],[CNA/NA/Med Aide Contract Hours]]/Table39[[#This Row],[Total CNA, NA in Training, Med Aide/Tech Hours]]</f>
        <v>0</v>
      </c>
      <c r="AG113" s="3">
        <v>39.444444444444443</v>
      </c>
      <c r="AH113" s="3">
        <v>0</v>
      </c>
      <c r="AI113" s="4">
        <f>Table39[[#This Row],[CNA Hours Contract]]/Table39[[#This Row],[CNA Hours]]</f>
        <v>0</v>
      </c>
      <c r="AJ113" s="3">
        <v>43.524999999999999</v>
      </c>
      <c r="AK113" s="3">
        <v>0</v>
      </c>
      <c r="AL113" s="4">
        <f>Table39[[#This Row],[NA in Training Hours Contract]]/Table39[[#This Row],[NA in Training Hours]]</f>
        <v>0</v>
      </c>
      <c r="AM113" s="3">
        <v>10.916666666666666</v>
      </c>
      <c r="AN113" s="3">
        <v>0</v>
      </c>
      <c r="AO113" s="4">
        <f>Table39[[#This Row],[Med Aide/Tech Hours Contract]]/Table39[[#This Row],[Med Aide/Tech Hours]]</f>
        <v>0</v>
      </c>
      <c r="AP113" s="1" t="s">
        <v>111</v>
      </c>
      <c r="AQ113" s="1">
        <v>7</v>
      </c>
    </row>
    <row r="114" spans="1:43" x14ac:dyDescent="0.2">
      <c r="A114" s="1" t="s">
        <v>479</v>
      </c>
      <c r="B114" s="1" t="s">
        <v>598</v>
      </c>
      <c r="C114" s="1" t="s">
        <v>1036</v>
      </c>
      <c r="D114" s="1" t="s">
        <v>1267</v>
      </c>
      <c r="E114" s="3">
        <v>37.733333333333334</v>
      </c>
      <c r="F114" s="3">
        <f t="shared" si="5"/>
        <v>127.93111111111111</v>
      </c>
      <c r="G114" s="3">
        <f>SUM(Table39[[#This Row],[RN Hours Contract (W/ Admin, DON)]], Table39[[#This Row],[LPN Contract Hours (w/ Admin)]], Table39[[#This Row],[CNA/NA/Med Aide Contract Hours]])</f>
        <v>0</v>
      </c>
      <c r="H114" s="4">
        <f>Table39[[#This Row],[Total Contract Hours]]/Table39[[#This Row],[Total Hours Nurse Staffing]]</f>
        <v>0</v>
      </c>
      <c r="I114" s="3">
        <f>SUM(Table39[[#This Row],[RN Hours]], Table39[[#This Row],[RN Admin Hours]], Table39[[#This Row],[RN DON Hours]])</f>
        <v>15.917222222222222</v>
      </c>
      <c r="J114" s="3">
        <f t="shared" si="6"/>
        <v>0</v>
      </c>
      <c r="K114" s="4">
        <f>Table39[[#This Row],[RN Hours Contract (W/ Admin, DON)]]/Table39[[#This Row],[RN Hours (w/ Admin, DON)]]</f>
        <v>0</v>
      </c>
      <c r="L114" s="3">
        <v>10.808888888888889</v>
      </c>
      <c r="M114" s="3">
        <v>0</v>
      </c>
      <c r="N114" s="4">
        <f>Table39[[#This Row],[RN Hours Contract]]/Table39[[#This Row],[RN Hours]]</f>
        <v>0</v>
      </c>
      <c r="O114" s="3">
        <v>1.0249999999999999</v>
      </c>
      <c r="P114" s="3">
        <v>0</v>
      </c>
      <c r="Q114" s="4">
        <f>Table39[[#This Row],[RN Admin Hours Contract]]/Table39[[#This Row],[RN Admin Hours]]</f>
        <v>0</v>
      </c>
      <c r="R114" s="3">
        <v>4.083333333333333</v>
      </c>
      <c r="S114" s="3">
        <v>0</v>
      </c>
      <c r="T114" s="4">
        <f>Table39[[#This Row],[RN DON Hours Contract]]/Table39[[#This Row],[RN DON Hours]]</f>
        <v>0</v>
      </c>
      <c r="U114" s="3">
        <f>SUM(Table39[[#This Row],[LPN Hours]], Table39[[#This Row],[LPN Admin Hours]])</f>
        <v>30.611111111111111</v>
      </c>
      <c r="V114" s="3">
        <f>Table39[[#This Row],[LPN Hours Contract]]+Table39[[#This Row],[LPN Admin Hours Contract]]</f>
        <v>0</v>
      </c>
      <c r="W114" s="4">
        <f t="shared" si="7"/>
        <v>0</v>
      </c>
      <c r="X114" s="3">
        <v>30.611111111111111</v>
      </c>
      <c r="Y114" s="3">
        <v>0</v>
      </c>
      <c r="Z114" s="4">
        <f>Table39[[#This Row],[LPN Hours Contract]]/Table39[[#This Row],[LPN Hours]]</f>
        <v>0</v>
      </c>
      <c r="AA114" s="3">
        <v>0</v>
      </c>
      <c r="AB114" s="3">
        <v>0</v>
      </c>
      <c r="AC114" s="4">
        <v>0</v>
      </c>
      <c r="AD114" s="3">
        <f>SUM(Table39[[#This Row],[CNA Hours]], Table39[[#This Row],[NA in Training Hours]], Table39[[#This Row],[Med Aide/Tech Hours]])</f>
        <v>81.402777777777771</v>
      </c>
      <c r="AE114" s="3">
        <f>SUM(Table39[[#This Row],[CNA Hours Contract]], Table39[[#This Row],[NA in Training Hours Contract]], Table39[[#This Row],[Med Aide/Tech Hours Contract]])</f>
        <v>0</v>
      </c>
      <c r="AF114" s="4">
        <f>Table39[[#This Row],[CNA/NA/Med Aide Contract Hours]]/Table39[[#This Row],[Total CNA, NA in Training, Med Aide/Tech Hours]]</f>
        <v>0</v>
      </c>
      <c r="AG114" s="3">
        <v>51.841666666666669</v>
      </c>
      <c r="AH114" s="3">
        <v>0</v>
      </c>
      <c r="AI114" s="4">
        <f>Table39[[#This Row],[CNA Hours Contract]]/Table39[[#This Row],[CNA Hours]]</f>
        <v>0</v>
      </c>
      <c r="AJ114" s="3">
        <v>6.7388888888888889</v>
      </c>
      <c r="AK114" s="3">
        <v>0</v>
      </c>
      <c r="AL114" s="4">
        <f>Table39[[#This Row],[NA in Training Hours Contract]]/Table39[[#This Row],[NA in Training Hours]]</f>
        <v>0</v>
      </c>
      <c r="AM114" s="3">
        <v>22.822222222222223</v>
      </c>
      <c r="AN114" s="3">
        <v>0</v>
      </c>
      <c r="AO114" s="4">
        <f>Table39[[#This Row],[Med Aide/Tech Hours Contract]]/Table39[[#This Row],[Med Aide/Tech Hours]]</f>
        <v>0</v>
      </c>
      <c r="AP114" s="1" t="s">
        <v>112</v>
      </c>
      <c r="AQ114" s="1">
        <v>7</v>
      </c>
    </row>
    <row r="115" spans="1:43" x14ac:dyDescent="0.2">
      <c r="A115" s="1" t="s">
        <v>479</v>
      </c>
      <c r="B115" s="1" t="s">
        <v>599</v>
      </c>
      <c r="C115" s="1" t="s">
        <v>1062</v>
      </c>
      <c r="D115" s="1" t="s">
        <v>1276</v>
      </c>
      <c r="E115" s="3">
        <v>74.666666666666671</v>
      </c>
      <c r="F115" s="3">
        <f t="shared" si="5"/>
        <v>201.0817777777778</v>
      </c>
      <c r="G115" s="3">
        <f>SUM(Table39[[#This Row],[RN Hours Contract (W/ Admin, DON)]], Table39[[#This Row],[LPN Contract Hours (w/ Admin)]], Table39[[#This Row],[CNA/NA/Med Aide Contract Hours]])</f>
        <v>0</v>
      </c>
      <c r="H115" s="4">
        <f>Table39[[#This Row],[Total Contract Hours]]/Table39[[#This Row],[Total Hours Nurse Staffing]]</f>
        <v>0</v>
      </c>
      <c r="I115" s="3">
        <f>SUM(Table39[[#This Row],[RN Hours]], Table39[[#This Row],[RN Admin Hours]], Table39[[#This Row],[RN DON Hours]])</f>
        <v>37.19511111111111</v>
      </c>
      <c r="J115" s="3">
        <f t="shared" si="6"/>
        <v>0</v>
      </c>
      <c r="K115" s="4">
        <f>Table39[[#This Row],[RN Hours Contract (W/ Admin, DON)]]/Table39[[#This Row],[RN Hours (w/ Admin, DON)]]</f>
        <v>0</v>
      </c>
      <c r="L115" s="3">
        <v>15.9</v>
      </c>
      <c r="M115" s="3">
        <v>0</v>
      </c>
      <c r="N115" s="4">
        <f>Table39[[#This Row],[RN Hours Contract]]/Table39[[#This Row],[RN Hours]]</f>
        <v>0</v>
      </c>
      <c r="O115" s="3">
        <v>15.69511111111111</v>
      </c>
      <c r="P115" s="3">
        <v>0</v>
      </c>
      <c r="Q115" s="4">
        <f>Table39[[#This Row],[RN Admin Hours Contract]]/Table39[[#This Row],[RN Admin Hours]]</f>
        <v>0</v>
      </c>
      <c r="R115" s="3">
        <v>5.6</v>
      </c>
      <c r="S115" s="3">
        <v>0</v>
      </c>
      <c r="T115" s="4">
        <f>Table39[[#This Row],[RN DON Hours Contract]]/Table39[[#This Row],[RN DON Hours]]</f>
        <v>0</v>
      </c>
      <c r="U115" s="3">
        <f>SUM(Table39[[#This Row],[LPN Hours]], Table39[[#This Row],[LPN Admin Hours]])</f>
        <v>40.067666666666668</v>
      </c>
      <c r="V115" s="3">
        <f>Table39[[#This Row],[LPN Hours Contract]]+Table39[[#This Row],[LPN Admin Hours Contract]]</f>
        <v>0</v>
      </c>
      <c r="W115" s="4">
        <f t="shared" si="7"/>
        <v>0</v>
      </c>
      <c r="X115" s="3">
        <v>39.422222222222224</v>
      </c>
      <c r="Y115" s="3">
        <v>0</v>
      </c>
      <c r="Z115" s="4">
        <f>Table39[[#This Row],[LPN Hours Contract]]/Table39[[#This Row],[LPN Hours]]</f>
        <v>0</v>
      </c>
      <c r="AA115" s="3">
        <v>0.64544444444444449</v>
      </c>
      <c r="AB115" s="3">
        <v>0</v>
      </c>
      <c r="AC115" s="4">
        <f>Table39[[#This Row],[LPN Admin Hours Contract]]/Table39[[#This Row],[LPN Admin Hours]]</f>
        <v>0</v>
      </c>
      <c r="AD115" s="3">
        <f>SUM(Table39[[#This Row],[CNA Hours]], Table39[[#This Row],[NA in Training Hours]], Table39[[#This Row],[Med Aide/Tech Hours]])</f>
        <v>123.81900000000002</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94.895666666666671</v>
      </c>
      <c r="AH115" s="3">
        <v>0</v>
      </c>
      <c r="AI115" s="4">
        <f>Table39[[#This Row],[CNA Hours Contract]]/Table39[[#This Row],[CNA Hours]]</f>
        <v>0</v>
      </c>
      <c r="AJ115" s="3">
        <v>0</v>
      </c>
      <c r="AK115" s="3">
        <v>0</v>
      </c>
      <c r="AL115" s="4">
        <v>0</v>
      </c>
      <c r="AM115" s="3">
        <v>28.923333333333339</v>
      </c>
      <c r="AN115" s="3">
        <v>0</v>
      </c>
      <c r="AO115" s="4">
        <f>Table39[[#This Row],[Med Aide/Tech Hours Contract]]/Table39[[#This Row],[Med Aide/Tech Hours]]</f>
        <v>0</v>
      </c>
      <c r="AP115" s="1" t="s">
        <v>113</v>
      </c>
      <c r="AQ115" s="1">
        <v>7</v>
      </c>
    </row>
    <row r="116" spans="1:43" x14ac:dyDescent="0.2">
      <c r="A116" s="1" t="s">
        <v>479</v>
      </c>
      <c r="B116" s="1" t="s">
        <v>600</v>
      </c>
      <c r="C116" s="1" t="s">
        <v>1044</v>
      </c>
      <c r="D116" s="1" t="s">
        <v>1296</v>
      </c>
      <c r="E116" s="3">
        <v>61.033333333333331</v>
      </c>
      <c r="F116" s="3">
        <f t="shared" si="5"/>
        <v>237.50233333333333</v>
      </c>
      <c r="G116" s="3">
        <f>SUM(Table39[[#This Row],[RN Hours Contract (W/ Admin, DON)]], Table39[[#This Row],[LPN Contract Hours (w/ Admin)]], Table39[[#This Row],[CNA/NA/Med Aide Contract Hours]])</f>
        <v>0.53788888888888886</v>
      </c>
      <c r="H116" s="4">
        <f>Table39[[#This Row],[Total Contract Hours]]/Table39[[#This Row],[Total Hours Nurse Staffing]]</f>
        <v>2.2647730712353235E-3</v>
      </c>
      <c r="I116" s="3">
        <f>SUM(Table39[[#This Row],[RN Hours]], Table39[[#This Row],[RN Admin Hours]], Table39[[#This Row],[RN DON Hours]])</f>
        <v>49.072222222222223</v>
      </c>
      <c r="J116" s="3">
        <f t="shared" si="6"/>
        <v>0</v>
      </c>
      <c r="K116" s="4">
        <f>Table39[[#This Row],[RN Hours Contract (W/ Admin, DON)]]/Table39[[#This Row],[RN Hours (w/ Admin, DON)]]</f>
        <v>0</v>
      </c>
      <c r="L116" s="3">
        <v>40.25</v>
      </c>
      <c r="M116" s="3">
        <v>0</v>
      </c>
      <c r="N116" s="4">
        <f>Table39[[#This Row],[RN Hours Contract]]/Table39[[#This Row],[RN Hours]]</f>
        <v>0</v>
      </c>
      <c r="O116" s="3">
        <v>3.9333333333333331</v>
      </c>
      <c r="P116" s="3">
        <v>0</v>
      </c>
      <c r="Q116" s="4">
        <f>Table39[[#This Row],[RN Admin Hours Contract]]/Table39[[#This Row],[RN Admin Hours]]</f>
        <v>0</v>
      </c>
      <c r="R116" s="3">
        <v>4.8888888888888893</v>
      </c>
      <c r="S116" s="3">
        <v>0</v>
      </c>
      <c r="T116" s="4">
        <f>Table39[[#This Row],[RN DON Hours Contract]]/Table39[[#This Row],[RN DON Hours]]</f>
        <v>0</v>
      </c>
      <c r="U116" s="3">
        <f>SUM(Table39[[#This Row],[LPN Hours]], Table39[[#This Row],[LPN Admin Hours]])</f>
        <v>56.284444444444439</v>
      </c>
      <c r="V116" s="3">
        <f>Table39[[#This Row],[LPN Hours Contract]]+Table39[[#This Row],[LPN Admin Hours Contract]]</f>
        <v>0</v>
      </c>
      <c r="W116" s="4">
        <f t="shared" si="7"/>
        <v>0</v>
      </c>
      <c r="X116" s="3">
        <v>44.18888888888889</v>
      </c>
      <c r="Y116" s="3">
        <v>0</v>
      </c>
      <c r="Z116" s="4">
        <f>Table39[[#This Row],[LPN Hours Contract]]/Table39[[#This Row],[LPN Hours]]</f>
        <v>0</v>
      </c>
      <c r="AA116" s="3">
        <v>12.095555555555549</v>
      </c>
      <c r="AB116" s="3">
        <v>0</v>
      </c>
      <c r="AC116" s="4">
        <f>Table39[[#This Row],[LPN Admin Hours Contract]]/Table39[[#This Row],[LPN Admin Hours]]</f>
        <v>0</v>
      </c>
      <c r="AD116" s="3">
        <f>SUM(Table39[[#This Row],[CNA Hours]], Table39[[#This Row],[NA in Training Hours]], Table39[[#This Row],[Med Aide/Tech Hours]])</f>
        <v>132.14566666666667</v>
      </c>
      <c r="AE116" s="3">
        <f>SUM(Table39[[#This Row],[CNA Hours Contract]], Table39[[#This Row],[NA in Training Hours Contract]], Table39[[#This Row],[Med Aide/Tech Hours Contract]])</f>
        <v>0.53788888888888886</v>
      </c>
      <c r="AF116" s="4">
        <f>Table39[[#This Row],[CNA/NA/Med Aide Contract Hours]]/Table39[[#This Row],[Total CNA, NA in Training, Med Aide/Tech Hours]]</f>
        <v>4.0704239681630793E-3</v>
      </c>
      <c r="AG116" s="3">
        <v>128.67344444444444</v>
      </c>
      <c r="AH116" s="3">
        <v>0.53788888888888886</v>
      </c>
      <c r="AI116" s="4">
        <f>Table39[[#This Row],[CNA Hours Contract]]/Table39[[#This Row],[CNA Hours]]</f>
        <v>4.1802633885434362E-3</v>
      </c>
      <c r="AJ116" s="3">
        <v>0</v>
      </c>
      <c r="AK116" s="3">
        <v>0</v>
      </c>
      <c r="AL116" s="4">
        <v>0</v>
      </c>
      <c r="AM116" s="3">
        <v>3.4722222222222223</v>
      </c>
      <c r="AN116" s="3">
        <v>0</v>
      </c>
      <c r="AO116" s="4">
        <f>Table39[[#This Row],[Med Aide/Tech Hours Contract]]/Table39[[#This Row],[Med Aide/Tech Hours]]</f>
        <v>0</v>
      </c>
      <c r="AP116" s="1" t="s">
        <v>114</v>
      </c>
      <c r="AQ116" s="1">
        <v>7</v>
      </c>
    </row>
    <row r="117" spans="1:43" x14ac:dyDescent="0.2">
      <c r="A117" s="1" t="s">
        <v>479</v>
      </c>
      <c r="B117" s="1" t="s">
        <v>601</v>
      </c>
      <c r="C117" s="1" t="s">
        <v>1105</v>
      </c>
      <c r="D117" s="1" t="s">
        <v>1297</v>
      </c>
      <c r="E117" s="3">
        <v>34.633333333333333</v>
      </c>
      <c r="F117" s="3">
        <f t="shared" si="5"/>
        <v>135.05000000000001</v>
      </c>
      <c r="G117" s="3">
        <f>SUM(Table39[[#This Row],[RN Hours Contract (W/ Admin, DON)]], Table39[[#This Row],[LPN Contract Hours (w/ Admin)]], Table39[[#This Row],[CNA/NA/Med Aide Contract Hours]])</f>
        <v>0</v>
      </c>
      <c r="H117" s="4">
        <f>Table39[[#This Row],[Total Contract Hours]]/Table39[[#This Row],[Total Hours Nurse Staffing]]</f>
        <v>0</v>
      </c>
      <c r="I117" s="3">
        <f>SUM(Table39[[#This Row],[RN Hours]], Table39[[#This Row],[RN Admin Hours]], Table39[[#This Row],[RN DON Hours]])</f>
        <v>23.588888888888889</v>
      </c>
      <c r="J117" s="3">
        <f t="shared" si="6"/>
        <v>0</v>
      </c>
      <c r="K117" s="4">
        <f>Table39[[#This Row],[RN Hours Contract (W/ Admin, DON)]]/Table39[[#This Row],[RN Hours (w/ Admin, DON)]]</f>
        <v>0</v>
      </c>
      <c r="L117" s="3">
        <v>23.588888888888889</v>
      </c>
      <c r="M117" s="3">
        <v>0</v>
      </c>
      <c r="N117" s="4">
        <f>Table39[[#This Row],[RN Hours Contract]]/Table39[[#This Row],[RN Hours]]</f>
        <v>0</v>
      </c>
      <c r="O117" s="3">
        <v>0</v>
      </c>
      <c r="P117" s="3">
        <v>0</v>
      </c>
      <c r="Q117" s="4">
        <v>0</v>
      </c>
      <c r="R117" s="3">
        <v>0</v>
      </c>
      <c r="S117" s="3">
        <v>0</v>
      </c>
      <c r="T117" s="4">
        <v>0</v>
      </c>
      <c r="U117" s="3">
        <f>SUM(Table39[[#This Row],[LPN Hours]], Table39[[#This Row],[LPN Admin Hours]])</f>
        <v>30.877777777777776</v>
      </c>
      <c r="V117" s="3">
        <f>Table39[[#This Row],[LPN Hours Contract]]+Table39[[#This Row],[LPN Admin Hours Contract]]</f>
        <v>0</v>
      </c>
      <c r="W117" s="4">
        <f t="shared" si="7"/>
        <v>0</v>
      </c>
      <c r="X117" s="3">
        <v>30.877777777777776</v>
      </c>
      <c r="Y117" s="3">
        <v>0</v>
      </c>
      <c r="Z117" s="4">
        <f>Table39[[#This Row],[LPN Hours Contract]]/Table39[[#This Row],[LPN Hours]]</f>
        <v>0</v>
      </c>
      <c r="AA117" s="3">
        <v>0</v>
      </c>
      <c r="AB117" s="3">
        <v>0</v>
      </c>
      <c r="AC117" s="4">
        <v>0</v>
      </c>
      <c r="AD117" s="3">
        <f>SUM(Table39[[#This Row],[CNA Hours]], Table39[[#This Row],[NA in Training Hours]], Table39[[#This Row],[Med Aide/Tech Hours]])</f>
        <v>80.583333333333343</v>
      </c>
      <c r="AE117" s="3">
        <f>SUM(Table39[[#This Row],[CNA Hours Contract]], Table39[[#This Row],[NA in Training Hours Contract]], Table39[[#This Row],[Med Aide/Tech Hours Contract]])</f>
        <v>0</v>
      </c>
      <c r="AF117" s="4">
        <f>Table39[[#This Row],[CNA/NA/Med Aide Contract Hours]]/Table39[[#This Row],[Total CNA, NA in Training, Med Aide/Tech Hours]]</f>
        <v>0</v>
      </c>
      <c r="AG117" s="3">
        <v>9.2583333333333329</v>
      </c>
      <c r="AH117" s="3">
        <v>0</v>
      </c>
      <c r="AI117" s="4">
        <f>Table39[[#This Row],[CNA Hours Contract]]/Table39[[#This Row],[CNA Hours]]</f>
        <v>0</v>
      </c>
      <c r="AJ117" s="3">
        <v>71.325000000000003</v>
      </c>
      <c r="AK117" s="3">
        <v>0</v>
      </c>
      <c r="AL117" s="4">
        <f>Table39[[#This Row],[NA in Training Hours Contract]]/Table39[[#This Row],[NA in Training Hours]]</f>
        <v>0</v>
      </c>
      <c r="AM117" s="3">
        <v>0</v>
      </c>
      <c r="AN117" s="3">
        <v>0</v>
      </c>
      <c r="AO117" s="4">
        <v>0</v>
      </c>
      <c r="AP117" s="1" t="s">
        <v>115</v>
      </c>
      <c r="AQ117" s="1">
        <v>7</v>
      </c>
    </row>
    <row r="118" spans="1:43" x14ac:dyDescent="0.2">
      <c r="A118" s="1" t="s">
        <v>479</v>
      </c>
      <c r="B118" s="1" t="s">
        <v>602</v>
      </c>
      <c r="C118" s="1" t="s">
        <v>1106</v>
      </c>
      <c r="D118" s="1" t="s">
        <v>1204</v>
      </c>
      <c r="E118" s="3">
        <v>94.36666666666666</v>
      </c>
      <c r="F118" s="3">
        <f t="shared" si="5"/>
        <v>491.78055555555557</v>
      </c>
      <c r="G118" s="3">
        <f>SUM(Table39[[#This Row],[RN Hours Contract (W/ Admin, DON)]], Table39[[#This Row],[LPN Contract Hours (w/ Admin)]], Table39[[#This Row],[CNA/NA/Med Aide Contract Hours]])</f>
        <v>0</v>
      </c>
      <c r="H118" s="4">
        <f>Table39[[#This Row],[Total Contract Hours]]/Table39[[#This Row],[Total Hours Nurse Staffing]]</f>
        <v>0</v>
      </c>
      <c r="I118" s="3">
        <f>SUM(Table39[[#This Row],[RN Hours]], Table39[[#This Row],[RN Admin Hours]], Table39[[#This Row],[RN DON Hours]])</f>
        <v>70.211111111111109</v>
      </c>
      <c r="J118" s="3">
        <f t="shared" si="6"/>
        <v>0</v>
      </c>
      <c r="K118" s="4">
        <f>Table39[[#This Row],[RN Hours Contract (W/ Admin, DON)]]/Table39[[#This Row],[RN Hours (w/ Admin, DON)]]</f>
        <v>0</v>
      </c>
      <c r="L118" s="3">
        <v>64.016666666666666</v>
      </c>
      <c r="M118" s="3">
        <v>0</v>
      </c>
      <c r="N118" s="4">
        <f>Table39[[#This Row],[RN Hours Contract]]/Table39[[#This Row],[RN Hours]]</f>
        <v>0</v>
      </c>
      <c r="O118" s="3">
        <v>0.86111111111111116</v>
      </c>
      <c r="P118" s="3">
        <v>0</v>
      </c>
      <c r="Q118" s="4">
        <f>Table39[[#This Row],[RN Admin Hours Contract]]/Table39[[#This Row],[RN Admin Hours]]</f>
        <v>0</v>
      </c>
      <c r="R118" s="3">
        <v>5.333333333333333</v>
      </c>
      <c r="S118" s="3">
        <v>0</v>
      </c>
      <c r="T118" s="4">
        <f>Table39[[#This Row],[RN DON Hours Contract]]/Table39[[#This Row],[RN DON Hours]]</f>
        <v>0</v>
      </c>
      <c r="U118" s="3">
        <f>SUM(Table39[[#This Row],[LPN Hours]], Table39[[#This Row],[LPN Admin Hours]])</f>
        <v>104.75277777777778</v>
      </c>
      <c r="V118" s="3">
        <f>Table39[[#This Row],[LPN Hours Contract]]+Table39[[#This Row],[LPN Admin Hours Contract]]</f>
        <v>0</v>
      </c>
      <c r="W118" s="4">
        <f t="shared" si="7"/>
        <v>0</v>
      </c>
      <c r="X118" s="3">
        <v>95.613888888888894</v>
      </c>
      <c r="Y118" s="3">
        <v>0</v>
      </c>
      <c r="Z118" s="4">
        <f>Table39[[#This Row],[LPN Hours Contract]]/Table39[[#This Row],[LPN Hours]]</f>
        <v>0</v>
      </c>
      <c r="AA118" s="3">
        <v>9.1388888888888893</v>
      </c>
      <c r="AB118" s="3">
        <v>0</v>
      </c>
      <c r="AC118" s="4">
        <f>Table39[[#This Row],[LPN Admin Hours Contract]]/Table39[[#This Row],[LPN Admin Hours]]</f>
        <v>0</v>
      </c>
      <c r="AD118" s="3">
        <f>SUM(Table39[[#This Row],[CNA Hours]], Table39[[#This Row],[NA in Training Hours]], Table39[[#This Row],[Med Aide/Tech Hours]])</f>
        <v>316.81666666666666</v>
      </c>
      <c r="AE118" s="3">
        <f>SUM(Table39[[#This Row],[CNA Hours Contract]], Table39[[#This Row],[NA in Training Hours Contract]], Table39[[#This Row],[Med Aide/Tech Hours Contract]])</f>
        <v>0</v>
      </c>
      <c r="AF118" s="4">
        <f>Table39[[#This Row],[CNA/NA/Med Aide Contract Hours]]/Table39[[#This Row],[Total CNA, NA in Training, Med Aide/Tech Hours]]</f>
        <v>0</v>
      </c>
      <c r="AG118" s="3">
        <v>293.4638888888889</v>
      </c>
      <c r="AH118" s="3">
        <v>0</v>
      </c>
      <c r="AI118" s="4">
        <f>Table39[[#This Row],[CNA Hours Contract]]/Table39[[#This Row],[CNA Hours]]</f>
        <v>0</v>
      </c>
      <c r="AJ118" s="3">
        <v>23.352777777777778</v>
      </c>
      <c r="AK118" s="3">
        <v>0</v>
      </c>
      <c r="AL118" s="4">
        <f>Table39[[#This Row],[NA in Training Hours Contract]]/Table39[[#This Row],[NA in Training Hours]]</f>
        <v>0</v>
      </c>
      <c r="AM118" s="3">
        <v>0</v>
      </c>
      <c r="AN118" s="3">
        <v>0</v>
      </c>
      <c r="AO118" s="4">
        <v>0</v>
      </c>
      <c r="AP118" s="1" t="s">
        <v>116</v>
      </c>
      <c r="AQ118" s="1">
        <v>7</v>
      </c>
    </row>
    <row r="119" spans="1:43" x14ac:dyDescent="0.2">
      <c r="A119" s="1" t="s">
        <v>479</v>
      </c>
      <c r="B119" s="1" t="s">
        <v>603</v>
      </c>
      <c r="C119" s="1" t="s">
        <v>1107</v>
      </c>
      <c r="D119" s="1" t="s">
        <v>1232</v>
      </c>
      <c r="E119" s="3">
        <v>53.111111111111114</v>
      </c>
      <c r="F119" s="3">
        <f t="shared" si="5"/>
        <v>197.50177777777776</v>
      </c>
      <c r="G119" s="3">
        <f>SUM(Table39[[#This Row],[RN Hours Contract (W/ Admin, DON)]], Table39[[#This Row],[LPN Contract Hours (w/ Admin)]], Table39[[#This Row],[CNA/NA/Med Aide Contract Hours]])</f>
        <v>6.6574444444444438</v>
      </c>
      <c r="H119" s="4">
        <f>Table39[[#This Row],[Total Contract Hours]]/Table39[[#This Row],[Total Hours Nurse Staffing]]</f>
        <v>3.3708276043647428E-2</v>
      </c>
      <c r="I119" s="3">
        <f>SUM(Table39[[#This Row],[RN Hours]], Table39[[#This Row],[RN Admin Hours]], Table39[[#This Row],[RN DON Hours]])</f>
        <v>21.27311111111111</v>
      </c>
      <c r="J119" s="3">
        <f t="shared" si="6"/>
        <v>0</v>
      </c>
      <c r="K119" s="4">
        <f>Table39[[#This Row],[RN Hours Contract (W/ Admin, DON)]]/Table39[[#This Row],[RN Hours (w/ Admin, DON)]]</f>
        <v>0</v>
      </c>
      <c r="L119" s="3">
        <v>6.9778888888888888</v>
      </c>
      <c r="M119" s="3">
        <v>0</v>
      </c>
      <c r="N119" s="4">
        <f>Table39[[#This Row],[RN Hours Contract]]/Table39[[#This Row],[RN Hours]]</f>
        <v>0</v>
      </c>
      <c r="O119" s="3">
        <v>11.08688888888889</v>
      </c>
      <c r="P119" s="3">
        <v>0</v>
      </c>
      <c r="Q119" s="4">
        <f>Table39[[#This Row],[RN Admin Hours Contract]]/Table39[[#This Row],[RN Admin Hours]]</f>
        <v>0</v>
      </c>
      <c r="R119" s="3">
        <v>3.2083333333333335</v>
      </c>
      <c r="S119" s="3">
        <v>0</v>
      </c>
      <c r="T119" s="4">
        <f>Table39[[#This Row],[RN DON Hours Contract]]/Table39[[#This Row],[RN DON Hours]]</f>
        <v>0</v>
      </c>
      <c r="U119" s="3">
        <f>SUM(Table39[[#This Row],[LPN Hours]], Table39[[#This Row],[LPN Admin Hours]])</f>
        <v>59.127333333333333</v>
      </c>
      <c r="V119" s="3">
        <f>Table39[[#This Row],[LPN Hours Contract]]+Table39[[#This Row],[LPN Admin Hours Contract]]</f>
        <v>4.8501111111111106</v>
      </c>
      <c r="W119" s="4">
        <f t="shared" si="7"/>
        <v>8.2028240370123975E-2</v>
      </c>
      <c r="X119" s="3">
        <v>59.066222222222223</v>
      </c>
      <c r="Y119" s="3">
        <v>4.8501111111111106</v>
      </c>
      <c r="Z119" s="4">
        <f>Table39[[#This Row],[LPN Hours Contract]]/Table39[[#This Row],[LPN Hours]]</f>
        <v>8.2113108450778405E-2</v>
      </c>
      <c r="AA119" s="3">
        <v>6.1111111111111109E-2</v>
      </c>
      <c r="AB119" s="3">
        <v>0</v>
      </c>
      <c r="AC119" s="4">
        <f>Table39[[#This Row],[LPN Admin Hours Contract]]/Table39[[#This Row],[LPN Admin Hours]]</f>
        <v>0</v>
      </c>
      <c r="AD119" s="3">
        <f>SUM(Table39[[#This Row],[CNA Hours]], Table39[[#This Row],[NA in Training Hours]], Table39[[#This Row],[Med Aide/Tech Hours]])</f>
        <v>117.10133333333332</v>
      </c>
      <c r="AE119" s="3">
        <f>SUM(Table39[[#This Row],[CNA Hours Contract]], Table39[[#This Row],[NA in Training Hours Contract]], Table39[[#This Row],[Med Aide/Tech Hours Contract]])</f>
        <v>1.8073333333333335</v>
      </c>
      <c r="AF119" s="4">
        <f>Table39[[#This Row],[CNA/NA/Med Aide Contract Hours]]/Table39[[#This Row],[Total CNA, NA in Training, Med Aide/Tech Hours]]</f>
        <v>1.5433926172204135E-2</v>
      </c>
      <c r="AG119" s="3">
        <v>94.035222222222217</v>
      </c>
      <c r="AH119" s="3">
        <v>1.6351111111111112</v>
      </c>
      <c r="AI119" s="4">
        <f>Table39[[#This Row],[CNA Hours Contract]]/Table39[[#This Row],[CNA Hours]]</f>
        <v>1.7388283586410296E-2</v>
      </c>
      <c r="AJ119" s="3">
        <v>2.4983333333333335</v>
      </c>
      <c r="AK119" s="3">
        <v>0</v>
      </c>
      <c r="AL119" s="4">
        <f>Table39[[#This Row],[NA in Training Hours Contract]]/Table39[[#This Row],[NA in Training Hours]]</f>
        <v>0</v>
      </c>
      <c r="AM119" s="3">
        <v>20.567777777777771</v>
      </c>
      <c r="AN119" s="3">
        <v>0.17222222222222222</v>
      </c>
      <c r="AO119" s="4">
        <f>Table39[[#This Row],[Med Aide/Tech Hours Contract]]/Table39[[#This Row],[Med Aide/Tech Hours]]</f>
        <v>8.3733996002376999E-3</v>
      </c>
      <c r="AP119" s="1" t="s">
        <v>117</v>
      </c>
      <c r="AQ119" s="1">
        <v>7</v>
      </c>
    </row>
    <row r="120" spans="1:43" x14ac:dyDescent="0.2">
      <c r="A120" s="1" t="s">
        <v>479</v>
      </c>
      <c r="B120" s="1" t="s">
        <v>484</v>
      </c>
      <c r="C120" s="1" t="s">
        <v>992</v>
      </c>
      <c r="D120" s="1" t="s">
        <v>1206</v>
      </c>
      <c r="E120" s="3">
        <v>45.5</v>
      </c>
      <c r="F120" s="3">
        <f t="shared" si="5"/>
        <v>124.31722222222223</v>
      </c>
      <c r="G120" s="3">
        <f>SUM(Table39[[#This Row],[RN Hours Contract (W/ Admin, DON)]], Table39[[#This Row],[LPN Contract Hours (w/ Admin)]], Table39[[#This Row],[CNA/NA/Med Aide Contract Hours]])</f>
        <v>0</v>
      </c>
      <c r="H120" s="4">
        <f>Table39[[#This Row],[Total Contract Hours]]/Table39[[#This Row],[Total Hours Nurse Staffing]]</f>
        <v>0</v>
      </c>
      <c r="I120" s="3">
        <f>SUM(Table39[[#This Row],[RN Hours]], Table39[[#This Row],[RN Admin Hours]], Table39[[#This Row],[RN DON Hours]])</f>
        <v>10.256444444444444</v>
      </c>
      <c r="J120" s="3">
        <f t="shared" si="6"/>
        <v>0</v>
      </c>
      <c r="K120" s="4">
        <f>Table39[[#This Row],[RN Hours Contract (W/ Admin, DON)]]/Table39[[#This Row],[RN Hours (w/ Admin, DON)]]</f>
        <v>0</v>
      </c>
      <c r="L120" s="3">
        <v>5.4481111111111113</v>
      </c>
      <c r="M120" s="3">
        <v>0</v>
      </c>
      <c r="N120" s="4">
        <f>Table39[[#This Row],[RN Hours Contract]]/Table39[[#This Row],[RN Hours]]</f>
        <v>0</v>
      </c>
      <c r="O120" s="3">
        <v>0</v>
      </c>
      <c r="P120" s="3">
        <v>0</v>
      </c>
      <c r="Q120" s="4">
        <v>0</v>
      </c>
      <c r="R120" s="3">
        <v>4.8083333333333336</v>
      </c>
      <c r="S120" s="3">
        <v>0</v>
      </c>
      <c r="T120" s="4">
        <f>Table39[[#This Row],[RN DON Hours Contract]]/Table39[[#This Row],[RN DON Hours]]</f>
        <v>0</v>
      </c>
      <c r="U120" s="3">
        <f>SUM(Table39[[#This Row],[LPN Hours]], Table39[[#This Row],[LPN Admin Hours]])</f>
        <v>37.948555555555558</v>
      </c>
      <c r="V120" s="3">
        <f>Table39[[#This Row],[LPN Hours Contract]]+Table39[[#This Row],[LPN Admin Hours Contract]]</f>
        <v>0</v>
      </c>
      <c r="W120" s="4">
        <f t="shared" si="7"/>
        <v>0</v>
      </c>
      <c r="X120" s="3">
        <v>32.586444444444446</v>
      </c>
      <c r="Y120" s="3">
        <v>0</v>
      </c>
      <c r="Z120" s="4">
        <f>Table39[[#This Row],[LPN Hours Contract]]/Table39[[#This Row],[LPN Hours]]</f>
        <v>0</v>
      </c>
      <c r="AA120" s="3">
        <v>5.3621111111111137</v>
      </c>
      <c r="AB120" s="3">
        <v>0</v>
      </c>
      <c r="AC120" s="4">
        <f>Table39[[#This Row],[LPN Admin Hours Contract]]/Table39[[#This Row],[LPN Admin Hours]]</f>
        <v>0</v>
      </c>
      <c r="AD120" s="3">
        <f>SUM(Table39[[#This Row],[CNA Hours]], Table39[[#This Row],[NA in Training Hours]], Table39[[#This Row],[Med Aide/Tech Hours]])</f>
        <v>76.112222222222229</v>
      </c>
      <c r="AE120" s="3">
        <f>SUM(Table39[[#This Row],[CNA Hours Contract]], Table39[[#This Row],[NA in Training Hours Contract]], Table39[[#This Row],[Med Aide/Tech Hours Contract]])</f>
        <v>0</v>
      </c>
      <c r="AF120" s="4">
        <f>Table39[[#This Row],[CNA/NA/Med Aide Contract Hours]]/Table39[[#This Row],[Total CNA, NA in Training, Med Aide/Tech Hours]]</f>
        <v>0</v>
      </c>
      <c r="AG120" s="3">
        <v>69.428777777777782</v>
      </c>
      <c r="AH120" s="3">
        <v>0</v>
      </c>
      <c r="AI120" s="4">
        <f>Table39[[#This Row],[CNA Hours Contract]]/Table39[[#This Row],[CNA Hours]]</f>
        <v>0</v>
      </c>
      <c r="AJ120" s="3">
        <v>6.6834444444444454</v>
      </c>
      <c r="AK120" s="3">
        <v>0</v>
      </c>
      <c r="AL120" s="4">
        <f>Table39[[#This Row],[NA in Training Hours Contract]]/Table39[[#This Row],[NA in Training Hours]]</f>
        <v>0</v>
      </c>
      <c r="AM120" s="3">
        <v>0</v>
      </c>
      <c r="AN120" s="3">
        <v>0</v>
      </c>
      <c r="AO120" s="4">
        <v>0</v>
      </c>
      <c r="AP120" s="1" t="s">
        <v>118</v>
      </c>
      <c r="AQ120" s="1">
        <v>7</v>
      </c>
    </row>
    <row r="121" spans="1:43" x14ac:dyDescent="0.2">
      <c r="A121" s="1" t="s">
        <v>479</v>
      </c>
      <c r="B121" s="1" t="s">
        <v>604</v>
      </c>
      <c r="C121" s="1" t="s">
        <v>1060</v>
      </c>
      <c r="D121" s="1" t="s">
        <v>1203</v>
      </c>
      <c r="E121" s="3">
        <v>43.222222222222221</v>
      </c>
      <c r="F121" s="3">
        <f t="shared" si="5"/>
        <v>122.11388888888888</v>
      </c>
      <c r="G121" s="3">
        <f>SUM(Table39[[#This Row],[RN Hours Contract (W/ Admin, DON)]], Table39[[#This Row],[LPN Contract Hours (w/ Admin)]], Table39[[#This Row],[CNA/NA/Med Aide Contract Hours]])</f>
        <v>0</v>
      </c>
      <c r="H121" s="4">
        <f>Table39[[#This Row],[Total Contract Hours]]/Table39[[#This Row],[Total Hours Nurse Staffing]]</f>
        <v>0</v>
      </c>
      <c r="I121" s="3">
        <f>SUM(Table39[[#This Row],[RN Hours]], Table39[[#This Row],[RN Admin Hours]], Table39[[#This Row],[RN DON Hours]])</f>
        <v>21.005555555555553</v>
      </c>
      <c r="J121" s="3">
        <f t="shared" si="6"/>
        <v>0</v>
      </c>
      <c r="K121" s="4">
        <f>Table39[[#This Row],[RN Hours Contract (W/ Admin, DON)]]/Table39[[#This Row],[RN Hours (w/ Admin, DON)]]</f>
        <v>0</v>
      </c>
      <c r="L121" s="3">
        <v>19.547222222222221</v>
      </c>
      <c r="M121" s="3">
        <v>0</v>
      </c>
      <c r="N121" s="4">
        <f>Table39[[#This Row],[RN Hours Contract]]/Table39[[#This Row],[RN Hours]]</f>
        <v>0</v>
      </c>
      <c r="O121" s="3">
        <v>0</v>
      </c>
      <c r="P121" s="3">
        <v>0</v>
      </c>
      <c r="Q121" s="4">
        <v>0</v>
      </c>
      <c r="R121" s="3">
        <v>1.4583333333333333</v>
      </c>
      <c r="S121" s="3">
        <v>0</v>
      </c>
      <c r="T121" s="4">
        <f>Table39[[#This Row],[RN DON Hours Contract]]/Table39[[#This Row],[RN DON Hours]]</f>
        <v>0</v>
      </c>
      <c r="U121" s="3">
        <f>SUM(Table39[[#This Row],[LPN Hours]], Table39[[#This Row],[LPN Admin Hours]])</f>
        <v>33.041666666666671</v>
      </c>
      <c r="V121" s="3">
        <f>Table39[[#This Row],[LPN Hours Contract]]+Table39[[#This Row],[LPN Admin Hours Contract]]</f>
        <v>0</v>
      </c>
      <c r="W121" s="4">
        <f t="shared" si="7"/>
        <v>0</v>
      </c>
      <c r="X121" s="3">
        <v>31.416666666666668</v>
      </c>
      <c r="Y121" s="3">
        <v>0</v>
      </c>
      <c r="Z121" s="4">
        <f>Table39[[#This Row],[LPN Hours Contract]]/Table39[[#This Row],[LPN Hours]]</f>
        <v>0</v>
      </c>
      <c r="AA121" s="3">
        <v>1.625</v>
      </c>
      <c r="AB121" s="3">
        <v>0</v>
      </c>
      <c r="AC121" s="4">
        <f>Table39[[#This Row],[LPN Admin Hours Contract]]/Table39[[#This Row],[LPN Admin Hours]]</f>
        <v>0</v>
      </c>
      <c r="AD121" s="3">
        <f>SUM(Table39[[#This Row],[CNA Hours]], Table39[[#This Row],[NA in Training Hours]], Table39[[#This Row],[Med Aide/Tech Hours]])</f>
        <v>68.066666666666663</v>
      </c>
      <c r="AE121" s="3">
        <f>SUM(Table39[[#This Row],[CNA Hours Contract]], Table39[[#This Row],[NA in Training Hours Contract]], Table39[[#This Row],[Med Aide/Tech Hours Contract]])</f>
        <v>0</v>
      </c>
      <c r="AF121" s="4">
        <f>Table39[[#This Row],[CNA/NA/Med Aide Contract Hours]]/Table39[[#This Row],[Total CNA, NA in Training, Med Aide/Tech Hours]]</f>
        <v>0</v>
      </c>
      <c r="AG121" s="3">
        <v>53.019444444444446</v>
      </c>
      <c r="AH121" s="3">
        <v>0</v>
      </c>
      <c r="AI121" s="4">
        <f>Table39[[#This Row],[CNA Hours Contract]]/Table39[[#This Row],[CNA Hours]]</f>
        <v>0</v>
      </c>
      <c r="AJ121" s="3">
        <v>4.1666666666666664E-2</v>
      </c>
      <c r="AK121" s="3">
        <v>0</v>
      </c>
      <c r="AL121" s="4">
        <f>Table39[[#This Row],[NA in Training Hours Contract]]/Table39[[#This Row],[NA in Training Hours]]</f>
        <v>0</v>
      </c>
      <c r="AM121" s="3">
        <v>15.005555555555556</v>
      </c>
      <c r="AN121" s="3">
        <v>0</v>
      </c>
      <c r="AO121" s="4">
        <f>Table39[[#This Row],[Med Aide/Tech Hours Contract]]/Table39[[#This Row],[Med Aide/Tech Hours]]</f>
        <v>0</v>
      </c>
      <c r="AP121" s="1" t="s">
        <v>119</v>
      </c>
      <c r="AQ121" s="1">
        <v>7</v>
      </c>
    </row>
    <row r="122" spans="1:43" x14ac:dyDescent="0.2">
      <c r="A122" s="1" t="s">
        <v>479</v>
      </c>
      <c r="B122" s="1" t="s">
        <v>605</v>
      </c>
      <c r="C122" s="1" t="s">
        <v>1050</v>
      </c>
      <c r="D122" s="1" t="s">
        <v>1293</v>
      </c>
      <c r="E122" s="3">
        <v>68.900000000000006</v>
      </c>
      <c r="F122" s="3">
        <f t="shared" si="5"/>
        <v>231.79166666666666</v>
      </c>
      <c r="G122" s="3">
        <f>SUM(Table39[[#This Row],[RN Hours Contract (W/ Admin, DON)]], Table39[[#This Row],[LPN Contract Hours (w/ Admin)]], Table39[[#This Row],[CNA/NA/Med Aide Contract Hours]])</f>
        <v>28.677777777777777</v>
      </c>
      <c r="H122" s="4">
        <f>Table39[[#This Row],[Total Contract Hours]]/Table39[[#This Row],[Total Hours Nurse Staffing]]</f>
        <v>0.1237222122356043</v>
      </c>
      <c r="I122" s="3">
        <f>SUM(Table39[[#This Row],[RN Hours]], Table39[[#This Row],[RN Admin Hours]], Table39[[#This Row],[RN DON Hours]])</f>
        <v>31.797222222222224</v>
      </c>
      <c r="J122" s="3">
        <f t="shared" si="6"/>
        <v>1.2</v>
      </c>
      <c r="K122" s="4">
        <f>Table39[[#This Row],[RN Hours Contract (W/ Admin, DON)]]/Table39[[#This Row],[RN Hours (w/ Admin, DON)]]</f>
        <v>3.7739145627675372E-2</v>
      </c>
      <c r="L122" s="3">
        <v>14.691666666666666</v>
      </c>
      <c r="M122" s="3">
        <v>0.26666666666666666</v>
      </c>
      <c r="N122" s="4">
        <f>Table39[[#This Row],[RN Hours Contract]]/Table39[[#This Row],[RN Hours]]</f>
        <v>1.8150879183210438E-2</v>
      </c>
      <c r="O122" s="3">
        <v>5.7277777777777779</v>
      </c>
      <c r="P122" s="3">
        <v>0.93333333333333335</v>
      </c>
      <c r="Q122" s="4">
        <f>Table39[[#This Row],[RN Admin Hours Contract]]/Table39[[#This Row],[RN Admin Hours]]</f>
        <v>0.1629485935984481</v>
      </c>
      <c r="R122" s="3">
        <v>11.377777777777778</v>
      </c>
      <c r="S122" s="3">
        <v>0</v>
      </c>
      <c r="T122" s="4">
        <f>Table39[[#This Row],[RN DON Hours Contract]]/Table39[[#This Row],[RN DON Hours]]</f>
        <v>0</v>
      </c>
      <c r="U122" s="3">
        <f>SUM(Table39[[#This Row],[LPN Hours]], Table39[[#This Row],[LPN Admin Hours]])</f>
        <v>59.397222222222226</v>
      </c>
      <c r="V122" s="3">
        <f>Table39[[#This Row],[LPN Hours Contract]]+Table39[[#This Row],[LPN Admin Hours Contract]]</f>
        <v>0.33888888888888891</v>
      </c>
      <c r="W122" s="4">
        <f t="shared" si="7"/>
        <v>5.7054669597343685E-3</v>
      </c>
      <c r="X122" s="3">
        <v>59.397222222222226</v>
      </c>
      <c r="Y122" s="3">
        <v>0.33888888888888891</v>
      </c>
      <c r="Z122" s="4">
        <f>Table39[[#This Row],[LPN Hours Contract]]/Table39[[#This Row],[LPN Hours]]</f>
        <v>5.7054669597343685E-3</v>
      </c>
      <c r="AA122" s="3">
        <v>0</v>
      </c>
      <c r="AB122" s="3">
        <v>0</v>
      </c>
      <c r="AC122" s="4">
        <v>0</v>
      </c>
      <c r="AD122" s="3">
        <f>SUM(Table39[[#This Row],[CNA Hours]], Table39[[#This Row],[NA in Training Hours]], Table39[[#This Row],[Med Aide/Tech Hours]])</f>
        <v>140.5972222222222</v>
      </c>
      <c r="AE122" s="3">
        <f>SUM(Table39[[#This Row],[CNA Hours Contract]], Table39[[#This Row],[NA in Training Hours Contract]], Table39[[#This Row],[Med Aide/Tech Hours Contract]])</f>
        <v>27.138888888888889</v>
      </c>
      <c r="AF122" s="4">
        <f>Table39[[#This Row],[CNA/NA/Med Aide Contract Hours]]/Table39[[#This Row],[Total CNA, NA in Training, Med Aide/Tech Hours]]</f>
        <v>0.19302578287069053</v>
      </c>
      <c r="AG122" s="3">
        <v>134.48333333333332</v>
      </c>
      <c r="AH122" s="3">
        <v>27.138888888888889</v>
      </c>
      <c r="AI122" s="4">
        <f>Table39[[#This Row],[CNA Hours Contract]]/Table39[[#This Row],[CNA Hours]]</f>
        <v>0.20180113190399473</v>
      </c>
      <c r="AJ122" s="3">
        <v>0</v>
      </c>
      <c r="AK122" s="3">
        <v>0</v>
      </c>
      <c r="AL122" s="4">
        <v>0</v>
      </c>
      <c r="AM122" s="3">
        <v>6.1138888888888889</v>
      </c>
      <c r="AN122" s="3">
        <v>0</v>
      </c>
      <c r="AO122" s="4">
        <f>Table39[[#This Row],[Med Aide/Tech Hours Contract]]/Table39[[#This Row],[Med Aide/Tech Hours]]</f>
        <v>0</v>
      </c>
      <c r="AP122" s="1" t="s">
        <v>120</v>
      </c>
      <c r="AQ122" s="1">
        <v>7</v>
      </c>
    </row>
    <row r="123" spans="1:43" x14ac:dyDescent="0.2">
      <c r="A123" s="1" t="s">
        <v>479</v>
      </c>
      <c r="B123" s="1" t="s">
        <v>606</v>
      </c>
      <c r="C123" s="1" t="s">
        <v>960</v>
      </c>
      <c r="D123" s="1" t="s">
        <v>1298</v>
      </c>
      <c r="E123" s="3">
        <v>122.9</v>
      </c>
      <c r="F123" s="3">
        <f t="shared" si="5"/>
        <v>392.66577777777781</v>
      </c>
      <c r="G123" s="3">
        <f>SUM(Table39[[#This Row],[RN Hours Contract (W/ Admin, DON)]], Table39[[#This Row],[LPN Contract Hours (w/ Admin)]], Table39[[#This Row],[CNA/NA/Med Aide Contract Hours]])</f>
        <v>61.515888888888888</v>
      </c>
      <c r="H123" s="4">
        <f>Table39[[#This Row],[Total Contract Hours]]/Table39[[#This Row],[Total Hours Nurse Staffing]]</f>
        <v>0.15666221089351645</v>
      </c>
      <c r="I123" s="3">
        <f>SUM(Table39[[#This Row],[RN Hours]], Table39[[#This Row],[RN Admin Hours]], Table39[[#This Row],[RN DON Hours]])</f>
        <v>23.290666666666667</v>
      </c>
      <c r="J123" s="3">
        <f t="shared" si="6"/>
        <v>5.5055555555555555</v>
      </c>
      <c r="K123" s="4">
        <f>Table39[[#This Row],[RN Hours Contract (W/ Admin, DON)]]/Table39[[#This Row],[RN Hours (w/ Admin, DON)]]</f>
        <v>0.23638462712770017</v>
      </c>
      <c r="L123" s="3">
        <v>17.651777777777777</v>
      </c>
      <c r="M123" s="3">
        <v>5.5055555555555555</v>
      </c>
      <c r="N123" s="4">
        <f>Table39[[#This Row],[RN Hours Contract]]/Table39[[#This Row],[RN Hours]]</f>
        <v>0.31189807762516841</v>
      </c>
      <c r="O123" s="3">
        <v>3.888888888888889E-2</v>
      </c>
      <c r="P123" s="3">
        <v>0</v>
      </c>
      <c r="Q123" s="4">
        <f>Table39[[#This Row],[RN Admin Hours Contract]]/Table39[[#This Row],[RN Admin Hours]]</f>
        <v>0</v>
      </c>
      <c r="R123" s="3">
        <v>5.6</v>
      </c>
      <c r="S123" s="3">
        <v>0</v>
      </c>
      <c r="T123" s="4">
        <f>Table39[[#This Row],[RN DON Hours Contract]]/Table39[[#This Row],[RN DON Hours]]</f>
        <v>0</v>
      </c>
      <c r="U123" s="3">
        <f>SUM(Table39[[#This Row],[LPN Hours]], Table39[[#This Row],[LPN Admin Hours]])</f>
        <v>107.8811111111111</v>
      </c>
      <c r="V123" s="3">
        <f>Table39[[#This Row],[LPN Hours Contract]]+Table39[[#This Row],[LPN Admin Hours Contract]]</f>
        <v>11.185333333333336</v>
      </c>
      <c r="W123" s="4">
        <f t="shared" si="7"/>
        <v>0.10368203681006874</v>
      </c>
      <c r="X123" s="3">
        <v>100.88033333333333</v>
      </c>
      <c r="Y123" s="3">
        <v>11.185333333333336</v>
      </c>
      <c r="Z123" s="4">
        <f>Table39[[#This Row],[LPN Hours Contract]]/Table39[[#This Row],[LPN Hours]]</f>
        <v>0.11087724399536088</v>
      </c>
      <c r="AA123" s="3">
        <v>7.0007777777777767</v>
      </c>
      <c r="AB123" s="3">
        <v>0</v>
      </c>
      <c r="AC123" s="4">
        <f>Table39[[#This Row],[LPN Admin Hours Contract]]/Table39[[#This Row],[LPN Admin Hours]]</f>
        <v>0</v>
      </c>
      <c r="AD123" s="3">
        <f>SUM(Table39[[#This Row],[CNA Hours]], Table39[[#This Row],[NA in Training Hours]], Table39[[#This Row],[Med Aide/Tech Hours]])</f>
        <v>261.49400000000003</v>
      </c>
      <c r="AE123" s="3">
        <f>SUM(Table39[[#This Row],[CNA Hours Contract]], Table39[[#This Row],[NA in Training Hours Contract]], Table39[[#This Row],[Med Aide/Tech Hours Contract]])</f>
        <v>44.824999999999996</v>
      </c>
      <c r="AF123" s="4">
        <f>Table39[[#This Row],[CNA/NA/Med Aide Contract Hours]]/Table39[[#This Row],[Total CNA, NA in Training, Med Aide/Tech Hours]]</f>
        <v>0.1714188470863576</v>
      </c>
      <c r="AG123" s="3">
        <v>256.50655555555556</v>
      </c>
      <c r="AH123" s="3">
        <v>39.837555555555554</v>
      </c>
      <c r="AI123" s="4">
        <f>Table39[[#This Row],[CNA Hours Contract]]/Table39[[#This Row],[CNA Hours]]</f>
        <v>0.15530813810693161</v>
      </c>
      <c r="AJ123" s="3">
        <v>0</v>
      </c>
      <c r="AK123" s="3">
        <v>0</v>
      </c>
      <c r="AL123" s="4">
        <v>0</v>
      </c>
      <c r="AM123" s="3">
        <v>4.9874444444444439</v>
      </c>
      <c r="AN123" s="3">
        <v>4.9874444444444439</v>
      </c>
      <c r="AO123" s="4">
        <f>Table39[[#This Row],[Med Aide/Tech Hours Contract]]/Table39[[#This Row],[Med Aide/Tech Hours]]</f>
        <v>1</v>
      </c>
      <c r="AP123" s="1" t="s">
        <v>121</v>
      </c>
      <c r="AQ123" s="1">
        <v>7</v>
      </c>
    </row>
    <row r="124" spans="1:43" x14ac:dyDescent="0.2">
      <c r="A124" s="1" t="s">
        <v>479</v>
      </c>
      <c r="B124" s="1" t="s">
        <v>607</v>
      </c>
      <c r="C124" s="1" t="s">
        <v>1108</v>
      </c>
      <c r="D124" s="1" t="s">
        <v>1238</v>
      </c>
      <c r="E124" s="3">
        <v>83.344444444444449</v>
      </c>
      <c r="F124" s="3">
        <f t="shared" si="5"/>
        <v>316.98777777777775</v>
      </c>
      <c r="G124" s="3">
        <f>SUM(Table39[[#This Row],[RN Hours Contract (W/ Admin, DON)]], Table39[[#This Row],[LPN Contract Hours (w/ Admin)]], Table39[[#This Row],[CNA/NA/Med Aide Contract Hours]])</f>
        <v>96.786666666666662</v>
      </c>
      <c r="H124" s="4">
        <f>Table39[[#This Row],[Total Contract Hours]]/Table39[[#This Row],[Total Hours Nurse Staffing]]</f>
        <v>0.30533248740750607</v>
      </c>
      <c r="I124" s="3">
        <f>SUM(Table39[[#This Row],[RN Hours]], Table39[[#This Row],[RN Admin Hours]], Table39[[#This Row],[RN DON Hours]])</f>
        <v>19.93333333333333</v>
      </c>
      <c r="J124" s="3">
        <f t="shared" si="6"/>
        <v>4.6462222222222227</v>
      </c>
      <c r="K124" s="4">
        <f>Table39[[#This Row],[RN Hours Contract (W/ Admin, DON)]]/Table39[[#This Row],[RN Hours (w/ Admin, DON)]]</f>
        <v>0.23308807134894097</v>
      </c>
      <c r="L124" s="3">
        <v>5.1092222222222219</v>
      </c>
      <c r="M124" s="3">
        <v>4.6462222222222227</v>
      </c>
      <c r="N124" s="4">
        <f>Table39[[#This Row],[RN Hours Contract]]/Table39[[#This Row],[RN Hours]]</f>
        <v>0.9093795533131811</v>
      </c>
      <c r="O124" s="3">
        <v>9.9685555555555538</v>
      </c>
      <c r="P124" s="3">
        <v>0</v>
      </c>
      <c r="Q124" s="4">
        <f>Table39[[#This Row],[RN Admin Hours Contract]]/Table39[[#This Row],[RN Admin Hours]]</f>
        <v>0</v>
      </c>
      <c r="R124" s="3">
        <v>4.8555555555555552</v>
      </c>
      <c r="S124" s="3">
        <v>0</v>
      </c>
      <c r="T124" s="4">
        <f>Table39[[#This Row],[RN DON Hours Contract]]/Table39[[#This Row],[RN DON Hours]]</f>
        <v>0</v>
      </c>
      <c r="U124" s="3">
        <f>SUM(Table39[[#This Row],[LPN Hours]], Table39[[#This Row],[LPN Admin Hours]])</f>
        <v>92.201222222222228</v>
      </c>
      <c r="V124" s="3">
        <f>Table39[[#This Row],[LPN Hours Contract]]+Table39[[#This Row],[LPN Admin Hours Contract]]</f>
        <v>31.944888888888894</v>
      </c>
      <c r="W124" s="4">
        <f t="shared" si="7"/>
        <v>0.34646925625232738</v>
      </c>
      <c r="X124" s="3">
        <v>80.597999999999999</v>
      </c>
      <c r="Y124" s="3">
        <v>31.944888888888894</v>
      </c>
      <c r="Z124" s="4">
        <f>Table39[[#This Row],[LPN Hours Contract]]/Table39[[#This Row],[LPN Hours]]</f>
        <v>0.3963484067705017</v>
      </c>
      <c r="AA124" s="3">
        <v>11.603222222222225</v>
      </c>
      <c r="AB124" s="3">
        <v>0</v>
      </c>
      <c r="AC124" s="4">
        <f>Table39[[#This Row],[LPN Admin Hours Contract]]/Table39[[#This Row],[LPN Admin Hours]]</f>
        <v>0</v>
      </c>
      <c r="AD124" s="3">
        <f>SUM(Table39[[#This Row],[CNA Hours]], Table39[[#This Row],[NA in Training Hours]], Table39[[#This Row],[Med Aide/Tech Hours]])</f>
        <v>204.8532222222222</v>
      </c>
      <c r="AE124" s="3">
        <f>SUM(Table39[[#This Row],[CNA Hours Contract]], Table39[[#This Row],[NA in Training Hours Contract]], Table39[[#This Row],[Med Aide/Tech Hours Contract]])</f>
        <v>60.195555555555551</v>
      </c>
      <c r="AF124" s="4">
        <f>Table39[[#This Row],[CNA/NA/Med Aide Contract Hours]]/Table39[[#This Row],[Total CNA, NA in Training, Med Aide/Tech Hours]]</f>
        <v>0.29384724781266153</v>
      </c>
      <c r="AG124" s="3">
        <v>148.17888888888891</v>
      </c>
      <c r="AH124" s="3">
        <v>57.367222222222217</v>
      </c>
      <c r="AI124" s="4">
        <f>Table39[[#This Row],[CNA Hours Contract]]/Table39[[#This Row],[CNA Hours]]</f>
        <v>0.38714841670353395</v>
      </c>
      <c r="AJ124" s="3">
        <v>16.892888888888887</v>
      </c>
      <c r="AK124" s="3">
        <v>0</v>
      </c>
      <c r="AL124" s="4">
        <f>Table39[[#This Row],[NA in Training Hours Contract]]/Table39[[#This Row],[NA in Training Hours]]</f>
        <v>0</v>
      </c>
      <c r="AM124" s="3">
        <v>39.781444444444432</v>
      </c>
      <c r="AN124" s="3">
        <v>2.8283333333333336</v>
      </c>
      <c r="AO124" s="4">
        <f>Table39[[#This Row],[Med Aide/Tech Hours Contract]]/Table39[[#This Row],[Med Aide/Tech Hours]]</f>
        <v>7.1096798339817871E-2</v>
      </c>
      <c r="AP124" s="1" t="s">
        <v>122</v>
      </c>
      <c r="AQ124" s="1">
        <v>7</v>
      </c>
    </row>
    <row r="125" spans="1:43" x14ac:dyDescent="0.2">
      <c r="A125" s="1" t="s">
        <v>479</v>
      </c>
      <c r="B125" s="1" t="s">
        <v>608</v>
      </c>
      <c r="C125" s="1" t="s">
        <v>1044</v>
      </c>
      <c r="D125" s="1" t="s">
        <v>1296</v>
      </c>
      <c r="E125" s="3">
        <v>23.055555555555557</v>
      </c>
      <c r="F125" s="3">
        <f t="shared" si="5"/>
        <v>83.566333333333347</v>
      </c>
      <c r="G125" s="3">
        <f>SUM(Table39[[#This Row],[RN Hours Contract (W/ Admin, DON)]], Table39[[#This Row],[LPN Contract Hours (w/ Admin)]], Table39[[#This Row],[CNA/NA/Med Aide Contract Hours]])</f>
        <v>0</v>
      </c>
      <c r="H125" s="4">
        <f>Table39[[#This Row],[Total Contract Hours]]/Table39[[#This Row],[Total Hours Nurse Staffing]]</f>
        <v>0</v>
      </c>
      <c r="I125" s="3">
        <f>SUM(Table39[[#This Row],[RN Hours]], Table39[[#This Row],[RN Admin Hours]], Table39[[#This Row],[RN DON Hours]])</f>
        <v>14.743777777777776</v>
      </c>
      <c r="J125" s="3">
        <f t="shared" si="6"/>
        <v>0</v>
      </c>
      <c r="K125" s="4">
        <f>Table39[[#This Row],[RN Hours Contract (W/ Admin, DON)]]/Table39[[#This Row],[RN Hours (w/ Admin, DON)]]</f>
        <v>0</v>
      </c>
      <c r="L125" s="3">
        <v>7.0784444444444441</v>
      </c>
      <c r="M125" s="3">
        <v>0</v>
      </c>
      <c r="N125" s="4">
        <f>Table39[[#This Row],[RN Hours Contract]]/Table39[[#This Row],[RN Hours]]</f>
        <v>0</v>
      </c>
      <c r="O125" s="3">
        <v>3.0819999999999999</v>
      </c>
      <c r="P125" s="3">
        <v>0</v>
      </c>
      <c r="Q125" s="4">
        <f>Table39[[#This Row],[RN Admin Hours Contract]]/Table39[[#This Row],[RN Admin Hours]]</f>
        <v>0</v>
      </c>
      <c r="R125" s="3">
        <v>4.583333333333333</v>
      </c>
      <c r="S125" s="3">
        <v>0</v>
      </c>
      <c r="T125" s="4">
        <f>Table39[[#This Row],[RN DON Hours Contract]]/Table39[[#This Row],[RN DON Hours]]</f>
        <v>0</v>
      </c>
      <c r="U125" s="3">
        <f>SUM(Table39[[#This Row],[LPN Hours]], Table39[[#This Row],[LPN Admin Hours]])</f>
        <v>20.25288888888889</v>
      </c>
      <c r="V125" s="3">
        <f>Table39[[#This Row],[LPN Hours Contract]]+Table39[[#This Row],[LPN Admin Hours Contract]]</f>
        <v>0</v>
      </c>
      <c r="W125" s="4">
        <f t="shared" si="7"/>
        <v>0</v>
      </c>
      <c r="X125" s="3">
        <v>20.25288888888889</v>
      </c>
      <c r="Y125" s="3">
        <v>0</v>
      </c>
      <c r="Z125" s="4">
        <f>Table39[[#This Row],[LPN Hours Contract]]/Table39[[#This Row],[LPN Hours]]</f>
        <v>0</v>
      </c>
      <c r="AA125" s="3">
        <v>0</v>
      </c>
      <c r="AB125" s="3">
        <v>0</v>
      </c>
      <c r="AC125" s="4">
        <v>0</v>
      </c>
      <c r="AD125" s="3">
        <f>SUM(Table39[[#This Row],[CNA Hours]], Table39[[#This Row],[NA in Training Hours]], Table39[[#This Row],[Med Aide/Tech Hours]])</f>
        <v>48.56966666666667</v>
      </c>
      <c r="AE125" s="3">
        <f>SUM(Table39[[#This Row],[CNA Hours Contract]], Table39[[#This Row],[NA in Training Hours Contract]], Table39[[#This Row],[Med Aide/Tech Hours Contract]])</f>
        <v>0</v>
      </c>
      <c r="AF125" s="4">
        <f>Table39[[#This Row],[CNA/NA/Med Aide Contract Hours]]/Table39[[#This Row],[Total CNA, NA in Training, Med Aide/Tech Hours]]</f>
        <v>0</v>
      </c>
      <c r="AG125" s="3">
        <v>44.714333333333336</v>
      </c>
      <c r="AH125" s="3">
        <v>0</v>
      </c>
      <c r="AI125" s="4">
        <f>Table39[[#This Row],[CNA Hours Contract]]/Table39[[#This Row],[CNA Hours]]</f>
        <v>0</v>
      </c>
      <c r="AJ125" s="3">
        <v>3.8553333333333337</v>
      </c>
      <c r="AK125" s="3">
        <v>0</v>
      </c>
      <c r="AL125" s="4">
        <f>Table39[[#This Row],[NA in Training Hours Contract]]/Table39[[#This Row],[NA in Training Hours]]</f>
        <v>0</v>
      </c>
      <c r="AM125" s="3">
        <v>0</v>
      </c>
      <c r="AN125" s="3">
        <v>0</v>
      </c>
      <c r="AO125" s="4">
        <v>0</v>
      </c>
      <c r="AP125" s="1" t="s">
        <v>123</v>
      </c>
      <c r="AQ125" s="1">
        <v>7</v>
      </c>
    </row>
    <row r="126" spans="1:43" x14ac:dyDescent="0.2">
      <c r="A126" s="1" t="s">
        <v>479</v>
      </c>
      <c r="B126" s="1" t="s">
        <v>609</v>
      </c>
      <c r="C126" s="1" t="s">
        <v>1065</v>
      </c>
      <c r="D126" s="1" t="s">
        <v>1279</v>
      </c>
      <c r="E126" s="3">
        <v>30</v>
      </c>
      <c r="F126" s="3">
        <f t="shared" si="5"/>
        <v>101.29777777777777</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17.158888888888889</v>
      </c>
      <c r="J126" s="3">
        <f t="shared" si="6"/>
        <v>0</v>
      </c>
      <c r="K126" s="4">
        <f>Table39[[#This Row],[RN Hours Contract (W/ Admin, DON)]]/Table39[[#This Row],[RN Hours (w/ Admin, DON)]]</f>
        <v>0</v>
      </c>
      <c r="L126" s="3">
        <v>11.972222222222221</v>
      </c>
      <c r="M126" s="3">
        <v>0</v>
      </c>
      <c r="N126" s="4">
        <f>Table39[[#This Row],[RN Hours Contract]]/Table39[[#This Row],[RN Hours]]</f>
        <v>0</v>
      </c>
      <c r="O126" s="3">
        <v>0</v>
      </c>
      <c r="P126" s="3">
        <v>0</v>
      </c>
      <c r="Q126" s="4">
        <v>0</v>
      </c>
      <c r="R126" s="3">
        <v>5.1866666666666665</v>
      </c>
      <c r="S126" s="3">
        <v>0</v>
      </c>
      <c r="T126" s="4">
        <f>Table39[[#This Row],[RN DON Hours Contract]]/Table39[[#This Row],[RN DON Hours]]</f>
        <v>0</v>
      </c>
      <c r="U126" s="3">
        <f>SUM(Table39[[#This Row],[LPN Hours]], Table39[[#This Row],[LPN Admin Hours]])</f>
        <v>18.478888888888886</v>
      </c>
      <c r="V126" s="3">
        <f>Table39[[#This Row],[LPN Hours Contract]]+Table39[[#This Row],[LPN Admin Hours Contract]]</f>
        <v>0</v>
      </c>
      <c r="W126" s="4">
        <f t="shared" si="7"/>
        <v>0</v>
      </c>
      <c r="X126" s="3">
        <v>16.006666666666664</v>
      </c>
      <c r="Y126" s="3">
        <v>0</v>
      </c>
      <c r="Z126" s="4">
        <f>Table39[[#This Row],[LPN Hours Contract]]/Table39[[#This Row],[LPN Hours]]</f>
        <v>0</v>
      </c>
      <c r="AA126" s="3">
        <v>2.4722222222222223</v>
      </c>
      <c r="AB126" s="3">
        <v>0</v>
      </c>
      <c r="AC126" s="4">
        <f>Table39[[#This Row],[LPN Admin Hours Contract]]/Table39[[#This Row],[LPN Admin Hours]]</f>
        <v>0</v>
      </c>
      <c r="AD126" s="3">
        <f>SUM(Table39[[#This Row],[CNA Hours]], Table39[[#This Row],[NA in Training Hours]], Table39[[#This Row],[Med Aide/Tech Hours]])</f>
        <v>65.66</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51.041111111111107</v>
      </c>
      <c r="AH126" s="3">
        <v>0</v>
      </c>
      <c r="AI126" s="4">
        <f>Table39[[#This Row],[CNA Hours Contract]]/Table39[[#This Row],[CNA Hours]]</f>
        <v>0</v>
      </c>
      <c r="AJ126" s="3">
        <v>6.0333333333333332</v>
      </c>
      <c r="AK126" s="3">
        <v>0</v>
      </c>
      <c r="AL126" s="4">
        <f>Table39[[#This Row],[NA in Training Hours Contract]]/Table39[[#This Row],[NA in Training Hours]]</f>
        <v>0</v>
      </c>
      <c r="AM126" s="3">
        <v>8.5855555555555565</v>
      </c>
      <c r="AN126" s="3">
        <v>0</v>
      </c>
      <c r="AO126" s="4">
        <f>Table39[[#This Row],[Med Aide/Tech Hours Contract]]/Table39[[#This Row],[Med Aide/Tech Hours]]</f>
        <v>0</v>
      </c>
      <c r="AP126" s="1" t="s">
        <v>124</v>
      </c>
      <c r="AQ126" s="1">
        <v>7</v>
      </c>
    </row>
    <row r="127" spans="1:43" x14ac:dyDescent="0.2">
      <c r="A127" s="1" t="s">
        <v>479</v>
      </c>
      <c r="B127" s="1" t="s">
        <v>610</v>
      </c>
      <c r="C127" s="1" t="s">
        <v>1048</v>
      </c>
      <c r="D127" s="1" t="s">
        <v>1282</v>
      </c>
      <c r="E127" s="3">
        <v>24.288888888888888</v>
      </c>
      <c r="F127" s="3">
        <f t="shared" si="5"/>
        <v>81.179333333333332</v>
      </c>
      <c r="G127" s="3">
        <f>SUM(Table39[[#This Row],[RN Hours Contract (W/ Admin, DON)]], Table39[[#This Row],[LPN Contract Hours (w/ Admin)]], Table39[[#This Row],[CNA/NA/Med Aide Contract Hours]])</f>
        <v>0</v>
      </c>
      <c r="H127" s="4">
        <f>Table39[[#This Row],[Total Contract Hours]]/Table39[[#This Row],[Total Hours Nurse Staffing]]</f>
        <v>0</v>
      </c>
      <c r="I127" s="3">
        <f>SUM(Table39[[#This Row],[RN Hours]], Table39[[#This Row],[RN Admin Hours]], Table39[[#This Row],[RN DON Hours]])</f>
        <v>11.227333333333334</v>
      </c>
      <c r="J127" s="3">
        <f t="shared" si="6"/>
        <v>0</v>
      </c>
      <c r="K127" s="4">
        <f>Table39[[#This Row],[RN Hours Contract (W/ Admin, DON)]]/Table39[[#This Row],[RN Hours (w/ Admin, DON)]]</f>
        <v>0</v>
      </c>
      <c r="L127" s="3">
        <v>3.9672222222222224</v>
      </c>
      <c r="M127" s="3">
        <v>0</v>
      </c>
      <c r="N127" s="4">
        <f>Table39[[#This Row],[RN Hours Contract]]/Table39[[#This Row],[RN Hours]]</f>
        <v>0</v>
      </c>
      <c r="O127" s="3">
        <v>3.2156666666666665</v>
      </c>
      <c r="P127" s="3">
        <v>0</v>
      </c>
      <c r="Q127" s="4">
        <f>Table39[[#This Row],[RN Admin Hours Contract]]/Table39[[#This Row],[RN Admin Hours]]</f>
        <v>0</v>
      </c>
      <c r="R127" s="3">
        <v>4.0444444444444443</v>
      </c>
      <c r="S127" s="3">
        <v>0</v>
      </c>
      <c r="T127" s="4">
        <f>Table39[[#This Row],[RN DON Hours Contract]]/Table39[[#This Row],[RN DON Hours]]</f>
        <v>0</v>
      </c>
      <c r="U127" s="3">
        <f>SUM(Table39[[#This Row],[LPN Hours]], Table39[[#This Row],[LPN Admin Hours]])</f>
        <v>20.475777777777775</v>
      </c>
      <c r="V127" s="3">
        <f>Table39[[#This Row],[LPN Hours Contract]]+Table39[[#This Row],[LPN Admin Hours Contract]]</f>
        <v>0</v>
      </c>
      <c r="W127" s="4">
        <f t="shared" si="7"/>
        <v>0</v>
      </c>
      <c r="X127" s="3">
        <v>20.475777777777775</v>
      </c>
      <c r="Y127" s="3">
        <v>0</v>
      </c>
      <c r="Z127" s="4">
        <f>Table39[[#This Row],[LPN Hours Contract]]/Table39[[#This Row],[LPN Hours]]</f>
        <v>0</v>
      </c>
      <c r="AA127" s="3">
        <v>0</v>
      </c>
      <c r="AB127" s="3">
        <v>0</v>
      </c>
      <c r="AC127" s="4">
        <v>0</v>
      </c>
      <c r="AD127" s="3">
        <f>SUM(Table39[[#This Row],[CNA Hours]], Table39[[#This Row],[NA in Training Hours]], Table39[[#This Row],[Med Aide/Tech Hours]])</f>
        <v>49.476222222222219</v>
      </c>
      <c r="AE127" s="3">
        <f>SUM(Table39[[#This Row],[CNA Hours Contract]], Table39[[#This Row],[NA in Training Hours Contract]], Table39[[#This Row],[Med Aide/Tech Hours Contract]])</f>
        <v>0</v>
      </c>
      <c r="AF127" s="4">
        <f>Table39[[#This Row],[CNA/NA/Med Aide Contract Hours]]/Table39[[#This Row],[Total CNA, NA in Training, Med Aide/Tech Hours]]</f>
        <v>0</v>
      </c>
      <c r="AG127" s="3">
        <v>46.675333333333327</v>
      </c>
      <c r="AH127" s="3">
        <v>0</v>
      </c>
      <c r="AI127" s="4">
        <f>Table39[[#This Row],[CNA Hours Contract]]/Table39[[#This Row],[CNA Hours]]</f>
        <v>0</v>
      </c>
      <c r="AJ127" s="3">
        <v>0</v>
      </c>
      <c r="AK127" s="3">
        <v>0</v>
      </c>
      <c r="AL127" s="4">
        <v>0</v>
      </c>
      <c r="AM127" s="3">
        <v>2.8008888888888888</v>
      </c>
      <c r="AN127" s="3">
        <v>0</v>
      </c>
      <c r="AO127" s="4">
        <f>Table39[[#This Row],[Med Aide/Tech Hours Contract]]/Table39[[#This Row],[Med Aide/Tech Hours]]</f>
        <v>0</v>
      </c>
      <c r="AP127" s="1" t="s">
        <v>125</v>
      </c>
      <c r="AQ127" s="1">
        <v>7</v>
      </c>
    </row>
    <row r="128" spans="1:43" x14ac:dyDescent="0.2">
      <c r="A128" s="1" t="s">
        <v>479</v>
      </c>
      <c r="B128" s="1" t="s">
        <v>611</v>
      </c>
      <c r="C128" s="1" t="s">
        <v>1011</v>
      </c>
      <c r="D128" s="1" t="s">
        <v>1229</v>
      </c>
      <c r="E128" s="3">
        <v>29.233333333333334</v>
      </c>
      <c r="F128" s="3">
        <f t="shared" si="5"/>
        <v>131.7477777777778</v>
      </c>
      <c r="G128" s="3">
        <f>SUM(Table39[[#This Row],[RN Hours Contract (W/ Admin, DON)]], Table39[[#This Row],[LPN Contract Hours (w/ Admin)]], Table39[[#This Row],[CNA/NA/Med Aide Contract Hours]])</f>
        <v>0</v>
      </c>
      <c r="H128" s="4">
        <f>Table39[[#This Row],[Total Contract Hours]]/Table39[[#This Row],[Total Hours Nurse Staffing]]</f>
        <v>0</v>
      </c>
      <c r="I128" s="3">
        <f>SUM(Table39[[#This Row],[RN Hours]], Table39[[#This Row],[RN Admin Hours]], Table39[[#This Row],[RN DON Hours]])</f>
        <v>13.42</v>
      </c>
      <c r="J128" s="3">
        <f t="shared" si="6"/>
        <v>0</v>
      </c>
      <c r="K128" s="4">
        <f>Table39[[#This Row],[RN Hours Contract (W/ Admin, DON)]]/Table39[[#This Row],[RN Hours (w/ Admin, DON)]]</f>
        <v>0</v>
      </c>
      <c r="L128" s="3">
        <v>6.416666666666667</v>
      </c>
      <c r="M128" s="3">
        <v>0</v>
      </c>
      <c r="N128" s="4">
        <f>Table39[[#This Row],[RN Hours Contract]]/Table39[[#This Row],[RN Hours]]</f>
        <v>0</v>
      </c>
      <c r="O128" s="3">
        <v>0</v>
      </c>
      <c r="P128" s="3">
        <v>0</v>
      </c>
      <c r="Q128" s="4">
        <v>0</v>
      </c>
      <c r="R128" s="3">
        <v>7.003333333333333</v>
      </c>
      <c r="S128" s="3">
        <v>0</v>
      </c>
      <c r="T128" s="4">
        <f>Table39[[#This Row],[RN DON Hours Contract]]/Table39[[#This Row],[RN DON Hours]]</f>
        <v>0</v>
      </c>
      <c r="U128" s="3">
        <f>SUM(Table39[[#This Row],[LPN Hours]], Table39[[#This Row],[LPN Admin Hours]])</f>
        <v>17.971111111111114</v>
      </c>
      <c r="V128" s="3">
        <f>Table39[[#This Row],[LPN Hours Contract]]+Table39[[#This Row],[LPN Admin Hours Contract]]</f>
        <v>0</v>
      </c>
      <c r="W128" s="4">
        <f t="shared" si="7"/>
        <v>0</v>
      </c>
      <c r="X128" s="3">
        <v>17.971111111111114</v>
      </c>
      <c r="Y128" s="3">
        <v>0</v>
      </c>
      <c r="Z128" s="4">
        <f>Table39[[#This Row],[LPN Hours Contract]]/Table39[[#This Row],[LPN Hours]]</f>
        <v>0</v>
      </c>
      <c r="AA128" s="3">
        <v>0</v>
      </c>
      <c r="AB128" s="3">
        <v>0</v>
      </c>
      <c r="AC128" s="4">
        <v>0</v>
      </c>
      <c r="AD128" s="3">
        <f>SUM(Table39[[#This Row],[CNA Hours]], Table39[[#This Row],[NA in Training Hours]], Table39[[#This Row],[Med Aide/Tech Hours]])</f>
        <v>100.35666666666667</v>
      </c>
      <c r="AE128" s="3">
        <f>SUM(Table39[[#This Row],[CNA Hours Contract]], Table39[[#This Row],[NA in Training Hours Contract]], Table39[[#This Row],[Med Aide/Tech Hours Contract]])</f>
        <v>0</v>
      </c>
      <c r="AF128" s="4">
        <f>Table39[[#This Row],[CNA/NA/Med Aide Contract Hours]]/Table39[[#This Row],[Total CNA, NA in Training, Med Aide/Tech Hours]]</f>
        <v>0</v>
      </c>
      <c r="AG128" s="3">
        <v>88.862222222222229</v>
      </c>
      <c r="AH128" s="3">
        <v>0</v>
      </c>
      <c r="AI128" s="4">
        <f>Table39[[#This Row],[CNA Hours Contract]]/Table39[[#This Row],[CNA Hours]]</f>
        <v>0</v>
      </c>
      <c r="AJ128" s="3">
        <v>0</v>
      </c>
      <c r="AK128" s="3">
        <v>0</v>
      </c>
      <c r="AL128" s="4">
        <v>0</v>
      </c>
      <c r="AM128" s="3">
        <v>11.494444444444442</v>
      </c>
      <c r="AN128" s="3">
        <v>0</v>
      </c>
      <c r="AO128" s="4">
        <f>Table39[[#This Row],[Med Aide/Tech Hours Contract]]/Table39[[#This Row],[Med Aide/Tech Hours]]</f>
        <v>0</v>
      </c>
      <c r="AP128" s="1" t="s">
        <v>126</v>
      </c>
      <c r="AQ128" s="1">
        <v>7</v>
      </c>
    </row>
    <row r="129" spans="1:43" x14ac:dyDescent="0.2">
      <c r="A129" s="1" t="s">
        <v>479</v>
      </c>
      <c r="B129" s="1" t="s">
        <v>612</v>
      </c>
      <c r="C129" s="1" t="s">
        <v>1109</v>
      </c>
      <c r="D129" s="1" t="s">
        <v>1256</v>
      </c>
      <c r="E129" s="3">
        <v>82.733333333333334</v>
      </c>
      <c r="F129" s="3">
        <f t="shared" si="5"/>
        <v>285.86944444444447</v>
      </c>
      <c r="G129" s="3">
        <f>SUM(Table39[[#This Row],[RN Hours Contract (W/ Admin, DON)]], Table39[[#This Row],[LPN Contract Hours (w/ Admin)]], Table39[[#This Row],[CNA/NA/Med Aide Contract Hours]])</f>
        <v>0</v>
      </c>
      <c r="H129" s="4">
        <f>Table39[[#This Row],[Total Contract Hours]]/Table39[[#This Row],[Total Hours Nurse Staffing]]</f>
        <v>0</v>
      </c>
      <c r="I129" s="3">
        <f>SUM(Table39[[#This Row],[RN Hours]], Table39[[#This Row],[RN Admin Hours]], Table39[[#This Row],[RN DON Hours]])</f>
        <v>11.577777777777778</v>
      </c>
      <c r="J129" s="3">
        <f t="shared" si="6"/>
        <v>0</v>
      </c>
      <c r="K129" s="4">
        <f>Table39[[#This Row],[RN Hours Contract (W/ Admin, DON)]]/Table39[[#This Row],[RN Hours (w/ Admin, DON)]]</f>
        <v>0</v>
      </c>
      <c r="L129" s="3">
        <v>11.577777777777778</v>
      </c>
      <c r="M129" s="3">
        <v>0</v>
      </c>
      <c r="N129" s="4">
        <f>Table39[[#This Row],[RN Hours Contract]]/Table39[[#This Row],[RN Hours]]</f>
        <v>0</v>
      </c>
      <c r="O129" s="3">
        <v>0</v>
      </c>
      <c r="P129" s="3">
        <v>0</v>
      </c>
      <c r="Q129" s="4">
        <v>0</v>
      </c>
      <c r="R129" s="3">
        <v>0</v>
      </c>
      <c r="S129" s="3">
        <v>0</v>
      </c>
      <c r="T129" s="4">
        <v>0</v>
      </c>
      <c r="U129" s="3">
        <f>SUM(Table39[[#This Row],[LPN Hours]], Table39[[#This Row],[LPN Admin Hours]])</f>
        <v>62.038888888888884</v>
      </c>
      <c r="V129" s="3">
        <f>Table39[[#This Row],[LPN Hours Contract]]+Table39[[#This Row],[LPN Admin Hours Contract]]</f>
        <v>0</v>
      </c>
      <c r="W129" s="4">
        <f t="shared" si="7"/>
        <v>0</v>
      </c>
      <c r="X129" s="3">
        <v>57.444444444444443</v>
      </c>
      <c r="Y129" s="3">
        <v>0</v>
      </c>
      <c r="Z129" s="4">
        <f>Table39[[#This Row],[LPN Hours Contract]]/Table39[[#This Row],[LPN Hours]]</f>
        <v>0</v>
      </c>
      <c r="AA129" s="3">
        <v>4.5944444444444441</v>
      </c>
      <c r="AB129" s="3">
        <v>0</v>
      </c>
      <c r="AC129" s="4">
        <f>Table39[[#This Row],[LPN Admin Hours Contract]]/Table39[[#This Row],[LPN Admin Hours]]</f>
        <v>0</v>
      </c>
      <c r="AD129" s="3">
        <f>SUM(Table39[[#This Row],[CNA Hours]], Table39[[#This Row],[NA in Training Hours]], Table39[[#This Row],[Med Aide/Tech Hours]])</f>
        <v>212.25277777777779</v>
      </c>
      <c r="AE129" s="3">
        <f>SUM(Table39[[#This Row],[CNA Hours Contract]], Table39[[#This Row],[NA in Training Hours Contract]], Table39[[#This Row],[Med Aide/Tech Hours Contract]])</f>
        <v>0</v>
      </c>
      <c r="AF129" s="4">
        <f>Table39[[#This Row],[CNA/NA/Med Aide Contract Hours]]/Table39[[#This Row],[Total CNA, NA in Training, Med Aide/Tech Hours]]</f>
        <v>0</v>
      </c>
      <c r="AG129" s="3">
        <v>131.56944444444446</v>
      </c>
      <c r="AH129" s="3">
        <v>0</v>
      </c>
      <c r="AI129" s="4">
        <f>Table39[[#This Row],[CNA Hours Contract]]/Table39[[#This Row],[CNA Hours]]</f>
        <v>0</v>
      </c>
      <c r="AJ129" s="3">
        <v>32.108333333333334</v>
      </c>
      <c r="AK129" s="3">
        <v>0</v>
      </c>
      <c r="AL129" s="4">
        <f>Table39[[#This Row],[NA in Training Hours Contract]]/Table39[[#This Row],[NA in Training Hours]]</f>
        <v>0</v>
      </c>
      <c r="AM129" s="3">
        <v>48.575000000000003</v>
      </c>
      <c r="AN129" s="3">
        <v>0</v>
      </c>
      <c r="AO129" s="4">
        <f>Table39[[#This Row],[Med Aide/Tech Hours Contract]]/Table39[[#This Row],[Med Aide/Tech Hours]]</f>
        <v>0</v>
      </c>
      <c r="AP129" s="1" t="s">
        <v>127</v>
      </c>
      <c r="AQ129" s="1">
        <v>7</v>
      </c>
    </row>
    <row r="130" spans="1:43" x14ac:dyDescent="0.2">
      <c r="A130" s="1" t="s">
        <v>479</v>
      </c>
      <c r="B130" s="1" t="s">
        <v>613</v>
      </c>
      <c r="C130" s="1" t="s">
        <v>987</v>
      </c>
      <c r="D130" s="1" t="s">
        <v>1281</v>
      </c>
      <c r="E130" s="3">
        <v>57.3</v>
      </c>
      <c r="F130" s="3">
        <f t="shared" ref="F130:F193" si="8">SUM(I130,U130,AD130)</f>
        <v>214.50833333333333</v>
      </c>
      <c r="G130" s="3">
        <f>SUM(Table39[[#This Row],[RN Hours Contract (W/ Admin, DON)]], Table39[[#This Row],[LPN Contract Hours (w/ Admin)]], Table39[[#This Row],[CNA/NA/Med Aide Contract Hours]])</f>
        <v>0.35</v>
      </c>
      <c r="H130" s="4">
        <f>Table39[[#This Row],[Total Contract Hours]]/Table39[[#This Row],[Total Hours Nurse Staffing]]</f>
        <v>1.6316382424925216E-3</v>
      </c>
      <c r="I130" s="3">
        <f>SUM(Table39[[#This Row],[RN Hours]], Table39[[#This Row],[RN Admin Hours]], Table39[[#This Row],[RN DON Hours]])</f>
        <v>50.150000000000006</v>
      </c>
      <c r="J130" s="3">
        <f t="shared" si="6"/>
        <v>0</v>
      </c>
      <c r="K130" s="4">
        <f>Table39[[#This Row],[RN Hours Contract (W/ Admin, DON)]]/Table39[[#This Row],[RN Hours (w/ Admin, DON)]]</f>
        <v>0</v>
      </c>
      <c r="L130" s="3">
        <v>39.038888888888891</v>
      </c>
      <c r="M130" s="3">
        <v>0</v>
      </c>
      <c r="N130" s="4">
        <f>Table39[[#This Row],[RN Hours Contract]]/Table39[[#This Row],[RN Hours]]</f>
        <v>0</v>
      </c>
      <c r="O130" s="3">
        <v>5.5111111111111111</v>
      </c>
      <c r="P130" s="3">
        <v>0</v>
      </c>
      <c r="Q130" s="4">
        <f>Table39[[#This Row],[RN Admin Hours Contract]]/Table39[[#This Row],[RN Admin Hours]]</f>
        <v>0</v>
      </c>
      <c r="R130" s="3">
        <v>5.6</v>
      </c>
      <c r="S130" s="3">
        <v>0</v>
      </c>
      <c r="T130" s="4">
        <f>Table39[[#This Row],[RN DON Hours Contract]]/Table39[[#This Row],[RN DON Hours]]</f>
        <v>0</v>
      </c>
      <c r="U130" s="3">
        <f>SUM(Table39[[#This Row],[LPN Hours]], Table39[[#This Row],[LPN Admin Hours]])</f>
        <v>42.591666666666669</v>
      </c>
      <c r="V130" s="3">
        <f>Table39[[#This Row],[LPN Hours Contract]]+Table39[[#This Row],[LPN Admin Hours Contract]]</f>
        <v>0</v>
      </c>
      <c r="W130" s="4">
        <f t="shared" si="7"/>
        <v>0</v>
      </c>
      <c r="X130" s="3">
        <v>31.977777777777778</v>
      </c>
      <c r="Y130" s="3">
        <v>0</v>
      </c>
      <c r="Z130" s="4">
        <f>Table39[[#This Row],[LPN Hours Contract]]/Table39[[#This Row],[LPN Hours]]</f>
        <v>0</v>
      </c>
      <c r="AA130" s="3">
        <v>10.613888888888889</v>
      </c>
      <c r="AB130" s="3">
        <v>0</v>
      </c>
      <c r="AC130" s="4">
        <f>Table39[[#This Row],[LPN Admin Hours Contract]]/Table39[[#This Row],[LPN Admin Hours]]</f>
        <v>0</v>
      </c>
      <c r="AD130" s="3">
        <f>SUM(Table39[[#This Row],[CNA Hours]], Table39[[#This Row],[NA in Training Hours]], Table39[[#This Row],[Med Aide/Tech Hours]])</f>
        <v>121.76666666666667</v>
      </c>
      <c r="AE130" s="3">
        <f>SUM(Table39[[#This Row],[CNA Hours Contract]], Table39[[#This Row],[NA in Training Hours Contract]], Table39[[#This Row],[Med Aide/Tech Hours Contract]])</f>
        <v>0.35</v>
      </c>
      <c r="AF130" s="4">
        <f>Table39[[#This Row],[CNA/NA/Med Aide Contract Hours]]/Table39[[#This Row],[Total CNA, NA in Training, Med Aide/Tech Hours]]</f>
        <v>2.8743498494388175E-3</v>
      </c>
      <c r="AG130" s="3">
        <v>102.31944444444444</v>
      </c>
      <c r="AH130" s="3">
        <v>0.35</v>
      </c>
      <c r="AI130" s="4">
        <f>Table39[[#This Row],[CNA Hours Contract]]/Table39[[#This Row],[CNA Hours]]</f>
        <v>3.4206596986561693E-3</v>
      </c>
      <c r="AJ130" s="3">
        <v>0</v>
      </c>
      <c r="AK130" s="3">
        <v>0</v>
      </c>
      <c r="AL130" s="4">
        <v>0</v>
      </c>
      <c r="AM130" s="3">
        <v>19.447222222222223</v>
      </c>
      <c r="AN130" s="3">
        <v>0</v>
      </c>
      <c r="AO130" s="4">
        <f>Table39[[#This Row],[Med Aide/Tech Hours Contract]]/Table39[[#This Row],[Med Aide/Tech Hours]]</f>
        <v>0</v>
      </c>
      <c r="AP130" s="1" t="s">
        <v>128</v>
      </c>
      <c r="AQ130" s="1">
        <v>7</v>
      </c>
    </row>
    <row r="131" spans="1:43" x14ac:dyDescent="0.2">
      <c r="A131" s="1" t="s">
        <v>479</v>
      </c>
      <c r="B131" s="1" t="s">
        <v>614</v>
      </c>
      <c r="C131" s="1" t="s">
        <v>1042</v>
      </c>
      <c r="D131" s="1" t="s">
        <v>1206</v>
      </c>
      <c r="E131" s="3">
        <v>97.544444444444451</v>
      </c>
      <c r="F131" s="3">
        <f t="shared" si="8"/>
        <v>288.84966666666668</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42.50888888888889</v>
      </c>
      <c r="J131" s="3">
        <f t="shared" si="6"/>
        <v>0</v>
      </c>
      <c r="K131" s="4">
        <f>Table39[[#This Row],[RN Hours Contract (W/ Admin, DON)]]/Table39[[#This Row],[RN Hours (w/ Admin, DON)]]</f>
        <v>0</v>
      </c>
      <c r="L131" s="3">
        <v>36.908888888888889</v>
      </c>
      <c r="M131" s="3">
        <v>0</v>
      </c>
      <c r="N131" s="4">
        <f>Table39[[#This Row],[RN Hours Contract]]/Table39[[#This Row],[RN Hours]]</f>
        <v>0</v>
      </c>
      <c r="O131" s="3">
        <v>0</v>
      </c>
      <c r="P131" s="3">
        <v>0</v>
      </c>
      <c r="Q131" s="4">
        <v>0</v>
      </c>
      <c r="R131" s="3">
        <v>5.6</v>
      </c>
      <c r="S131" s="3">
        <v>0</v>
      </c>
      <c r="T131" s="4">
        <f>Table39[[#This Row],[RN DON Hours Contract]]/Table39[[#This Row],[RN DON Hours]]</f>
        <v>0</v>
      </c>
      <c r="U131" s="3">
        <f>SUM(Table39[[#This Row],[LPN Hours]], Table39[[#This Row],[LPN Admin Hours]])</f>
        <v>62.409444444444446</v>
      </c>
      <c r="V131" s="3">
        <f>Table39[[#This Row],[LPN Hours Contract]]+Table39[[#This Row],[LPN Admin Hours Contract]]</f>
        <v>0</v>
      </c>
      <c r="W131" s="4">
        <f t="shared" si="7"/>
        <v>0</v>
      </c>
      <c r="X131" s="3">
        <v>56.87744444444445</v>
      </c>
      <c r="Y131" s="3">
        <v>0</v>
      </c>
      <c r="Z131" s="4">
        <f>Table39[[#This Row],[LPN Hours Contract]]/Table39[[#This Row],[LPN Hours]]</f>
        <v>0</v>
      </c>
      <c r="AA131" s="3">
        <v>5.532</v>
      </c>
      <c r="AB131" s="3">
        <v>0</v>
      </c>
      <c r="AC131" s="4">
        <f>Table39[[#This Row],[LPN Admin Hours Contract]]/Table39[[#This Row],[LPN Admin Hours]]</f>
        <v>0</v>
      </c>
      <c r="AD131" s="3">
        <f>SUM(Table39[[#This Row],[CNA Hours]], Table39[[#This Row],[NA in Training Hours]], Table39[[#This Row],[Med Aide/Tech Hours]])</f>
        <v>183.93133333333336</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125.62222222222222</v>
      </c>
      <c r="AH131" s="3">
        <v>0</v>
      </c>
      <c r="AI131" s="4">
        <f>Table39[[#This Row],[CNA Hours Contract]]/Table39[[#This Row],[CNA Hours]]</f>
        <v>0</v>
      </c>
      <c r="AJ131" s="3">
        <v>39.427555555555564</v>
      </c>
      <c r="AK131" s="3">
        <v>0</v>
      </c>
      <c r="AL131" s="4">
        <f>Table39[[#This Row],[NA in Training Hours Contract]]/Table39[[#This Row],[NA in Training Hours]]</f>
        <v>0</v>
      </c>
      <c r="AM131" s="3">
        <v>18.881555555555558</v>
      </c>
      <c r="AN131" s="3">
        <v>0</v>
      </c>
      <c r="AO131" s="4">
        <f>Table39[[#This Row],[Med Aide/Tech Hours Contract]]/Table39[[#This Row],[Med Aide/Tech Hours]]</f>
        <v>0</v>
      </c>
      <c r="AP131" s="1" t="s">
        <v>129</v>
      </c>
      <c r="AQ131" s="1">
        <v>7</v>
      </c>
    </row>
    <row r="132" spans="1:43" x14ac:dyDescent="0.2">
      <c r="A132" s="1" t="s">
        <v>479</v>
      </c>
      <c r="B132" s="1" t="s">
        <v>615</v>
      </c>
      <c r="C132" s="1" t="s">
        <v>1050</v>
      </c>
      <c r="D132" s="1" t="s">
        <v>1293</v>
      </c>
      <c r="E132" s="3">
        <v>53.588888888888889</v>
      </c>
      <c r="F132" s="3">
        <f t="shared" si="8"/>
        <v>136.29166666666669</v>
      </c>
      <c r="G132" s="3">
        <f>SUM(Table39[[#This Row],[RN Hours Contract (W/ Admin, DON)]], Table39[[#This Row],[LPN Contract Hours (w/ Admin)]], Table39[[#This Row],[CNA/NA/Med Aide Contract Hours]])</f>
        <v>0</v>
      </c>
      <c r="H132" s="4">
        <f>Table39[[#This Row],[Total Contract Hours]]/Table39[[#This Row],[Total Hours Nurse Staffing]]</f>
        <v>0</v>
      </c>
      <c r="I132" s="3">
        <f>SUM(Table39[[#This Row],[RN Hours]], Table39[[#This Row],[RN Admin Hours]], Table39[[#This Row],[RN DON Hours]])</f>
        <v>13.463888888888889</v>
      </c>
      <c r="J132" s="3">
        <f t="shared" si="6"/>
        <v>0</v>
      </c>
      <c r="K132" s="4">
        <f>Table39[[#This Row],[RN Hours Contract (W/ Admin, DON)]]/Table39[[#This Row],[RN Hours (w/ Admin, DON)]]</f>
        <v>0</v>
      </c>
      <c r="L132" s="3">
        <v>4.822222222222222</v>
      </c>
      <c r="M132" s="3">
        <v>0</v>
      </c>
      <c r="N132" s="4">
        <f>Table39[[#This Row],[RN Hours Contract]]/Table39[[#This Row],[RN Hours]]</f>
        <v>0</v>
      </c>
      <c r="O132" s="3">
        <v>2.9527777777777779</v>
      </c>
      <c r="P132" s="3">
        <v>0</v>
      </c>
      <c r="Q132" s="4">
        <f>Table39[[#This Row],[RN Admin Hours Contract]]/Table39[[#This Row],[RN Admin Hours]]</f>
        <v>0</v>
      </c>
      <c r="R132" s="3">
        <v>5.6888888888888891</v>
      </c>
      <c r="S132" s="3">
        <v>0</v>
      </c>
      <c r="T132" s="4">
        <f>Table39[[#This Row],[RN DON Hours Contract]]/Table39[[#This Row],[RN DON Hours]]</f>
        <v>0</v>
      </c>
      <c r="U132" s="3">
        <f>SUM(Table39[[#This Row],[LPN Hours]], Table39[[#This Row],[LPN Admin Hours]])</f>
        <v>32.275000000000006</v>
      </c>
      <c r="V132" s="3">
        <f>Table39[[#This Row],[LPN Hours Contract]]+Table39[[#This Row],[LPN Admin Hours Contract]]</f>
        <v>0</v>
      </c>
      <c r="W132" s="4">
        <f t="shared" si="7"/>
        <v>0</v>
      </c>
      <c r="X132" s="3">
        <v>23.202777777777779</v>
      </c>
      <c r="Y132" s="3">
        <v>0</v>
      </c>
      <c r="Z132" s="4">
        <f>Table39[[#This Row],[LPN Hours Contract]]/Table39[[#This Row],[LPN Hours]]</f>
        <v>0</v>
      </c>
      <c r="AA132" s="3">
        <v>9.0722222222222229</v>
      </c>
      <c r="AB132" s="3">
        <v>0</v>
      </c>
      <c r="AC132" s="4">
        <f>Table39[[#This Row],[LPN Admin Hours Contract]]/Table39[[#This Row],[LPN Admin Hours]]</f>
        <v>0</v>
      </c>
      <c r="AD132" s="3">
        <f>SUM(Table39[[#This Row],[CNA Hours]], Table39[[#This Row],[NA in Training Hours]], Table39[[#This Row],[Med Aide/Tech Hours]])</f>
        <v>90.552777777777777</v>
      </c>
      <c r="AE132" s="3">
        <f>SUM(Table39[[#This Row],[CNA Hours Contract]], Table39[[#This Row],[NA in Training Hours Contract]], Table39[[#This Row],[Med Aide/Tech Hours Contract]])</f>
        <v>0</v>
      </c>
      <c r="AF132" s="4">
        <f>Table39[[#This Row],[CNA/NA/Med Aide Contract Hours]]/Table39[[#This Row],[Total CNA, NA in Training, Med Aide/Tech Hours]]</f>
        <v>0</v>
      </c>
      <c r="AG132" s="3">
        <v>58.327777777777776</v>
      </c>
      <c r="AH132" s="3">
        <v>0</v>
      </c>
      <c r="AI132" s="4">
        <f>Table39[[#This Row],[CNA Hours Contract]]/Table39[[#This Row],[CNA Hours]]</f>
        <v>0</v>
      </c>
      <c r="AJ132" s="3">
        <v>7.2833333333333332</v>
      </c>
      <c r="AK132" s="3">
        <v>0</v>
      </c>
      <c r="AL132" s="4">
        <f>Table39[[#This Row],[NA in Training Hours Contract]]/Table39[[#This Row],[NA in Training Hours]]</f>
        <v>0</v>
      </c>
      <c r="AM132" s="3">
        <v>24.941666666666666</v>
      </c>
      <c r="AN132" s="3">
        <v>0</v>
      </c>
      <c r="AO132" s="4">
        <f>Table39[[#This Row],[Med Aide/Tech Hours Contract]]/Table39[[#This Row],[Med Aide/Tech Hours]]</f>
        <v>0</v>
      </c>
      <c r="AP132" s="1" t="s">
        <v>130</v>
      </c>
      <c r="AQ132" s="1">
        <v>7</v>
      </c>
    </row>
    <row r="133" spans="1:43" x14ac:dyDescent="0.2">
      <c r="A133" s="1" t="s">
        <v>479</v>
      </c>
      <c r="B133" s="1" t="s">
        <v>616</v>
      </c>
      <c r="C133" s="1" t="s">
        <v>1110</v>
      </c>
      <c r="D133" s="1" t="s">
        <v>1299</v>
      </c>
      <c r="E133" s="3">
        <v>62.977777777777774</v>
      </c>
      <c r="F133" s="3">
        <f t="shared" si="8"/>
        <v>194.12177777777777</v>
      </c>
      <c r="G133" s="3">
        <f>SUM(Table39[[#This Row],[RN Hours Contract (W/ Admin, DON)]], Table39[[#This Row],[LPN Contract Hours (w/ Admin)]], Table39[[#This Row],[CNA/NA/Med Aide Contract Hours]])</f>
        <v>0</v>
      </c>
      <c r="H133" s="4">
        <f>Table39[[#This Row],[Total Contract Hours]]/Table39[[#This Row],[Total Hours Nurse Staffing]]</f>
        <v>0</v>
      </c>
      <c r="I133" s="3">
        <f>SUM(Table39[[#This Row],[RN Hours]], Table39[[#This Row],[RN Admin Hours]], Table39[[#This Row],[RN DON Hours]])</f>
        <v>35.161444444444449</v>
      </c>
      <c r="J133" s="3">
        <f t="shared" si="6"/>
        <v>0</v>
      </c>
      <c r="K133" s="4">
        <f>Table39[[#This Row],[RN Hours Contract (W/ Admin, DON)]]/Table39[[#This Row],[RN Hours (w/ Admin, DON)]]</f>
        <v>0</v>
      </c>
      <c r="L133" s="3">
        <v>20.85177777777778</v>
      </c>
      <c r="M133" s="3">
        <v>0</v>
      </c>
      <c r="N133" s="4">
        <f>Table39[[#This Row],[RN Hours Contract]]/Table39[[#This Row],[RN Hours]]</f>
        <v>0</v>
      </c>
      <c r="O133" s="3">
        <v>9.4318888888888885</v>
      </c>
      <c r="P133" s="3">
        <v>0</v>
      </c>
      <c r="Q133" s="4">
        <f>Table39[[#This Row],[RN Admin Hours Contract]]/Table39[[#This Row],[RN Admin Hours]]</f>
        <v>0</v>
      </c>
      <c r="R133" s="3">
        <v>4.8777777777777782</v>
      </c>
      <c r="S133" s="3">
        <v>0</v>
      </c>
      <c r="T133" s="4">
        <f>Table39[[#This Row],[RN DON Hours Contract]]/Table39[[#This Row],[RN DON Hours]]</f>
        <v>0</v>
      </c>
      <c r="U133" s="3">
        <f>SUM(Table39[[#This Row],[LPN Hours]], Table39[[#This Row],[LPN Admin Hours]])</f>
        <v>46.325444444444443</v>
      </c>
      <c r="V133" s="3">
        <f>Table39[[#This Row],[LPN Hours Contract]]+Table39[[#This Row],[LPN Admin Hours Contract]]</f>
        <v>0</v>
      </c>
      <c r="W133" s="4">
        <f t="shared" si="7"/>
        <v>0</v>
      </c>
      <c r="X133" s="3">
        <v>46.325444444444443</v>
      </c>
      <c r="Y133" s="3">
        <v>0</v>
      </c>
      <c r="Z133" s="4">
        <f>Table39[[#This Row],[LPN Hours Contract]]/Table39[[#This Row],[LPN Hours]]</f>
        <v>0</v>
      </c>
      <c r="AA133" s="3">
        <v>0</v>
      </c>
      <c r="AB133" s="3">
        <v>0</v>
      </c>
      <c r="AC133" s="4">
        <v>0</v>
      </c>
      <c r="AD133" s="3">
        <f>SUM(Table39[[#This Row],[CNA Hours]], Table39[[#This Row],[NA in Training Hours]], Table39[[#This Row],[Med Aide/Tech Hours]])</f>
        <v>112.63488888888888</v>
      </c>
      <c r="AE133" s="3">
        <f>SUM(Table39[[#This Row],[CNA Hours Contract]], Table39[[#This Row],[NA in Training Hours Contract]], Table39[[#This Row],[Med Aide/Tech Hours Contract]])</f>
        <v>0</v>
      </c>
      <c r="AF133" s="4">
        <f>Table39[[#This Row],[CNA/NA/Med Aide Contract Hours]]/Table39[[#This Row],[Total CNA, NA in Training, Med Aide/Tech Hours]]</f>
        <v>0</v>
      </c>
      <c r="AG133" s="3">
        <v>92.87299999999999</v>
      </c>
      <c r="AH133" s="3">
        <v>0</v>
      </c>
      <c r="AI133" s="4">
        <f>Table39[[#This Row],[CNA Hours Contract]]/Table39[[#This Row],[CNA Hours]]</f>
        <v>0</v>
      </c>
      <c r="AJ133" s="3">
        <v>7.9984444444444458</v>
      </c>
      <c r="AK133" s="3">
        <v>0</v>
      </c>
      <c r="AL133" s="4">
        <f>Table39[[#This Row],[NA in Training Hours Contract]]/Table39[[#This Row],[NA in Training Hours]]</f>
        <v>0</v>
      </c>
      <c r="AM133" s="3">
        <v>11.763444444444449</v>
      </c>
      <c r="AN133" s="3">
        <v>0</v>
      </c>
      <c r="AO133" s="4">
        <f>Table39[[#This Row],[Med Aide/Tech Hours Contract]]/Table39[[#This Row],[Med Aide/Tech Hours]]</f>
        <v>0</v>
      </c>
      <c r="AP133" s="1" t="s">
        <v>131</v>
      </c>
      <c r="AQ133" s="1">
        <v>7</v>
      </c>
    </row>
    <row r="134" spans="1:43" x14ac:dyDescent="0.2">
      <c r="A134" s="1" t="s">
        <v>479</v>
      </c>
      <c r="B134" s="1" t="s">
        <v>617</v>
      </c>
      <c r="C134" s="1" t="s">
        <v>985</v>
      </c>
      <c r="D134" s="1" t="s">
        <v>1227</v>
      </c>
      <c r="E134" s="3">
        <v>75</v>
      </c>
      <c r="F134" s="3">
        <f t="shared" si="8"/>
        <v>235.95711111111109</v>
      </c>
      <c r="G134" s="3">
        <f>SUM(Table39[[#This Row],[RN Hours Contract (W/ Admin, DON)]], Table39[[#This Row],[LPN Contract Hours (w/ Admin)]], Table39[[#This Row],[CNA/NA/Med Aide Contract Hours]])</f>
        <v>0.16111111111111112</v>
      </c>
      <c r="H134" s="4">
        <f>Table39[[#This Row],[Total Contract Hours]]/Table39[[#This Row],[Total Hours Nurse Staffing]]</f>
        <v>6.8279828631757011E-4</v>
      </c>
      <c r="I134" s="3">
        <f>SUM(Table39[[#This Row],[RN Hours]], Table39[[#This Row],[RN Admin Hours]], Table39[[#This Row],[RN DON Hours]])</f>
        <v>30.976555555555557</v>
      </c>
      <c r="J134" s="3">
        <f t="shared" si="6"/>
        <v>0.16111111111111112</v>
      </c>
      <c r="K134" s="4">
        <f>Table39[[#This Row],[RN Hours Contract (W/ Admin, DON)]]/Table39[[#This Row],[RN Hours (w/ Admin, DON)]]</f>
        <v>5.2010660391909299E-3</v>
      </c>
      <c r="L134" s="3">
        <v>18.33411111111111</v>
      </c>
      <c r="M134" s="3">
        <v>0</v>
      </c>
      <c r="N134" s="4">
        <f>Table39[[#This Row],[RN Hours Contract]]/Table39[[#This Row],[RN Hours]]</f>
        <v>0</v>
      </c>
      <c r="O134" s="3">
        <v>7.6702222222222236</v>
      </c>
      <c r="P134" s="3">
        <v>0.16111111111111112</v>
      </c>
      <c r="Q134" s="4">
        <f>Table39[[#This Row],[RN Admin Hours Contract]]/Table39[[#This Row],[RN Admin Hours]]</f>
        <v>2.1004751419631474E-2</v>
      </c>
      <c r="R134" s="3">
        <v>4.9722222222222223</v>
      </c>
      <c r="S134" s="3">
        <v>0</v>
      </c>
      <c r="T134" s="4">
        <f>Table39[[#This Row],[RN DON Hours Contract]]/Table39[[#This Row],[RN DON Hours]]</f>
        <v>0</v>
      </c>
      <c r="U134" s="3">
        <f>SUM(Table39[[#This Row],[LPN Hours]], Table39[[#This Row],[LPN Admin Hours]])</f>
        <v>36.18622222222222</v>
      </c>
      <c r="V134" s="3">
        <f>Table39[[#This Row],[LPN Hours Contract]]+Table39[[#This Row],[LPN Admin Hours Contract]]</f>
        <v>0</v>
      </c>
      <c r="W134" s="4">
        <f t="shared" si="7"/>
        <v>0</v>
      </c>
      <c r="X134" s="3">
        <v>32.071222222222218</v>
      </c>
      <c r="Y134" s="3">
        <v>0</v>
      </c>
      <c r="Z134" s="4">
        <f>Table39[[#This Row],[LPN Hours Contract]]/Table39[[#This Row],[LPN Hours]]</f>
        <v>0</v>
      </c>
      <c r="AA134" s="3">
        <v>4.1150000000000011</v>
      </c>
      <c r="AB134" s="3">
        <v>0</v>
      </c>
      <c r="AC134" s="4">
        <f>Table39[[#This Row],[LPN Admin Hours Contract]]/Table39[[#This Row],[LPN Admin Hours]]</f>
        <v>0</v>
      </c>
      <c r="AD134" s="3">
        <f>SUM(Table39[[#This Row],[CNA Hours]], Table39[[#This Row],[NA in Training Hours]], Table39[[#This Row],[Med Aide/Tech Hours]])</f>
        <v>168.79433333333333</v>
      </c>
      <c r="AE134" s="3">
        <f>SUM(Table39[[#This Row],[CNA Hours Contract]], Table39[[#This Row],[NA in Training Hours Contract]], Table39[[#This Row],[Med Aide/Tech Hours Contract]])</f>
        <v>0</v>
      </c>
      <c r="AF134" s="4">
        <f>Table39[[#This Row],[CNA/NA/Med Aide Contract Hours]]/Table39[[#This Row],[Total CNA, NA in Training, Med Aide/Tech Hours]]</f>
        <v>0</v>
      </c>
      <c r="AG134" s="3">
        <v>123.43077777777778</v>
      </c>
      <c r="AH134" s="3">
        <v>0</v>
      </c>
      <c r="AI134" s="4">
        <f>Table39[[#This Row],[CNA Hours Contract]]/Table39[[#This Row],[CNA Hours]]</f>
        <v>0</v>
      </c>
      <c r="AJ134" s="3">
        <v>16.168777777777773</v>
      </c>
      <c r="AK134" s="3">
        <v>0</v>
      </c>
      <c r="AL134" s="4">
        <f>Table39[[#This Row],[NA in Training Hours Contract]]/Table39[[#This Row],[NA in Training Hours]]</f>
        <v>0</v>
      </c>
      <c r="AM134" s="3">
        <v>29.19477777777778</v>
      </c>
      <c r="AN134" s="3">
        <v>0</v>
      </c>
      <c r="AO134" s="4">
        <f>Table39[[#This Row],[Med Aide/Tech Hours Contract]]/Table39[[#This Row],[Med Aide/Tech Hours]]</f>
        <v>0</v>
      </c>
      <c r="AP134" s="1" t="s">
        <v>132</v>
      </c>
      <c r="AQ134" s="1">
        <v>7</v>
      </c>
    </row>
    <row r="135" spans="1:43" x14ac:dyDescent="0.2">
      <c r="A135" s="1" t="s">
        <v>479</v>
      </c>
      <c r="B135" s="1" t="s">
        <v>618</v>
      </c>
      <c r="C135" s="1" t="s">
        <v>1051</v>
      </c>
      <c r="D135" s="1" t="s">
        <v>1204</v>
      </c>
      <c r="E135" s="3">
        <v>87.166666666666671</v>
      </c>
      <c r="F135" s="3">
        <f t="shared" si="8"/>
        <v>180.81666666666666</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24.855555555555554</v>
      </c>
      <c r="J135" s="3">
        <f t="shared" si="6"/>
        <v>0</v>
      </c>
      <c r="K135" s="4">
        <f>Table39[[#This Row],[RN Hours Contract (W/ Admin, DON)]]/Table39[[#This Row],[RN Hours (w/ Admin, DON)]]</f>
        <v>0</v>
      </c>
      <c r="L135" s="3">
        <v>9.3916666666666675</v>
      </c>
      <c r="M135" s="3">
        <v>0</v>
      </c>
      <c r="N135" s="4">
        <f>Table39[[#This Row],[RN Hours Contract]]/Table39[[#This Row],[RN Hours]]</f>
        <v>0</v>
      </c>
      <c r="O135" s="3">
        <v>11.963888888888889</v>
      </c>
      <c r="P135" s="3">
        <v>0</v>
      </c>
      <c r="Q135" s="4">
        <f>Table39[[#This Row],[RN Admin Hours Contract]]/Table39[[#This Row],[RN Admin Hours]]</f>
        <v>0</v>
      </c>
      <c r="R135" s="3">
        <v>3.5</v>
      </c>
      <c r="S135" s="3">
        <v>0</v>
      </c>
      <c r="T135" s="4">
        <f>Table39[[#This Row],[RN DON Hours Contract]]/Table39[[#This Row],[RN DON Hours]]</f>
        <v>0</v>
      </c>
      <c r="U135" s="3">
        <f>SUM(Table39[[#This Row],[LPN Hours]], Table39[[#This Row],[LPN Admin Hours]])</f>
        <v>38.30833333333333</v>
      </c>
      <c r="V135" s="3">
        <f>Table39[[#This Row],[LPN Hours Contract]]+Table39[[#This Row],[LPN Admin Hours Contract]]</f>
        <v>0</v>
      </c>
      <c r="W135" s="4">
        <f t="shared" si="7"/>
        <v>0</v>
      </c>
      <c r="X135" s="3">
        <v>38.30833333333333</v>
      </c>
      <c r="Y135" s="3">
        <v>0</v>
      </c>
      <c r="Z135" s="4">
        <f>Table39[[#This Row],[LPN Hours Contract]]/Table39[[#This Row],[LPN Hours]]</f>
        <v>0</v>
      </c>
      <c r="AA135" s="3">
        <v>0</v>
      </c>
      <c r="AB135" s="3">
        <v>0</v>
      </c>
      <c r="AC135" s="4">
        <v>0</v>
      </c>
      <c r="AD135" s="3">
        <f>SUM(Table39[[#This Row],[CNA Hours]], Table39[[#This Row],[NA in Training Hours]], Table39[[#This Row],[Med Aide/Tech Hours]])</f>
        <v>117.65277777777777</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84.888888888888886</v>
      </c>
      <c r="AH135" s="3">
        <v>0</v>
      </c>
      <c r="AI135" s="4">
        <f>Table39[[#This Row],[CNA Hours Contract]]/Table39[[#This Row],[CNA Hours]]</f>
        <v>0</v>
      </c>
      <c r="AJ135" s="3">
        <v>0.23333333333333334</v>
      </c>
      <c r="AK135" s="3">
        <v>0</v>
      </c>
      <c r="AL135" s="4">
        <f>Table39[[#This Row],[NA in Training Hours Contract]]/Table39[[#This Row],[NA in Training Hours]]</f>
        <v>0</v>
      </c>
      <c r="AM135" s="3">
        <v>32.530555555555559</v>
      </c>
      <c r="AN135" s="3">
        <v>0</v>
      </c>
      <c r="AO135" s="4">
        <f>Table39[[#This Row],[Med Aide/Tech Hours Contract]]/Table39[[#This Row],[Med Aide/Tech Hours]]</f>
        <v>0</v>
      </c>
      <c r="AP135" s="1" t="s">
        <v>133</v>
      </c>
      <c r="AQ135" s="1">
        <v>7</v>
      </c>
    </row>
    <row r="136" spans="1:43" x14ac:dyDescent="0.2">
      <c r="A136" s="1" t="s">
        <v>479</v>
      </c>
      <c r="B136" s="1" t="s">
        <v>619</v>
      </c>
      <c r="C136" s="1" t="s">
        <v>1111</v>
      </c>
      <c r="D136" s="1" t="s">
        <v>1300</v>
      </c>
      <c r="E136" s="3">
        <v>23</v>
      </c>
      <c r="F136" s="3">
        <f t="shared" si="8"/>
        <v>64.794666666666643</v>
      </c>
      <c r="G136" s="3">
        <f>SUM(Table39[[#This Row],[RN Hours Contract (W/ Admin, DON)]], Table39[[#This Row],[LPN Contract Hours (w/ Admin)]], Table39[[#This Row],[CNA/NA/Med Aide Contract Hours]])</f>
        <v>2.2055555555555557</v>
      </c>
      <c r="H136" s="4">
        <f>Table39[[#This Row],[Total Contract Hours]]/Table39[[#This Row],[Total Hours Nurse Staffing]]</f>
        <v>3.4039152742338208E-2</v>
      </c>
      <c r="I136" s="3">
        <f>SUM(Table39[[#This Row],[RN Hours]], Table39[[#This Row],[RN Admin Hours]], Table39[[#This Row],[RN DON Hours]])</f>
        <v>11.211444444444441</v>
      </c>
      <c r="J136" s="3">
        <f t="shared" si="6"/>
        <v>2.2055555555555557</v>
      </c>
      <c r="K136" s="4">
        <f>Table39[[#This Row],[RN Hours Contract (W/ Admin, DON)]]/Table39[[#This Row],[RN Hours (w/ Admin, DON)]]</f>
        <v>0.19672358601825524</v>
      </c>
      <c r="L136" s="3">
        <v>3.641111111111111</v>
      </c>
      <c r="M136" s="3">
        <v>2.2055555555555557</v>
      </c>
      <c r="N136" s="4">
        <f>Table39[[#This Row],[RN Hours Contract]]/Table39[[#This Row],[RN Hours]]</f>
        <v>0.60573695453158383</v>
      </c>
      <c r="O136" s="3">
        <v>0</v>
      </c>
      <c r="P136" s="3">
        <v>0</v>
      </c>
      <c r="Q136" s="4">
        <v>0</v>
      </c>
      <c r="R136" s="3">
        <v>7.5703333333333296</v>
      </c>
      <c r="S136" s="3">
        <v>0</v>
      </c>
      <c r="T136" s="4">
        <f>Table39[[#This Row],[RN DON Hours Contract]]/Table39[[#This Row],[RN DON Hours]]</f>
        <v>0</v>
      </c>
      <c r="U136" s="3">
        <f>SUM(Table39[[#This Row],[LPN Hours]], Table39[[#This Row],[LPN Admin Hours]])</f>
        <v>8.7460000000000004</v>
      </c>
      <c r="V136" s="3">
        <f>Table39[[#This Row],[LPN Hours Contract]]+Table39[[#This Row],[LPN Admin Hours Contract]]</f>
        <v>0</v>
      </c>
      <c r="W136" s="4">
        <f t="shared" si="7"/>
        <v>0</v>
      </c>
      <c r="X136" s="3">
        <v>7.8904444444444444</v>
      </c>
      <c r="Y136" s="3">
        <v>0</v>
      </c>
      <c r="Z136" s="4">
        <f>Table39[[#This Row],[LPN Hours Contract]]/Table39[[#This Row],[LPN Hours]]</f>
        <v>0</v>
      </c>
      <c r="AA136" s="3">
        <v>0.8555555555555554</v>
      </c>
      <c r="AB136" s="3">
        <v>0</v>
      </c>
      <c r="AC136" s="4">
        <f>Table39[[#This Row],[LPN Admin Hours Contract]]/Table39[[#This Row],[LPN Admin Hours]]</f>
        <v>0</v>
      </c>
      <c r="AD136" s="3">
        <f>SUM(Table39[[#This Row],[CNA Hours]], Table39[[#This Row],[NA in Training Hours]], Table39[[#This Row],[Med Aide/Tech Hours]])</f>
        <v>44.837222222222209</v>
      </c>
      <c r="AE136" s="3">
        <f>SUM(Table39[[#This Row],[CNA Hours Contract]], Table39[[#This Row],[NA in Training Hours Contract]], Table39[[#This Row],[Med Aide/Tech Hours Contract]])</f>
        <v>0</v>
      </c>
      <c r="AF136" s="4">
        <f>Table39[[#This Row],[CNA/NA/Med Aide Contract Hours]]/Table39[[#This Row],[Total CNA, NA in Training, Med Aide/Tech Hours]]</f>
        <v>0</v>
      </c>
      <c r="AG136" s="3">
        <v>29.665444444444443</v>
      </c>
      <c r="AH136" s="3">
        <v>0</v>
      </c>
      <c r="AI136" s="4">
        <f>Table39[[#This Row],[CNA Hours Contract]]/Table39[[#This Row],[CNA Hours]]</f>
        <v>0</v>
      </c>
      <c r="AJ136" s="3">
        <v>1.3672222222222221</v>
      </c>
      <c r="AK136" s="3">
        <v>0</v>
      </c>
      <c r="AL136" s="4">
        <f>Table39[[#This Row],[NA in Training Hours Contract]]/Table39[[#This Row],[NA in Training Hours]]</f>
        <v>0</v>
      </c>
      <c r="AM136" s="3">
        <v>13.804555555555549</v>
      </c>
      <c r="AN136" s="3">
        <v>0</v>
      </c>
      <c r="AO136" s="4">
        <f>Table39[[#This Row],[Med Aide/Tech Hours Contract]]/Table39[[#This Row],[Med Aide/Tech Hours]]</f>
        <v>0</v>
      </c>
      <c r="AP136" s="1" t="s">
        <v>134</v>
      </c>
      <c r="AQ136" s="1">
        <v>7</v>
      </c>
    </row>
    <row r="137" spans="1:43" x14ac:dyDescent="0.2">
      <c r="A137" s="1" t="s">
        <v>479</v>
      </c>
      <c r="B137" s="1" t="s">
        <v>620</v>
      </c>
      <c r="C137" s="1" t="s">
        <v>1032</v>
      </c>
      <c r="D137" s="1" t="s">
        <v>1205</v>
      </c>
      <c r="E137" s="3">
        <v>44.68888888888889</v>
      </c>
      <c r="F137" s="3">
        <f t="shared" si="8"/>
        <v>131.69533333333334</v>
      </c>
      <c r="G137" s="3">
        <f>SUM(Table39[[#This Row],[RN Hours Contract (W/ Admin, DON)]], Table39[[#This Row],[LPN Contract Hours (w/ Admin)]], Table39[[#This Row],[CNA/NA/Med Aide Contract Hours]])</f>
        <v>0</v>
      </c>
      <c r="H137" s="4">
        <f>Table39[[#This Row],[Total Contract Hours]]/Table39[[#This Row],[Total Hours Nurse Staffing]]</f>
        <v>0</v>
      </c>
      <c r="I137" s="3">
        <f>SUM(Table39[[#This Row],[RN Hours]], Table39[[#This Row],[RN Admin Hours]], Table39[[#This Row],[RN DON Hours]])</f>
        <v>12.933111111111112</v>
      </c>
      <c r="J137" s="3">
        <f t="shared" si="6"/>
        <v>0</v>
      </c>
      <c r="K137" s="4">
        <f>Table39[[#This Row],[RN Hours Contract (W/ Admin, DON)]]/Table39[[#This Row],[RN Hours (w/ Admin, DON)]]</f>
        <v>0</v>
      </c>
      <c r="L137" s="3">
        <v>8.3282222222222213</v>
      </c>
      <c r="M137" s="3">
        <v>0</v>
      </c>
      <c r="N137" s="4">
        <f>Table39[[#This Row],[RN Hours Contract]]/Table39[[#This Row],[RN Hours]]</f>
        <v>0</v>
      </c>
      <c r="O137" s="3">
        <v>0.33411111111111114</v>
      </c>
      <c r="P137" s="3">
        <v>0</v>
      </c>
      <c r="Q137" s="4">
        <f>Table39[[#This Row],[RN Admin Hours Contract]]/Table39[[#This Row],[RN Admin Hours]]</f>
        <v>0</v>
      </c>
      <c r="R137" s="3">
        <v>4.2707777777777789</v>
      </c>
      <c r="S137" s="3">
        <v>0</v>
      </c>
      <c r="T137" s="4">
        <f>Table39[[#This Row],[RN DON Hours Contract]]/Table39[[#This Row],[RN DON Hours]]</f>
        <v>0</v>
      </c>
      <c r="U137" s="3">
        <f>SUM(Table39[[#This Row],[LPN Hours]], Table39[[#This Row],[LPN Admin Hours]])</f>
        <v>16.920999999999999</v>
      </c>
      <c r="V137" s="3">
        <f>Table39[[#This Row],[LPN Hours Contract]]+Table39[[#This Row],[LPN Admin Hours Contract]]</f>
        <v>0</v>
      </c>
      <c r="W137" s="4">
        <f t="shared" si="7"/>
        <v>0</v>
      </c>
      <c r="X137" s="3">
        <v>12.552333333333333</v>
      </c>
      <c r="Y137" s="3">
        <v>0</v>
      </c>
      <c r="Z137" s="4">
        <f>Table39[[#This Row],[LPN Hours Contract]]/Table39[[#This Row],[LPN Hours]]</f>
        <v>0</v>
      </c>
      <c r="AA137" s="3">
        <v>4.3686666666666678</v>
      </c>
      <c r="AB137" s="3">
        <v>0</v>
      </c>
      <c r="AC137" s="4">
        <f>Table39[[#This Row],[LPN Admin Hours Contract]]/Table39[[#This Row],[LPN Admin Hours]]</f>
        <v>0</v>
      </c>
      <c r="AD137" s="3">
        <f>SUM(Table39[[#This Row],[CNA Hours]], Table39[[#This Row],[NA in Training Hours]], Table39[[#This Row],[Med Aide/Tech Hours]])</f>
        <v>101.84122222222223</v>
      </c>
      <c r="AE137" s="3">
        <f>SUM(Table39[[#This Row],[CNA Hours Contract]], Table39[[#This Row],[NA in Training Hours Contract]], Table39[[#This Row],[Med Aide/Tech Hours Contract]])</f>
        <v>0</v>
      </c>
      <c r="AF137" s="4">
        <f>Table39[[#This Row],[CNA/NA/Med Aide Contract Hours]]/Table39[[#This Row],[Total CNA, NA in Training, Med Aide/Tech Hours]]</f>
        <v>0</v>
      </c>
      <c r="AG137" s="3">
        <v>72.302444444444447</v>
      </c>
      <c r="AH137" s="3">
        <v>0</v>
      </c>
      <c r="AI137" s="4">
        <f>Table39[[#This Row],[CNA Hours Contract]]/Table39[[#This Row],[CNA Hours]]</f>
        <v>0</v>
      </c>
      <c r="AJ137" s="3">
        <v>17.34633333333333</v>
      </c>
      <c r="AK137" s="3">
        <v>0</v>
      </c>
      <c r="AL137" s="4">
        <f>Table39[[#This Row],[NA in Training Hours Contract]]/Table39[[#This Row],[NA in Training Hours]]</f>
        <v>0</v>
      </c>
      <c r="AM137" s="3">
        <v>12.19244444444444</v>
      </c>
      <c r="AN137" s="3">
        <v>0</v>
      </c>
      <c r="AO137" s="4">
        <f>Table39[[#This Row],[Med Aide/Tech Hours Contract]]/Table39[[#This Row],[Med Aide/Tech Hours]]</f>
        <v>0</v>
      </c>
      <c r="AP137" s="1" t="s">
        <v>135</v>
      </c>
      <c r="AQ137" s="1">
        <v>7</v>
      </c>
    </row>
    <row r="138" spans="1:43" x14ac:dyDescent="0.2">
      <c r="A138" s="1" t="s">
        <v>479</v>
      </c>
      <c r="B138" s="1" t="s">
        <v>621</v>
      </c>
      <c r="C138" s="1" t="s">
        <v>1066</v>
      </c>
      <c r="D138" s="1" t="s">
        <v>1280</v>
      </c>
      <c r="E138" s="3">
        <v>80.511111111111106</v>
      </c>
      <c r="F138" s="3">
        <f t="shared" si="8"/>
        <v>281.65111111111111</v>
      </c>
      <c r="G138" s="3">
        <f>SUM(Table39[[#This Row],[RN Hours Contract (W/ Admin, DON)]], Table39[[#This Row],[LPN Contract Hours (w/ Admin)]], Table39[[#This Row],[CNA/NA/Med Aide Contract Hours]])</f>
        <v>5.0925555555555562</v>
      </c>
      <c r="H138" s="4">
        <f>Table39[[#This Row],[Total Contract Hours]]/Table39[[#This Row],[Total Hours Nurse Staffing]]</f>
        <v>1.8081077455954178E-2</v>
      </c>
      <c r="I138" s="3">
        <f>SUM(Table39[[#This Row],[RN Hours]], Table39[[#This Row],[RN Admin Hours]], Table39[[#This Row],[RN DON Hours]])</f>
        <v>38.816333333333333</v>
      </c>
      <c r="J138" s="3">
        <f t="shared" si="6"/>
        <v>0</v>
      </c>
      <c r="K138" s="4">
        <f>Table39[[#This Row],[RN Hours Contract (W/ Admin, DON)]]/Table39[[#This Row],[RN Hours (w/ Admin, DON)]]</f>
        <v>0</v>
      </c>
      <c r="L138" s="3">
        <v>28.244444444444444</v>
      </c>
      <c r="M138" s="3">
        <v>0</v>
      </c>
      <c r="N138" s="4">
        <f>Table39[[#This Row],[RN Hours Contract]]/Table39[[#This Row],[RN Hours]]</f>
        <v>0</v>
      </c>
      <c r="O138" s="3">
        <v>5.1496666666666666</v>
      </c>
      <c r="P138" s="3">
        <v>0</v>
      </c>
      <c r="Q138" s="4">
        <f>Table39[[#This Row],[RN Admin Hours Contract]]/Table39[[#This Row],[RN Admin Hours]]</f>
        <v>0</v>
      </c>
      <c r="R138" s="3">
        <v>5.4222222222222225</v>
      </c>
      <c r="S138" s="3">
        <v>0</v>
      </c>
      <c r="T138" s="4">
        <f>Table39[[#This Row],[RN DON Hours Contract]]/Table39[[#This Row],[RN DON Hours]]</f>
        <v>0</v>
      </c>
      <c r="U138" s="3">
        <f>SUM(Table39[[#This Row],[LPN Hours]], Table39[[#This Row],[LPN Admin Hours]])</f>
        <v>54.408444444444449</v>
      </c>
      <c r="V138" s="3">
        <f>Table39[[#This Row],[LPN Hours Contract]]+Table39[[#This Row],[LPN Admin Hours Contract]]</f>
        <v>0</v>
      </c>
      <c r="W138" s="4">
        <f t="shared" si="7"/>
        <v>0</v>
      </c>
      <c r="X138" s="3">
        <v>45.821000000000005</v>
      </c>
      <c r="Y138" s="3">
        <v>0</v>
      </c>
      <c r="Z138" s="4">
        <f>Table39[[#This Row],[LPN Hours Contract]]/Table39[[#This Row],[LPN Hours]]</f>
        <v>0</v>
      </c>
      <c r="AA138" s="3">
        <v>8.5874444444444435</v>
      </c>
      <c r="AB138" s="3">
        <v>0</v>
      </c>
      <c r="AC138" s="4">
        <f>Table39[[#This Row],[LPN Admin Hours Contract]]/Table39[[#This Row],[LPN Admin Hours]]</f>
        <v>0</v>
      </c>
      <c r="AD138" s="3">
        <f>SUM(Table39[[#This Row],[CNA Hours]], Table39[[#This Row],[NA in Training Hours]], Table39[[#This Row],[Med Aide/Tech Hours]])</f>
        <v>188.42633333333333</v>
      </c>
      <c r="AE138" s="3">
        <f>SUM(Table39[[#This Row],[CNA Hours Contract]], Table39[[#This Row],[NA in Training Hours Contract]], Table39[[#This Row],[Med Aide/Tech Hours Contract]])</f>
        <v>5.0925555555555562</v>
      </c>
      <c r="AF138" s="4">
        <f>Table39[[#This Row],[CNA/NA/Med Aide Contract Hours]]/Table39[[#This Row],[Total CNA, NA in Training, Med Aide/Tech Hours]]</f>
        <v>2.702677203056662E-2</v>
      </c>
      <c r="AG138" s="3">
        <v>149.80488888888888</v>
      </c>
      <c r="AH138" s="3">
        <v>5.0925555555555562</v>
      </c>
      <c r="AI138" s="4">
        <f>Table39[[#This Row],[CNA Hours Contract]]/Table39[[#This Row],[CNA Hours]]</f>
        <v>3.3994588516618657E-2</v>
      </c>
      <c r="AJ138" s="3">
        <v>2.9066666666666667</v>
      </c>
      <c r="AK138" s="3">
        <v>0</v>
      </c>
      <c r="AL138" s="4">
        <f>Table39[[#This Row],[NA in Training Hours Contract]]/Table39[[#This Row],[NA in Training Hours]]</f>
        <v>0</v>
      </c>
      <c r="AM138" s="3">
        <v>35.714777777777776</v>
      </c>
      <c r="AN138" s="3">
        <v>0</v>
      </c>
      <c r="AO138" s="4">
        <f>Table39[[#This Row],[Med Aide/Tech Hours Contract]]/Table39[[#This Row],[Med Aide/Tech Hours]]</f>
        <v>0</v>
      </c>
      <c r="AP138" s="1" t="s">
        <v>136</v>
      </c>
      <c r="AQ138" s="1">
        <v>7</v>
      </c>
    </row>
    <row r="139" spans="1:43" x14ac:dyDescent="0.2">
      <c r="A139" s="1" t="s">
        <v>479</v>
      </c>
      <c r="B139" s="1" t="s">
        <v>622</v>
      </c>
      <c r="C139" s="1" t="s">
        <v>1106</v>
      </c>
      <c r="D139" s="1" t="s">
        <v>1204</v>
      </c>
      <c r="E139" s="3">
        <v>113.62222222222222</v>
      </c>
      <c r="F139" s="3">
        <f t="shared" si="8"/>
        <v>335.75333333333333</v>
      </c>
      <c r="G139" s="3">
        <f>SUM(Table39[[#This Row],[RN Hours Contract (W/ Admin, DON)]], Table39[[#This Row],[LPN Contract Hours (w/ Admin)]], Table39[[#This Row],[CNA/NA/Med Aide Contract Hours]])</f>
        <v>0</v>
      </c>
      <c r="H139" s="4">
        <f>Table39[[#This Row],[Total Contract Hours]]/Table39[[#This Row],[Total Hours Nurse Staffing]]</f>
        <v>0</v>
      </c>
      <c r="I139" s="3">
        <f>SUM(Table39[[#This Row],[RN Hours]], Table39[[#This Row],[RN Admin Hours]], Table39[[#This Row],[RN DON Hours]])</f>
        <v>34.814888888888888</v>
      </c>
      <c r="J139" s="3">
        <f t="shared" si="6"/>
        <v>0</v>
      </c>
      <c r="K139" s="4">
        <f>Table39[[#This Row],[RN Hours Contract (W/ Admin, DON)]]/Table39[[#This Row],[RN Hours (w/ Admin, DON)]]</f>
        <v>0</v>
      </c>
      <c r="L139" s="3">
        <v>25.750888888888888</v>
      </c>
      <c r="M139" s="3">
        <v>0</v>
      </c>
      <c r="N139" s="4">
        <f>Table39[[#This Row],[RN Hours Contract]]/Table39[[#This Row],[RN Hours]]</f>
        <v>0</v>
      </c>
      <c r="O139" s="3">
        <v>3.9084444444444442</v>
      </c>
      <c r="P139" s="3">
        <v>0</v>
      </c>
      <c r="Q139" s="4">
        <f>Table39[[#This Row],[RN Admin Hours Contract]]/Table39[[#This Row],[RN Admin Hours]]</f>
        <v>0</v>
      </c>
      <c r="R139" s="3">
        <v>5.1555555555555559</v>
      </c>
      <c r="S139" s="3">
        <v>0</v>
      </c>
      <c r="T139" s="4">
        <f>Table39[[#This Row],[RN DON Hours Contract]]/Table39[[#This Row],[RN DON Hours]]</f>
        <v>0</v>
      </c>
      <c r="U139" s="3">
        <f>SUM(Table39[[#This Row],[LPN Hours]], Table39[[#This Row],[LPN Admin Hours]])</f>
        <v>75.675111111111107</v>
      </c>
      <c r="V139" s="3">
        <f>Table39[[#This Row],[LPN Hours Contract]]+Table39[[#This Row],[LPN Admin Hours Contract]]</f>
        <v>0</v>
      </c>
      <c r="W139" s="4">
        <f t="shared" si="7"/>
        <v>0</v>
      </c>
      <c r="X139" s="3">
        <v>69.598555555555549</v>
      </c>
      <c r="Y139" s="3">
        <v>0</v>
      </c>
      <c r="Z139" s="4">
        <f>Table39[[#This Row],[LPN Hours Contract]]/Table39[[#This Row],[LPN Hours]]</f>
        <v>0</v>
      </c>
      <c r="AA139" s="3">
        <v>6.076555555555557</v>
      </c>
      <c r="AB139" s="3">
        <v>0</v>
      </c>
      <c r="AC139" s="4">
        <f>Table39[[#This Row],[LPN Admin Hours Contract]]/Table39[[#This Row],[LPN Admin Hours]]</f>
        <v>0</v>
      </c>
      <c r="AD139" s="3">
        <f>SUM(Table39[[#This Row],[CNA Hours]], Table39[[#This Row],[NA in Training Hours]], Table39[[#This Row],[Med Aide/Tech Hours]])</f>
        <v>225.26333333333332</v>
      </c>
      <c r="AE139" s="3">
        <f>SUM(Table39[[#This Row],[CNA Hours Contract]], Table39[[#This Row],[NA in Training Hours Contract]], Table39[[#This Row],[Med Aide/Tech Hours Contract]])</f>
        <v>0</v>
      </c>
      <c r="AF139" s="4">
        <f>Table39[[#This Row],[CNA/NA/Med Aide Contract Hours]]/Table39[[#This Row],[Total CNA, NA in Training, Med Aide/Tech Hours]]</f>
        <v>0</v>
      </c>
      <c r="AG139" s="3">
        <v>154.15522222222222</v>
      </c>
      <c r="AH139" s="3">
        <v>0</v>
      </c>
      <c r="AI139" s="4">
        <f>Table39[[#This Row],[CNA Hours Contract]]/Table39[[#This Row],[CNA Hours]]</f>
        <v>0</v>
      </c>
      <c r="AJ139" s="3">
        <v>0</v>
      </c>
      <c r="AK139" s="3">
        <v>0</v>
      </c>
      <c r="AL139" s="4">
        <v>0</v>
      </c>
      <c r="AM139" s="3">
        <v>71.1081111111111</v>
      </c>
      <c r="AN139" s="3">
        <v>0</v>
      </c>
      <c r="AO139" s="4">
        <f>Table39[[#This Row],[Med Aide/Tech Hours Contract]]/Table39[[#This Row],[Med Aide/Tech Hours]]</f>
        <v>0</v>
      </c>
      <c r="AP139" s="1" t="s">
        <v>137</v>
      </c>
      <c r="AQ139" s="1">
        <v>7</v>
      </c>
    </row>
    <row r="140" spans="1:43" x14ac:dyDescent="0.2">
      <c r="A140" s="1" t="s">
        <v>479</v>
      </c>
      <c r="B140" s="1" t="s">
        <v>623</v>
      </c>
      <c r="C140" s="1" t="s">
        <v>1062</v>
      </c>
      <c r="D140" s="1" t="s">
        <v>1276</v>
      </c>
      <c r="E140" s="3">
        <v>68.577777777777783</v>
      </c>
      <c r="F140" s="3">
        <f t="shared" si="8"/>
        <v>207.95744444444446</v>
      </c>
      <c r="G140" s="3">
        <f>SUM(Table39[[#This Row],[RN Hours Contract (W/ Admin, DON)]], Table39[[#This Row],[LPN Contract Hours (w/ Admin)]], Table39[[#This Row],[CNA/NA/Med Aide Contract Hours]])</f>
        <v>8.8888888888888892E-2</v>
      </c>
      <c r="H140" s="4">
        <f>Table39[[#This Row],[Total Contract Hours]]/Table39[[#This Row],[Total Hours Nurse Staffing]]</f>
        <v>4.2743787858306477E-4</v>
      </c>
      <c r="I140" s="3">
        <f>SUM(Table39[[#This Row],[RN Hours]], Table39[[#This Row],[RN Admin Hours]], Table39[[#This Row],[RN DON Hours]])</f>
        <v>37.772222222222226</v>
      </c>
      <c r="J140" s="3">
        <f t="shared" si="6"/>
        <v>0</v>
      </c>
      <c r="K140" s="4">
        <f>Table39[[#This Row],[RN Hours Contract (W/ Admin, DON)]]/Table39[[#This Row],[RN Hours (w/ Admin, DON)]]</f>
        <v>0</v>
      </c>
      <c r="L140" s="3">
        <v>26.75</v>
      </c>
      <c r="M140" s="3">
        <v>0</v>
      </c>
      <c r="N140" s="4">
        <f>Table39[[#This Row],[RN Hours Contract]]/Table39[[#This Row],[RN Hours]]</f>
        <v>0</v>
      </c>
      <c r="O140" s="3">
        <v>11.022222222222222</v>
      </c>
      <c r="P140" s="3">
        <v>0</v>
      </c>
      <c r="Q140" s="4">
        <f>Table39[[#This Row],[RN Admin Hours Contract]]/Table39[[#This Row],[RN Admin Hours]]</f>
        <v>0</v>
      </c>
      <c r="R140" s="3">
        <v>0</v>
      </c>
      <c r="S140" s="3">
        <v>0</v>
      </c>
      <c r="T140" s="4">
        <v>0</v>
      </c>
      <c r="U140" s="3">
        <f>SUM(Table39[[#This Row],[LPN Hours]], Table39[[#This Row],[LPN Admin Hours]])</f>
        <v>43.126888888888892</v>
      </c>
      <c r="V140" s="3">
        <f>Table39[[#This Row],[LPN Hours Contract]]+Table39[[#This Row],[LPN Admin Hours Contract]]</f>
        <v>0</v>
      </c>
      <c r="W140" s="4">
        <f t="shared" si="7"/>
        <v>0</v>
      </c>
      <c r="X140" s="3">
        <v>41.49355555555556</v>
      </c>
      <c r="Y140" s="3">
        <v>0</v>
      </c>
      <c r="Z140" s="4">
        <f>Table39[[#This Row],[LPN Hours Contract]]/Table39[[#This Row],[LPN Hours]]</f>
        <v>0</v>
      </c>
      <c r="AA140" s="3">
        <v>1.6333333333333333</v>
      </c>
      <c r="AB140" s="3">
        <v>0</v>
      </c>
      <c r="AC140" s="4">
        <f>Table39[[#This Row],[LPN Admin Hours Contract]]/Table39[[#This Row],[LPN Admin Hours]]</f>
        <v>0</v>
      </c>
      <c r="AD140" s="3">
        <f>SUM(Table39[[#This Row],[CNA Hours]], Table39[[#This Row],[NA in Training Hours]], Table39[[#This Row],[Med Aide/Tech Hours]])</f>
        <v>127.05833333333334</v>
      </c>
      <c r="AE140" s="3">
        <f>SUM(Table39[[#This Row],[CNA Hours Contract]], Table39[[#This Row],[NA in Training Hours Contract]], Table39[[#This Row],[Med Aide/Tech Hours Contract]])</f>
        <v>8.8888888888888892E-2</v>
      </c>
      <c r="AF140" s="4">
        <f>Table39[[#This Row],[CNA/NA/Med Aide Contract Hours]]/Table39[[#This Row],[Total CNA, NA in Training, Med Aide/Tech Hours]]</f>
        <v>6.9959117640628753E-4</v>
      </c>
      <c r="AG140" s="3">
        <v>91.588888888888889</v>
      </c>
      <c r="AH140" s="3">
        <v>8.8888888888888892E-2</v>
      </c>
      <c r="AI140" s="4">
        <f>Table39[[#This Row],[CNA Hours Contract]]/Table39[[#This Row],[CNA Hours]]</f>
        <v>9.7052044158680098E-4</v>
      </c>
      <c r="AJ140" s="3">
        <v>0</v>
      </c>
      <c r="AK140" s="3">
        <v>0</v>
      </c>
      <c r="AL140" s="4">
        <v>0</v>
      </c>
      <c r="AM140" s="3">
        <v>35.469444444444441</v>
      </c>
      <c r="AN140" s="3">
        <v>0</v>
      </c>
      <c r="AO140" s="4">
        <f>Table39[[#This Row],[Med Aide/Tech Hours Contract]]/Table39[[#This Row],[Med Aide/Tech Hours]]</f>
        <v>0</v>
      </c>
      <c r="AP140" s="1" t="s">
        <v>138</v>
      </c>
      <c r="AQ140" s="1">
        <v>7</v>
      </c>
    </row>
    <row r="141" spans="1:43" x14ac:dyDescent="0.2">
      <c r="A141" s="1" t="s">
        <v>479</v>
      </c>
      <c r="B141" s="1" t="s">
        <v>624</v>
      </c>
      <c r="C141" s="1" t="s">
        <v>1027</v>
      </c>
      <c r="D141" s="1" t="s">
        <v>1203</v>
      </c>
      <c r="E141" s="3">
        <v>42.011111111111113</v>
      </c>
      <c r="F141" s="3">
        <f t="shared" si="8"/>
        <v>146.02500000000001</v>
      </c>
      <c r="G141" s="3">
        <f>SUM(Table39[[#This Row],[RN Hours Contract (W/ Admin, DON)]], Table39[[#This Row],[LPN Contract Hours (w/ Admin)]], Table39[[#This Row],[CNA/NA/Med Aide Contract Hours]])</f>
        <v>0</v>
      </c>
      <c r="H141" s="4">
        <f>Table39[[#This Row],[Total Contract Hours]]/Table39[[#This Row],[Total Hours Nurse Staffing]]</f>
        <v>0</v>
      </c>
      <c r="I141" s="3">
        <f>SUM(Table39[[#This Row],[RN Hours]], Table39[[#This Row],[RN Admin Hours]], Table39[[#This Row],[RN DON Hours]])</f>
        <v>20.772222222222219</v>
      </c>
      <c r="J141" s="3">
        <f t="shared" si="6"/>
        <v>0</v>
      </c>
      <c r="K141" s="4">
        <f>Table39[[#This Row],[RN Hours Contract (W/ Admin, DON)]]/Table39[[#This Row],[RN Hours (w/ Admin, DON)]]</f>
        <v>0</v>
      </c>
      <c r="L141" s="3">
        <v>17.466666666666665</v>
      </c>
      <c r="M141" s="3">
        <v>0</v>
      </c>
      <c r="N141" s="4">
        <f>Table39[[#This Row],[RN Hours Contract]]/Table39[[#This Row],[RN Hours]]</f>
        <v>0</v>
      </c>
      <c r="O141" s="3">
        <v>0</v>
      </c>
      <c r="P141" s="3">
        <v>0</v>
      </c>
      <c r="Q141" s="4">
        <v>0</v>
      </c>
      <c r="R141" s="3">
        <v>3.3055555555555554</v>
      </c>
      <c r="S141" s="3">
        <v>0</v>
      </c>
      <c r="T141" s="4">
        <f>Table39[[#This Row],[RN DON Hours Contract]]/Table39[[#This Row],[RN DON Hours]]</f>
        <v>0</v>
      </c>
      <c r="U141" s="3">
        <f>SUM(Table39[[#This Row],[LPN Hours]], Table39[[#This Row],[LPN Admin Hours]])</f>
        <v>23.775000000000002</v>
      </c>
      <c r="V141" s="3">
        <f>Table39[[#This Row],[LPN Hours Contract]]+Table39[[#This Row],[LPN Admin Hours Contract]]</f>
        <v>0</v>
      </c>
      <c r="W141" s="4">
        <f t="shared" si="7"/>
        <v>0</v>
      </c>
      <c r="X141" s="3">
        <v>20.725000000000001</v>
      </c>
      <c r="Y141" s="3">
        <v>0</v>
      </c>
      <c r="Z141" s="4">
        <f>Table39[[#This Row],[LPN Hours Contract]]/Table39[[#This Row],[LPN Hours]]</f>
        <v>0</v>
      </c>
      <c r="AA141" s="3">
        <v>3.05</v>
      </c>
      <c r="AB141" s="3">
        <v>0</v>
      </c>
      <c r="AC141" s="4">
        <f>Table39[[#This Row],[LPN Admin Hours Contract]]/Table39[[#This Row],[LPN Admin Hours]]</f>
        <v>0</v>
      </c>
      <c r="AD141" s="3">
        <f>SUM(Table39[[#This Row],[CNA Hours]], Table39[[#This Row],[NA in Training Hours]], Table39[[#This Row],[Med Aide/Tech Hours]])</f>
        <v>101.47777777777779</v>
      </c>
      <c r="AE141" s="3">
        <f>SUM(Table39[[#This Row],[CNA Hours Contract]], Table39[[#This Row],[NA in Training Hours Contract]], Table39[[#This Row],[Med Aide/Tech Hours Contract]])</f>
        <v>0</v>
      </c>
      <c r="AF141" s="4">
        <f>Table39[[#This Row],[CNA/NA/Med Aide Contract Hours]]/Table39[[#This Row],[Total CNA, NA in Training, Med Aide/Tech Hours]]</f>
        <v>0</v>
      </c>
      <c r="AG141" s="3">
        <v>78.980555555555554</v>
      </c>
      <c r="AH141" s="3">
        <v>0</v>
      </c>
      <c r="AI141" s="4">
        <f>Table39[[#This Row],[CNA Hours Contract]]/Table39[[#This Row],[CNA Hours]]</f>
        <v>0</v>
      </c>
      <c r="AJ141" s="3">
        <v>3.15</v>
      </c>
      <c r="AK141" s="3">
        <v>0</v>
      </c>
      <c r="AL141" s="4">
        <f>Table39[[#This Row],[NA in Training Hours Contract]]/Table39[[#This Row],[NA in Training Hours]]</f>
        <v>0</v>
      </c>
      <c r="AM141" s="3">
        <v>19.347222222222221</v>
      </c>
      <c r="AN141" s="3">
        <v>0</v>
      </c>
      <c r="AO141" s="4">
        <f>Table39[[#This Row],[Med Aide/Tech Hours Contract]]/Table39[[#This Row],[Med Aide/Tech Hours]]</f>
        <v>0</v>
      </c>
      <c r="AP141" s="1" t="s">
        <v>139</v>
      </c>
      <c r="AQ141" s="1">
        <v>7</v>
      </c>
    </row>
    <row r="142" spans="1:43" x14ac:dyDescent="0.2">
      <c r="A142" s="1" t="s">
        <v>479</v>
      </c>
      <c r="B142" s="1" t="s">
        <v>625</v>
      </c>
      <c r="C142" s="1" t="s">
        <v>1013</v>
      </c>
      <c r="D142" s="1" t="s">
        <v>1260</v>
      </c>
      <c r="E142" s="3">
        <v>89.7</v>
      </c>
      <c r="F142" s="3">
        <f t="shared" si="8"/>
        <v>288.40011111111113</v>
      </c>
      <c r="G142" s="3">
        <f>SUM(Table39[[#This Row],[RN Hours Contract (W/ Admin, DON)]], Table39[[#This Row],[LPN Contract Hours (w/ Admin)]], Table39[[#This Row],[CNA/NA/Med Aide Contract Hours]])</f>
        <v>35.676444444444435</v>
      </c>
      <c r="H142" s="4">
        <f>Table39[[#This Row],[Total Contract Hours]]/Table39[[#This Row],[Total Hours Nurse Staffing]]</f>
        <v>0.12370468342399309</v>
      </c>
      <c r="I142" s="3">
        <f>SUM(Table39[[#This Row],[RN Hours]], Table39[[#This Row],[RN Admin Hours]], Table39[[#This Row],[RN DON Hours]])</f>
        <v>60.070333333333338</v>
      </c>
      <c r="J142" s="3">
        <f t="shared" si="6"/>
        <v>16.071444444444442</v>
      </c>
      <c r="K142" s="4">
        <f>Table39[[#This Row],[RN Hours Contract (W/ Admin, DON)]]/Table39[[#This Row],[RN Hours (w/ Admin, DON)]]</f>
        <v>0.26754378663529599</v>
      </c>
      <c r="L142" s="3">
        <v>42.147222222222226</v>
      </c>
      <c r="M142" s="3">
        <v>16.071444444444442</v>
      </c>
      <c r="N142" s="4">
        <f>Table39[[#This Row],[RN Hours Contract]]/Table39[[#This Row],[RN Hours]]</f>
        <v>0.38131681275950691</v>
      </c>
      <c r="O142" s="3">
        <v>12.94533333333333</v>
      </c>
      <c r="P142" s="3">
        <v>0</v>
      </c>
      <c r="Q142" s="4">
        <f>Table39[[#This Row],[RN Admin Hours Contract]]/Table39[[#This Row],[RN Admin Hours]]</f>
        <v>0</v>
      </c>
      <c r="R142" s="3">
        <v>4.9777777777777779</v>
      </c>
      <c r="S142" s="3">
        <v>0</v>
      </c>
      <c r="T142" s="4">
        <f>Table39[[#This Row],[RN DON Hours Contract]]/Table39[[#This Row],[RN DON Hours]]</f>
        <v>0</v>
      </c>
      <c r="U142" s="3">
        <f>SUM(Table39[[#This Row],[LPN Hours]], Table39[[#This Row],[LPN Admin Hours]])</f>
        <v>55.704777777777778</v>
      </c>
      <c r="V142" s="3">
        <f>Table39[[#This Row],[LPN Hours Contract]]+Table39[[#This Row],[LPN Admin Hours Contract]]</f>
        <v>3.9323333333333328</v>
      </c>
      <c r="W142" s="4">
        <f t="shared" si="7"/>
        <v>7.0592388843566167E-2</v>
      </c>
      <c r="X142" s="3">
        <v>50.562222222222225</v>
      </c>
      <c r="Y142" s="3">
        <v>3.9323333333333328</v>
      </c>
      <c r="Z142" s="4">
        <f>Table39[[#This Row],[LPN Hours Contract]]/Table39[[#This Row],[LPN Hours]]</f>
        <v>7.7772161912714799E-2</v>
      </c>
      <c r="AA142" s="3">
        <v>5.1425555555555569</v>
      </c>
      <c r="AB142" s="3">
        <v>0</v>
      </c>
      <c r="AC142" s="4">
        <f>Table39[[#This Row],[LPN Admin Hours Contract]]/Table39[[#This Row],[LPN Admin Hours]]</f>
        <v>0</v>
      </c>
      <c r="AD142" s="3">
        <f>SUM(Table39[[#This Row],[CNA Hours]], Table39[[#This Row],[NA in Training Hours]], Table39[[#This Row],[Med Aide/Tech Hours]])</f>
        <v>172.625</v>
      </c>
      <c r="AE142" s="3">
        <f>SUM(Table39[[#This Row],[CNA Hours Contract]], Table39[[#This Row],[NA in Training Hours Contract]], Table39[[#This Row],[Med Aide/Tech Hours Contract]])</f>
        <v>15.672666666666663</v>
      </c>
      <c r="AF142" s="4">
        <f>Table39[[#This Row],[CNA/NA/Med Aide Contract Hours]]/Table39[[#This Row],[Total CNA, NA in Training, Med Aide/Tech Hours]]</f>
        <v>9.0790248612116806E-2</v>
      </c>
      <c r="AG142" s="3">
        <v>122.8051111111111</v>
      </c>
      <c r="AH142" s="3">
        <v>10.85033333333333</v>
      </c>
      <c r="AI142" s="4">
        <f>Table39[[#This Row],[CNA Hours Contract]]/Table39[[#This Row],[CNA Hours]]</f>
        <v>8.8354085877714081E-2</v>
      </c>
      <c r="AJ142" s="3">
        <v>6.0105555555555563</v>
      </c>
      <c r="AK142" s="3">
        <v>0</v>
      </c>
      <c r="AL142" s="4">
        <f>Table39[[#This Row],[NA in Training Hours Contract]]/Table39[[#This Row],[NA in Training Hours]]</f>
        <v>0</v>
      </c>
      <c r="AM142" s="3">
        <v>43.809333333333328</v>
      </c>
      <c r="AN142" s="3">
        <v>4.8223333333333329</v>
      </c>
      <c r="AO142" s="4">
        <f>Table39[[#This Row],[Med Aide/Tech Hours Contract]]/Table39[[#This Row],[Med Aide/Tech Hours]]</f>
        <v>0.11007547858903735</v>
      </c>
      <c r="AP142" s="1" t="s">
        <v>140</v>
      </c>
      <c r="AQ142" s="1">
        <v>7</v>
      </c>
    </row>
    <row r="143" spans="1:43" x14ac:dyDescent="0.2">
      <c r="A143" s="1" t="s">
        <v>479</v>
      </c>
      <c r="B143" s="1" t="s">
        <v>626</v>
      </c>
      <c r="C143" s="1" t="s">
        <v>1112</v>
      </c>
      <c r="D143" s="1" t="s">
        <v>1265</v>
      </c>
      <c r="E143" s="3">
        <v>55.2</v>
      </c>
      <c r="F143" s="3">
        <f t="shared" si="8"/>
        <v>172.02777777777777</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20.452777777777776</v>
      </c>
      <c r="J143" s="3">
        <f t="shared" si="6"/>
        <v>0</v>
      </c>
      <c r="K143" s="4">
        <f>Table39[[#This Row],[RN Hours Contract (W/ Admin, DON)]]/Table39[[#This Row],[RN Hours (w/ Admin, DON)]]</f>
        <v>0</v>
      </c>
      <c r="L143" s="3">
        <v>9.8277777777777775</v>
      </c>
      <c r="M143" s="3">
        <v>0</v>
      </c>
      <c r="N143" s="4">
        <f>Table39[[#This Row],[RN Hours Contract]]/Table39[[#This Row],[RN Hours]]</f>
        <v>0</v>
      </c>
      <c r="O143" s="3">
        <v>5.3805555555555555</v>
      </c>
      <c r="P143" s="3">
        <v>0</v>
      </c>
      <c r="Q143" s="4">
        <f>Table39[[#This Row],[RN Admin Hours Contract]]/Table39[[#This Row],[RN Admin Hours]]</f>
        <v>0</v>
      </c>
      <c r="R143" s="3">
        <v>5.2444444444444445</v>
      </c>
      <c r="S143" s="3">
        <v>0</v>
      </c>
      <c r="T143" s="4">
        <f>Table39[[#This Row],[RN DON Hours Contract]]/Table39[[#This Row],[RN DON Hours]]</f>
        <v>0</v>
      </c>
      <c r="U143" s="3">
        <f>SUM(Table39[[#This Row],[LPN Hours]], Table39[[#This Row],[LPN Admin Hours]])</f>
        <v>27.522222222222222</v>
      </c>
      <c r="V143" s="3">
        <f>Table39[[#This Row],[LPN Hours Contract]]+Table39[[#This Row],[LPN Admin Hours Contract]]</f>
        <v>0</v>
      </c>
      <c r="W143" s="4">
        <f t="shared" si="7"/>
        <v>0</v>
      </c>
      <c r="X143" s="3">
        <v>27.522222222222222</v>
      </c>
      <c r="Y143" s="3">
        <v>0</v>
      </c>
      <c r="Z143" s="4">
        <f>Table39[[#This Row],[LPN Hours Contract]]/Table39[[#This Row],[LPN Hours]]</f>
        <v>0</v>
      </c>
      <c r="AA143" s="3">
        <v>0</v>
      </c>
      <c r="AB143" s="3">
        <v>0</v>
      </c>
      <c r="AC143" s="4">
        <v>0</v>
      </c>
      <c r="AD143" s="3">
        <f>SUM(Table39[[#This Row],[CNA Hours]], Table39[[#This Row],[NA in Training Hours]], Table39[[#This Row],[Med Aide/Tech Hours]])</f>
        <v>124.05277777777776</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84.36666666666666</v>
      </c>
      <c r="AH143" s="3">
        <v>0</v>
      </c>
      <c r="AI143" s="4">
        <f>Table39[[#This Row],[CNA Hours Contract]]/Table39[[#This Row],[CNA Hours]]</f>
        <v>0</v>
      </c>
      <c r="AJ143" s="3">
        <v>27.477777777777778</v>
      </c>
      <c r="AK143" s="3">
        <v>0</v>
      </c>
      <c r="AL143" s="4">
        <f>Table39[[#This Row],[NA in Training Hours Contract]]/Table39[[#This Row],[NA in Training Hours]]</f>
        <v>0</v>
      </c>
      <c r="AM143" s="3">
        <v>12.208333333333334</v>
      </c>
      <c r="AN143" s="3">
        <v>0</v>
      </c>
      <c r="AO143" s="4">
        <f>Table39[[#This Row],[Med Aide/Tech Hours Contract]]/Table39[[#This Row],[Med Aide/Tech Hours]]</f>
        <v>0</v>
      </c>
      <c r="AP143" s="1" t="s">
        <v>141</v>
      </c>
      <c r="AQ143" s="1">
        <v>7</v>
      </c>
    </row>
    <row r="144" spans="1:43" x14ac:dyDescent="0.2">
      <c r="A144" s="1" t="s">
        <v>479</v>
      </c>
      <c r="B144" s="1" t="s">
        <v>627</v>
      </c>
      <c r="C144" s="1" t="s">
        <v>1113</v>
      </c>
      <c r="D144" s="1" t="s">
        <v>1214</v>
      </c>
      <c r="E144" s="3">
        <v>50.477777777777774</v>
      </c>
      <c r="F144" s="3">
        <f t="shared" si="8"/>
        <v>189.31322222222221</v>
      </c>
      <c r="G144" s="3">
        <f>SUM(Table39[[#This Row],[RN Hours Contract (W/ Admin, DON)]], Table39[[#This Row],[LPN Contract Hours (w/ Admin)]], Table39[[#This Row],[CNA/NA/Med Aide Contract Hours]])</f>
        <v>0</v>
      </c>
      <c r="H144" s="4">
        <f>Table39[[#This Row],[Total Contract Hours]]/Table39[[#This Row],[Total Hours Nurse Staffing]]</f>
        <v>0</v>
      </c>
      <c r="I144" s="3">
        <f>SUM(Table39[[#This Row],[RN Hours]], Table39[[#This Row],[RN Admin Hours]], Table39[[#This Row],[RN DON Hours]])</f>
        <v>14.710333333333333</v>
      </c>
      <c r="J144" s="3">
        <f t="shared" si="6"/>
        <v>0</v>
      </c>
      <c r="K144" s="4">
        <f>Table39[[#This Row],[RN Hours Contract (W/ Admin, DON)]]/Table39[[#This Row],[RN Hours (w/ Admin, DON)]]</f>
        <v>0</v>
      </c>
      <c r="L144" s="3">
        <v>9.1103333333333332</v>
      </c>
      <c r="M144" s="3">
        <v>0</v>
      </c>
      <c r="N144" s="4">
        <f>Table39[[#This Row],[RN Hours Contract]]/Table39[[#This Row],[RN Hours]]</f>
        <v>0</v>
      </c>
      <c r="O144" s="3">
        <v>0</v>
      </c>
      <c r="P144" s="3">
        <v>0</v>
      </c>
      <c r="Q144" s="4">
        <v>0</v>
      </c>
      <c r="R144" s="3">
        <v>5.6</v>
      </c>
      <c r="S144" s="3">
        <v>0</v>
      </c>
      <c r="T144" s="4">
        <f>Table39[[#This Row],[RN DON Hours Contract]]/Table39[[#This Row],[RN DON Hours]]</f>
        <v>0</v>
      </c>
      <c r="U144" s="3">
        <f>SUM(Table39[[#This Row],[LPN Hours]], Table39[[#This Row],[LPN Admin Hours]])</f>
        <v>37.285555555555561</v>
      </c>
      <c r="V144" s="3">
        <f>Table39[[#This Row],[LPN Hours Contract]]+Table39[[#This Row],[LPN Admin Hours Contract]]</f>
        <v>0</v>
      </c>
      <c r="W144" s="4">
        <f t="shared" si="7"/>
        <v>0</v>
      </c>
      <c r="X144" s="3">
        <v>28.551666666666669</v>
      </c>
      <c r="Y144" s="3">
        <v>0</v>
      </c>
      <c r="Z144" s="4">
        <f>Table39[[#This Row],[LPN Hours Contract]]/Table39[[#This Row],[LPN Hours]]</f>
        <v>0</v>
      </c>
      <c r="AA144" s="3">
        <v>8.7338888888888899</v>
      </c>
      <c r="AB144" s="3">
        <v>0</v>
      </c>
      <c r="AC144" s="4">
        <f>Table39[[#This Row],[LPN Admin Hours Contract]]/Table39[[#This Row],[LPN Admin Hours]]</f>
        <v>0</v>
      </c>
      <c r="AD144" s="3">
        <f>SUM(Table39[[#This Row],[CNA Hours]], Table39[[#This Row],[NA in Training Hours]], Table39[[#This Row],[Med Aide/Tech Hours]])</f>
        <v>137.31733333333332</v>
      </c>
      <c r="AE144" s="3">
        <f>SUM(Table39[[#This Row],[CNA Hours Contract]], Table39[[#This Row],[NA in Training Hours Contract]], Table39[[#This Row],[Med Aide/Tech Hours Contract]])</f>
        <v>0</v>
      </c>
      <c r="AF144" s="4">
        <f>Table39[[#This Row],[CNA/NA/Med Aide Contract Hours]]/Table39[[#This Row],[Total CNA, NA in Training, Med Aide/Tech Hours]]</f>
        <v>0</v>
      </c>
      <c r="AG144" s="3">
        <v>66.458777777777783</v>
      </c>
      <c r="AH144" s="3">
        <v>0</v>
      </c>
      <c r="AI144" s="4">
        <f>Table39[[#This Row],[CNA Hours Contract]]/Table39[[#This Row],[CNA Hours]]</f>
        <v>0</v>
      </c>
      <c r="AJ144" s="3">
        <v>26.938444444444436</v>
      </c>
      <c r="AK144" s="3">
        <v>0</v>
      </c>
      <c r="AL144" s="4">
        <f>Table39[[#This Row],[NA in Training Hours Contract]]/Table39[[#This Row],[NA in Training Hours]]</f>
        <v>0</v>
      </c>
      <c r="AM144" s="3">
        <v>43.920111111111105</v>
      </c>
      <c r="AN144" s="3">
        <v>0</v>
      </c>
      <c r="AO144" s="4">
        <f>Table39[[#This Row],[Med Aide/Tech Hours Contract]]/Table39[[#This Row],[Med Aide/Tech Hours]]</f>
        <v>0</v>
      </c>
      <c r="AP144" s="1" t="s">
        <v>142</v>
      </c>
      <c r="AQ144" s="1">
        <v>7</v>
      </c>
    </row>
    <row r="145" spans="1:43" x14ac:dyDescent="0.2">
      <c r="A145" s="1" t="s">
        <v>479</v>
      </c>
      <c r="B145" s="1" t="s">
        <v>628</v>
      </c>
      <c r="C145" s="1" t="s">
        <v>1114</v>
      </c>
      <c r="D145" s="1" t="s">
        <v>1285</v>
      </c>
      <c r="E145" s="3">
        <v>54.5</v>
      </c>
      <c r="F145" s="3">
        <f t="shared" si="8"/>
        <v>166.47777777777779</v>
      </c>
      <c r="G145" s="3">
        <f>SUM(Table39[[#This Row],[RN Hours Contract (W/ Admin, DON)]], Table39[[#This Row],[LPN Contract Hours (w/ Admin)]], Table39[[#This Row],[CNA/NA/Med Aide Contract Hours]])</f>
        <v>0</v>
      </c>
      <c r="H145" s="4">
        <f>Table39[[#This Row],[Total Contract Hours]]/Table39[[#This Row],[Total Hours Nurse Staffing]]</f>
        <v>0</v>
      </c>
      <c r="I145" s="3">
        <f>SUM(Table39[[#This Row],[RN Hours]], Table39[[#This Row],[RN Admin Hours]], Table39[[#This Row],[RN DON Hours]])</f>
        <v>9.2055555555555557</v>
      </c>
      <c r="J145" s="3">
        <f t="shared" si="6"/>
        <v>0</v>
      </c>
      <c r="K145" s="4">
        <f>Table39[[#This Row],[RN Hours Contract (W/ Admin, DON)]]/Table39[[#This Row],[RN Hours (w/ Admin, DON)]]</f>
        <v>0</v>
      </c>
      <c r="L145" s="3">
        <v>9.2055555555555557</v>
      </c>
      <c r="M145" s="3">
        <v>0</v>
      </c>
      <c r="N145" s="4">
        <f>Table39[[#This Row],[RN Hours Contract]]/Table39[[#This Row],[RN Hours]]</f>
        <v>0</v>
      </c>
      <c r="O145" s="3">
        <v>0</v>
      </c>
      <c r="P145" s="3">
        <v>0</v>
      </c>
      <c r="Q145" s="4">
        <v>0</v>
      </c>
      <c r="R145" s="3">
        <v>0</v>
      </c>
      <c r="S145" s="3">
        <v>0</v>
      </c>
      <c r="T145" s="4">
        <v>0</v>
      </c>
      <c r="U145" s="3">
        <f>SUM(Table39[[#This Row],[LPN Hours]], Table39[[#This Row],[LPN Admin Hours]])</f>
        <v>27.380555555555556</v>
      </c>
      <c r="V145" s="3">
        <f>Table39[[#This Row],[LPN Hours Contract]]+Table39[[#This Row],[LPN Admin Hours Contract]]</f>
        <v>0</v>
      </c>
      <c r="W145" s="4">
        <f t="shared" si="7"/>
        <v>0</v>
      </c>
      <c r="X145" s="3">
        <v>27.380555555555556</v>
      </c>
      <c r="Y145" s="3">
        <v>0</v>
      </c>
      <c r="Z145" s="4">
        <f>Table39[[#This Row],[LPN Hours Contract]]/Table39[[#This Row],[LPN Hours]]</f>
        <v>0</v>
      </c>
      <c r="AA145" s="3">
        <v>0</v>
      </c>
      <c r="AB145" s="3">
        <v>0</v>
      </c>
      <c r="AC145" s="4">
        <v>0</v>
      </c>
      <c r="AD145" s="3">
        <f>SUM(Table39[[#This Row],[CNA Hours]], Table39[[#This Row],[NA in Training Hours]], Table39[[#This Row],[Med Aide/Tech Hours]])</f>
        <v>129.89166666666668</v>
      </c>
      <c r="AE145" s="3">
        <f>SUM(Table39[[#This Row],[CNA Hours Contract]], Table39[[#This Row],[NA in Training Hours Contract]], Table39[[#This Row],[Med Aide/Tech Hours Contract]])</f>
        <v>0</v>
      </c>
      <c r="AF145" s="4">
        <f>Table39[[#This Row],[CNA/NA/Med Aide Contract Hours]]/Table39[[#This Row],[Total CNA, NA in Training, Med Aide/Tech Hours]]</f>
        <v>0</v>
      </c>
      <c r="AG145" s="3">
        <v>8.905555555555555</v>
      </c>
      <c r="AH145" s="3">
        <v>0</v>
      </c>
      <c r="AI145" s="4">
        <f>Table39[[#This Row],[CNA Hours Contract]]/Table39[[#This Row],[CNA Hours]]</f>
        <v>0</v>
      </c>
      <c r="AJ145" s="3">
        <v>120.98611111111111</v>
      </c>
      <c r="AK145" s="3">
        <v>0</v>
      </c>
      <c r="AL145" s="4">
        <f>Table39[[#This Row],[NA in Training Hours Contract]]/Table39[[#This Row],[NA in Training Hours]]</f>
        <v>0</v>
      </c>
      <c r="AM145" s="3">
        <v>0</v>
      </c>
      <c r="AN145" s="3">
        <v>0</v>
      </c>
      <c r="AO145" s="4">
        <v>0</v>
      </c>
      <c r="AP145" s="1" t="s">
        <v>143</v>
      </c>
      <c r="AQ145" s="1">
        <v>7</v>
      </c>
    </row>
    <row r="146" spans="1:43" x14ac:dyDescent="0.2">
      <c r="A146" s="1" t="s">
        <v>479</v>
      </c>
      <c r="B146" s="1" t="s">
        <v>629</v>
      </c>
      <c r="C146" s="1" t="s">
        <v>1115</v>
      </c>
      <c r="D146" s="1" t="s">
        <v>1274</v>
      </c>
      <c r="E146" s="3">
        <v>16.733333333333334</v>
      </c>
      <c r="F146" s="3">
        <f t="shared" si="8"/>
        <v>103.26677777777778</v>
      </c>
      <c r="G146" s="3">
        <f>SUM(Table39[[#This Row],[RN Hours Contract (W/ Admin, DON)]], Table39[[#This Row],[LPN Contract Hours (w/ Admin)]], Table39[[#This Row],[CNA/NA/Med Aide Contract Hours]])</f>
        <v>0</v>
      </c>
      <c r="H146" s="4">
        <f>Table39[[#This Row],[Total Contract Hours]]/Table39[[#This Row],[Total Hours Nurse Staffing]]</f>
        <v>0</v>
      </c>
      <c r="I146" s="3">
        <f>SUM(Table39[[#This Row],[RN Hours]], Table39[[#This Row],[RN Admin Hours]], Table39[[#This Row],[RN DON Hours]])</f>
        <v>16.473999999999997</v>
      </c>
      <c r="J146" s="3">
        <f t="shared" si="6"/>
        <v>0</v>
      </c>
      <c r="K146" s="4">
        <f>Table39[[#This Row],[RN Hours Contract (W/ Admin, DON)]]/Table39[[#This Row],[RN Hours (w/ Admin, DON)]]</f>
        <v>0</v>
      </c>
      <c r="L146" s="3">
        <v>10.729555555555555</v>
      </c>
      <c r="M146" s="3">
        <v>0</v>
      </c>
      <c r="N146" s="4">
        <f>Table39[[#This Row],[RN Hours Contract]]/Table39[[#This Row],[RN Hours]]</f>
        <v>0</v>
      </c>
      <c r="O146" s="3">
        <v>0.14444444444444443</v>
      </c>
      <c r="P146" s="3">
        <v>0</v>
      </c>
      <c r="Q146" s="4">
        <f>Table39[[#This Row],[RN Admin Hours Contract]]/Table39[[#This Row],[RN Admin Hours]]</f>
        <v>0</v>
      </c>
      <c r="R146" s="3">
        <v>5.6</v>
      </c>
      <c r="S146" s="3">
        <v>0</v>
      </c>
      <c r="T146" s="4">
        <f>Table39[[#This Row],[RN DON Hours Contract]]/Table39[[#This Row],[RN DON Hours]]</f>
        <v>0</v>
      </c>
      <c r="U146" s="3">
        <f>SUM(Table39[[#This Row],[LPN Hours]], Table39[[#This Row],[LPN Admin Hours]])</f>
        <v>28.989111111111107</v>
      </c>
      <c r="V146" s="3">
        <f>Table39[[#This Row],[LPN Hours Contract]]+Table39[[#This Row],[LPN Admin Hours Contract]]</f>
        <v>0</v>
      </c>
      <c r="W146" s="4">
        <f t="shared" si="7"/>
        <v>0</v>
      </c>
      <c r="X146" s="3">
        <v>20.589888888888886</v>
      </c>
      <c r="Y146" s="3">
        <v>0</v>
      </c>
      <c r="Z146" s="4">
        <f>Table39[[#This Row],[LPN Hours Contract]]/Table39[[#This Row],[LPN Hours]]</f>
        <v>0</v>
      </c>
      <c r="AA146" s="3">
        <v>8.399222222222221</v>
      </c>
      <c r="AB146" s="3">
        <v>0</v>
      </c>
      <c r="AC146" s="4">
        <f>Table39[[#This Row],[LPN Admin Hours Contract]]/Table39[[#This Row],[LPN Admin Hours]]</f>
        <v>0</v>
      </c>
      <c r="AD146" s="3">
        <f>SUM(Table39[[#This Row],[CNA Hours]], Table39[[#This Row],[NA in Training Hours]], Table39[[#This Row],[Med Aide/Tech Hours]])</f>
        <v>57.803666666666672</v>
      </c>
      <c r="AE146" s="3">
        <f>SUM(Table39[[#This Row],[CNA Hours Contract]], Table39[[#This Row],[NA in Training Hours Contract]], Table39[[#This Row],[Med Aide/Tech Hours Contract]])</f>
        <v>0</v>
      </c>
      <c r="AF146" s="4">
        <f>Table39[[#This Row],[CNA/NA/Med Aide Contract Hours]]/Table39[[#This Row],[Total CNA, NA in Training, Med Aide/Tech Hours]]</f>
        <v>0</v>
      </c>
      <c r="AG146" s="3">
        <v>45.398444444444443</v>
      </c>
      <c r="AH146" s="3">
        <v>0</v>
      </c>
      <c r="AI146" s="4">
        <f>Table39[[#This Row],[CNA Hours Contract]]/Table39[[#This Row],[CNA Hours]]</f>
        <v>0</v>
      </c>
      <c r="AJ146" s="3">
        <v>8.8555555555555554E-2</v>
      </c>
      <c r="AK146" s="3">
        <v>0</v>
      </c>
      <c r="AL146" s="4">
        <f>Table39[[#This Row],[NA in Training Hours Contract]]/Table39[[#This Row],[NA in Training Hours]]</f>
        <v>0</v>
      </c>
      <c r="AM146" s="3">
        <v>12.316666666666666</v>
      </c>
      <c r="AN146" s="3">
        <v>0</v>
      </c>
      <c r="AO146" s="4">
        <f>Table39[[#This Row],[Med Aide/Tech Hours Contract]]/Table39[[#This Row],[Med Aide/Tech Hours]]</f>
        <v>0</v>
      </c>
      <c r="AP146" s="1" t="s">
        <v>144</v>
      </c>
      <c r="AQ146" s="1">
        <v>7</v>
      </c>
    </row>
    <row r="147" spans="1:43" x14ac:dyDescent="0.2">
      <c r="A147" s="1" t="s">
        <v>479</v>
      </c>
      <c r="B147" s="1" t="s">
        <v>630</v>
      </c>
      <c r="C147" s="1" t="s">
        <v>981</v>
      </c>
      <c r="D147" s="1" t="s">
        <v>1299</v>
      </c>
      <c r="E147" s="3">
        <v>96.988888888888894</v>
      </c>
      <c r="F147" s="3">
        <f t="shared" si="8"/>
        <v>282.52877777777775</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34.648777777777781</v>
      </c>
      <c r="J147" s="3">
        <f t="shared" si="6"/>
        <v>0</v>
      </c>
      <c r="K147" s="4">
        <f>Table39[[#This Row],[RN Hours Contract (W/ Admin, DON)]]/Table39[[#This Row],[RN Hours (w/ Admin, DON)]]</f>
        <v>0</v>
      </c>
      <c r="L147" s="3">
        <v>19.809666666666665</v>
      </c>
      <c r="M147" s="3">
        <v>0</v>
      </c>
      <c r="N147" s="4">
        <f>Table39[[#This Row],[RN Hours Contract]]/Table39[[#This Row],[RN Hours]]</f>
        <v>0</v>
      </c>
      <c r="O147" s="3">
        <v>9.2391111111111126</v>
      </c>
      <c r="P147" s="3">
        <v>0</v>
      </c>
      <c r="Q147" s="4">
        <f>Table39[[#This Row],[RN Admin Hours Contract]]/Table39[[#This Row],[RN Admin Hours]]</f>
        <v>0</v>
      </c>
      <c r="R147" s="3">
        <v>5.6</v>
      </c>
      <c r="S147" s="3">
        <v>0</v>
      </c>
      <c r="T147" s="4">
        <f>Table39[[#This Row],[RN DON Hours Contract]]/Table39[[#This Row],[RN DON Hours]]</f>
        <v>0</v>
      </c>
      <c r="U147" s="3">
        <f>SUM(Table39[[#This Row],[LPN Hours]], Table39[[#This Row],[LPN Admin Hours]])</f>
        <v>62.902999999999999</v>
      </c>
      <c r="V147" s="3">
        <f>Table39[[#This Row],[LPN Hours Contract]]+Table39[[#This Row],[LPN Admin Hours Contract]]</f>
        <v>0</v>
      </c>
      <c r="W147" s="4">
        <f t="shared" si="7"/>
        <v>0</v>
      </c>
      <c r="X147" s="3">
        <v>57.885666666666665</v>
      </c>
      <c r="Y147" s="3">
        <v>0</v>
      </c>
      <c r="Z147" s="4">
        <f>Table39[[#This Row],[LPN Hours Contract]]/Table39[[#This Row],[LPN Hours]]</f>
        <v>0</v>
      </c>
      <c r="AA147" s="3">
        <v>5.0173333333333323</v>
      </c>
      <c r="AB147" s="3">
        <v>0</v>
      </c>
      <c r="AC147" s="4">
        <f>Table39[[#This Row],[LPN Admin Hours Contract]]/Table39[[#This Row],[LPN Admin Hours]]</f>
        <v>0</v>
      </c>
      <c r="AD147" s="3">
        <f>SUM(Table39[[#This Row],[CNA Hours]], Table39[[#This Row],[NA in Training Hours]], Table39[[#This Row],[Med Aide/Tech Hours]])</f>
        <v>184.97699999999998</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125.28766666666667</v>
      </c>
      <c r="AH147" s="3">
        <v>0</v>
      </c>
      <c r="AI147" s="4">
        <f>Table39[[#This Row],[CNA Hours Contract]]/Table39[[#This Row],[CNA Hours]]</f>
        <v>0</v>
      </c>
      <c r="AJ147" s="3">
        <v>20.25633333333333</v>
      </c>
      <c r="AK147" s="3">
        <v>0</v>
      </c>
      <c r="AL147" s="4">
        <f>Table39[[#This Row],[NA in Training Hours Contract]]/Table39[[#This Row],[NA in Training Hours]]</f>
        <v>0</v>
      </c>
      <c r="AM147" s="3">
        <v>39.432999999999993</v>
      </c>
      <c r="AN147" s="3">
        <v>0</v>
      </c>
      <c r="AO147" s="4">
        <f>Table39[[#This Row],[Med Aide/Tech Hours Contract]]/Table39[[#This Row],[Med Aide/Tech Hours]]</f>
        <v>0</v>
      </c>
      <c r="AP147" s="1" t="s">
        <v>145</v>
      </c>
      <c r="AQ147" s="1">
        <v>7</v>
      </c>
    </row>
    <row r="148" spans="1:43" x14ac:dyDescent="0.2">
      <c r="A148" s="1" t="s">
        <v>479</v>
      </c>
      <c r="B148" s="1" t="s">
        <v>631</v>
      </c>
      <c r="C148" s="1" t="s">
        <v>971</v>
      </c>
      <c r="D148" s="1" t="s">
        <v>1280</v>
      </c>
      <c r="E148" s="3">
        <v>60.5</v>
      </c>
      <c r="F148" s="3">
        <f t="shared" si="8"/>
        <v>220.39844444444446</v>
      </c>
      <c r="G148" s="3">
        <f>SUM(Table39[[#This Row],[RN Hours Contract (W/ Admin, DON)]], Table39[[#This Row],[LPN Contract Hours (w/ Admin)]], Table39[[#This Row],[CNA/NA/Med Aide Contract Hours]])</f>
        <v>0</v>
      </c>
      <c r="H148" s="4">
        <f>Table39[[#This Row],[Total Contract Hours]]/Table39[[#This Row],[Total Hours Nurse Staffing]]</f>
        <v>0</v>
      </c>
      <c r="I148" s="3">
        <f>SUM(Table39[[#This Row],[RN Hours]], Table39[[#This Row],[RN Admin Hours]], Table39[[#This Row],[RN DON Hours]])</f>
        <v>28.999111111111112</v>
      </c>
      <c r="J148" s="3">
        <f t="shared" si="6"/>
        <v>0</v>
      </c>
      <c r="K148" s="4">
        <f>Table39[[#This Row],[RN Hours Contract (W/ Admin, DON)]]/Table39[[#This Row],[RN Hours (w/ Admin, DON)]]</f>
        <v>0</v>
      </c>
      <c r="L148" s="3">
        <v>17.748555555555555</v>
      </c>
      <c r="M148" s="3">
        <v>0</v>
      </c>
      <c r="N148" s="4">
        <f>Table39[[#This Row],[RN Hours Contract]]/Table39[[#This Row],[RN Hours]]</f>
        <v>0</v>
      </c>
      <c r="O148" s="3">
        <v>5.6866666666666674</v>
      </c>
      <c r="P148" s="3">
        <v>0</v>
      </c>
      <c r="Q148" s="4">
        <f>Table39[[#This Row],[RN Admin Hours Contract]]/Table39[[#This Row],[RN Admin Hours]]</f>
        <v>0</v>
      </c>
      <c r="R148" s="3">
        <v>5.5638888888888891</v>
      </c>
      <c r="S148" s="3">
        <v>0</v>
      </c>
      <c r="T148" s="4">
        <f>Table39[[#This Row],[RN DON Hours Contract]]/Table39[[#This Row],[RN DON Hours]]</f>
        <v>0</v>
      </c>
      <c r="U148" s="3">
        <f>SUM(Table39[[#This Row],[LPN Hours]], Table39[[#This Row],[LPN Admin Hours]])</f>
        <v>49.092000000000006</v>
      </c>
      <c r="V148" s="3">
        <f>Table39[[#This Row],[LPN Hours Contract]]+Table39[[#This Row],[LPN Admin Hours Contract]]</f>
        <v>0</v>
      </c>
      <c r="W148" s="4">
        <f t="shared" si="7"/>
        <v>0</v>
      </c>
      <c r="X148" s="3">
        <v>43.233666666666672</v>
      </c>
      <c r="Y148" s="3">
        <v>0</v>
      </c>
      <c r="Z148" s="4">
        <f>Table39[[#This Row],[LPN Hours Contract]]/Table39[[#This Row],[LPN Hours]]</f>
        <v>0</v>
      </c>
      <c r="AA148" s="3">
        <v>5.8583333333333334</v>
      </c>
      <c r="AB148" s="3">
        <v>0</v>
      </c>
      <c r="AC148" s="4">
        <f>Table39[[#This Row],[LPN Admin Hours Contract]]/Table39[[#This Row],[LPN Admin Hours]]</f>
        <v>0</v>
      </c>
      <c r="AD148" s="3">
        <f>SUM(Table39[[#This Row],[CNA Hours]], Table39[[#This Row],[NA in Training Hours]], Table39[[#This Row],[Med Aide/Tech Hours]])</f>
        <v>142.30733333333333</v>
      </c>
      <c r="AE148" s="3">
        <f>SUM(Table39[[#This Row],[CNA Hours Contract]], Table39[[#This Row],[NA in Training Hours Contract]], Table39[[#This Row],[Med Aide/Tech Hours Contract]])</f>
        <v>0</v>
      </c>
      <c r="AF148" s="4">
        <f>Table39[[#This Row],[CNA/NA/Med Aide Contract Hours]]/Table39[[#This Row],[Total CNA, NA in Training, Med Aide/Tech Hours]]</f>
        <v>0</v>
      </c>
      <c r="AG148" s="3">
        <v>117.85166666666666</v>
      </c>
      <c r="AH148" s="3">
        <v>0</v>
      </c>
      <c r="AI148" s="4">
        <f>Table39[[#This Row],[CNA Hours Contract]]/Table39[[#This Row],[CNA Hours]]</f>
        <v>0</v>
      </c>
      <c r="AJ148" s="3">
        <v>3.0917777777777777</v>
      </c>
      <c r="AK148" s="3">
        <v>0</v>
      </c>
      <c r="AL148" s="4">
        <f>Table39[[#This Row],[NA in Training Hours Contract]]/Table39[[#This Row],[NA in Training Hours]]</f>
        <v>0</v>
      </c>
      <c r="AM148" s="3">
        <v>21.363888888888887</v>
      </c>
      <c r="AN148" s="3">
        <v>0</v>
      </c>
      <c r="AO148" s="4">
        <f>Table39[[#This Row],[Med Aide/Tech Hours Contract]]/Table39[[#This Row],[Med Aide/Tech Hours]]</f>
        <v>0</v>
      </c>
      <c r="AP148" s="1" t="s">
        <v>146</v>
      </c>
      <c r="AQ148" s="1">
        <v>7</v>
      </c>
    </row>
    <row r="149" spans="1:43" x14ac:dyDescent="0.2">
      <c r="A149" s="1" t="s">
        <v>479</v>
      </c>
      <c r="B149" s="1" t="s">
        <v>632</v>
      </c>
      <c r="C149" s="1" t="s">
        <v>1025</v>
      </c>
      <c r="D149" s="1" t="s">
        <v>1276</v>
      </c>
      <c r="E149" s="3">
        <v>45.1</v>
      </c>
      <c r="F149" s="3">
        <f t="shared" si="8"/>
        <v>253.8007777777778</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102.89577777777778</v>
      </c>
      <c r="J149" s="3">
        <f t="shared" si="6"/>
        <v>0</v>
      </c>
      <c r="K149" s="4">
        <f>Table39[[#This Row],[RN Hours Contract (W/ Admin, DON)]]/Table39[[#This Row],[RN Hours (w/ Admin, DON)]]</f>
        <v>0</v>
      </c>
      <c r="L149" s="3">
        <v>76.145333333333326</v>
      </c>
      <c r="M149" s="3">
        <v>0</v>
      </c>
      <c r="N149" s="4">
        <f>Table39[[#This Row],[RN Hours Contract]]/Table39[[#This Row],[RN Hours]]</f>
        <v>0</v>
      </c>
      <c r="O149" s="3">
        <v>23.326666666666672</v>
      </c>
      <c r="P149" s="3">
        <v>0</v>
      </c>
      <c r="Q149" s="4">
        <f>Table39[[#This Row],[RN Admin Hours Contract]]/Table39[[#This Row],[RN Admin Hours]]</f>
        <v>0</v>
      </c>
      <c r="R149" s="3">
        <v>3.4237777777777807</v>
      </c>
      <c r="S149" s="3">
        <v>0</v>
      </c>
      <c r="T149" s="4">
        <f>Table39[[#This Row],[RN DON Hours Contract]]/Table39[[#This Row],[RN DON Hours]]</f>
        <v>0</v>
      </c>
      <c r="U149" s="3">
        <f>SUM(Table39[[#This Row],[LPN Hours]], Table39[[#This Row],[LPN Admin Hours]])</f>
        <v>50.56711111111111</v>
      </c>
      <c r="V149" s="3">
        <f>Table39[[#This Row],[LPN Hours Contract]]+Table39[[#This Row],[LPN Admin Hours Contract]]</f>
        <v>0</v>
      </c>
      <c r="W149" s="4">
        <f t="shared" si="7"/>
        <v>0</v>
      </c>
      <c r="X149" s="3">
        <v>50.56711111111111</v>
      </c>
      <c r="Y149" s="3">
        <v>0</v>
      </c>
      <c r="Z149" s="4">
        <f>Table39[[#This Row],[LPN Hours Contract]]/Table39[[#This Row],[LPN Hours]]</f>
        <v>0</v>
      </c>
      <c r="AA149" s="3">
        <v>0</v>
      </c>
      <c r="AB149" s="3">
        <v>0</v>
      </c>
      <c r="AC149" s="4">
        <v>0</v>
      </c>
      <c r="AD149" s="3">
        <f>SUM(Table39[[#This Row],[CNA Hours]], Table39[[#This Row],[NA in Training Hours]], Table39[[#This Row],[Med Aide/Tech Hours]])</f>
        <v>100.33788888888888</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85.410111111111107</v>
      </c>
      <c r="AH149" s="3">
        <v>0</v>
      </c>
      <c r="AI149" s="4">
        <f>Table39[[#This Row],[CNA Hours Contract]]/Table39[[#This Row],[CNA Hours]]</f>
        <v>0</v>
      </c>
      <c r="AJ149" s="3">
        <v>0</v>
      </c>
      <c r="AK149" s="3">
        <v>0</v>
      </c>
      <c r="AL149" s="4">
        <v>0</v>
      </c>
      <c r="AM149" s="3">
        <v>14.927777777777777</v>
      </c>
      <c r="AN149" s="3">
        <v>0</v>
      </c>
      <c r="AO149" s="4">
        <f>Table39[[#This Row],[Med Aide/Tech Hours Contract]]/Table39[[#This Row],[Med Aide/Tech Hours]]</f>
        <v>0</v>
      </c>
      <c r="AP149" s="1" t="s">
        <v>147</v>
      </c>
      <c r="AQ149" s="1">
        <v>7</v>
      </c>
    </row>
    <row r="150" spans="1:43" x14ac:dyDescent="0.2">
      <c r="A150" s="1" t="s">
        <v>479</v>
      </c>
      <c r="B150" s="1" t="s">
        <v>633</v>
      </c>
      <c r="C150" s="1" t="s">
        <v>988</v>
      </c>
      <c r="D150" s="1" t="s">
        <v>1206</v>
      </c>
      <c r="E150" s="3">
        <v>68.222222222222229</v>
      </c>
      <c r="F150" s="3">
        <f t="shared" si="8"/>
        <v>244.89933333333335</v>
      </c>
      <c r="G150" s="3">
        <f>SUM(Table39[[#This Row],[RN Hours Contract (W/ Admin, DON)]], Table39[[#This Row],[LPN Contract Hours (w/ Admin)]], Table39[[#This Row],[CNA/NA/Med Aide Contract Hours]])</f>
        <v>0</v>
      </c>
      <c r="H150" s="4">
        <f>Table39[[#This Row],[Total Contract Hours]]/Table39[[#This Row],[Total Hours Nurse Staffing]]</f>
        <v>0</v>
      </c>
      <c r="I150" s="3">
        <f>SUM(Table39[[#This Row],[RN Hours]], Table39[[#This Row],[RN Admin Hours]], Table39[[#This Row],[RN DON Hours]])</f>
        <v>34.283666666666662</v>
      </c>
      <c r="J150" s="3">
        <f t="shared" si="6"/>
        <v>0</v>
      </c>
      <c r="K150" s="4">
        <f>Table39[[#This Row],[RN Hours Contract (W/ Admin, DON)]]/Table39[[#This Row],[RN Hours (w/ Admin, DON)]]</f>
        <v>0</v>
      </c>
      <c r="L150" s="3">
        <v>28.520222222222223</v>
      </c>
      <c r="M150" s="3">
        <v>0</v>
      </c>
      <c r="N150" s="4">
        <f>Table39[[#This Row],[RN Hours Contract]]/Table39[[#This Row],[RN Hours]]</f>
        <v>0</v>
      </c>
      <c r="O150" s="3">
        <v>0</v>
      </c>
      <c r="P150" s="3">
        <v>0</v>
      </c>
      <c r="Q150" s="4">
        <v>0</v>
      </c>
      <c r="R150" s="3">
        <v>5.7634444444444419</v>
      </c>
      <c r="S150" s="3">
        <v>0</v>
      </c>
      <c r="T150" s="4">
        <f>Table39[[#This Row],[RN DON Hours Contract]]/Table39[[#This Row],[RN DON Hours]]</f>
        <v>0</v>
      </c>
      <c r="U150" s="3">
        <f>SUM(Table39[[#This Row],[LPN Hours]], Table39[[#This Row],[LPN Admin Hours]])</f>
        <v>55.390666666666668</v>
      </c>
      <c r="V150" s="3">
        <f>Table39[[#This Row],[LPN Hours Contract]]+Table39[[#This Row],[LPN Admin Hours Contract]]</f>
        <v>0</v>
      </c>
      <c r="W150" s="4">
        <f t="shared" si="7"/>
        <v>0</v>
      </c>
      <c r="X150" s="3">
        <v>55.390666666666668</v>
      </c>
      <c r="Y150" s="3">
        <v>0</v>
      </c>
      <c r="Z150" s="4">
        <f>Table39[[#This Row],[LPN Hours Contract]]/Table39[[#This Row],[LPN Hours]]</f>
        <v>0</v>
      </c>
      <c r="AA150" s="3">
        <v>0</v>
      </c>
      <c r="AB150" s="3">
        <v>0</v>
      </c>
      <c r="AC150" s="4">
        <v>0</v>
      </c>
      <c r="AD150" s="3">
        <f>SUM(Table39[[#This Row],[CNA Hours]], Table39[[#This Row],[NA in Training Hours]], Table39[[#This Row],[Med Aide/Tech Hours]])</f>
        <v>155.22500000000002</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103.89888888888889</v>
      </c>
      <c r="AH150" s="3">
        <v>0</v>
      </c>
      <c r="AI150" s="4">
        <f>Table39[[#This Row],[CNA Hours Contract]]/Table39[[#This Row],[CNA Hours]]</f>
        <v>0</v>
      </c>
      <c r="AJ150" s="3">
        <v>11.258666666666668</v>
      </c>
      <c r="AK150" s="3">
        <v>0</v>
      </c>
      <c r="AL150" s="4">
        <f>Table39[[#This Row],[NA in Training Hours Contract]]/Table39[[#This Row],[NA in Training Hours]]</f>
        <v>0</v>
      </c>
      <c r="AM150" s="3">
        <v>40.067444444444455</v>
      </c>
      <c r="AN150" s="3">
        <v>0</v>
      </c>
      <c r="AO150" s="4">
        <f>Table39[[#This Row],[Med Aide/Tech Hours Contract]]/Table39[[#This Row],[Med Aide/Tech Hours]]</f>
        <v>0</v>
      </c>
      <c r="AP150" s="1" t="s">
        <v>148</v>
      </c>
      <c r="AQ150" s="1">
        <v>7</v>
      </c>
    </row>
    <row r="151" spans="1:43" x14ac:dyDescent="0.2">
      <c r="A151" s="1" t="s">
        <v>479</v>
      </c>
      <c r="B151" s="1" t="s">
        <v>634</v>
      </c>
      <c r="C151" s="1" t="s">
        <v>967</v>
      </c>
      <c r="D151" s="1" t="s">
        <v>1243</v>
      </c>
      <c r="E151" s="3">
        <v>42.833333333333336</v>
      </c>
      <c r="F151" s="3">
        <f t="shared" si="8"/>
        <v>136.09166666666667</v>
      </c>
      <c r="G151" s="3">
        <f>SUM(Table39[[#This Row],[RN Hours Contract (W/ Admin, DON)]], Table39[[#This Row],[LPN Contract Hours (w/ Admin)]], Table39[[#This Row],[CNA/NA/Med Aide Contract Hours]])</f>
        <v>0</v>
      </c>
      <c r="H151" s="4">
        <f>Table39[[#This Row],[Total Contract Hours]]/Table39[[#This Row],[Total Hours Nurse Staffing]]</f>
        <v>0</v>
      </c>
      <c r="I151" s="3">
        <f>SUM(Table39[[#This Row],[RN Hours]], Table39[[#This Row],[RN Admin Hours]], Table39[[#This Row],[RN DON Hours]])</f>
        <v>20.06111111111111</v>
      </c>
      <c r="J151" s="3">
        <f t="shared" si="6"/>
        <v>0</v>
      </c>
      <c r="K151" s="4">
        <f>Table39[[#This Row],[RN Hours Contract (W/ Admin, DON)]]/Table39[[#This Row],[RN Hours (w/ Admin, DON)]]</f>
        <v>0</v>
      </c>
      <c r="L151" s="3">
        <v>10.484444444444446</v>
      </c>
      <c r="M151" s="3">
        <v>0</v>
      </c>
      <c r="N151" s="4">
        <f>Table39[[#This Row],[RN Hours Contract]]/Table39[[#This Row],[RN Hours]]</f>
        <v>0</v>
      </c>
      <c r="O151" s="3">
        <v>6.02111111111111</v>
      </c>
      <c r="P151" s="3">
        <v>0</v>
      </c>
      <c r="Q151" s="4">
        <f>Table39[[#This Row],[RN Admin Hours Contract]]/Table39[[#This Row],[RN Admin Hours]]</f>
        <v>0</v>
      </c>
      <c r="R151" s="3">
        <v>3.5555555555555554</v>
      </c>
      <c r="S151" s="3">
        <v>0</v>
      </c>
      <c r="T151" s="4">
        <f>Table39[[#This Row],[RN DON Hours Contract]]/Table39[[#This Row],[RN DON Hours]]</f>
        <v>0</v>
      </c>
      <c r="U151" s="3">
        <f>SUM(Table39[[#This Row],[LPN Hours]], Table39[[#This Row],[LPN Admin Hours]])</f>
        <v>31.27555555555556</v>
      </c>
      <c r="V151" s="3">
        <f>Table39[[#This Row],[LPN Hours Contract]]+Table39[[#This Row],[LPN Admin Hours Contract]]</f>
        <v>0</v>
      </c>
      <c r="W151" s="4">
        <f t="shared" si="7"/>
        <v>0</v>
      </c>
      <c r="X151" s="3">
        <v>22.096111111111114</v>
      </c>
      <c r="Y151" s="3">
        <v>0</v>
      </c>
      <c r="Z151" s="4">
        <f>Table39[[#This Row],[LPN Hours Contract]]/Table39[[#This Row],[LPN Hours]]</f>
        <v>0</v>
      </c>
      <c r="AA151" s="3">
        <v>9.1794444444444458</v>
      </c>
      <c r="AB151" s="3">
        <v>0</v>
      </c>
      <c r="AC151" s="4">
        <f>Table39[[#This Row],[LPN Admin Hours Contract]]/Table39[[#This Row],[LPN Admin Hours]]</f>
        <v>0</v>
      </c>
      <c r="AD151" s="3">
        <f>SUM(Table39[[#This Row],[CNA Hours]], Table39[[#This Row],[NA in Training Hours]], Table39[[#This Row],[Med Aide/Tech Hours]])</f>
        <v>84.754999999999995</v>
      </c>
      <c r="AE151" s="3">
        <f>SUM(Table39[[#This Row],[CNA Hours Contract]], Table39[[#This Row],[NA in Training Hours Contract]], Table39[[#This Row],[Med Aide/Tech Hours Contract]])</f>
        <v>0</v>
      </c>
      <c r="AF151" s="4">
        <f>Table39[[#This Row],[CNA/NA/Med Aide Contract Hours]]/Table39[[#This Row],[Total CNA, NA in Training, Med Aide/Tech Hours]]</f>
        <v>0</v>
      </c>
      <c r="AG151" s="3">
        <v>48.055</v>
      </c>
      <c r="AH151" s="3">
        <v>0</v>
      </c>
      <c r="AI151" s="4">
        <f>Table39[[#This Row],[CNA Hours Contract]]/Table39[[#This Row],[CNA Hours]]</f>
        <v>0</v>
      </c>
      <c r="AJ151" s="3">
        <v>22.714444444444439</v>
      </c>
      <c r="AK151" s="3">
        <v>0</v>
      </c>
      <c r="AL151" s="4">
        <f>Table39[[#This Row],[NA in Training Hours Contract]]/Table39[[#This Row],[NA in Training Hours]]</f>
        <v>0</v>
      </c>
      <c r="AM151" s="3">
        <v>13.985555555555553</v>
      </c>
      <c r="AN151" s="3">
        <v>0</v>
      </c>
      <c r="AO151" s="4">
        <f>Table39[[#This Row],[Med Aide/Tech Hours Contract]]/Table39[[#This Row],[Med Aide/Tech Hours]]</f>
        <v>0</v>
      </c>
      <c r="AP151" s="1" t="s">
        <v>149</v>
      </c>
      <c r="AQ151" s="1">
        <v>7</v>
      </c>
    </row>
    <row r="152" spans="1:43" x14ac:dyDescent="0.2">
      <c r="A152" s="1" t="s">
        <v>479</v>
      </c>
      <c r="B152" s="1" t="s">
        <v>635</v>
      </c>
      <c r="C152" s="1" t="s">
        <v>1050</v>
      </c>
      <c r="D152" s="1" t="s">
        <v>1276</v>
      </c>
      <c r="E152" s="3">
        <v>82.644444444444446</v>
      </c>
      <c r="F152" s="3">
        <f t="shared" si="8"/>
        <v>385.85900000000004</v>
      </c>
      <c r="G152" s="3">
        <f>SUM(Table39[[#This Row],[RN Hours Contract (W/ Admin, DON)]], Table39[[#This Row],[LPN Contract Hours (w/ Admin)]], Table39[[#This Row],[CNA/NA/Med Aide Contract Hours]])</f>
        <v>79.23599999999999</v>
      </c>
      <c r="H152" s="4">
        <f>Table39[[#This Row],[Total Contract Hours]]/Table39[[#This Row],[Total Hours Nurse Staffing]]</f>
        <v>0.20534962253050981</v>
      </c>
      <c r="I152" s="3">
        <f>SUM(Table39[[#This Row],[RN Hours]], Table39[[#This Row],[RN Admin Hours]], Table39[[#This Row],[RN DON Hours]])</f>
        <v>67.75333333333333</v>
      </c>
      <c r="J152" s="3">
        <f t="shared" si="6"/>
        <v>9.4898888888888884</v>
      </c>
      <c r="K152" s="4">
        <f>Table39[[#This Row],[RN Hours Contract (W/ Admin, DON)]]/Table39[[#This Row],[RN Hours (w/ Admin, DON)]]</f>
        <v>0.14006526944143791</v>
      </c>
      <c r="L152" s="3">
        <v>49.836666666666666</v>
      </c>
      <c r="M152" s="3">
        <v>9.4898888888888884</v>
      </c>
      <c r="N152" s="4">
        <f>Table39[[#This Row],[RN Hours Contract]]/Table39[[#This Row],[RN Hours]]</f>
        <v>0.19041981584286446</v>
      </c>
      <c r="O152" s="3">
        <v>12.205555555555556</v>
      </c>
      <c r="P152" s="3">
        <v>0</v>
      </c>
      <c r="Q152" s="4">
        <f>Table39[[#This Row],[RN Admin Hours Contract]]/Table39[[#This Row],[RN Admin Hours]]</f>
        <v>0</v>
      </c>
      <c r="R152" s="3">
        <v>5.7111111111111112</v>
      </c>
      <c r="S152" s="3">
        <v>0</v>
      </c>
      <c r="T152" s="4">
        <f>Table39[[#This Row],[RN DON Hours Contract]]/Table39[[#This Row],[RN DON Hours]]</f>
        <v>0</v>
      </c>
      <c r="U152" s="3">
        <f>SUM(Table39[[#This Row],[LPN Hours]], Table39[[#This Row],[LPN Admin Hours]])</f>
        <v>93.603777777777779</v>
      </c>
      <c r="V152" s="3">
        <f>Table39[[#This Row],[LPN Hours Contract]]+Table39[[#This Row],[LPN Admin Hours Contract]]</f>
        <v>27.93944444444444</v>
      </c>
      <c r="W152" s="4">
        <f t="shared" si="7"/>
        <v>0.29848629091418433</v>
      </c>
      <c r="X152" s="3">
        <v>88.138666666666666</v>
      </c>
      <c r="Y152" s="3">
        <v>27.93944444444444</v>
      </c>
      <c r="Z152" s="4">
        <f>Table39[[#This Row],[LPN Hours Contract]]/Table39[[#This Row],[LPN Hours]]</f>
        <v>0.31699418088668357</v>
      </c>
      <c r="AA152" s="3">
        <v>5.4651111111111117</v>
      </c>
      <c r="AB152" s="3">
        <v>0</v>
      </c>
      <c r="AC152" s="4">
        <f>Table39[[#This Row],[LPN Admin Hours Contract]]/Table39[[#This Row],[LPN Admin Hours]]</f>
        <v>0</v>
      </c>
      <c r="AD152" s="3">
        <f>SUM(Table39[[#This Row],[CNA Hours]], Table39[[#This Row],[NA in Training Hours]], Table39[[#This Row],[Med Aide/Tech Hours]])</f>
        <v>224.50188888888891</v>
      </c>
      <c r="AE152" s="3">
        <f>SUM(Table39[[#This Row],[CNA Hours Contract]], Table39[[#This Row],[NA in Training Hours Contract]], Table39[[#This Row],[Med Aide/Tech Hours Contract]])</f>
        <v>41.806666666666665</v>
      </c>
      <c r="AF152" s="4">
        <f>Table39[[#This Row],[CNA/NA/Med Aide Contract Hours]]/Table39[[#This Row],[Total CNA, NA in Training, Med Aide/Tech Hours]]</f>
        <v>0.18621966556084404</v>
      </c>
      <c r="AG152" s="3">
        <v>218.0026666666667</v>
      </c>
      <c r="AH152" s="3">
        <v>41.806666666666665</v>
      </c>
      <c r="AI152" s="4">
        <f>Table39[[#This Row],[CNA Hours Contract]]/Table39[[#This Row],[CNA Hours]]</f>
        <v>0.19177135447884425</v>
      </c>
      <c r="AJ152" s="3">
        <v>0</v>
      </c>
      <c r="AK152" s="3">
        <v>0</v>
      </c>
      <c r="AL152" s="4">
        <v>0</v>
      </c>
      <c r="AM152" s="3">
        <v>6.4992222222222242</v>
      </c>
      <c r="AN152" s="3">
        <v>0</v>
      </c>
      <c r="AO152" s="4">
        <f>Table39[[#This Row],[Med Aide/Tech Hours Contract]]/Table39[[#This Row],[Med Aide/Tech Hours]]</f>
        <v>0</v>
      </c>
      <c r="AP152" s="1" t="s">
        <v>150</v>
      </c>
      <c r="AQ152" s="1">
        <v>7</v>
      </c>
    </row>
    <row r="153" spans="1:43" x14ac:dyDescent="0.2">
      <c r="A153" s="1" t="s">
        <v>479</v>
      </c>
      <c r="B153" s="1" t="s">
        <v>636</v>
      </c>
      <c r="C153" s="1" t="s">
        <v>1016</v>
      </c>
      <c r="D153" s="1" t="s">
        <v>1232</v>
      </c>
      <c r="E153" s="3">
        <v>32.388888888888886</v>
      </c>
      <c r="F153" s="3">
        <f t="shared" si="8"/>
        <v>104.00888888888889</v>
      </c>
      <c r="G153" s="3">
        <f>SUM(Table39[[#This Row],[RN Hours Contract (W/ Admin, DON)]], Table39[[#This Row],[LPN Contract Hours (w/ Admin)]], Table39[[#This Row],[CNA/NA/Med Aide Contract Hours]])</f>
        <v>8.8888888888888892E-2</v>
      </c>
      <c r="H153" s="4">
        <f>Table39[[#This Row],[Total Contract Hours]]/Table39[[#This Row],[Total Hours Nurse Staffing]]</f>
        <v>8.5462780958892406E-4</v>
      </c>
      <c r="I153" s="3">
        <f>SUM(Table39[[#This Row],[RN Hours]], Table39[[#This Row],[RN Admin Hours]], Table39[[#This Row],[RN DON Hours]])</f>
        <v>15.613777777777777</v>
      </c>
      <c r="J153" s="3">
        <f t="shared" si="6"/>
        <v>8.8888888888888892E-2</v>
      </c>
      <c r="K153" s="4">
        <f>Table39[[#This Row],[RN Hours Contract (W/ Admin, DON)]]/Table39[[#This Row],[RN Hours (w/ Admin, DON)]]</f>
        <v>5.6929777119922578E-3</v>
      </c>
      <c r="L153" s="3">
        <v>10.591555555555555</v>
      </c>
      <c r="M153" s="3">
        <v>0</v>
      </c>
      <c r="N153" s="4">
        <f>Table39[[#This Row],[RN Hours Contract]]/Table39[[#This Row],[RN Hours]]</f>
        <v>0</v>
      </c>
      <c r="O153" s="3">
        <v>8.8888888888888892E-2</v>
      </c>
      <c r="P153" s="3">
        <v>8.8888888888888892E-2</v>
      </c>
      <c r="Q153" s="4">
        <f>Table39[[#This Row],[RN Admin Hours Contract]]/Table39[[#This Row],[RN Admin Hours]]</f>
        <v>1</v>
      </c>
      <c r="R153" s="3">
        <v>4.9333333333333336</v>
      </c>
      <c r="S153" s="3">
        <v>0</v>
      </c>
      <c r="T153" s="4">
        <f>Table39[[#This Row],[RN DON Hours Contract]]/Table39[[#This Row],[RN DON Hours]]</f>
        <v>0</v>
      </c>
      <c r="U153" s="3">
        <f>SUM(Table39[[#This Row],[LPN Hours]], Table39[[#This Row],[LPN Admin Hours]])</f>
        <v>19.98811111111111</v>
      </c>
      <c r="V153" s="3">
        <f>Table39[[#This Row],[LPN Hours Contract]]+Table39[[#This Row],[LPN Admin Hours Contract]]</f>
        <v>0</v>
      </c>
      <c r="W153" s="4">
        <f t="shared" si="7"/>
        <v>0</v>
      </c>
      <c r="X153" s="3">
        <v>15.970222222222221</v>
      </c>
      <c r="Y153" s="3">
        <v>0</v>
      </c>
      <c r="Z153" s="4">
        <f>Table39[[#This Row],[LPN Hours Contract]]/Table39[[#This Row],[LPN Hours]]</f>
        <v>0</v>
      </c>
      <c r="AA153" s="3">
        <v>4.0178888888888888</v>
      </c>
      <c r="AB153" s="3">
        <v>0</v>
      </c>
      <c r="AC153" s="4">
        <f>Table39[[#This Row],[LPN Admin Hours Contract]]/Table39[[#This Row],[LPN Admin Hours]]</f>
        <v>0</v>
      </c>
      <c r="AD153" s="3">
        <f>SUM(Table39[[#This Row],[CNA Hours]], Table39[[#This Row],[NA in Training Hours]], Table39[[#This Row],[Med Aide/Tech Hours]])</f>
        <v>68.406999999999996</v>
      </c>
      <c r="AE153" s="3">
        <f>SUM(Table39[[#This Row],[CNA Hours Contract]], Table39[[#This Row],[NA in Training Hours Contract]], Table39[[#This Row],[Med Aide/Tech Hours Contract]])</f>
        <v>0</v>
      </c>
      <c r="AF153" s="4">
        <f>Table39[[#This Row],[CNA/NA/Med Aide Contract Hours]]/Table39[[#This Row],[Total CNA, NA in Training, Med Aide/Tech Hours]]</f>
        <v>0</v>
      </c>
      <c r="AG153" s="3">
        <v>43.253777777777778</v>
      </c>
      <c r="AH153" s="3">
        <v>0</v>
      </c>
      <c r="AI153" s="4">
        <f>Table39[[#This Row],[CNA Hours Contract]]/Table39[[#This Row],[CNA Hours]]</f>
        <v>0</v>
      </c>
      <c r="AJ153" s="3">
        <v>8.8401111111111081</v>
      </c>
      <c r="AK153" s="3">
        <v>0</v>
      </c>
      <c r="AL153" s="4">
        <f>Table39[[#This Row],[NA in Training Hours Contract]]/Table39[[#This Row],[NA in Training Hours]]</f>
        <v>0</v>
      </c>
      <c r="AM153" s="3">
        <v>16.313111111111112</v>
      </c>
      <c r="AN153" s="3">
        <v>0</v>
      </c>
      <c r="AO153" s="4">
        <f>Table39[[#This Row],[Med Aide/Tech Hours Contract]]/Table39[[#This Row],[Med Aide/Tech Hours]]</f>
        <v>0</v>
      </c>
      <c r="AP153" s="1" t="s">
        <v>151</v>
      </c>
      <c r="AQ153" s="1">
        <v>7</v>
      </c>
    </row>
    <row r="154" spans="1:43" x14ac:dyDescent="0.2">
      <c r="A154" s="1" t="s">
        <v>479</v>
      </c>
      <c r="B154" s="1" t="s">
        <v>637</v>
      </c>
      <c r="C154" s="1" t="s">
        <v>1038</v>
      </c>
      <c r="D154" s="1" t="s">
        <v>1221</v>
      </c>
      <c r="E154" s="3">
        <v>47.766666666666666</v>
      </c>
      <c r="F154" s="3">
        <f t="shared" si="8"/>
        <v>133.92499999999998</v>
      </c>
      <c r="G154" s="3">
        <f>SUM(Table39[[#This Row],[RN Hours Contract (W/ Admin, DON)]], Table39[[#This Row],[LPN Contract Hours (w/ Admin)]], Table39[[#This Row],[CNA/NA/Med Aide Contract Hours]])</f>
        <v>0</v>
      </c>
      <c r="H154" s="4">
        <f>Table39[[#This Row],[Total Contract Hours]]/Table39[[#This Row],[Total Hours Nurse Staffing]]</f>
        <v>0</v>
      </c>
      <c r="I154" s="3">
        <f>SUM(Table39[[#This Row],[RN Hours]], Table39[[#This Row],[RN Admin Hours]], Table39[[#This Row],[RN DON Hours]])</f>
        <v>17.294444444444444</v>
      </c>
      <c r="J154" s="3">
        <f t="shared" si="6"/>
        <v>0</v>
      </c>
      <c r="K154" s="4">
        <f>Table39[[#This Row],[RN Hours Contract (W/ Admin, DON)]]/Table39[[#This Row],[RN Hours (w/ Admin, DON)]]</f>
        <v>0</v>
      </c>
      <c r="L154" s="3">
        <v>6.9611111111111112</v>
      </c>
      <c r="M154" s="3">
        <v>0</v>
      </c>
      <c r="N154" s="4">
        <f>Table39[[#This Row],[RN Hours Contract]]/Table39[[#This Row],[RN Hours]]</f>
        <v>0</v>
      </c>
      <c r="O154" s="3">
        <v>4.7333333333333334</v>
      </c>
      <c r="P154" s="3">
        <v>0</v>
      </c>
      <c r="Q154" s="4">
        <f>Table39[[#This Row],[RN Admin Hours Contract]]/Table39[[#This Row],[RN Admin Hours]]</f>
        <v>0</v>
      </c>
      <c r="R154" s="3">
        <v>5.6</v>
      </c>
      <c r="S154" s="3">
        <v>0</v>
      </c>
      <c r="T154" s="4">
        <f>Table39[[#This Row],[RN DON Hours Contract]]/Table39[[#This Row],[RN DON Hours]]</f>
        <v>0</v>
      </c>
      <c r="U154" s="3">
        <f>SUM(Table39[[#This Row],[LPN Hours]], Table39[[#This Row],[LPN Admin Hours]])</f>
        <v>39.319444444444443</v>
      </c>
      <c r="V154" s="3">
        <f>Table39[[#This Row],[LPN Hours Contract]]+Table39[[#This Row],[LPN Admin Hours Contract]]</f>
        <v>0</v>
      </c>
      <c r="W154" s="4">
        <f t="shared" si="7"/>
        <v>0</v>
      </c>
      <c r="X154" s="3">
        <v>39.319444444444443</v>
      </c>
      <c r="Y154" s="3">
        <v>0</v>
      </c>
      <c r="Z154" s="4">
        <f>Table39[[#This Row],[LPN Hours Contract]]/Table39[[#This Row],[LPN Hours]]</f>
        <v>0</v>
      </c>
      <c r="AA154" s="3">
        <v>0</v>
      </c>
      <c r="AB154" s="3">
        <v>0</v>
      </c>
      <c r="AC154" s="4">
        <v>0</v>
      </c>
      <c r="AD154" s="3">
        <f>SUM(Table39[[#This Row],[CNA Hours]], Table39[[#This Row],[NA in Training Hours]], Table39[[#This Row],[Med Aide/Tech Hours]])</f>
        <v>77.311111111111103</v>
      </c>
      <c r="AE154" s="3">
        <f>SUM(Table39[[#This Row],[CNA Hours Contract]], Table39[[#This Row],[NA in Training Hours Contract]], Table39[[#This Row],[Med Aide/Tech Hours Contract]])</f>
        <v>0</v>
      </c>
      <c r="AF154" s="4">
        <f>Table39[[#This Row],[CNA/NA/Med Aide Contract Hours]]/Table39[[#This Row],[Total CNA, NA in Training, Med Aide/Tech Hours]]</f>
        <v>0</v>
      </c>
      <c r="AG154" s="3">
        <v>48.202777777777776</v>
      </c>
      <c r="AH154" s="3">
        <v>0</v>
      </c>
      <c r="AI154" s="4">
        <f>Table39[[#This Row],[CNA Hours Contract]]/Table39[[#This Row],[CNA Hours]]</f>
        <v>0</v>
      </c>
      <c r="AJ154" s="3">
        <v>29.108333333333334</v>
      </c>
      <c r="AK154" s="3">
        <v>0</v>
      </c>
      <c r="AL154" s="4">
        <f>Table39[[#This Row],[NA in Training Hours Contract]]/Table39[[#This Row],[NA in Training Hours]]</f>
        <v>0</v>
      </c>
      <c r="AM154" s="3">
        <v>0</v>
      </c>
      <c r="AN154" s="3">
        <v>0</v>
      </c>
      <c r="AO154" s="4">
        <v>0</v>
      </c>
      <c r="AP154" s="1" t="s">
        <v>152</v>
      </c>
      <c r="AQ154" s="1">
        <v>7</v>
      </c>
    </row>
    <row r="155" spans="1:43" x14ac:dyDescent="0.2">
      <c r="A155" s="1" t="s">
        <v>479</v>
      </c>
      <c r="B155" s="1" t="s">
        <v>638</v>
      </c>
      <c r="C155" s="1" t="s">
        <v>1029</v>
      </c>
      <c r="D155" s="1" t="s">
        <v>1234</v>
      </c>
      <c r="E155" s="3">
        <v>40.1</v>
      </c>
      <c r="F155" s="3">
        <f t="shared" si="8"/>
        <v>134.25277777777777</v>
      </c>
      <c r="G155" s="3">
        <f>SUM(Table39[[#This Row],[RN Hours Contract (W/ Admin, DON)]], Table39[[#This Row],[LPN Contract Hours (w/ Admin)]], Table39[[#This Row],[CNA/NA/Med Aide Contract Hours]])</f>
        <v>0</v>
      </c>
      <c r="H155" s="4">
        <f>Table39[[#This Row],[Total Contract Hours]]/Table39[[#This Row],[Total Hours Nurse Staffing]]</f>
        <v>0</v>
      </c>
      <c r="I155" s="3">
        <f>SUM(Table39[[#This Row],[RN Hours]], Table39[[#This Row],[RN Admin Hours]], Table39[[#This Row],[RN DON Hours]])</f>
        <v>17.608333333333334</v>
      </c>
      <c r="J155" s="3">
        <f t="shared" si="6"/>
        <v>0</v>
      </c>
      <c r="K155" s="4">
        <f>Table39[[#This Row],[RN Hours Contract (W/ Admin, DON)]]/Table39[[#This Row],[RN Hours (w/ Admin, DON)]]</f>
        <v>0</v>
      </c>
      <c r="L155" s="3">
        <v>11.830555555555556</v>
      </c>
      <c r="M155" s="3">
        <v>0</v>
      </c>
      <c r="N155" s="4">
        <f>Table39[[#This Row],[RN Hours Contract]]/Table39[[#This Row],[RN Hours]]</f>
        <v>0</v>
      </c>
      <c r="O155" s="3">
        <v>0</v>
      </c>
      <c r="P155" s="3">
        <v>0</v>
      </c>
      <c r="Q155" s="4">
        <v>0</v>
      </c>
      <c r="R155" s="3">
        <v>5.7777777777777777</v>
      </c>
      <c r="S155" s="3">
        <v>0</v>
      </c>
      <c r="T155" s="4">
        <f>Table39[[#This Row],[RN DON Hours Contract]]/Table39[[#This Row],[RN DON Hours]]</f>
        <v>0</v>
      </c>
      <c r="U155" s="3">
        <f>SUM(Table39[[#This Row],[LPN Hours]], Table39[[#This Row],[LPN Admin Hours]])</f>
        <v>41.969444444444441</v>
      </c>
      <c r="V155" s="3">
        <f>Table39[[#This Row],[LPN Hours Contract]]+Table39[[#This Row],[LPN Admin Hours Contract]]</f>
        <v>0</v>
      </c>
      <c r="W155" s="4">
        <f t="shared" si="7"/>
        <v>0</v>
      </c>
      <c r="X155" s="3">
        <v>36.43611111111111</v>
      </c>
      <c r="Y155" s="3">
        <v>0</v>
      </c>
      <c r="Z155" s="4">
        <f>Table39[[#This Row],[LPN Hours Contract]]/Table39[[#This Row],[LPN Hours]]</f>
        <v>0</v>
      </c>
      <c r="AA155" s="3">
        <v>5.5333333333333332</v>
      </c>
      <c r="AB155" s="3">
        <v>0</v>
      </c>
      <c r="AC155" s="4">
        <f>Table39[[#This Row],[LPN Admin Hours Contract]]/Table39[[#This Row],[LPN Admin Hours]]</f>
        <v>0</v>
      </c>
      <c r="AD155" s="3">
        <f>SUM(Table39[[#This Row],[CNA Hours]], Table39[[#This Row],[NA in Training Hours]], Table39[[#This Row],[Med Aide/Tech Hours]])</f>
        <v>74.674999999999997</v>
      </c>
      <c r="AE155" s="3">
        <f>SUM(Table39[[#This Row],[CNA Hours Contract]], Table39[[#This Row],[NA in Training Hours Contract]], Table39[[#This Row],[Med Aide/Tech Hours Contract]])</f>
        <v>0</v>
      </c>
      <c r="AF155" s="4">
        <f>Table39[[#This Row],[CNA/NA/Med Aide Contract Hours]]/Table39[[#This Row],[Total CNA, NA in Training, Med Aide/Tech Hours]]</f>
        <v>0</v>
      </c>
      <c r="AG155" s="3">
        <v>54.208333333333336</v>
      </c>
      <c r="AH155" s="3">
        <v>0</v>
      </c>
      <c r="AI155" s="4">
        <f>Table39[[#This Row],[CNA Hours Contract]]/Table39[[#This Row],[CNA Hours]]</f>
        <v>0</v>
      </c>
      <c r="AJ155" s="3">
        <v>8.8388888888888886</v>
      </c>
      <c r="AK155" s="3">
        <v>0</v>
      </c>
      <c r="AL155" s="4">
        <f>Table39[[#This Row],[NA in Training Hours Contract]]/Table39[[#This Row],[NA in Training Hours]]</f>
        <v>0</v>
      </c>
      <c r="AM155" s="3">
        <v>11.627777777777778</v>
      </c>
      <c r="AN155" s="3">
        <v>0</v>
      </c>
      <c r="AO155" s="4">
        <f>Table39[[#This Row],[Med Aide/Tech Hours Contract]]/Table39[[#This Row],[Med Aide/Tech Hours]]</f>
        <v>0</v>
      </c>
      <c r="AP155" s="1" t="s">
        <v>153</v>
      </c>
      <c r="AQ155" s="1">
        <v>7</v>
      </c>
    </row>
    <row r="156" spans="1:43" x14ac:dyDescent="0.2">
      <c r="A156" s="1" t="s">
        <v>479</v>
      </c>
      <c r="B156" s="1" t="s">
        <v>639</v>
      </c>
      <c r="C156" s="1" t="s">
        <v>1050</v>
      </c>
      <c r="D156" s="1" t="s">
        <v>1293</v>
      </c>
      <c r="E156" s="3">
        <v>76.266666666666666</v>
      </c>
      <c r="F156" s="3">
        <f t="shared" si="8"/>
        <v>212.84300000000002</v>
      </c>
      <c r="G156" s="3">
        <f>SUM(Table39[[#This Row],[RN Hours Contract (W/ Admin, DON)]], Table39[[#This Row],[LPN Contract Hours (w/ Admin)]], Table39[[#This Row],[CNA/NA/Med Aide Contract Hours]])</f>
        <v>1.0777777777777777</v>
      </c>
      <c r="H156" s="4">
        <f>Table39[[#This Row],[Total Contract Hours]]/Table39[[#This Row],[Total Hours Nurse Staffing]]</f>
        <v>5.0637219818259359E-3</v>
      </c>
      <c r="I156" s="3">
        <f>SUM(Table39[[#This Row],[RN Hours]], Table39[[#This Row],[RN Admin Hours]], Table39[[#This Row],[RN DON Hours]])</f>
        <v>15.700222222222221</v>
      </c>
      <c r="J156" s="3">
        <f t="shared" si="6"/>
        <v>1.0777777777777777</v>
      </c>
      <c r="K156" s="4">
        <f>Table39[[#This Row],[RN Hours Contract (W/ Admin, DON)]]/Table39[[#This Row],[RN Hours (w/ Admin, DON)]]</f>
        <v>6.8647294447353902E-2</v>
      </c>
      <c r="L156" s="3">
        <v>10.144666666666666</v>
      </c>
      <c r="M156" s="3">
        <v>1.0777777777777777</v>
      </c>
      <c r="N156" s="4">
        <f>Table39[[#This Row],[RN Hours Contract]]/Table39[[#This Row],[RN Hours]]</f>
        <v>0.10624082714507897</v>
      </c>
      <c r="O156" s="3">
        <v>0</v>
      </c>
      <c r="P156" s="3">
        <v>0</v>
      </c>
      <c r="Q156" s="4">
        <v>0</v>
      </c>
      <c r="R156" s="3">
        <v>5.5555555555555554</v>
      </c>
      <c r="S156" s="3">
        <v>0</v>
      </c>
      <c r="T156" s="4">
        <f>Table39[[#This Row],[RN DON Hours Contract]]/Table39[[#This Row],[RN DON Hours]]</f>
        <v>0</v>
      </c>
      <c r="U156" s="3">
        <f>SUM(Table39[[#This Row],[LPN Hours]], Table39[[#This Row],[LPN Admin Hours]])</f>
        <v>44.821222222222218</v>
      </c>
      <c r="V156" s="3">
        <f>Table39[[#This Row],[LPN Hours Contract]]+Table39[[#This Row],[LPN Admin Hours Contract]]</f>
        <v>0</v>
      </c>
      <c r="W156" s="4">
        <f t="shared" si="7"/>
        <v>0</v>
      </c>
      <c r="X156" s="3">
        <v>42.232888888888887</v>
      </c>
      <c r="Y156" s="3">
        <v>0</v>
      </c>
      <c r="Z156" s="4">
        <f>Table39[[#This Row],[LPN Hours Contract]]/Table39[[#This Row],[LPN Hours]]</f>
        <v>0</v>
      </c>
      <c r="AA156" s="3">
        <v>2.5883333333333334</v>
      </c>
      <c r="AB156" s="3">
        <v>0</v>
      </c>
      <c r="AC156" s="4">
        <f>Table39[[#This Row],[LPN Admin Hours Contract]]/Table39[[#This Row],[LPN Admin Hours]]</f>
        <v>0</v>
      </c>
      <c r="AD156" s="3">
        <f>SUM(Table39[[#This Row],[CNA Hours]], Table39[[#This Row],[NA in Training Hours]], Table39[[#This Row],[Med Aide/Tech Hours]])</f>
        <v>152.32155555555556</v>
      </c>
      <c r="AE156" s="3">
        <f>SUM(Table39[[#This Row],[CNA Hours Contract]], Table39[[#This Row],[NA in Training Hours Contract]], Table39[[#This Row],[Med Aide/Tech Hours Contract]])</f>
        <v>0</v>
      </c>
      <c r="AF156" s="4">
        <f>Table39[[#This Row],[CNA/NA/Med Aide Contract Hours]]/Table39[[#This Row],[Total CNA, NA in Training, Med Aide/Tech Hours]]</f>
        <v>0</v>
      </c>
      <c r="AG156" s="3">
        <v>112.72877777777778</v>
      </c>
      <c r="AH156" s="3">
        <v>0</v>
      </c>
      <c r="AI156" s="4">
        <f>Table39[[#This Row],[CNA Hours Contract]]/Table39[[#This Row],[CNA Hours]]</f>
        <v>0</v>
      </c>
      <c r="AJ156" s="3">
        <v>13.268555555555563</v>
      </c>
      <c r="AK156" s="3">
        <v>0</v>
      </c>
      <c r="AL156" s="4">
        <f>Table39[[#This Row],[NA in Training Hours Contract]]/Table39[[#This Row],[NA in Training Hours]]</f>
        <v>0</v>
      </c>
      <c r="AM156" s="3">
        <v>26.324222222222225</v>
      </c>
      <c r="AN156" s="3">
        <v>0</v>
      </c>
      <c r="AO156" s="4">
        <f>Table39[[#This Row],[Med Aide/Tech Hours Contract]]/Table39[[#This Row],[Med Aide/Tech Hours]]</f>
        <v>0</v>
      </c>
      <c r="AP156" s="1" t="s">
        <v>154</v>
      </c>
      <c r="AQ156" s="1">
        <v>7</v>
      </c>
    </row>
    <row r="157" spans="1:43" x14ac:dyDescent="0.2">
      <c r="A157" s="1" t="s">
        <v>479</v>
      </c>
      <c r="B157" s="1" t="s">
        <v>640</v>
      </c>
      <c r="C157" s="1" t="s">
        <v>1009</v>
      </c>
      <c r="D157" s="1" t="s">
        <v>1278</v>
      </c>
      <c r="E157" s="3">
        <v>49.955555555555556</v>
      </c>
      <c r="F157" s="3">
        <f t="shared" si="8"/>
        <v>153.60188888888888</v>
      </c>
      <c r="G157" s="3">
        <f>SUM(Table39[[#This Row],[RN Hours Contract (W/ Admin, DON)]], Table39[[#This Row],[LPN Contract Hours (w/ Admin)]], Table39[[#This Row],[CNA/NA/Med Aide Contract Hours]])</f>
        <v>0</v>
      </c>
      <c r="H157" s="4">
        <f>Table39[[#This Row],[Total Contract Hours]]/Table39[[#This Row],[Total Hours Nurse Staffing]]</f>
        <v>0</v>
      </c>
      <c r="I157" s="3">
        <f>SUM(Table39[[#This Row],[RN Hours]], Table39[[#This Row],[RN Admin Hours]], Table39[[#This Row],[RN DON Hours]])</f>
        <v>13.504222222222221</v>
      </c>
      <c r="J157" s="3">
        <f t="shared" si="6"/>
        <v>0</v>
      </c>
      <c r="K157" s="4">
        <f>Table39[[#This Row],[RN Hours Contract (W/ Admin, DON)]]/Table39[[#This Row],[RN Hours (w/ Admin, DON)]]</f>
        <v>0</v>
      </c>
      <c r="L157" s="3">
        <v>7.7426666666666666</v>
      </c>
      <c r="M157" s="3">
        <v>0</v>
      </c>
      <c r="N157" s="4">
        <f>Table39[[#This Row],[RN Hours Contract]]/Table39[[#This Row],[RN Hours]]</f>
        <v>0</v>
      </c>
      <c r="O157" s="3">
        <v>0.71711111111111103</v>
      </c>
      <c r="P157" s="3">
        <v>0</v>
      </c>
      <c r="Q157" s="4">
        <f>Table39[[#This Row],[RN Admin Hours Contract]]/Table39[[#This Row],[RN Admin Hours]]</f>
        <v>0</v>
      </c>
      <c r="R157" s="3">
        <v>5.0444444444444443</v>
      </c>
      <c r="S157" s="3">
        <v>0</v>
      </c>
      <c r="T157" s="4">
        <f>Table39[[#This Row],[RN DON Hours Contract]]/Table39[[#This Row],[RN DON Hours]]</f>
        <v>0</v>
      </c>
      <c r="U157" s="3">
        <f>SUM(Table39[[#This Row],[LPN Hours]], Table39[[#This Row],[LPN Admin Hours]])</f>
        <v>47.436666666666667</v>
      </c>
      <c r="V157" s="3">
        <f>Table39[[#This Row],[LPN Hours Contract]]+Table39[[#This Row],[LPN Admin Hours Contract]]</f>
        <v>0</v>
      </c>
      <c r="W157" s="4">
        <f t="shared" si="7"/>
        <v>0</v>
      </c>
      <c r="X157" s="3">
        <v>34.681777777777782</v>
      </c>
      <c r="Y157" s="3">
        <v>0</v>
      </c>
      <c r="Z157" s="4">
        <f>Table39[[#This Row],[LPN Hours Contract]]/Table39[[#This Row],[LPN Hours]]</f>
        <v>0</v>
      </c>
      <c r="AA157" s="3">
        <v>12.754888888888887</v>
      </c>
      <c r="AB157" s="3">
        <v>0</v>
      </c>
      <c r="AC157" s="4">
        <f>Table39[[#This Row],[LPN Admin Hours Contract]]/Table39[[#This Row],[LPN Admin Hours]]</f>
        <v>0</v>
      </c>
      <c r="AD157" s="3">
        <f>SUM(Table39[[#This Row],[CNA Hours]], Table39[[#This Row],[NA in Training Hours]], Table39[[#This Row],[Med Aide/Tech Hours]])</f>
        <v>92.661000000000001</v>
      </c>
      <c r="AE157" s="3">
        <f>SUM(Table39[[#This Row],[CNA Hours Contract]], Table39[[#This Row],[NA in Training Hours Contract]], Table39[[#This Row],[Med Aide/Tech Hours Contract]])</f>
        <v>0</v>
      </c>
      <c r="AF157" s="4">
        <f>Table39[[#This Row],[CNA/NA/Med Aide Contract Hours]]/Table39[[#This Row],[Total CNA, NA in Training, Med Aide/Tech Hours]]</f>
        <v>0</v>
      </c>
      <c r="AG157" s="3">
        <v>57.564888888888888</v>
      </c>
      <c r="AH157" s="3">
        <v>0</v>
      </c>
      <c r="AI157" s="4">
        <f>Table39[[#This Row],[CNA Hours Contract]]/Table39[[#This Row],[CNA Hours]]</f>
        <v>0</v>
      </c>
      <c r="AJ157" s="3">
        <v>15.932666666666664</v>
      </c>
      <c r="AK157" s="3">
        <v>0</v>
      </c>
      <c r="AL157" s="4">
        <f>Table39[[#This Row],[NA in Training Hours Contract]]/Table39[[#This Row],[NA in Training Hours]]</f>
        <v>0</v>
      </c>
      <c r="AM157" s="3">
        <v>19.163444444444444</v>
      </c>
      <c r="AN157" s="3">
        <v>0</v>
      </c>
      <c r="AO157" s="4">
        <f>Table39[[#This Row],[Med Aide/Tech Hours Contract]]/Table39[[#This Row],[Med Aide/Tech Hours]]</f>
        <v>0</v>
      </c>
      <c r="AP157" s="1" t="s">
        <v>155</v>
      </c>
      <c r="AQ157" s="1">
        <v>7</v>
      </c>
    </row>
    <row r="158" spans="1:43" x14ac:dyDescent="0.2">
      <c r="A158" s="1" t="s">
        <v>479</v>
      </c>
      <c r="B158" s="1" t="s">
        <v>641</v>
      </c>
      <c r="C158" s="1" t="s">
        <v>1070</v>
      </c>
      <c r="D158" s="1" t="s">
        <v>1247</v>
      </c>
      <c r="E158" s="3">
        <v>8.1333333333333329</v>
      </c>
      <c r="F158" s="3">
        <f t="shared" si="8"/>
        <v>75.416666666666671</v>
      </c>
      <c r="G158" s="3">
        <f>SUM(Table39[[#This Row],[RN Hours Contract (W/ Admin, DON)]], Table39[[#This Row],[LPN Contract Hours (w/ Admin)]], Table39[[#This Row],[CNA/NA/Med Aide Contract Hours]])</f>
        <v>0</v>
      </c>
      <c r="H158" s="4">
        <f>Table39[[#This Row],[Total Contract Hours]]/Table39[[#This Row],[Total Hours Nurse Staffing]]</f>
        <v>0</v>
      </c>
      <c r="I158" s="3">
        <f>SUM(Table39[[#This Row],[RN Hours]], Table39[[#This Row],[RN Admin Hours]], Table39[[#This Row],[RN DON Hours]])</f>
        <v>41.455555555555556</v>
      </c>
      <c r="J158" s="3">
        <f t="shared" si="6"/>
        <v>0</v>
      </c>
      <c r="K158" s="4">
        <f>Table39[[#This Row],[RN Hours Contract (W/ Admin, DON)]]/Table39[[#This Row],[RN Hours (w/ Admin, DON)]]</f>
        <v>0</v>
      </c>
      <c r="L158" s="3">
        <v>25.147222222222222</v>
      </c>
      <c r="M158" s="3">
        <v>0</v>
      </c>
      <c r="N158" s="4">
        <f>Table39[[#This Row],[RN Hours Contract]]/Table39[[#This Row],[RN Hours]]</f>
        <v>0</v>
      </c>
      <c r="O158" s="3">
        <v>11.041666666666666</v>
      </c>
      <c r="P158" s="3">
        <v>0</v>
      </c>
      <c r="Q158" s="4">
        <f>Table39[[#This Row],[RN Admin Hours Contract]]/Table39[[#This Row],[RN Admin Hours]]</f>
        <v>0</v>
      </c>
      <c r="R158" s="3">
        <v>5.2666666666666666</v>
      </c>
      <c r="S158" s="3">
        <v>0</v>
      </c>
      <c r="T158" s="4">
        <f>Table39[[#This Row],[RN DON Hours Contract]]/Table39[[#This Row],[RN DON Hours]]</f>
        <v>0</v>
      </c>
      <c r="U158" s="3">
        <f>SUM(Table39[[#This Row],[LPN Hours]], Table39[[#This Row],[LPN Admin Hours]])</f>
        <v>21.333333333333332</v>
      </c>
      <c r="V158" s="3">
        <f>Table39[[#This Row],[LPN Hours Contract]]+Table39[[#This Row],[LPN Admin Hours Contract]]</f>
        <v>0</v>
      </c>
      <c r="W158" s="4">
        <f t="shared" si="7"/>
        <v>0</v>
      </c>
      <c r="X158" s="3">
        <v>21.333333333333332</v>
      </c>
      <c r="Y158" s="3">
        <v>0</v>
      </c>
      <c r="Z158" s="4">
        <f>Table39[[#This Row],[LPN Hours Contract]]/Table39[[#This Row],[LPN Hours]]</f>
        <v>0</v>
      </c>
      <c r="AA158" s="3">
        <v>0</v>
      </c>
      <c r="AB158" s="3">
        <v>0</v>
      </c>
      <c r="AC158" s="4">
        <v>0</v>
      </c>
      <c r="AD158" s="3">
        <f>SUM(Table39[[#This Row],[CNA Hours]], Table39[[#This Row],[NA in Training Hours]], Table39[[#This Row],[Med Aide/Tech Hours]])</f>
        <v>12.627777777777778</v>
      </c>
      <c r="AE158" s="3">
        <f>SUM(Table39[[#This Row],[CNA Hours Contract]], Table39[[#This Row],[NA in Training Hours Contract]], Table39[[#This Row],[Med Aide/Tech Hours Contract]])</f>
        <v>0</v>
      </c>
      <c r="AF158" s="4">
        <f>Table39[[#This Row],[CNA/NA/Med Aide Contract Hours]]/Table39[[#This Row],[Total CNA, NA in Training, Med Aide/Tech Hours]]</f>
        <v>0</v>
      </c>
      <c r="AG158" s="3">
        <v>12.627777777777778</v>
      </c>
      <c r="AH158" s="3">
        <v>0</v>
      </c>
      <c r="AI158" s="4">
        <f>Table39[[#This Row],[CNA Hours Contract]]/Table39[[#This Row],[CNA Hours]]</f>
        <v>0</v>
      </c>
      <c r="AJ158" s="3">
        <v>0</v>
      </c>
      <c r="AK158" s="3">
        <v>0</v>
      </c>
      <c r="AL158" s="4">
        <v>0</v>
      </c>
      <c r="AM158" s="3">
        <v>0</v>
      </c>
      <c r="AN158" s="3">
        <v>0</v>
      </c>
      <c r="AO158" s="4">
        <v>0</v>
      </c>
      <c r="AP158" s="1" t="s">
        <v>156</v>
      </c>
      <c r="AQ158" s="1">
        <v>7</v>
      </c>
    </row>
    <row r="159" spans="1:43" x14ac:dyDescent="0.2">
      <c r="A159" s="1" t="s">
        <v>479</v>
      </c>
      <c r="B159" s="1" t="s">
        <v>642</v>
      </c>
      <c r="C159" s="1" t="s">
        <v>1116</v>
      </c>
      <c r="D159" s="1" t="s">
        <v>1204</v>
      </c>
      <c r="E159" s="3">
        <v>60.166666666666664</v>
      </c>
      <c r="F159" s="3">
        <f t="shared" si="8"/>
        <v>218.97777777777779</v>
      </c>
      <c r="G159" s="3">
        <f>SUM(Table39[[#This Row],[RN Hours Contract (W/ Admin, DON)]], Table39[[#This Row],[LPN Contract Hours (w/ Admin)]], Table39[[#This Row],[CNA/NA/Med Aide Contract Hours]])</f>
        <v>0.35555555555555557</v>
      </c>
      <c r="H159" s="4">
        <f>Table39[[#This Row],[Total Contract Hours]]/Table39[[#This Row],[Total Hours Nurse Staffing]]</f>
        <v>1.6237061091942358E-3</v>
      </c>
      <c r="I159" s="3">
        <f>SUM(Table39[[#This Row],[RN Hours]], Table39[[#This Row],[RN Admin Hours]], Table39[[#This Row],[RN DON Hours]])</f>
        <v>33.083333333333336</v>
      </c>
      <c r="J159" s="3">
        <f t="shared" si="6"/>
        <v>0.35555555555555557</v>
      </c>
      <c r="K159" s="4">
        <f>Table39[[#This Row],[RN Hours Contract (W/ Admin, DON)]]/Table39[[#This Row],[RN Hours (w/ Admin, DON)]]</f>
        <v>1.0747271200671704E-2</v>
      </c>
      <c r="L159" s="3">
        <v>15.008333333333333</v>
      </c>
      <c r="M159" s="3">
        <v>0</v>
      </c>
      <c r="N159" s="4">
        <f>Table39[[#This Row],[RN Hours Contract]]/Table39[[#This Row],[RN Hours]]</f>
        <v>0</v>
      </c>
      <c r="O159" s="3">
        <v>12.386111111111111</v>
      </c>
      <c r="P159" s="3">
        <v>0.35555555555555557</v>
      </c>
      <c r="Q159" s="4">
        <f>Table39[[#This Row],[RN Admin Hours Contract]]/Table39[[#This Row],[RN Admin Hours]]</f>
        <v>2.8705987889661361E-2</v>
      </c>
      <c r="R159" s="3">
        <v>5.6888888888888891</v>
      </c>
      <c r="S159" s="3">
        <v>0</v>
      </c>
      <c r="T159" s="4">
        <f>Table39[[#This Row],[RN DON Hours Contract]]/Table39[[#This Row],[RN DON Hours]]</f>
        <v>0</v>
      </c>
      <c r="U159" s="3">
        <f>SUM(Table39[[#This Row],[LPN Hours]], Table39[[#This Row],[LPN Admin Hours]])</f>
        <v>47.81666666666667</v>
      </c>
      <c r="V159" s="3">
        <f>Table39[[#This Row],[LPN Hours Contract]]+Table39[[#This Row],[LPN Admin Hours Contract]]</f>
        <v>0</v>
      </c>
      <c r="W159" s="4">
        <f t="shared" si="7"/>
        <v>0</v>
      </c>
      <c r="X159" s="3">
        <v>47.81666666666667</v>
      </c>
      <c r="Y159" s="3">
        <v>0</v>
      </c>
      <c r="Z159" s="4">
        <f>Table39[[#This Row],[LPN Hours Contract]]/Table39[[#This Row],[LPN Hours]]</f>
        <v>0</v>
      </c>
      <c r="AA159" s="3">
        <v>0</v>
      </c>
      <c r="AB159" s="3">
        <v>0</v>
      </c>
      <c r="AC159" s="4">
        <v>0</v>
      </c>
      <c r="AD159" s="3">
        <f>SUM(Table39[[#This Row],[CNA Hours]], Table39[[#This Row],[NA in Training Hours]], Table39[[#This Row],[Med Aide/Tech Hours]])</f>
        <v>138.07777777777778</v>
      </c>
      <c r="AE159" s="3">
        <f>SUM(Table39[[#This Row],[CNA Hours Contract]], Table39[[#This Row],[NA in Training Hours Contract]], Table39[[#This Row],[Med Aide/Tech Hours Contract]])</f>
        <v>0</v>
      </c>
      <c r="AF159" s="4">
        <f>Table39[[#This Row],[CNA/NA/Med Aide Contract Hours]]/Table39[[#This Row],[Total CNA, NA in Training, Med Aide/Tech Hours]]</f>
        <v>0</v>
      </c>
      <c r="AG159" s="3">
        <v>114.25</v>
      </c>
      <c r="AH159" s="3">
        <v>0</v>
      </c>
      <c r="AI159" s="4">
        <f>Table39[[#This Row],[CNA Hours Contract]]/Table39[[#This Row],[CNA Hours]]</f>
        <v>0</v>
      </c>
      <c r="AJ159" s="3">
        <v>0</v>
      </c>
      <c r="AK159" s="3">
        <v>0</v>
      </c>
      <c r="AL159" s="4">
        <v>0</v>
      </c>
      <c r="AM159" s="3">
        <v>23.827777777777779</v>
      </c>
      <c r="AN159" s="3">
        <v>0</v>
      </c>
      <c r="AO159" s="4">
        <f>Table39[[#This Row],[Med Aide/Tech Hours Contract]]/Table39[[#This Row],[Med Aide/Tech Hours]]</f>
        <v>0</v>
      </c>
      <c r="AP159" s="1" t="s">
        <v>157</v>
      </c>
      <c r="AQ159" s="1">
        <v>7</v>
      </c>
    </row>
    <row r="160" spans="1:43" x14ac:dyDescent="0.2">
      <c r="A160" s="1" t="s">
        <v>479</v>
      </c>
      <c r="B160" s="1" t="s">
        <v>643</v>
      </c>
      <c r="C160" s="1" t="s">
        <v>969</v>
      </c>
      <c r="D160" s="1" t="s">
        <v>1236</v>
      </c>
      <c r="E160" s="3">
        <v>67.400000000000006</v>
      </c>
      <c r="F160" s="3">
        <f t="shared" si="8"/>
        <v>183.12411111111112</v>
      </c>
      <c r="G160" s="3">
        <f>SUM(Table39[[#This Row],[RN Hours Contract (W/ Admin, DON)]], Table39[[#This Row],[LPN Contract Hours (w/ Admin)]], Table39[[#This Row],[CNA/NA/Med Aide Contract Hours]])</f>
        <v>0</v>
      </c>
      <c r="H160" s="4">
        <f>Table39[[#This Row],[Total Contract Hours]]/Table39[[#This Row],[Total Hours Nurse Staffing]]</f>
        <v>0</v>
      </c>
      <c r="I160" s="3">
        <f>SUM(Table39[[#This Row],[RN Hours]], Table39[[#This Row],[RN Admin Hours]], Table39[[#This Row],[RN DON Hours]])</f>
        <v>13.329666666666668</v>
      </c>
      <c r="J160" s="3">
        <f t="shared" si="6"/>
        <v>0</v>
      </c>
      <c r="K160" s="4">
        <f>Table39[[#This Row],[RN Hours Contract (W/ Admin, DON)]]/Table39[[#This Row],[RN Hours (w/ Admin, DON)]]</f>
        <v>0</v>
      </c>
      <c r="L160" s="3">
        <v>6.060777777777778</v>
      </c>
      <c r="M160" s="3">
        <v>0</v>
      </c>
      <c r="N160" s="4">
        <f>Table39[[#This Row],[RN Hours Contract]]/Table39[[#This Row],[RN Hours]]</f>
        <v>0</v>
      </c>
      <c r="O160" s="3">
        <v>0</v>
      </c>
      <c r="P160" s="3">
        <v>0</v>
      </c>
      <c r="Q160" s="4">
        <v>0</v>
      </c>
      <c r="R160" s="3">
        <v>7.2688888888888892</v>
      </c>
      <c r="S160" s="3">
        <v>0</v>
      </c>
      <c r="T160" s="4">
        <f>Table39[[#This Row],[RN DON Hours Contract]]/Table39[[#This Row],[RN DON Hours]]</f>
        <v>0</v>
      </c>
      <c r="U160" s="3">
        <f>SUM(Table39[[#This Row],[LPN Hours]], Table39[[#This Row],[LPN Admin Hours]])</f>
        <v>50.382666666666672</v>
      </c>
      <c r="V160" s="3">
        <f>Table39[[#This Row],[LPN Hours Contract]]+Table39[[#This Row],[LPN Admin Hours Contract]]</f>
        <v>0</v>
      </c>
      <c r="W160" s="4">
        <f t="shared" si="7"/>
        <v>0</v>
      </c>
      <c r="X160" s="3">
        <v>38.300777777777782</v>
      </c>
      <c r="Y160" s="3">
        <v>0</v>
      </c>
      <c r="Z160" s="4">
        <f>Table39[[#This Row],[LPN Hours Contract]]/Table39[[#This Row],[LPN Hours]]</f>
        <v>0</v>
      </c>
      <c r="AA160" s="3">
        <v>12.081888888888891</v>
      </c>
      <c r="AB160" s="3">
        <v>0</v>
      </c>
      <c r="AC160" s="4">
        <f>Table39[[#This Row],[LPN Admin Hours Contract]]/Table39[[#This Row],[LPN Admin Hours]]</f>
        <v>0</v>
      </c>
      <c r="AD160" s="3">
        <f>SUM(Table39[[#This Row],[CNA Hours]], Table39[[#This Row],[NA in Training Hours]], Table39[[#This Row],[Med Aide/Tech Hours]])</f>
        <v>119.41177777777779</v>
      </c>
      <c r="AE160" s="3">
        <f>SUM(Table39[[#This Row],[CNA Hours Contract]], Table39[[#This Row],[NA in Training Hours Contract]], Table39[[#This Row],[Med Aide/Tech Hours Contract]])</f>
        <v>0</v>
      </c>
      <c r="AF160" s="4">
        <f>Table39[[#This Row],[CNA/NA/Med Aide Contract Hours]]/Table39[[#This Row],[Total CNA, NA in Training, Med Aide/Tech Hours]]</f>
        <v>0</v>
      </c>
      <c r="AG160" s="3">
        <v>83.946444444444452</v>
      </c>
      <c r="AH160" s="3">
        <v>0</v>
      </c>
      <c r="AI160" s="4">
        <f>Table39[[#This Row],[CNA Hours Contract]]/Table39[[#This Row],[CNA Hours]]</f>
        <v>0</v>
      </c>
      <c r="AJ160" s="3">
        <v>21.092777777777773</v>
      </c>
      <c r="AK160" s="3">
        <v>0</v>
      </c>
      <c r="AL160" s="4">
        <f>Table39[[#This Row],[NA in Training Hours Contract]]/Table39[[#This Row],[NA in Training Hours]]</f>
        <v>0</v>
      </c>
      <c r="AM160" s="3">
        <v>14.372555555555557</v>
      </c>
      <c r="AN160" s="3">
        <v>0</v>
      </c>
      <c r="AO160" s="4">
        <f>Table39[[#This Row],[Med Aide/Tech Hours Contract]]/Table39[[#This Row],[Med Aide/Tech Hours]]</f>
        <v>0</v>
      </c>
      <c r="AP160" s="1" t="s">
        <v>158</v>
      </c>
      <c r="AQ160" s="1">
        <v>7</v>
      </c>
    </row>
    <row r="161" spans="1:43" x14ac:dyDescent="0.2">
      <c r="A161" s="1" t="s">
        <v>479</v>
      </c>
      <c r="B161" s="1" t="s">
        <v>644</v>
      </c>
      <c r="C161" s="1" t="s">
        <v>1117</v>
      </c>
      <c r="D161" s="1" t="s">
        <v>1301</v>
      </c>
      <c r="E161" s="3">
        <v>30.422222222222221</v>
      </c>
      <c r="F161" s="3">
        <f t="shared" si="8"/>
        <v>102.0611111111111</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15.988888888888889</v>
      </c>
      <c r="J161" s="3">
        <f t="shared" si="6"/>
        <v>0</v>
      </c>
      <c r="K161" s="4">
        <f>Table39[[#This Row],[RN Hours Contract (W/ Admin, DON)]]/Table39[[#This Row],[RN Hours (w/ Admin, DON)]]</f>
        <v>0</v>
      </c>
      <c r="L161" s="3">
        <v>5.7333333333333334</v>
      </c>
      <c r="M161" s="3">
        <v>0</v>
      </c>
      <c r="N161" s="4">
        <f>Table39[[#This Row],[RN Hours Contract]]/Table39[[#This Row],[RN Hours]]</f>
        <v>0</v>
      </c>
      <c r="O161" s="3">
        <v>5.7666666666666666</v>
      </c>
      <c r="P161" s="3">
        <v>0</v>
      </c>
      <c r="Q161" s="4">
        <f>Table39[[#This Row],[RN Admin Hours Contract]]/Table39[[#This Row],[RN Admin Hours]]</f>
        <v>0</v>
      </c>
      <c r="R161" s="3">
        <v>4.4888888888888889</v>
      </c>
      <c r="S161" s="3">
        <v>0</v>
      </c>
      <c r="T161" s="4">
        <f>Table39[[#This Row],[RN DON Hours Contract]]/Table39[[#This Row],[RN DON Hours]]</f>
        <v>0</v>
      </c>
      <c r="U161" s="3">
        <f>SUM(Table39[[#This Row],[LPN Hours]], Table39[[#This Row],[LPN Admin Hours]])</f>
        <v>24.127777777777776</v>
      </c>
      <c r="V161" s="3">
        <f>Table39[[#This Row],[LPN Hours Contract]]+Table39[[#This Row],[LPN Admin Hours Contract]]</f>
        <v>0</v>
      </c>
      <c r="W161" s="4">
        <f t="shared" si="7"/>
        <v>0</v>
      </c>
      <c r="X161" s="3">
        <v>24.127777777777776</v>
      </c>
      <c r="Y161" s="3">
        <v>0</v>
      </c>
      <c r="Z161" s="4">
        <f>Table39[[#This Row],[LPN Hours Contract]]/Table39[[#This Row],[LPN Hours]]</f>
        <v>0</v>
      </c>
      <c r="AA161" s="3">
        <v>0</v>
      </c>
      <c r="AB161" s="3">
        <v>0</v>
      </c>
      <c r="AC161" s="4">
        <v>0</v>
      </c>
      <c r="AD161" s="3">
        <f>SUM(Table39[[#This Row],[CNA Hours]], Table39[[#This Row],[NA in Training Hours]], Table39[[#This Row],[Med Aide/Tech Hours]])</f>
        <v>61.944444444444443</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45.06388888888889</v>
      </c>
      <c r="AH161" s="3">
        <v>0</v>
      </c>
      <c r="AI161" s="4">
        <f>Table39[[#This Row],[CNA Hours Contract]]/Table39[[#This Row],[CNA Hours]]</f>
        <v>0</v>
      </c>
      <c r="AJ161" s="3">
        <v>6.4833333333333334</v>
      </c>
      <c r="AK161" s="3">
        <v>0</v>
      </c>
      <c r="AL161" s="4">
        <f>Table39[[#This Row],[NA in Training Hours Contract]]/Table39[[#This Row],[NA in Training Hours]]</f>
        <v>0</v>
      </c>
      <c r="AM161" s="3">
        <v>10.397222222222222</v>
      </c>
      <c r="AN161" s="3">
        <v>0</v>
      </c>
      <c r="AO161" s="4">
        <f>Table39[[#This Row],[Med Aide/Tech Hours Contract]]/Table39[[#This Row],[Med Aide/Tech Hours]]</f>
        <v>0</v>
      </c>
      <c r="AP161" s="1" t="s">
        <v>159</v>
      </c>
      <c r="AQ161" s="1">
        <v>7</v>
      </c>
    </row>
    <row r="162" spans="1:43" x14ac:dyDescent="0.2">
      <c r="A162" s="1" t="s">
        <v>479</v>
      </c>
      <c r="B162" s="1" t="s">
        <v>645</v>
      </c>
      <c r="C162" s="1" t="s">
        <v>1022</v>
      </c>
      <c r="D162" s="1" t="s">
        <v>1213</v>
      </c>
      <c r="E162" s="3">
        <v>87.411111111111111</v>
      </c>
      <c r="F162" s="3">
        <f t="shared" si="8"/>
        <v>310.36555555555549</v>
      </c>
      <c r="G162" s="3">
        <f>SUM(Table39[[#This Row],[RN Hours Contract (W/ Admin, DON)]], Table39[[#This Row],[LPN Contract Hours (w/ Admin)]], Table39[[#This Row],[CNA/NA/Med Aide Contract Hours]])</f>
        <v>28.790111111111109</v>
      </c>
      <c r="H162" s="4">
        <f>Table39[[#This Row],[Total Contract Hours]]/Table39[[#This Row],[Total Hours Nurse Staffing]]</f>
        <v>9.2761940221029696E-2</v>
      </c>
      <c r="I162" s="3">
        <f>SUM(Table39[[#This Row],[RN Hours]], Table39[[#This Row],[RN Admin Hours]], Table39[[#This Row],[RN DON Hours]])</f>
        <v>32.387</v>
      </c>
      <c r="J162" s="3">
        <f t="shared" si="6"/>
        <v>7.6111111111111107</v>
      </c>
      <c r="K162" s="4">
        <f>Table39[[#This Row],[RN Hours Contract (W/ Admin, DON)]]/Table39[[#This Row],[RN Hours (w/ Admin, DON)]]</f>
        <v>0.23500512894405504</v>
      </c>
      <c r="L162" s="3">
        <v>22.986999999999998</v>
      </c>
      <c r="M162" s="3">
        <v>4.55</v>
      </c>
      <c r="N162" s="4">
        <f>Table39[[#This Row],[RN Hours Contract]]/Table39[[#This Row],[RN Hours]]</f>
        <v>0.19793796493670335</v>
      </c>
      <c r="O162" s="3">
        <v>3.8111111111111109</v>
      </c>
      <c r="P162" s="3">
        <v>3.0611111111111109</v>
      </c>
      <c r="Q162" s="4">
        <f>Table39[[#This Row],[RN Admin Hours Contract]]/Table39[[#This Row],[RN Admin Hours]]</f>
        <v>0.80320699708454812</v>
      </c>
      <c r="R162" s="3">
        <v>5.5888888888888886</v>
      </c>
      <c r="S162" s="3">
        <v>0</v>
      </c>
      <c r="T162" s="4">
        <f>Table39[[#This Row],[RN DON Hours Contract]]/Table39[[#This Row],[RN DON Hours]]</f>
        <v>0</v>
      </c>
      <c r="U162" s="3">
        <f>SUM(Table39[[#This Row],[LPN Hours]], Table39[[#This Row],[LPN Admin Hours]])</f>
        <v>117.56888888888889</v>
      </c>
      <c r="V162" s="3">
        <f>Table39[[#This Row],[LPN Hours Contract]]+Table39[[#This Row],[LPN Admin Hours Contract]]</f>
        <v>6.1523333333333321</v>
      </c>
      <c r="W162" s="4">
        <f t="shared" si="7"/>
        <v>5.2329603447624079E-2</v>
      </c>
      <c r="X162" s="3">
        <v>84.577444444444453</v>
      </c>
      <c r="Y162" s="3">
        <v>6.1523333333333321</v>
      </c>
      <c r="Z162" s="4">
        <f>Table39[[#This Row],[LPN Hours Contract]]/Table39[[#This Row],[LPN Hours]]</f>
        <v>7.2742010281175551E-2</v>
      </c>
      <c r="AA162" s="3">
        <v>32.991444444444433</v>
      </c>
      <c r="AB162" s="3">
        <v>0</v>
      </c>
      <c r="AC162" s="4">
        <f>Table39[[#This Row],[LPN Admin Hours Contract]]/Table39[[#This Row],[LPN Admin Hours]]</f>
        <v>0</v>
      </c>
      <c r="AD162" s="3">
        <f>SUM(Table39[[#This Row],[CNA Hours]], Table39[[#This Row],[NA in Training Hours]], Table39[[#This Row],[Med Aide/Tech Hours]])</f>
        <v>160.40966666666662</v>
      </c>
      <c r="AE162" s="3">
        <f>SUM(Table39[[#This Row],[CNA Hours Contract]], Table39[[#This Row],[NA in Training Hours Contract]], Table39[[#This Row],[Med Aide/Tech Hours Contract]])</f>
        <v>15.026666666666669</v>
      </c>
      <c r="AF162" s="4">
        <f>Table39[[#This Row],[CNA/NA/Med Aide Contract Hours]]/Table39[[#This Row],[Total CNA, NA in Training, Med Aide/Tech Hours]]</f>
        <v>9.3676814988290433E-2</v>
      </c>
      <c r="AG162" s="3">
        <v>104.13322222222222</v>
      </c>
      <c r="AH162" s="3">
        <v>2.4066666666666667</v>
      </c>
      <c r="AI162" s="4">
        <f>Table39[[#This Row],[CNA Hours Contract]]/Table39[[#This Row],[CNA Hours]]</f>
        <v>2.31114203066798E-2</v>
      </c>
      <c r="AJ162" s="3">
        <v>0</v>
      </c>
      <c r="AK162" s="3">
        <v>0</v>
      </c>
      <c r="AL162" s="4">
        <v>0</v>
      </c>
      <c r="AM162" s="3">
        <v>56.276444444444422</v>
      </c>
      <c r="AN162" s="3">
        <v>12.620000000000003</v>
      </c>
      <c r="AO162" s="4">
        <f>Table39[[#This Row],[Med Aide/Tech Hours Contract]]/Table39[[#This Row],[Med Aide/Tech Hours]]</f>
        <v>0.22425013030910915</v>
      </c>
      <c r="AP162" s="1" t="s">
        <v>160</v>
      </c>
      <c r="AQ162" s="1">
        <v>7</v>
      </c>
    </row>
    <row r="163" spans="1:43" x14ac:dyDescent="0.2">
      <c r="A163" s="1" t="s">
        <v>479</v>
      </c>
      <c r="B163" s="1" t="s">
        <v>646</v>
      </c>
      <c r="C163" s="1" t="s">
        <v>966</v>
      </c>
      <c r="D163" s="1" t="s">
        <v>1279</v>
      </c>
      <c r="E163" s="3">
        <v>61.477777777777774</v>
      </c>
      <c r="F163" s="3">
        <f t="shared" si="8"/>
        <v>191.82777777777778</v>
      </c>
      <c r="G163" s="3">
        <f>SUM(Table39[[#This Row],[RN Hours Contract (W/ Admin, DON)]], Table39[[#This Row],[LPN Contract Hours (w/ Admin)]], Table39[[#This Row],[CNA/NA/Med Aide Contract Hours]])</f>
        <v>0</v>
      </c>
      <c r="H163" s="4">
        <f>Table39[[#This Row],[Total Contract Hours]]/Table39[[#This Row],[Total Hours Nurse Staffing]]</f>
        <v>0</v>
      </c>
      <c r="I163" s="3">
        <f>SUM(Table39[[#This Row],[RN Hours]], Table39[[#This Row],[RN Admin Hours]], Table39[[#This Row],[RN DON Hours]])</f>
        <v>37.700000000000003</v>
      </c>
      <c r="J163" s="3">
        <f t="shared" si="6"/>
        <v>0</v>
      </c>
      <c r="K163" s="4">
        <f>Table39[[#This Row],[RN Hours Contract (W/ Admin, DON)]]/Table39[[#This Row],[RN Hours (w/ Admin, DON)]]</f>
        <v>0</v>
      </c>
      <c r="L163" s="3">
        <v>32.011111111111113</v>
      </c>
      <c r="M163" s="3">
        <v>0</v>
      </c>
      <c r="N163" s="4">
        <f>Table39[[#This Row],[RN Hours Contract]]/Table39[[#This Row],[RN Hours]]</f>
        <v>0</v>
      </c>
      <c r="O163" s="3">
        <v>0</v>
      </c>
      <c r="P163" s="3">
        <v>0</v>
      </c>
      <c r="Q163" s="4">
        <v>0</v>
      </c>
      <c r="R163" s="3">
        <v>5.6888888888888891</v>
      </c>
      <c r="S163" s="3">
        <v>0</v>
      </c>
      <c r="T163" s="4">
        <f>Table39[[#This Row],[RN DON Hours Contract]]/Table39[[#This Row],[RN DON Hours]]</f>
        <v>0</v>
      </c>
      <c r="U163" s="3">
        <f>SUM(Table39[[#This Row],[LPN Hours]], Table39[[#This Row],[LPN Admin Hours]])</f>
        <v>34.683333333333337</v>
      </c>
      <c r="V163" s="3">
        <f>Table39[[#This Row],[LPN Hours Contract]]+Table39[[#This Row],[LPN Admin Hours Contract]]</f>
        <v>0</v>
      </c>
      <c r="W163" s="4">
        <f t="shared" si="7"/>
        <v>0</v>
      </c>
      <c r="X163" s="3">
        <v>8.6055555555555561</v>
      </c>
      <c r="Y163" s="3">
        <v>0</v>
      </c>
      <c r="Z163" s="4">
        <f>Table39[[#This Row],[LPN Hours Contract]]/Table39[[#This Row],[LPN Hours]]</f>
        <v>0</v>
      </c>
      <c r="AA163" s="3">
        <v>26.077777777777779</v>
      </c>
      <c r="AB163" s="3">
        <v>0</v>
      </c>
      <c r="AC163" s="4">
        <f>Table39[[#This Row],[LPN Admin Hours Contract]]/Table39[[#This Row],[LPN Admin Hours]]</f>
        <v>0</v>
      </c>
      <c r="AD163" s="3">
        <f>SUM(Table39[[#This Row],[CNA Hours]], Table39[[#This Row],[NA in Training Hours]], Table39[[#This Row],[Med Aide/Tech Hours]])</f>
        <v>119.44444444444444</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116.60555555555555</v>
      </c>
      <c r="AH163" s="3">
        <v>0</v>
      </c>
      <c r="AI163" s="4">
        <f>Table39[[#This Row],[CNA Hours Contract]]/Table39[[#This Row],[CNA Hours]]</f>
        <v>0</v>
      </c>
      <c r="AJ163" s="3">
        <v>0</v>
      </c>
      <c r="AK163" s="3">
        <v>0</v>
      </c>
      <c r="AL163" s="4">
        <v>0</v>
      </c>
      <c r="AM163" s="3">
        <v>2.838888888888889</v>
      </c>
      <c r="AN163" s="3">
        <v>0</v>
      </c>
      <c r="AO163" s="4">
        <f>Table39[[#This Row],[Med Aide/Tech Hours Contract]]/Table39[[#This Row],[Med Aide/Tech Hours]]</f>
        <v>0</v>
      </c>
      <c r="AP163" s="1" t="s">
        <v>161</v>
      </c>
      <c r="AQ163" s="1">
        <v>7</v>
      </c>
    </row>
    <row r="164" spans="1:43" x14ac:dyDescent="0.2">
      <c r="A164" s="1" t="s">
        <v>479</v>
      </c>
      <c r="B164" s="1" t="s">
        <v>647</v>
      </c>
      <c r="C164" s="1" t="s">
        <v>1050</v>
      </c>
      <c r="D164" s="1" t="s">
        <v>1276</v>
      </c>
      <c r="E164" s="3">
        <v>65.044444444444451</v>
      </c>
      <c r="F164" s="3">
        <f t="shared" si="8"/>
        <v>353.73333333333335</v>
      </c>
      <c r="G164" s="3">
        <f>SUM(Table39[[#This Row],[RN Hours Contract (W/ Admin, DON)]], Table39[[#This Row],[LPN Contract Hours (w/ Admin)]], Table39[[#This Row],[CNA/NA/Med Aide Contract Hours]])</f>
        <v>19.530555555555555</v>
      </c>
      <c r="H164" s="4">
        <f>Table39[[#This Row],[Total Contract Hours]]/Table39[[#This Row],[Total Hours Nurse Staffing]]</f>
        <v>5.52126523432592E-2</v>
      </c>
      <c r="I164" s="3">
        <f>SUM(Table39[[#This Row],[RN Hours]], Table39[[#This Row],[RN Admin Hours]], Table39[[#This Row],[RN DON Hours]])</f>
        <v>52.697222222222223</v>
      </c>
      <c r="J164" s="3">
        <f t="shared" si="6"/>
        <v>0</v>
      </c>
      <c r="K164" s="4">
        <f>Table39[[#This Row],[RN Hours Contract (W/ Admin, DON)]]/Table39[[#This Row],[RN Hours (w/ Admin, DON)]]</f>
        <v>0</v>
      </c>
      <c r="L164" s="3">
        <v>12.716666666666667</v>
      </c>
      <c r="M164" s="3">
        <v>0</v>
      </c>
      <c r="N164" s="4">
        <f>Table39[[#This Row],[RN Hours Contract]]/Table39[[#This Row],[RN Hours]]</f>
        <v>0</v>
      </c>
      <c r="O164" s="3">
        <v>34.55833333333333</v>
      </c>
      <c r="P164" s="3">
        <v>0</v>
      </c>
      <c r="Q164" s="4">
        <f>Table39[[#This Row],[RN Admin Hours Contract]]/Table39[[#This Row],[RN Admin Hours]]</f>
        <v>0</v>
      </c>
      <c r="R164" s="3">
        <v>5.4222222222222225</v>
      </c>
      <c r="S164" s="3">
        <v>0</v>
      </c>
      <c r="T164" s="4">
        <f>Table39[[#This Row],[RN DON Hours Contract]]/Table39[[#This Row],[RN DON Hours]]</f>
        <v>0</v>
      </c>
      <c r="U164" s="3">
        <f>SUM(Table39[[#This Row],[LPN Hours]], Table39[[#This Row],[LPN Admin Hours]])</f>
        <v>118.30277777777778</v>
      </c>
      <c r="V164" s="3">
        <f>Table39[[#This Row],[LPN Hours Contract]]+Table39[[#This Row],[LPN Admin Hours Contract]]</f>
        <v>19.444444444444443</v>
      </c>
      <c r="W164" s="4">
        <f t="shared" si="7"/>
        <v>0.16436168963816947</v>
      </c>
      <c r="X164" s="3">
        <v>96.986111111111114</v>
      </c>
      <c r="Y164" s="3">
        <v>19.444444444444443</v>
      </c>
      <c r="Z164" s="4">
        <f>Table39[[#This Row],[LPN Hours Contract]]/Table39[[#This Row],[LPN Hours]]</f>
        <v>0.20048689674924816</v>
      </c>
      <c r="AA164" s="3">
        <v>21.316666666666666</v>
      </c>
      <c r="AB164" s="3">
        <v>0</v>
      </c>
      <c r="AC164" s="4">
        <f>Table39[[#This Row],[LPN Admin Hours Contract]]/Table39[[#This Row],[LPN Admin Hours]]</f>
        <v>0</v>
      </c>
      <c r="AD164" s="3">
        <f>SUM(Table39[[#This Row],[CNA Hours]], Table39[[#This Row],[NA in Training Hours]], Table39[[#This Row],[Med Aide/Tech Hours]])</f>
        <v>182.73333333333335</v>
      </c>
      <c r="AE164" s="3">
        <f>SUM(Table39[[#This Row],[CNA Hours Contract]], Table39[[#This Row],[NA in Training Hours Contract]], Table39[[#This Row],[Med Aide/Tech Hours Contract]])</f>
        <v>8.611111111111111E-2</v>
      </c>
      <c r="AF164" s="4">
        <f>Table39[[#This Row],[CNA/NA/Med Aide Contract Hours]]/Table39[[#This Row],[Total CNA, NA in Training, Med Aide/Tech Hours]]</f>
        <v>4.7123920710203087E-4</v>
      </c>
      <c r="AG164" s="3">
        <v>156.26111111111112</v>
      </c>
      <c r="AH164" s="3">
        <v>8.611111111111111E-2</v>
      </c>
      <c r="AI164" s="4">
        <f>Table39[[#This Row],[CNA Hours Contract]]/Table39[[#This Row],[CNA Hours]]</f>
        <v>5.5107192377430931E-4</v>
      </c>
      <c r="AJ164" s="3">
        <v>0</v>
      </c>
      <c r="AK164" s="3">
        <v>0</v>
      </c>
      <c r="AL164" s="4">
        <v>0</v>
      </c>
      <c r="AM164" s="3">
        <v>26.472222222222221</v>
      </c>
      <c r="AN164" s="3">
        <v>0</v>
      </c>
      <c r="AO164" s="4">
        <f>Table39[[#This Row],[Med Aide/Tech Hours Contract]]/Table39[[#This Row],[Med Aide/Tech Hours]]</f>
        <v>0</v>
      </c>
      <c r="AP164" s="1" t="s">
        <v>162</v>
      </c>
      <c r="AQ164" s="1">
        <v>7</v>
      </c>
    </row>
    <row r="165" spans="1:43" x14ac:dyDescent="0.2">
      <c r="A165" s="1" t="s">
        <v>479</v>
      </c>
      <c r="B165" s="1" t="s">
        <v>648</v>
      </c>
      <c r="C165" s="1" t="s">
        <v>1118</v>
      </c>
      <c r="D165" s="1" t="s">
        <v>1206</v>
      </c>
      <c r="E165" s="3">
        <v>14.311111111111112</v>
      </c>
      <c r="F165" s="3">
        <f t="shared" si="8"/>
        <v>65.599888888888884</v>
      </c>
      <c r="G165" s="3">
        <f>SUM(Table39[[#This Row],[RN Hours Contract (W/ Admin, DON)]], Table39[[#This Row],[LPN Contract Hours (w/ Admin)]], Table39[[#This Row],[CNA/NA/Med Aide Contract Hours]])</f>
        <v>2.3361111111111112</v>
      </c>
      <c r="H165" s="4">
        <f>Table39[[#This Row],[Total Contract Hours]]/Table39[[#This Row],[Total Hours Nurse Staffing]]</f>
        <v>3.5611510182097197E-2</v>
      </c>
      <c r="I165" s="3">
        <f>SUM(Table39[[#This Row],[RN Hours]], Table39[[#This Row],[RN Admin Hours]], Table39[[#This Row],[RN DON Hours]])</f>
        <v>17.341000000000001</v>
      </c>
      <c r="J165" s="3">
        <f t="shared" si="6"/>
        <v>2.3361111111111112</v>
      </c>
      <c r="K165" s="4">
        <f>Table39[[#This Row],[RN Hours Contract (W/ Admin, DON)]]/Table39[[#This Row],[RN Hours (w/ Admin, DON)]]</f>
        <v>0.13471605507820258</v>
      </c>
      <c r="L165" s="3">
        <v>14.057666666666668</v>
      </c>
      <c r="M165" s="3">
        <v>1.3638888888888889</v>
      </c>
      <c r="N165" s="4">
        <f>Table39[[#This Row],[RN Hours Contract]]/Table39[[#This Row],[RN Hours]]</f>
        <v>9.7021000798299062E-2</v>
      </c>
      <c r="O165" s="3">
        <v>0.44444444444444442</v>
      </c>
      <c r="P165" s="3">
        <v>0.44444444444444442</v>
      </c>
      <c r="Q165" s="4">
        <f>Table39[[#This Row],[RN Admin Hours Contract]]/Table39[[#This Row],[RN Admin Hours]]</f>
        <v>1</v>
      </c>
      <c r="R165" s="3">
        <v>2.838888888888889</v>
      </c>
      <c r="S165" s="3">
        <v>0.52777777777777779</v>
      </c>
      <c r="T165" s="4">
        <f>Table39[[#This Row],[RN DON Hours Contract]]/Table39[[#This Row],[RN DON Hours]]</f>
        <v>0.18590998043052837</v>
      </c>
      <c r="U165" s="3">
        <f>SUM(Table39[[#This Row],[LPN Hours]], Table39[[#This Row],[LPN Admin Hours]])</f>
        <v>9.7192222222222231</v>
      </c>
      <c r="V165" s="3">
        <f>Table39[[#This Row],[LPN Hours Contract]]+Table39[[#This Row],[LPN Admin Hours Contract]]</f>
        <v>0</v>
      </c>
      <c r="W165" s="4">
        <f t="shared" si="7"/>
        <v>0</v>
      </c>
      <c r="X165" s="3">
        <v>9.7192222222222231</v>
      </c>
      <c r="Y165" s="3">
        <v>0</v>
      </c>
      <c r="Z165" s="4">
        <f>Table39[[#This Row],[LPN Hours Contract]]/Table39[[#This Row],[LPN Hours]]</f>
        <v>0</v>
      </c>
      <c r="AA165" s="3">
        <v>0</v>
      </c>
      <c r="AB165" s="3">
        <v>0</v>
      </c>
      <c r="AC165" s="4">
        <v>0</v>
      </c>
      <c r="AD165" s="3">
        <f>SUM(Table39[[#This Row],[CNA Hours]], Table39[[#This Row],[NA in Training Hours]], Table39[[#This Row],[Med Aide/Tech Hours]])</f>
        <v>38.539666666666662</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20.980999999999998</v>
      </c>
      <c r="AH165" s="3">
        <v>0</v>
      </c>
      <c r="AI165" s="4">
        <f>Table39[[#This Row],[CNA Hours Contract]]/Table39[[#This Row],[CNA Hours]]</f>
        <v>0</v>
      </c>
      <c r="AJ165" s="3">
        <v>0</v>
      </c>
      <c r="AK165" s="3">
        <v>0</v>
      </c>
      <c r="AL165" s="4">
        <v>0</v>
      </c>
      <c r="AM165" s="3">
        <v>17.558666666666664</v>
      </c>
      <c r="AN165" s="3">
        <v>0</v>
      </c>
      <c r="AO165" s="4">
        <f>Table39[[#This Row],[Med Aide/Tech Hours Contract]]/Table39[[#This Row],[Med Aide/Tech Hours]]</f>
        <v>0</v>
      </c>
      <c r="AP165" s="1" t="s">
        <v>163</v>
      </c>
      <c r="AQ165" s="1">
        <v>7</v>
      </c>
    </row>
    <row r="166" spans="1:43" x14ac:dyDescent="0.2">
      <c r="A166" s="1" t="s">
        <v>479</v>
      </c>
      <c r="B166" s="1" t="s">
        <v>649</v>
      </c>
      <c r="C166" s="1" t="s">
        <v>1073</v>
      </c>
      <c r="D166" s="1" t="s">
        <v>1219</v>
      </c>
      <c r="E166" s="3">
        <v>58.9</v>
      </c>
      <c r="F166" s="3">
        <f t="shared" si="8"/>
        <v>185.55833333333334</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33.366666666666667</v>
      </c>
      <c r="J166" s="3">
        <f t="shared" si="6"/>
        <v>0</v>
      </c>
      <c r="K166" s="4">
        <f>Table39[[#This Row],[RN Hours Contract (W/ Admin, DON)]]/Table39[[#This Row],[RN Hours (w/ Admin, DON)]]</f>
        <v>0</v>
      </c>
      <c r="L166" s="3">
        <v>27.588888888888889</v>
      </c>
      <c r="M166" s="3">
        <v>0</v>
      </c>
      <c r="N166" s="4">
        <f>Table39[[#This Row],[RN Hours Contract]]/Table39[[#This Row],[RN Hours]]</f>
        <v>0</v>
      </c>
      <c r="O166" s="3">
        <v>0</v>
      </c>
      <c r="P166" s="3">
        <v>0</v>
      </c>
      <c r="Q166" s="4">
        <v>0</v>
      </c>
      <c r="R166" s="3">
        <v>5.7777777777777777</v>
      </c>
      <c r="S166" s="3">
        <v>0</v>
      </c>
      <c r="T166" s="4">
        <f>Table39[[#This Row],[RN DON Hours Contract]]/Table39[[#This Row],[RN DON Hours]]</f>
        <v>0</v>
      </c>
      <c r="U166" s="3">
        <f>SUM(Table39[[#This Row],[LPN Hours]], Table39[[#This Row],[LPN Admin Hours]])</f>
        <v>41.69444444444445</v>
      </c>
      <c r="V166" s="3">
        <f>Table39[[#This Row],[LPN Hours Contract]]+Table39[[#This Row],[LPN Admin Hours Contract]]</f>
        <v>0</v>
      </c>
      <c r="W166" s="4">
        <f t="shared" si="7"/>
        <v>0</v>
      </c>
      <c r="X166" s="3">
        <v>36.19166666666667</v>
      </c>
      <c r="Y166" s="3">
        <v>0</v>
      </c>
      <c r="Z166" s="4">
        <f>Table39[[#This Row],[LPN Hours Contract]]/Table39[[#This Row],[LPN Hours]]</f>
        <v>0</v>
      </c>
      <c r="AA166" s="3">
        <v>5.5027777777777782</v>
      </c>
      <c r="AB166" s="3">
        <v>0</v>
      </c>
      <c r="AC166" s="4">
        <f>Table39[[#This Row],[LPN Admin Hours Contract]]/Table39[[#This Row],[LPN Admin Hours]]</f>
        <v>0</v>
      </c>
      <c r="AD166" s="3">
        <f>SUM(Table39[[#This Row],[CNA Hours]], Table39[[#This Row],[NA in Training Hours]], Table39[[#This Row],[Med Aide/Tech Hours]])</f>
        <v>110.49722222222223</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68.827777777777783</v>
      </c>
      <c r="AH166" s="3">
        <v>0</v>
      </c>
      <c r="AI166" s="4">
        <f>Table39[[#This Row],[CNA Hours Contract]]/Table39[[#This Row],[CNA Hours]]</f>
        <v>0</v>
      </c>
      <c r="AJ166" s="3">
        <v>20.569444444444443</v>
      </c>
      <c r="AK166" s="3">
        <v>0</v>
      </c>
      <c r="AL166" s="4">
        <f>Table39[[#This Row],[NA in Training Hours Contract]]/Table39[[#This Row],[NA in Training Hours]]</f>
        <v>0</v>
      </c>
      <c r="AM166" s="3">
        <v>21.1</v>
      </c>
      <c r="AN166" s="3">
        <v>0</v>
      </c>
      <c r="AO166" s="4">
        <f>Table39[[#This Row],[Med Aide/Tech Hours Contract]]/Table39[[#This Row],[Med Aide/Tech Hours]]</f>
        <v>0</v>
      </c>
      <c r="AP166" s="1" t="s">
        <v>164</v>
      </c>
      <c r="AQ166" s="1">
        <v>7</v>
      </c>
    </row>
    <row r="167" spans="1:43" x14ac:dyDescent="0.2">
      <c r="A167" s="1" t="s">
        <v>479</v>
      </c>
      <c r="B167" s="1" t="s">
        <v>650</v>
      </c>
      <c r="C167" s="1" t="s">
        <v>1119</v>
      </c>
      <c r="D167" s="1" t="s">
        <v>1263</v>
      </c>
      <c r="E167" s="3">
        <v>57.611111111111114</v>
      </c>
      <c r="F167" s="3">
        <f t="shared" si="8"/>
        <v>214.226</v>
      </c>
      <c r="G167" s="3">
        <f>SUM(Table39[[#This Row],[RN Hours Contract (W/ Admin, DON)]], Table39[[#This Row],[LPN Contract Hours (w/ Admin)]], Table39[[#This Row],[CNA/NA/Med Aide Contract Hours]])</f>
        <v>32.679222222222222</v>
      </c>
      <c r="H167" s="4">
        <f>Table39[[#This Row],[Total Contract Hours]]/Table39[[#This Row],[Total Hours Nurse Staffing]]</f>
        <v>0.15254554639596604</v>
      </c>
      <c r="I167" s="3">
        <f>SUM(Table39[[#This Row],[RN Hours]], Table39[[#This Row],[RN Admin Hours]], Table39[[#This Row],[RN DON Hours]])</f>
        <v>31.483333333333331</v>
      </c>
      <c r="J167" s="3">
        <f t="shared" si="6"/>
        <v>0</v>
      </c>
      <c r="K167" s="4">
        <f>Table39[[#This Row],[RN Hours Contract (W/ Admin, DON)]]/Table39[[#This Row],[RN Hours (w/ Admin, DON)]]</f>
        <v>0</v>
      </c>
      <c r="L167" s="3">
        <v>12.369444444444444</v>
      </c>
      <c r="M167" s="3">
        <v>0</v>
      </c>
      <c r="N167" s="4">
        <f>Table39[[#This Row],[RN Hours Contract]]/Table39[[#This Row],[RN Hours]]</f>
        <v>0</v>
      </c>
      <c r="O167" s="3">
        <v>14.177777777777777</v>
      </c>
      <c r="P167" s="3">
        <v>0</v>
      </c>
      <c r="Q167" s="4">
        <f>Table39[[#This Row],[RN Admin Hours Contract]]/Table39[[#This Row],[RN Admin Hours]]</f>
        <v>0</v>
      </c>
      <c r="R167" s="3">
        <v>4.9361111111111109</v>
      </c>
      <c r="S167" s="3">
        <v>0</v>
      </c>
      <c r="T167" s="4">
        <f>Table39[[#This Row],[RN DON Hours Contract]]/Table39[[#This Row],[RN DON Hours]]</f>
        <v>0</v>
      </c>
      <c r="U167" s="3">
        <f>SUM(Table39[[#This Row],[LPN Hours]], Table39[[#This Row],[LPN Admin Hours]])</f>
        <v>44.234666666666669</v>
      </c>
      <c r="V167" s="3">
        <f>Table39[[#This Row],[LPN Hours Contract]]+Table39[[#This Row],[LPN Admin Hours Contract]]</f>
        <v>14.117999999999999</v>
      </c>
      <c r="W167" s="4">
        <f t="shared" si="7"/>
        <v>0.31916144200626956</v>
      </c>
      <c r="X167" s="3">
        <v>38.631888888888888</v>
      </c>
      <c r="Y167" s="3">
        <v>14.117999999999999</v>
      </c>
      <c r="Z167" s="4">
        <f>Table39[[#This Row],[LPN Hours Contract]]/Table39[[#This Row],[LPN Hours]]</f>
        <v>0.36544938407245592</v>
      </c>
      <c r="AA167" s="3">
        <v>5.6027777777777779</v>
      </c>
      <c r="AB167" s="3">
        <v>0</v>
      </c>
      <c r="AC167" s="4">
        <f>Table39[[#This Row],[LPN Admin Hours Contract]]/Table39[[#This Row],[LPN Admin Hours]]</f>
        <v>0</v>
      </c>
      <c r="AD167" s="3">
        <f>SUM(Table39[[#This Row],[CNA Hours]], Table39[[#This Row],[NA in Training Hours]], Table39[[#This Row],[Med Aide/Tech Hours]])</f>
        <v>138.50799999999998</v>
      </c>
      <c r="AE167" s="3">
        <f>SUM(Table39[[#This Row],[CNA Hours Contract]], Table39[[#This Row],[NA in Training Hours Contract]], Table39[[#This Row],[Med Aide/Tech Hours Contract]])</f>
        <v>18.561222222222224</v>
      </c>
      <c r="AF167" s="4">
        <f>Table39[[#This Row],[CNA/NA/Med Aide Contract Hours]]/Table39[[#This Row],[Total CNA, NA in Training, Med Aide/Tech Hours]]</f>
        <v>0.13400830437391506</v>
      </c>
      <c r="AG167" s="3">
        <v>90.388111111111115</v>
      </c>
      <c r="AH167" s="3">
        <v>18.561222222222224</v>
      </c>
      <c r="AI167" s="4">
        <f>Table39[[#This Row],[CNA Hours Contract]]/Table39[[#This Row],[CNA Hours]]</f>
        <v>0.20535026115774813</v>
      </c>
      <c r="AJ167" s="3">
        <v>11.133333333333333</v>
      </c>
      <c r="AK167" s="3">
        <v>0</v>
      </c>
      <c r="AL167" s="4">
        <f>Table39[[#This Row],[NA in Training Hours Contract]]/Table39[[#This Row],[NA in Training Hours]]</f>
        <v>0</v>
      </c>
      <c r="AM167" s="3">
        <v>36.986555555555533</v>
      </c>
      <c r="AN167" s="3">
        <v>0</v>
      </c>
      <c r="AO167" s="4">
        <f>Table39[[#This Row],[Med Aide/Tech Hours Contract]]/Table39[[#This Row],[Med Aide/Tech Hours]]</f>
        <v>0</v>
      </c>
      <c r="AP167" s="1" t="s">
        <v>165</v>
      </c>
      <c r="AQ167" s="1">
        <v>7</v>
      </c>
    </row>
    <row r="168" spans="1:43" x14ac:dyDescent="0.2">
      <c r="A168" s="1" t="s">
        <v>479</v>
      </c>
      <c r="B168" s="1" t="s">
        <v>651</v>
      </c>
      <c r="C168" s="1" t="s">
        <v>1019</v>
      </c>
      <c r="D168" s="1" t="s">
        <v>1302</v>
      </c>
      <c r="E168" s="3">
        <v>58.68888888888889</v>
      </c>
      <c r="F168" s="3">
        <f t="shared" si="8"/>
        <v>199.50077777777778</v>
      </c>
      <c r="G168" s="3">
        <f>SUM(Table39[[#This Row],[RN Hours Contract (W/ Admin, DON)]], Table39[[#This Row],[LPN Contract Hours (w/ Admin)]], Table39[[#This Row],[CNA/NA/Med Aide Contract Hours]])</f>
        <v>0</v>
      </c>
      <c r="H168" s="4">
        <f>Table39[[#This Row],[Total Contract Hours]]/Table39[[#This Row],[Total Hours Nurse Staffing]]</f>
        <v>0</v>
      </c>
      <c r="I168" s="3">
        <f>SUM(Table39[[#This Row],[RN Hours]], Table39[[#This Row],[RN Admin Hours]], Table39[[#This Row],[RN DON Hours]])</f>
        <v>21.287888888888887</v>
      </c>
      <c r="J168" s="3">
        <f t="shared" si="6"/>
        <v>0</v>
      </c>
      <c r="K168" s="4">
        <f>Table39[[#This Row],[RN Hours Contract (W/ Admin, DON)]]/Table39[[#This Row],[RN Hours (w/ Admin, DON)]]</f>
        <v>0</v>
      </c>
      <c r="L168" s="3">
        <v>11.691888888888888</v>
      </c>
      <c r="M168" s="3">
        <v>0</v>
      </c>
      <c r="N168" s="4">
        <f>Table39[[#This Row],[RN Hours Contract]]/Table39[[#This Row],[RN Hours]]</f>
        <v>0</v>
      </c>
      <c r="O168" s="3">
        <v>4.1571111111111101</v>
      </c>
      <c r="P168" s="3">
        <v>0</v>
      </c>
      <c r="Q168" s="4">
        <f>Table39[[#This Row],[RN Admin Hours Contract]]/Table39[[#This Row],[RN Admin Hours]]</f>
        <v>0</v>
      </c>
      <c r="R168" s="3">
        <v>5.4388888888888891</v>
      </c>
      <c r="S168" s="3">
        <v>0</v>
      </c>
      <c r="T168" s="4">
        <f>Table39[[#This Row],[RN DON Hours Contract]]/Table39[[#This Row],[RN DON Hours]]</f>
        <v>0</v>
      </c>
      <c r="U168" s="3">
        <f>SUM(Table39[[#This Row],[LPN Hours]], Table39[[#This Row],[LPN Admin Hours]])</f>
        <v>55.851555555555557</v>
      </c>
      <c r="V168" s="3">
        <f>Table39[[#This Row],[LPN Hours Contract]]+Table39[[#This Row],[LPN Admin Hours Contract]]</f>
        <v>0</v>
      </c>
      <c r="W168" s="4">
        <f t="shared" si="7"/>
        <v>0</v>
      </c>
      <c r="X168" s="3">
        <v>51.487666666666669</v>
      </c>
      <c r="Y168" s="3">
        <v>0</v>
      </c>
      <c r="Z168" s="4">
        <f>Table39[[#This Row],[LPN Hours Contract]]/Table39[[#This Row],[LPN Hours]]</f>
        <v>0</v>
      </c>
      <c r="AA168" s="3">
        <v>4.3638888888888889</v>
      </c>
      <c r="AB168" s="3">
        <v>0</v>
      </c>
      <c r="AC168" s="4">
        <f>Table39[[#This Row],[LPN Admin Hours Contract]]/Table39[[#This Row],[LPN Admin Hours]]</f>
        <v>0</v>
      </c>
      <c r="AD168" s="3">
        <f>SUM(Table39[[#This Row],[CNA Hours]], Table39[[#This Row],[NA in Training Hours]], Table39[[#This Row],[Med Aide/Tech Hours]])</f>
        <v>122.36133333333333</v>
      </c>
      <c r="AE168" s="3">
        <f>SUM(Table39[[#This Row],[CNA Hours Contract]], Table39[[#This Row],[NA in Training Hours Contract]], Table39[[#This Row],[Med Aide/Tech Hours Contract]])</f>
        <v>0</v>
      </c>
      <c r="AF168" s="4">
        <f>Table39[[#This Row],[CNA/NA/Med Aide Contract Hours]]/Table39[[#This Row],[Total CNA, NA in Training, Med Aide/Tech Hours]]</f>
        <v>0</v>
      </c>
      <c r="AG168" s="3">
        <v>112.44111111111111</v>
      </c>
      <c r="AH168" s="3">
        <v>0</v>
      </c>
      <c r="AI168" s="4">
        <f>Table39[[#This Row],[CNA Hours Contract]]/Table39[[#This Row],[CNA Hours]]</f>
        <v>0</v>
      </c>
      <c r="AJ168" s="3">
        <v>4.2062222222222232</v>
      </c>
      <c r="AK168" s="3">
        <v>0</v>
      </c>
      <c r="AL168" s="4">
        <f>Table39[[#This Row],[NA in Training Hours Contract]]/Table39[[#This Row],[NA in Training Hours]]</f>
        <v>0</v>
      </c>
      <c r="AM168" s="3">
        <v>5.7140000000000013</v>
      </c>
      <c r="AN168" s="3">
        <v>0</v>
      </c>
      <c r="AO168" s="4">
        <f>Table39[[#This Row],[Med Aide/Tech Hours Contract]]/Table39[[#This Row],[Med Aide/Tech Hours]]</f>
        <v>0</v>
      </c>
      <c r="AP168" s="1" t="s">
        <v>166</v>
      </c>
      <c r="AQ168" s="1">
        <v>7</v>
      </c>
    </row>
    <row r="169" spans="1:43" x14ac:dyDescent="0.2">
      <c r="A169" s="1" t="s">
        <v>479</v>
      </c>
      <c r="B169" s="1" t="s">
        <v>652</v>
      </c>
      <c r="C169" s="1" t="s">
        <v>1073</v>
      </c>
      <c r="D169" s="1" t="s">
        <v>1219</v>
      </c>
      <c r="E169" s="3">
        <v>58.422222222222224</v>
      </c>
      <c r="F169" s="3">
        <f t="shared" si="8"/>
        <v>186.58577777777782</v>
      </c>
      <c r="G169" s="3">
        <f>SUM(Table39[[#This Row],[RN Hours Contract (W/ Admin, DON)]], Table39[[#This Row],[LPN Contract Hours (w/ Admin)]], Table39[[#This Row],[CNA/NA/Med Aide Contract Hours]])</f>
        <v>0</v>
      </c>
      <c r="H169" s="4">
        <f>Table39[[#This Row],[Total Contract Hours]]/Table39[[#This Row],[Total Hours Nurse Staffing]]</f>
        <v>0</v>
      </c>
      <c r="I169" s="3">
        <f>SUM(Table39[[#This Row],[RN Hours]], Table39[[#This Row],[RN Admin Hours]], Table39[[#This Row],[RN DON Hours]])</f>
        <v>8.9365555555555556</v>
      </c>
      <c r="J169" s="3">
        <f t="shared" si="6"/>
        <v>0</v>
      </c>
      <c r="K169" s="4">
        <f>Table39[[#This Row],[RN Hours Contract (W/ Admin, DON)]]/Table39[[#This Row],[RN Hours (w/ Admin, DON)]]</f>
        <v>0</v>
      </c>
      <c r="L169" s="3">
        <v>4.7171111111111115</v>
      </c>
      <c r="M169" s="3">
        <v>0</v>
      </c>
      <c r="N169" s="4">
        <f>Table39[[#This Row],[RN Hours Contract]]/Table39[[#This Row],[RN Hours]]</f>
        <v>0</v>
      </c>
      <c r="O169" s="3">
        <v>0</v>
      </c>
      <c r="P169" s="3">
        <v>0</v>
      </c>
      <c r="Q169" s="4">
        <v>0</v>
      </c>
      <c r="R169" s="3">
        <v>4.2194444444444441</v>
      </c>
      <c r="S169" s="3">
        <v>0</v>
      </c>
      <c r="T169" s="4">
        <f>Table39[[#This Row],[RN DON Hours Contract]]/Table39[[#This Row],[RN DON Hours]]</f>
        <v>0</v>
      </c>
      <c r="U169" s="3">
        <f>SUM(Table39[[#This Row],[LPN Hours]], Table39[[#This Row],[LPN Admin Hours]])</f>
        <v>42.271888888888896</v>
      </c>
      <c r="V169" s="3">
        <f>Table39[[#This Row],[LPN Hours Contract]]+Table39[[#This Row],[LPN Admin Hours Contract]]</f>
        <v>0</v>
      </c>
      <c r="W169" s="4">
        <f t="shared" si="7"/>
        <v>0</v>
      </c>
      <c r="X169" s="3">
        <v>36.88644444444445</v>
      </c>
      <c r="Y169" s="3">
        <v>0</v>
      </c>
      <c r="Z169" s="4">
        <f>Table39[[#This Row],[LPN Hours Contract]]/Table39[[#This Row],[LPN Hours]]</f>
        <v>0</v>
      </c>
      <c r="AA169" s="3">
        <v>5.3854444444444436</v>
      </c>
      <c r="AB169" s="3">
        <v>0</v>
      </c>
      <c r="AC169" s="4">
        <f>Table39[[#This Row],[LPN Admin Hours Contract]]/Table39[[#This Row],[LPN Admin Hours]]</f>
        <v>0</v>
      </c>
      <c r="AD169" s="3">
        <f>SUM(Table39[[#This Row],[CNA Hours]], Table39[[#This Row],[NA in Training Hours]], Table39[[#This Row],[Med Aide/Tech Hours]])</f>
        <v>135.37733333333335</v>
      </c>
      <c r="AE169" s="3">
        <f>SUM(Table39[[#This Row],[CNA Hours Contract]], Table39[[#This Row],[NA in Training Hours Contract]], Table39[[#This Row],[Med Aide/Tech Hours Contract]])</f>
        <v>0</v>
      </c>
      <c r="AF169" s="4">
        <f>Table39[[#This Row],[CNA/NA/Med Aide Contract Hours]]/Table39[[#This Row],[Total CNA, NA in Training, Med Aide/Tech Hours]]</f>
        <v>0</v>
      </c>
      <c r="AG169" s="3">
        <v>56.599666666666671</v>
      </c>
      <c r="AH169" s="3">
        <v>0</v>
      </c>
      <c r="AI169" s="4">
        <f>Table39[[#This Row],[CNA Hours Contract]]/Table39[[#This Row],[CNA Hours]]</f>
        <v>0</v>
      </c>
      <c r="AJ169" s="3">
        <v>53.213444444444434</v>
      </c>
      <c r="AK169" s="3">
        <v>0</v>
      </c>
      <c r="AL169" s="4">
        <f>Table39[[#This Row],[NA in Training Hours Contract]]/Table39[[#This Row],[NA in Training Hours]]</f>
        <v>0</v>
      </c>
      <c r="AM169" s="3">
        <v>25.564222222222231</v>
      </c>
      <c r="AN169" s="3">
        <v>0</v>
      </c>
      <c r="AO169" s="4">
        <f>Table39[[#This Row],[Med Aide/Tech Hours Contract]]/Table39[[#This Row],[Med Aide/Tech Hours]]</f>
        <v>0</v>
      </c>
      <c r="AP169" s="1" t="s">
        <v>167</v>
      </c>
      <c r="AQ169" s="1">
        <v>7</v>
      </c>
    </row>
    <row r="170" spans="1:43" x14ac:dyDescent="0.2">
      <c r="A170" s="1" t="s">
        <v>479</v>
      </c>
      <c r="B170" s="1" t="s">
        <v>653</v>
      </c>
      <c r="C170" s="1" t="s">
        <v>986</v>
      </c>
      <c r="D170" s="1" t="s">
        <v>1296</v>
      </c>
      <c r="E170" s="3">
        <v>20.100000000000001</v>
      </c>
      <c r="F170" s="3">
        <f t="shared" si="8"/>
        <v>60.611222222222217</v>
      </c>
      <c r="G170" s="3">
        <f>SUM(Table39[[#This Row],[RN Hours Contract (W/ Admin, DON)]], Table39[[#This Row],[LPN Contract Hours (w/ Admin)]], Table39[[#This Row],[CNA/NA/Med Aide Contract Hours]])</f>
        <v>0.44999999999999996</v>
      </c>
      <c r="H170" s="4">
        <f>Table39[[#This Row],[Total Contract Hours]]/Table39[[#This Row],[Total Hours Nurse Staffing]]</f>
        <v>7.4243676913516195E-3</v>
      </c>
      <c r="I170" s="3">
        <f>SUM(Table39[[#This Row],[RN Hours]], Table39[[#This Row],[RN Admin Hours]], Table39[[#This Row],[RN DON Hours]])</f>
        <v>11.555999999999999</v>
      </c>
      <c r="J170" s="3">
        <f t="shared" si="6"/>
        <v>0.44999999999999996</v>
      </c>
      <c r="K170" s="4">
        <f>Table39[[#This Row],[RN Hours Contract (W/ Admin, DON)]]/Table39[[#This Row],[RN Hours (w/ Admin, DON)]]</f>
        <v>3.8940809968847349E-2</v>
      </c>
      <c r="L170" s="3">
        <v>11.303222222222221</v>
      </c>
      <c r="M170" s="3">
        <v>0.19722222222222222</v>
      </c>
      <c r="N170" s="4">
        <f>Table39[[#This Row],[RN Hours Contract]]/Table39[[#This Row],[RN Hours]]</f>
        <v>1.7448318571891989E-2</v>
      </c>
      <c r="O170" s="3">
        <v>0.25277777777777777</v>
      </c>
      <c r="P170" s="3">
        <v>0.25277777777777777</v>
      </c>
      <c r="Q170" s="4">
        <f>Table39[[#This Row],[RN Admin Hours Contract]]/Table39[[#This Row],[RN Admin Hours]]</f>
        <v>1</v>
      </c>
      <c r="R170" s="3">
        <v>0</v>
      </c>
      <c r="S170" s="3">
        <v>0</v>
      </c>
      <c r="T170" s="4">
        <v>0</v>
      </c>
      <c r="U170" s="3">
        <f>SUM(Table39[[#This Row],[LPN Hours]], Table39[[#This Row],[LPN Admin Hours]])</f>
        <v>17.058666666666667</v>
      </c>
      <c r="V170" s="3">
        <f>Table39[[#This Row],[LPN Hours Contract]]+Table39[[#This Row],[LPN Admin Hours Contract]]</f>
        <v>0</v>
      </c>
      <c r="W170" s="4">
        <f t="shared" si="7"/>
        <v>0</v>
      </c>
      <c r="X170" s="3">
        <v>17.058666666666667</v>
      </c>
      <c r="Y170" s="3">
        <v>0</v>
      </c>
      <c r="Z170" s="4">
        <f>Table39[[#This Row],[LPN Hours Contract]]/Table39[[#This Row],[LPN Hours]]</f>
        <v>0</v>
      </c>
      <c r="AA170" s="3">
        <v>0</v>
      </c>
      <c r="AB170" s="3">
        <v>0</v>
      </c>
      <c r="AC170" s="4">
        <v>0</v>
      </c>
      <c r="AD170" s="3">
        <f>SUM(Table39[[#This Row],[CNA Hours]], Table39[[#This Row],[NA in Training Hours]], Table39[[#This Row],[Med Aide/Tech Hours]])</f>
        <v>31.996555555555553</v>
      </c>
      <c r="AE170" s="3">
        <f>SUM(Table39[[#This Row],[CNA Hours Contract]], Table39[[#This Row],[NA in Training Hours Contract]], Table39[[#This Row],[Med Aide/Tech Hours Contract]])</f>
        <v>0</v>
      </c>
      <c r="AF170" s="4">
        <f>Table39[[#This Row],[CNA/NA/Med Aide Contract Hours]]/Table39[[#This Row],[Total CNA, NA in Training, Med Aide/Tech Hours]]</f>
        <v>0</v>
      </c>
      <c r="AG170" s="3">
        <v>23.293888888888887</v>
      </c>
      <c r="AH170" s="3">
        <v>0</v>
      </c>
      <c r="AI170" s="4">
        <f>Table39[[#This Row],[CNA Hours Contract]]/Table39[[#This Row],[CNA Hours]]</f>
        <v>0</v>
      </c>
      <c r="AJ170" s="3">
        <v>8.4364444444444437</v>
      </c>
      <c r="AK170" s="3">
        <v>0</v>
      </c>
      <c r="AL170" s="4">
        <f>Table39[[#This Row],[NA in Training Hours Contract]]/Table39[[#This Row],[NA in Training Hours]]</f>
        <v>0</v>
      </c>
      <c r="AM170" s="3">
        <v>0.26622222222222225</v>
      </c>
      <c r="AN170" s="3">
        <v>0</v>
      </c>
      <c r="AO170" s="4">
        <f>Table39[[#This Row],[Med Aide/Tech Hours Contract]]/Table39[[#This Row],[Med Aide/Tech Hours]]</f>
        <v>0</v>
      </c>
      <c r="AP170" s="1" t="s">
        <v>168</v>
      </c>
      <c r="AQ170" s="1">
        <v>7</v>
      </c>
    </row>
    <row r="171" spans="1:43" x14ac:dyDescent="0.2">
      <c r="A171" s="1" t="s">
        <v>479</v>
      </c>
      <c r="B171" s="1" t="s">
        <v>654</v>
      </c>
      <c r="C171" s="1" t="s">
        <v>1008</v>
      </c>
      <c r="D171" s="1" t="s">
        <v>1215</v>
      </c>
      <c r="E171" s="3">
        <v>34.411111111111111</v>
      </c>
      <c r="F171" s="3">
        <f t="shared" si="8"/>
        <v>129.11388888888888</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19.625</v>
      </c>
      <c r="J171" s="3">
        <f t="shared" si="6"/>
        <v>0</v>
      </c>
      <c r="K171" s="4">
        <f>Table39[[#This Row],[RN Hours Contract (W/ Admin, DON)]]/Table39[[#This Row],[RN Hours (w/ Admin, DON)]]</f>
        <v>0</v>
      </c>
      <c r="L171" s="3">
        <v>14.352777777777778</v>
      </c>
      <c r="M171" s="3">
        <v>0</v>
      </c>
      <c r="N171" s="4">
        <f>Table39[[#This Row],[RN Hours Contract]]/Table39[[#This Row],[RN Hours]]</f>
        <v>0</v>
      </c>
      <c r="O171" s="3">
        <v>5.2722222222222221</v>
      </c>
      <c r="P171" s="3">
        <v>0</v>
      </c>
      <c r="Q171" s="4">
        <f>Table39[[#This Row],[RN Admin Hours Contract]]/Table39[[#This Row],[RN Admin Hours]]</f>
        <v>0</v>
      </c>
      <c r="R171" s="3">
        <v>0</v>
      </c>
      <c r="S171" s="3">
        <v>0</v>
      </c>
      <c r="T171" s="4">
        <v>0</v>
      </c>
      <c r="U171" s="3">
        <f>SUM(Table39[[#This Row],[LPN Hours]], Table39[[#This Row],[LPN Admin Hours]])</f>
        <v>19.511111111111113</v>
      </c>
      <c r="V171" s="3">
        <f>Table39[[#This Row],[LPN Hours Contract]]+Table39[[#This Row],[LPN Admin Hours Contract]]</f>
        <v>0</v>
      </c>
      <c r="W171" s="4">
        <f t="shared" si="7"/>
        <v>0</v>
      </c>
      <c r="X171" s="3">
        <v>19.511111111111113</v>
      </c>
      <c r="Y171" s="3">
        <v>0</v>
      </c>
      <c r="Z171" s="4">
        <f>Table39[[#This Row],[LPN Hours Contract]]/Table39[[#This Row],[LPN Hours]]</f>
        <v>0</v>
      </c>
      <c r="AA171" s="3">
        <v>0</v>
      </c>
      <c r="AB171" s="3">
        <v>0</v>
      </c>
      <c r="AC171" s="4">
        <v>0</v>
      </c>
      <c r="AD171" s="3">
        <f>SUM(Table39[[#This Row],[CNA Hours]], Table39[[#This Row],[NA in Training Hours]], Table39[[#This Row],[Med Aide/Tech Hours]])</f>
        <v>89.977777777777774</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76.974999999999994</v>
      </c>
      <c r="AH171" s="3">
        <v>0</v>
      </c>
      <c r="AI171" s="4">
        <f>Table39[[#This Row],[CNA Hours Contract]]/Table39[[#This Row],[CNA Hours]]</f>
        <v>0</v>
      </c>
      <c r="AJ171" s="3">
        <v>2.1833333333333331</v>
      </c>
      <c r="AK171" s="3">
        <v>0</v>
      </c>
      <c r="AL171" s="4">
        <f>Table39[[#This Row],[NA in Training Hours Contract]]/Table39[[#This Row],[NA in Training Hours]]</f>
        <v>0</v>
      </c>
      <c r="AM171" s="3">
        <v>10.819444444444445</v>
      </c>
      <c r="AN171" s="3">
        <v>0</v>
      </c>
      <c r="AO171" s="4">
        <f>Table39[[#This Row],[Med Aide/Tech Hours Contract]]/Table39[[#This Row],[Med Aide/Tech Hours]]</f>
        <v>0</v>
      </c>
      <c r="AP171" s="1" t="s">
        <v>169</v>
      </c>
      <c r="AQ171" s="1">
        <v>7</v>
      </c>
    </row>
    <row r="172" spans="1:43" x14ac:dyDescent="0.2">
      <c r="A172" s="1" t="s">
        <v>479</v>
      </c>
      <c r="B172" s="1" t="s">
        <v>655</v>
      </c>
      <c r="C172" s="1" t="s">
        <v>1120</v>
      </c>
      <c r="D172" s="1" t="s">
        <v>1227</v>
      </c>
      <c r="E172" s="3">
        <v>33.87777777777778</v>
      </c>
      <c r="F172" s="3">
        <f t="shared" si="8"/>
        <v>107.038</v>
      </c>
      <c r="G172" s="3">
        <f>SUM(Table39[[#This Row],[RN Hours Contract (W/ Admin, DON)]], Table39[[#This Row],[LPN Contract Hours (w/ Admin)]], Table39[[#This Row],[CNA/NA/Med Aide Contract Hours]])</f>
        <v>0.60277777777777775</v>
      </c>
      <c r="H172" s="4">
        <f>Table39[[#This Row],[Total Contract Hours]]/Table39[[#This Row],[Total Hours Nurse Staffing]]</f>
        <v>5.631437225824266E-3</v>
      </c>
      <c r="I172" s="3">
        <f>SUM(Table39[[#This Row],[RN Hours]], Table39[[#This Row],[RN Admin Hours]], Table39[[#This Row],[RN DON Hours]])</f>
        <v>13.706666666666667</v>
      </c>
      <c r="J172" s="3">
        <f t="shared" si="6"/>
        <v>0.60277777777777775</v>
      </c>
      <c r="K172" s="4">
        <f>Table39[[#This Row],[RN Hours Contract (W/ Admin, DON)]]/Table39[[#This Row],[RN Hours (w/ Admin, DON)]]</f>
        <v>4.3976977950713356E-2</v>
      </c>
      <c r="L172" s="3">
        <v>7.8246666666666673</v>
      </c>
      <c r="M172" s="3">
        <v>0.60277777777777775</v>
      </c>
      <c r="N172" s="4">
        <f>Table39[[#This Row],[RN Hours Contract]]/Table39[[#This Row],[RN Hours]]</f>
        <v>7.7035585470449558E-2</v>
      </c>
      <c r="O172" s="3">
        <v>3.3375555555555563</v>
      </c>
      <c r="P172" s="3">
        <v>0</v>
      </c>
      <c r="Q172" s="4">
        <f>Table39[[#This Row],[RN Admin Hours Contract]]/Table39[[#This Row],[RN Admin Hours]]</f>
        <v>0</v>
      </c>
      <c r="R172" s="3">
        <v>2.5444444444444443</v>
      </c>
      <c r="S172" s="3">
        <v>0</v>
      </c>
      <c r="T172" s="4">
        <f>Table39[[#This Row],[RN DON Hours Contract]]/Table39[[#This Row],[RN DON Hours]]</f>
        <v>0</v>
      </c>
      <c r="U172" s="3">
        <f>SUM(Table39[[#This Row],[LPN Hours]], Table39[[#This Row],[LPN Admin Hours]])</f>
        <v>22.401777777777777</v>
      </c>
      <c r="V172" s="3">
        <f>Table39[[#This Row],[LPN Hours Contract]]+Table39[[#This Row],[LPN Admin Hours Contract]]</f>
        <v>0</v>
      </c>
      <c r="W172" s="4">
        <f t="shared" si="7"/>
        <v>0</v>
      </c>
      <c r="X172" s="3">
        <v>22.401777777777777</v>
      </c>
      <c r="Y172" s="3">
        <v>0</v>
      </c>
      <c r="Z172" s="4">
        <f>Table39[[#This Row],[LPN Hours Contract]]/Table39[[#This Row],[LPN Hours]]</f>
        <v>0</v>
      </c>
      <c r="AA172" s="3">
        <v>0</v>
      </c>
      <c r="AB172" s="3">
        <v>0</v>
      </c>
      <c r="AC172" s="4">
        <v>0</v>
      </c>
      <c r="AD172" s="3">
        <f>SUM(Table39[[#This Row],[CNA Hours]], Table39[[#This Row],[NA in Training Hours]], Table39[[#This Row],[Med Aide/Tech Hours]])</f>
        <v>70.929555555555552</v>
      </c>
      <c r="AE172" s="3">
        <f>SUM(Table39[[#This Row],[CNA Hours Contract]], Table39[[#This Row],[NA in Training Hours Contract]], Table39[[#This Row],[Med Aide/Tech Hours Contract]])</f>
        <v>0</v>
      </c>
      <c r="AF172" s="4">
        <f>Table39[[#This Row],[CNA/NA/Med Aide Contract Hours]]/Table39[[#This Row],[Total CNA, NA in Training, Med Aide/Tech Hours]]</f>
        <v>0</v>
      </c>
      <c r="AG172" s="3">
        <v>39.009666666666668</v>
      </c>
      <c r="AH172" s="3">
        <v>0</v>
      </c>
      <c r="AI172" s="4">
        <f>Table39[[#This Row],[CNA Hours Contract]]/Table39[[#This Row],[CNA Hours]]</f>
        <v>0</v>
      </c>
      <c r="AJ172" s="3">
        <v>11.636555555555553</v>
      </c>
      <c r="AK172" s="3">
        <v>0</v>
      </c>
      <c r="AL172" s="4">
        <f>Table39[[#This Row],[NA in Training Hours Contract]]/Table39[[#This Row],[NA in Training Hours]]</f>
        <v>0</v>
      </c>
      <c r="AM172" s="3">
        <v>20.283333333333335</v>
      </c>
      <c r="AN172" s="3">
        <v>0</v>
      </c>
      <c r="AO172" s="4">
        <f>Table39[[#This Row],[Med Aide/Tech Hours Contract]]/Table39[[#This Row],[Med Aide/Tech Hours]]</f>
        <v>0</v>
      </c>
      <c r="AP172" s="1" t="s">
        <v>170</v>
      </c>
      <c r="AQ172" s="1">
        <v>7</v>
      </c>
    </row>
    <row r="173" spans="1:43" x14ac:dyDescent="0.2">
      <c r="A173" s="1" t="s">
        <v>479</v>
      </c>
      <c r="B173" s="1" t="s">
        <v>656</v>
      </c>
      <c r="C173" s="1" t="s">
        <v>1027</v>
      </c>
      <c r="D173" s="1" t="s">
        <v>1203</v>
      </c>
      <c r="E173" s="3">
        <v>27.211111111111112</v>
      </c>
      <c r="F173" s="3">
        <f t="shared" si="8"/>
        <v>133.97411111111111</v>
      </c>
      <c r="G173" s="3">
        <f>SUM(Table39[[#This Row],[RN Hours Contract (W/ Admin, DON)]], Table39[[#This Row],[LPN Contract Hours (w/ Admin)]], Table39[[#This Row],[CNA/NA/Med Aide Contract Hours]])</f>
        <v>30.169444444444444</v>
      </c>
      <c r="H173" s="4">
        <f>Table39[[#This Row],[Total Contract Hours]]/Table39[[#This Row],[Total Hours Nurse Staffing]]</f>
        <v>0.22518861438403937</v>
      </c>
      <c r="I173" s="3">
        <f>SUM(Table39[[#This Row],[RN Hours]], Table39[[#This Row],[RN Admin Hours]], Table39[[#This Row],[RN DON Hours]])</f>
        <v>15.98811111111111</v>
      </c>
      <c r="J173" s="3">
        <f t="shared" si="6"/>
        <v>6.8722222222222218</v>
      </c>
      <c r="K173" s="4">
        <f>Table39[[#This Row],[RN Hours Contract (W/ Admin, DON)]]/Table39[[#This Row],[RN Hours (w/ Admin, DON)]]</f>
        <v>0.42983327889473427</v>
      </c>
      <c r="L173" s="3">
        <v>7.822222222222222</v>
      </c>
      <c r="M173" s="3">
        <v>6.8722222222222218</v>
      </c>
      <c r="N173" s="4">
        <f>Table39[[#This Row],[RN Hours Contract]]/Table39[[#This Row],[RN Hours]]</f>
        <v>0.87855113636363635</v>
      </c>
      <c r="O173" s="3">
        <v>4.6575555555555557</v>
      </c>
      <c r="P173" s="3">
        <v>0</v>
      </c>
      <c r="Q173" s="4">
        <f>Table39[[#This Row],[RN Admin Hours Contract]]/Table39[[#This Row],[RN Admin Hours]]</f>
        <v>0</v>
      </c>
      <c r="R173" s="3">
        <v>3.5083333333333333</v>
      </c>
      <c r="S173" s="3">
        <v>0</v>
      </c>
      <c r="T173" s="4">
        <f>Table39[[#This Row],[RN DON Hours Contract]]/Table39[[#This Row],[RN DON Hours]]</f>
        <v>0</v>
      </c>
      <c r="U173" s="3">
        <f>SUM(Table39[[#This Row],[LPN Hours]], Table39[[#This Row],[LPN Admin Hours]])</f>
        <v>18.762888888888888</v>
      </c>
      <c r="V173" s="3">
        <f>Table39[[#This Row],[LPN Hours Contract]]+Table39[[#This Row],[LPN Admin Hours Contract]]</f>
        <v>3.9472222222222224</v>
      </c>
      <c r="W173" s="4">
        <f t="shared" si="7"/>
        <v>0.21037390593725205</v>
      </c>
      <c r="X173" s="3">
        <v>18.762888888888888</v>
      </c>
      <c r="Y173" s="3">
        <v>3.9472222222222224</v>
      </c>
      <c r="Z173" s="4">
        <f>Table39[[#This Row],[LPN Hours Contract]]/Table39[[#This Row],[LPN Hours]]</f>
        <v>0.21037390593725205</v>
      </c>
      <c r="AA173" s="3">
        <v>0</v>
      </c>
      <c r="AB173" s="3">
        <v>0</v>
      </c>
      <c r="AC173" s="4">
        <v>0</v>
      </c>
      <c r="AD173" s="3">
        <f>SUM(Table39[[#This Row],[CNA Hours]], Table39[[#This Row],[NA in Training Hours]], Table39[[#This Row],[Med Aide/Tech Hours]])</f>
        <v>99.223111111111109</v>
      </c>
      <c r="AE173" s="3">
        <f>SUM(Table39[[#This Row],[CNA Hours Contract]], Table39[[#This Row],[NA in Training Hours Contract]], Table39[[#This Row],[Med Aide/Tech Hours Contract]])</f>
        <v>19.350000000000001</v>
      </c>
      <c r="AF173" s="4">
        <f>Table39[[#This Row],[CNA/NA/Med Aide Contract Hours]]/Table39[[#This Row],[Total CNA, NA in Training, Med Aide/Tech Hours]]</f>
        <v>0.19501505025710858</v>
      </c>
      <c r="AG173" s="3">
        <v>59.128000000000007</v>
      </c>
      <c r="AH173" s="3">
        <v>13.044444444444444</v>
      </c>
      <c r="AI173" s="4">
        <f>Table39[[#This Row],[CNA Hours Contract]]/Table39[[#This Row],[CNA Hours]]</f>
        <v>0.22061365925525034</v>
      </c>
      <c r="AJ173" s="3">
        <v>4.7638888888888875</v>
      </c>
      <c r="AK173" s="3">
        <v>0</v>
      </c>
      <c r="AL173" s="4">
        <f>Table39[[#This Row],[NA in Training Hours Contract]]/Table39[[#This Row],[NA in Training Hours]]</f>
        <v>0</v>
      </c>
      <c r="AM173" s="3">
        <v>35.331222222222223</v>
      </c>
      <c r="AN173" s="3">
        <v>6.3055555555555554</v>
      </c>
      <c r="AO173" s="4">
        <f>Table39[[#This Row],[Med Aide/Tech Hours Contract]]/Table39[[#This Row],[Med Aide/Tech Hours]]</f>
        <v>0.17846978278576392</v>
      </c>
      <c r="AP173" s="1" t="s">
        <v>171</v>
      </c>
      <c r="AQ173" s="1">
        <v>7</v>
      </c>
    </row>
    <row r="174" spans="1:43" x14ac:dyDescent="0.2">
      <c r="A174" s="1" t="s">
        <v>479</v>
      </c>
      <c r="B174" s="1" t="s">
        <v>657</v>
      </c>
      <c r="C174" s="1" t="s">
        <v>1050</v>
      </c>
      <c r="D174" s="1" t="s">
        <v>1276</v>
      </c>
      <c r="E174" s="3">
        <v>80.488888888888894</v>
      </c>
      <c r="F174" s="3">
        <f t="shared" si="8"/>
        <v>265.61099999999999</v>
      </c>
      <c r="G174" s="3">
        <f>SUM(Table39[[#This Row],[RN Hours Contract (W/ Admin, DON)]], Table39[[#This Row],[LPN Contract Hours (w/ Admin)]], Table39[[#This Row],[CNA/NA/Med Aide Contract Hours]])</f>
        <v>39.053000000000004</v>
      </c>
      <c r="H174" s="4">
        <f>Table39[[#This Row],[Total Contract Hours]]/Table39[[#This Row],[Total Hours Nurse Staffing]]</f>
        <v>0.14703080821200931</v>
      </c>
      <c r="I174" s="3">
        <f>SUM(Table39[[#This Row],[RN Hours]], Table39[[#This Row],[RN Admin Hours]], Table39[[#This Row],[RN DON Hours]])</f>
        <v>27.938888888888886</v>
      </c>
      <c r="J174" s="3">
        <f t="shared" si="6"/>
        <v>0.16666666666666666</v>
      </c>
      <c r="K174" s="4">
        <f>Table39[[#This Row],[RN Hours Contract (W/ Admin, DON)]]/Table39[[#This Row],[RN Hours (w/ Admin, DON)]]</f>
        <v>5.9654006760787434E-3</v>
      </c>
      <c r="L174" s="3">
        <v>17.105555555555554</v>
      </c>
      <c r="M174" s="3">
        <v>0</v>
      </c>
      <c r="N174" s="4">
        <f>Table39[[#This Row],[RN Hours Contract]]/Table39[[#This Row],[RN Hours]]</f>
        <v>0</v>
      </c>
      <c r="O174" s="3">
        <v>5.5</v>
      </c>
      <c r="P174" s="3">
        <v>0.16666666666666666</v>
      </c>
      <c r="Q174" s="4">
        <f>Table39[[#This Row],[RN Admin Hours Contract]]/Table39[[#This Row],[RN Admin Hours]]</f>
        <v>3.03030303030303E-2</v>
      </c>
      <c r="R174" s="3">
        <v>5.333333333333333</v>
      </c>
      <c r="S174" s="3">
        <v>0</v>
      </c>
      <c r="T174" s="4">
        <f>Table39[[#This Row],[RN DON Hours Contract]]/Table39[[#This Row],[RN DON Hours]]</f>
        <v>0</v>
      </c>
      <c r="U174" s="3">
        <f>SUM(Table39[[#This Row],[LPN Hours]], Table39[[#This Row],[LPN Admin Hours]])</f>
        <v>54.102111111111107</v>
      </c>
      <c r="V174" s="3">
        <f>Table39[[#This Row],[LPN Hours Contract]]+Table39[[#This Row],[LPN Admin Hours Contract]]</f>
        <v>5.6394444444444449</v>
      </c>
      <c r="W174" s="4">
        <f t="shared" si="7"/>
        <v>0.10423704969409699</v>
      </c>
      <c r="X174" s="3">
        <v>47.021555555555551</v>
      </c>
      <c r="Y174" s="3">
        <v>5.6394444444444449</v>
      </c>
      <c r="Z174" s="4">
        <f>Table39[[#This Row],[LPN Hours Contract]]/Table39[[#This Row],[LPN Hours]]</f>
        <v>0.11993317485597624</v>
      </c>
      <c r="AA174" s="3">
        <v>7.0805555555555557</v>
      </c>
      <c r="AB174" s="3">
        <v>0</v>
      </c>
      <c r="AC174" s="4">
        <f>Table39[[#This Row],[LPN Admin Hours Contract]]/Table39[[#This Row],[LPN Admin Hours]]</f>
        <v>0</v>
      </c>
      <c r="AD174" s="3">
        <f>SUM(Table39[[#This Row],[CNA Hours]], Table39[[#This Row],[NA in Training Hours]], Table39[[#This Row],[Med Aide/Tech Hours]])</f>
        <v>183.57</v>
      </c>
      <c r="AE174" s="3">
        <f>SUM(Table39[[#This Row],[CNA Hours Contract]], Table39[[#This Row],[NA in Training Hours Contract]], Table39[[#This Row],[Med Aide/Tech Hours Contract]])</f>
        <v>33.24688888888889</v>
      </c>
      <c r="AF174" s="4">
        <f>Table39[[#This Row],[CNA/NA/Med Aide Contract Hours]]/Table39[[#This Row],[Total CNA, NA in Training, Med Aide/Tech Hours]]</f>
        <v>0.18111286642092331</v>
      </c>
      <c r="AG174" s="3">
        <v>151.50466666666668</v>
      </c>
      <c r="AH174" s="3">
        <v>25.594888888888889</v>
      </c>
      <c r="AI174" s="4">
        <f>Table39[[#This Row],[CNA Hours Contract]]/Table39[[#This Row],[CNA Hours]]</f>
        <v>0.16893795717330304</v>
      </c>
      <c r="AJ174" s="3">
        <v>0</v>
      </c>
      <c r="AK174" s="3">
        <v>0</v>
      </c>
      <c r="AL174" s="4">
        <v>0</v>
      </c>
      <c r="AM174" s="3">
        <v>32.065333333333328</v>
      </c>
      <c r="AN174" s="3">
        <v>7.652000000000001</v>
      </c>
      <c r="AO174" s="4">
        <f>Table39[[#This Row],[Med Aide/Tech Hours Contract]]/Table39[[#This Row],[Med Aide/Tech Hours]]</f>
        <v>0.23863778119672344</v>
      </c>
      <c r="AP174" s="1" t="s">
        <v>172</v>
      </c>
      <c r="AQ174" s="1">
        <v>7</v>
      </c>
    </row>
    <row r="175" spans="1:43" x14ac:dyDescent="0.2">
      <c r="A175" s="1" t="s">
        <v>479</v>
      </c>
      <c r="B175" s="1" t="s">
        <v>658</v>
      </c>
      <c r="C175" s="1" t="s">
        <v>1121</v>
      </c>
      <c r="D175" s="1" t="s">
        <v>1274</v>
      </c>
      <c r="E175" s="3">
        <v>35.011111111111113</v>
      </c>
      <c r="F175" s="3">
        <f t="shared" si="8"/>
        <v>124.74355555555556</v>
      </c>
      <c r="G175" s="3">
        <f>SUM(Table39[[#This Row],[RN Hours Contract (W/ Admin, DON)]], Table39[[#This Row],[LPN Contract Hours (w/ Admin)]], Table39[[#This Row],[CNA/NA/Med Aide Contract Hours]])</f>
        <v>4.5685555555555553</v>
      </c>
      <c r="H175" s="4">
        <f>Table39[[#This Row],[Total Contract Hours]]/Table39[[#This Row],[Total Hours Nurse Staffing]]</f>
        <v>3.6623579752950941E-2</v>
      </c>
      <c r="I175" s="3">
        <f>SUM(Table39[[#This Row],[RN Hours]], Table39[[#This Row],[RN Admin Hours]], Table39[[#This Row],[RN DON Hours]])</f>
        <v>20.027777777777779</v>
      </c>
      <c r="J175" s="3">
        <f t="shared" si="6"/>
        <v>0</v>
      </c>
      <c r="K175" s="4">
        <f>Table39[[#This Row],[RN Hours Contract (W/ Admin, DON)]]/Table39[[#This Row],[RN Hours (w/ Admin, DON)]]</f>
        <v>0</v>
      </c>
      <c r="L175" s="3">
        <v>16.530555555555555</v>
      </c>
      <c r="M175" s="3">
        <v>0</v>
      </c>
      <c r="N175" s="4">
        <f>Table39[[#This Row],[RN Hours Contract]]/Table39[[#This Row],[RN Hours]]</f>
        <v>0</v>
      </c>
      <c r="O175" s="3">
        <v>0</v>
      </c>
      <c r="P175" s="3">
        <v>0</v>
      </c>
      <c r="Q175" s="4">
        <v>0</v>
      </c>
      <c r="R175" s="3">
        <v>3.4972222222222222</v>
      </c>
      <c r="S175" s="3">
        <v>0</v>
      </c>
      <c r="T175" s="4">
        <f>Table39[[#This Row],[RN DON Hours Contract]]/Table39[[#This Row],[RN DON Hours]]</f>
        <v>0</v>
      </c>
      <c r="U175" s="3">
        <f>SUM(Table39[[#This Row],[LPN Hours]], Table39[[#This Row],[LPN Admin Hours]])</f>
        <v>23.29077777777778</v>
      </c>
      <c r="V175" s="3">
        <f>Table39[[#This Row],[LPN Hours Contract]]+Table39[[#This Row],[LPN Admin Hours Contract]]</f>
        <v>3.6213333333333333</v>
      </c>
      <c r="W175" s="4">
        <f t="shared" si="7"/>
        <v>0.15548357242017583</v>
      </c>
      <c r="X175" s="3">
        <v>23.29077777777778</v>
      </c>
      <c r="Y175" s="3">
        <v>3.6213333333333333</v>
      </c>
      <c r="Z175" s="4">
        <f>Table39[[#This Row],[LPN Hours Contract]]/Table39[[#This Row],[LPN Hours]]</f>
        <v>0.15548357242017583</v>
      </c>
      <c r="AA175" s="3">
        <v>0</v>
      </c>
      <c r="AB175" s="3">
        <v>0</v>
      </c>
      <c r="AC175" s="4">
        <v>0</v>
      </c>
      <c r="AD175" s="3">
        <f>SUM(Table39[[#This Row],[CNA Hours]], Table39[[#This Row],[NA in Training Hours]], Table39[[#This Row],[Med Aide/Tech Hours]])</f>
        <v>81.424999999999997</v>
      </c>
      <c r="AE175" s="3">
        <f>SUM(Table39[[#This Row],[CNA Hours Contract]], Table39[[#This Row],[NA in Training Hours Contract]], Table39[[#This Row],[Med Aide/Tech Hours Contract]])</f>
        <v>0.94722222222222219</v>
      </c>
      <c r="AF175" s="4">
        <f>Table39[[#This Row],[CNA/NA/Med Aide Contract Hours]]/Table39[[#This Row],[Total CNA, NA in Training, Med Aide/Tech Hours]]</f>
        <v>1.163306382833555E-2</v>
      </c>
      <c r="AG175" s="3">
        <v>68.163888888888891</v>
      </c>
      <c r="AH175" s="3">
        <v>0.94722222222222219</v>
      </c>
      <c r="AI175" s="4">
        <f>Table39[[#This Row],[CNA Hours Contract]]/Table39[[#This Row],[CNA Hours]]</f>
        <v>1.3896246790822771E-2</v>
      </c>
      <c r="AJ175" s="3">
        <v>0</v>
      </c>
      <c r="AK175" s="3">
        <v>0</v>
      </c>
      <c r="AL175" s="4">
        <v>0</v>
      </c>
      <c r="AM175" s="3">
        <v>13.261111111111111</v>
      </c>
      <c r="AN175" s="3">
        <v>0</v>
      </c>
      <c r="AO175" s="4">
        <f>Table39[[#This Row],[Med Aide/Tech Hours Contract]]/Table39[[#This Row],[Med Aide/Tech Hours]]</f>
        <v>0</v>
      </c>
      <c r="AP175" s="1" t="s">
        <v>173</v>
      </c>
      <c r="AQ175" s="1">
        <v>7</v>
      </c>
    </row>
    <row r="176" spans="1:43" x14ac:dyDescent="0.2">
      <c r="A176" s="1" t="s">
        <v>479</v>
      </c>
      <c r="B176" s="1" t="s">
        <v>659</v>
      </c>
      <c r="C176" s="1" t="s">
        <v>1061</v>
      </c>
      <c r="D176" s="1" t="s">
        <v>1217</v>
      </c>
      <c r="E176" s="3">
        <v>41.977777777777774</v>
      </c>
      <c r="F176" s="3">
        <f t="shared" si="8"/>
        <v>167.33611111111111</v>
      </c>
      <c r="G176" s="3">
        <f>SUM(Table39[[#This Row],[RN Hours Contract (W/ Admin, DON)]], Table39[[#This Row],[LPN Contract Hours (w/ Admin)]], Table39[[#This Row],[CNA/NA/Med Aide Contract Hours]])</f>
        <v>0</v>
      </c>
      <c r="H176" s="4">
        <f>Table39[[#This Row],[Total Contract Hours]]/Table39[[#This Row],[Total Hours Nurse Staffing]]</f>
        <v>0</v>
      </c>
      <c r="I176" s="3">
        <f>SUM(Table39[[#This Row],[RN Hours]], Table39[[#This Row],[RN Admin Hours]], Table39[[#This Row],[RN DON Hours]])</f>
        <v>10.922222222222222</v>
      </c>
      <c r="J176" s="3">
        <f t="shared" si="6"/>
        <v>0</v>
      </c>
      <c r="K176" s="4">
        <f>Table39[[#This Row],[RN Hours Contract (W/ Admin, DON)]]/Table39[[#This Row],[RN Hours (w/ Admin, DON)]]</f>
        <v>0</v>
      </c>
      <c r="L176" s="3">
        <v>8.0555555555555554</v>
      </c>
      <c r="M176" s="3">
        <v>0</v>
      </c>
      <c r="N176" s="4">
        <f>Table39[[#This Row],[RN Hours Contract]]/Table39[[#This Row],[RN Hours]]</f>
        <v>0</v>
      </c>
      <c r="O176" s="3">
        <v>2.8666666666666667</v>
      </c>
      <c r="P176" s="3">
        <v>0</v>
      </c>
      <c r="Q176" s="4">
        <f>Table39[[#This Row],[RN Admin Hours Contract]]/Table39[[#This Row],[RN Admin Hours]]</f>
        <v>0</v>
      </c>
      <c r="R176" s="3">
        <v>0</v>
      </c>
      <c r="S176" s="3">
        <v>0</v>
      </c>
      <c r="T176" s="4">
        <v>0</v>
      </c>
      <c r="U176" s="3">
        <f>SUM(Table39[[#This Row],[LPN Hours]], Table39[[#This Row],[LPN Admin Hours]])</f>
        <v>53.711111111111109</v>
      </c>
      <c r="V176" s="3">
        <f>Table39[[#This Row],[LPN Hours Contract]]+Table39[[#This Row],[LPN Admin Hours Contract]]</f>
        <v>0</v>
      </c>
      <c r="W176" s="4">
        <f t="shared" si="7"/>
        <v>0</v>
      </c>
      <c r="X176" s="3">
        <v>53.711111111111109</v>
      </c>
      <c r="Y176" s="3">
        <v>0</v>
      </c>
      <c r="Z176" s="4">
        <f>Table39[[#This Row],[LPN Hours Contract]]/Table39[[#This Row],[LPN Hours]]</f>
        <v>0</v>
      </c>
      <c r="AA176" s="3">
        <v>0</v>
      </c>
      <c r="AB176" s="3">
        <v>0</v>
      </c>
      <c r="AC176" s="4">
        <v>0</v>
      </c>
      <c r="AD176" s="3">
        <f>SUM(Table39[[#This Row],[CNA Hours]], Table39[[#This Row],[NA in Training Hours]], Table39[[#This Row],[Med Aide/Tech Hours]])</f>
        <v>102.70277777777778</v>
      </c>
      <c r="AE176" s="3">
        <f>SUM(Table39[[#This Row],[CNA Hours Contract]], Table39[[#This Row],[NA in Training Hours Contract]], Table39[[#This Row],[Med Aide/Tech Hours Contract]])</f>
        <v>0</v>
      </c>
      <c r="AF176" s="4">
        <f>Table39[[#This Row],[CNA/NA/Med Aide Contract Hours]]/Table39[[#This Row],[Total CNA, NA in Training, Med Aide/Tech Hours]]</f>
        <v>0</v>
      </c>
      <c r="AG176" s="3">
        <v>90.811111111111117</v>
      </c>
      <c r="AH176" s="3">
        <v>0</v>
      </c>
      <c r="AI176" s="4">
        <f>Table39[[#This Row],[CNA Hours Contract]]/Table39[[#This Row],[CNA Hours]]</f>
        <v>0</v>
      </c>
      <c r="AJ176" s="3">
        <v>0</v>
      </c>
      <c r="AK176" s="3">
        <v>0</v>
      </c>
      <c r="AL176" s="4">
        <v>0</v>
      </c>
      <c r="AM176" s="3">
        <v>11.891666666666667</v>
      </c>
      <c r="AN176" s="3">
        <v>0</v>
      </c>
      <c r="AO176" s="4">
        <f>Table39[[#This Row],[Med Aide/Tech Hours Contract]]/Table39[[#This Row],[Med Aide/Tech Hours]]</f>
        <v>0</v>
      </c>
      <c r="AP176" s="1" t="s">
        <v>174</v>
      </c>
      <c r="AQ176" s="1">
        <v>7</v>
      </c>
    </row>
    <row r="177" spans="1:43" x14ac:dyDescent="0.2">
      <c r="A177" s="1" t="s">
        <v>479</v>
      </c>
      <c r="B177" s="1" t="s">
        <v>660</v>
      </c>
      <c r="C177" s="1" t="s">
        <v>1031</v>
      </c>
      <c r="D177" s="1" t="s">
        <v>1203</v>
      </c>
      <c r="E177" s="3">
        <v>64.86666666666666</v>
      </c>
      <c r="F177" s="3">
        <f t="shared" si="8"/>
        <v>198.75655555555556</v>
      </c>
      <c r="G177" s="3">
        <f>SUM(Table39[[#This Row],[RN Hours Contract (W/ Admin, DON)]], Table39[[#This Row],[LPN Contract Hours (w/ Admin)]], Table39[[#This Row],[CNA/NA/Med Aide Contract Hours]])</f>
        <v>33.323333333333331</v>
      </c>
      <c r="H177" s="4">
        <f>Table39[[#This Row],[Total Contract Hours]]/Table39[[#This Row],[Total Hours Nurse Staffing]]</f>
        <v>0.16765904017701161</v>
      </c>
      <c r="I177" s="3">
        <f>SUM(Table39[[#This Row],[RN Hours]], Table39[[#This Row],[RN Admin Hours]], Table39[[#This Row],[RN DON Hours]])</f>
        <v>44.932222222222222</v>
      </c>
      <c r="J177" s="3">
        <f t="shared" ref="J177:J240" si="9">SUM(M177,P177,S177)</f>
        <v>6.0944444444444441</v>
      </c>
      <c r="K177" s="4">
        <f>Table39[[#This Row],[RN Hours Contract (W/ Admin, DON)]]/Table39[[#This Row],[RN Hours (w/ Admin, DON)]]</f>
        <v>0.13563639061302207</v>
      </c>
      <c r="L177" s="3">
        <v>32.941111111111113</v>
      </c>
      <c r="M177" s="3">
        <v>4.8499999999999996</v>
      </c>
      <c r="N177" s="4">
        <f>Table39[[#This Row],[RN Hours Contract]]/Table39[[#This Row],[RN Hours]]</f>
        <v>0.14723243498499003</v>
      </c>
      <c r="O177" s="3">
        <v>8.0633333333333326</v>
      </c>
      <c r="P177" s="3">
        <v>1.2444444444444445</v>
      </c>
      <c r="Q177" s="4">
        <f>Table39[[#This Row],[RN Admin Hours Contract]]/Table39[[#This Row],[RN Admin Hours]]</f>
        <v>0.1543337467272978</v>
      </c>
      <c r="R177" s="3">
        <v>3.9277777777777776</v>
      </c>
      <c r="S177" s="3">
        <v>0</v>
      </c>
      <c r="T177" s="4">
        <f>Table39[[#This Row],[RN DON Hours Contract]]/Table39[[#This Row],[RN DON Hours]]</f>
        <v>0</v>
      </c>
      <c r="U177" s="3">
        <f>SUM(Table39[[#This Row],[LPN Hours]], Table39[[#This Row],[LPN Admin Hours]])</f>
        <v>26.164999999999999</v>
      </c>
      <c r="V177" s="3">
        <f>Table39[[#This Row],[LPN Hours Contract]]+Table39[[#This Row],[LPN Admin Hours Contract]]</f>
        <v>7.1083333333333334</v>
      </c>
      <c r="W177" s="4">
        <f t="shared" ref="W177:W240" si="10">V177/U177</f>
        <v>0.27167335499076373</v>
      </c>
      <c r="X177" s="3">
        <v>17.869444444444444</v>
      </c>
      <c r="Y177" s="3">
        <v>7.1083333333333334</v>
      </c>
      <c r="Z177" s="4">
        <f>Table39[[#This Row],[LPN Hours Contract]]/Table39[[#This Row],[LPN Hours]]</f>
        <v>0.39779263174257734</v>
      </c>
      <c r="AA177" s="3">
        <v>8.2955555555555538</v>
      </c>
      <c r="AB177" s="3">
        <v>0</v>
      </c>
      <c r="AC177" s="4">
        <f>Table39[[#This Row],[LPN Admin Hours Contract]]/Table39[[#This Row],[LPN Admin Hours]]</f>
        <v>0</v>
      </c>
      <c r="AD177" s="3">
        <f>SUM(Table39[[#This Row],[CNA Hours]], Table39[[#This Row],[NA in Training Hours]], Table39[[#This Row],[Med Aide/Tech Hours]])</f>
        <v>127.65933333333335</v>
      </c>
      <c r="AE177" s="3">
        <f>SUM(Table39[[#This Row],[CNA Hours Contract]], Table39[[#This Row],[NA in Training Hours Contract]], Table39[[#This Row],[Med Aide/Tech Hours Contract]])</f>
        <v>20.120555555555555</v>
      </c>
      <c r="AF177" s="4">
        <f>Table39[[#This Row],[CNA/NA/Med Aide Contract Hours]]/Table39[[#This Row],[Total CNA, NA in Training, Med Aide/Tech Hours]]</f>
        <v>0.15761131622878247</v>
      </c>
      <c r="AG177" s="3">
        <v>117.5048888888889</v>
      </c>
      <c r="AH177" s="3">
        <v>20.120555555555555</v>
      </c>
      <c r="AI177" s="4">
        <f>Table39[[#This Row],[CNA Hours Contract]]/Table39[[#This Row],[CNA Hours]]</f>
        <v>0.17123164615372974</v>
      </c>
      <c r="AJ177" s="3">
        <v>0</v>
      </c>
      <c r="AK177" s="3">
        <v>0</v>
      </c>
      <c r="AL177" s="4">
        <v>0</v>
      </c>
      <c r="AM177" s="3">
        <v>10.154444444444445</v>
      </c>
      <c r="AN177" s="3">
        <v>0</v>
      </c>
      <c r="AO177" s="4">
        <f>Table39[[#This Row],[Med Aide/Tech Hours Contract]]/Table39[[#This Row],[Med Aide/Tech Hours]]</f>
        <v>0</v>
      </c>
      <c r="AP177" s="1" t="s">
        <v>175</v>
      </c>
      <c r="AQ177" s="1">
        <v>7</v>
      </c>
    </row>
    <row r="178" spans="1:43" x14ac:dyDescent="0.2">
      <c r="A178" s="1" t="s">
        <v>479</v>
      </c>
      <c r="B178" s="1" t="s">
        <v>661</v>
      </c>
      <c r="C178" s="1" t="s">
        <v>968</v>
      </c>
      <c r="D178" s="1" t="s">
        <v>1249</v>
      </c>
      <c r="E178" s="3">
        <v>63.133333333333333</v>
      </c>
      <c r="F178" s="3">
        <f t="shared" si="8"/>
        <v>222.70866666666666</v>
      </c>
      <c r="G178" s="3">
        <f>SUM(Table39[[#This Row],[RN Hours Contract (W/ Admin, DON)]], Table39[[#This Row],[LPN Contract Hours (w/ Admin)]], Table39[[#This Row],[CNA/NA/Med Aide Contract Hours]])</f>
        <v>5.6893333333333356</v>
      </c>
      <c r="H178" s="4">
        <f>Table39[[#This Row],[Total Contract Hours]]/Table39[[#This Row],[Total Hours Nurse Staffing]]</f>
        <v>2.5546079631686251E-2</v>
      </c>
      <c r="I178" s="3">
        <f>SUM(Table39[[#This Row],[RN Hours]], Table39[[#This Row],[RN Admin Hours]], Table39[[#This Row],[RN DON Hours]])</f>
        <v>27.081111111111113</v>
      </c>
      <c r="J178" s="3">
        <f t="shared" si="9"/>
        <v>0</v>
      </c>
      <c r="K178" s="4">
        <f>Table39[[#This Row],[RN Hours Contract (W/ Admin, DON)]]/Table39[[#This Row],[RN Hours (w/ Admin, DON)]]</f>
        <v>0</v>
      </c>
      <c r="L178" s="3">
        <v>18.108666666666668</v>
      </c>
      <c r="M178" s="3">
        <v>0</v>
      </c>
      <c r="N178" s="4">
        <f>Table39[[#This Row],[RN Hours Contract]]/Table39[[#This Row],[RN Hours]]</f>
        <v>0</v>
      </c>
      <c r="O178" s="3">
        <v>4.5474444444444444</v>
      </c>
      <c r="P178" s="3">
        <v>0</v>
      </c>
      <c r="Q178" s="4">
        <f>Table39[[#This Row],[RN Admin Hours Contract]]/Table39[[#This Row],[RN Admin Hours]]</f>
        <v>0</v>
      </c>
      <c r="R178" s="3">
        <v>4.4249999999999998</v>
      </c>
      <c r="S178" s="3">
        <v>0</v>
      </c>
      <c r="T178" s="4">
        <f>Table39[[#This Row],[RN DON Hours Contract]]/Table39[[#This Row],[RN DON Hours]]</f>
        <v>0</v>
      </c>
      <c r="U178" s="3">
        <f>SUM(Table39[[#This Row],[LPN Hours]], Table39[[#This Row],[LPN Admin Hours]])</f>
        <v>41.528888888888886</v>
      </c>
      <c r="V178" s="3">
        <f>Table39[[#This Row],[LPN Hours Contract]]+Table39[[#This Row],[LPN Admin Hours Contract]]</f>
        <v>0</v>
      </c>
      <c r="W178" s="4">
        <f t="shared" si="10"/>
        <v>0</v>
      </c>
      <c r="X178" s="3">
        <v>33.968666666666664</v>
      </c>
      <c r="Y178" s="3">
        <v>0</v>
      </c>
      <c r="Z178" s="4">
        <f>Table39[[#This Row],[LPN Hours Contract]]/Table39[[#This Row],[LPN Hours]]</f>
        <v>0</v>
      </c>
      <c r="AA178" s="3">
        <v>7.5602222222222215</v>
      </c>
      <c r="AB178" s="3">
        <v>0</v>
      </c>
      <c r="AC178" s="4">
        <f>Table39[[#This Row],[LPN Admin Hours Contract]]/Table39[[#This Row],[LPN Admin Hours]]</f>
        <v>0</v>
      </c>
      <c r="AD178" s="3">
        <f>SUM(Table39[[#This Row],[CNA Hours]], Table39[[#This Row],[NA in Training Hours]], Table39[[#This Row],[Med Aide/Tech Hours]])</f>
        <v>154.09866666666667</v>
      </c>
      <c r="AE178" s="3">
        <f>SUM(Table39[[#This Row],[CNA Hours Contract]], Table39[[#This Row],[NA in Training Hours Contract]], Table39[[#This Row],[Med Aide/Tech Hours Contract]])</f>
        <v>5.6893333333333356</v>
      </c>
      <c r="AF178" s="4">
        <f>Table39[[#This Row],[CNA/NA/Med Aide Contract Hours]]/Table39[[#This Row],[Total CNA, NA in Training, Med Aide/Tech Hours]]</f>
        <v>3.6920068527523504E-2</v>
      </c>
      <c r="AG178" s="3">
        <v>116.17755555555556</v>
      </c>
      <c r="AH178" s="3">
        <v>5.6893333333333356</v>
      </c>
      <c r="AI178" s="4">
        <f>Table39[[#This Row],[CNA Hours Contract]]/Table39[[#This Row],[CNA Hours]]</f>
        <v>4.8971019454895688E-2</v>
      </c>
      <c r="AJ178" s="3">
        <v>10.608333333333333</v>
      </c>
      <c r="AK178" s="3">
        <v>0</v>
      </c>
      <c r="AL178" s="4">
        <f>Table39[[#This Row],[NA in Training Hours Contract]]/Table39[[#This Row],[NA in Training Hours]]</f>
        <v>0</v>
      </c>
      <c r="AM178" s="3">
        <v>27.312777777777779</v>
      </c>
      <c r="AN178" s="3">
        <v>0</v>
      </c>
      <c r="AO178" s="4">
        <f>Table39[[#This Row],[Med Aide/Tech Hours Contract]]/Table39[[#This Row],[Med Aide/Tech Hours]]</f>
        <v>0</v>
      </c>
      <c r="AP178" s="1" t="s">
        <v>176</v>
      </c>
      <c r="AQ178" s="1">
        <v>7</v>
      </c>
    </row>
    <row r="179" spans="1:43" x14ac:dyDescent="0.2">
      <c r="A179" s="1" t="s">
        <v>479</v>
      </c>
      <c r="B179" s="1" t="s">
        <v>662</v>
      </c>
      <c r="C179" s="1" t="s">
        <v>978</v>
      </c>
      <c r="D179" s="1" t="s">
        <v>1263</v>
      </c>
      <c r="E179" s="3">
        <v>78.266666666666666</v>
      </c>
      <c r="F179" s="3">
        <f t="shared" si="8"/>
        <v>234.91544444444446</v>
      </c>
      <c r="G179" s="3">
        <f>SUM(Table39[[#This Row],[RN Hours Contract (W/ Admin, DON)]], Table39[[#This Row],[LPN Contract Hours (w/ Admin)]], Table39[[#This Row],[CNA/NA/Med Aide Contract Hours]])</f>
        <v>19.540444444444443</v>
      </c>
      <c r="H179" s="4">
        <f>Table39[[#This Row],[Total Contract Hours]]/Table39[[#This Row],[Total Hours Nurse Staffing]]</f>
        <v>8.3180756764017677E-2</v>
      </c>
      <c r="I179" s="3">
        <f>SUM(Table39[[#This Row],[RN Hours]], Table39[[#This Row],[RN Admin Hours]], Table39[[#This Row],[RN DON Hours]])</f>
        <v>37.024999999999999</v>
      </c>
      <c r="J179" s="3">
        <f t="shared" si="9"/>
        <v>0</v>
      </c>
      <c r="K179" s="4">
        <f>Table39[[#This Row],[RN Hours Contract (W/ Admin, DON)]]/Table39[[#This Row],[RN Hours (w/ Admin, DON)]]</f>
        <v>0</v>
      </c>
      <c r="L179" s="3">
        <v>20.225000000000001</v>
      </c>
      <c r="M179" s="3">
        <v>0</v>
      </c>
      <c r="N179" s="4">
        <f>Table39[[#This Row],[RN Hours Contract]]/Table39[[#This Row],[RN Hours]]</f>
        <v>0</v>
      </c>
      <c r="O179" s="3">
        <v>11.222222222222221</v>
      </c>
      <c r="P179" s="3">
        <v>0</v>
      </c>
      <c r="Q179" s="4">
        <f>Table39[[#This Row],[RN Admin Hours Contract]]/Table39[[#This Row],[RN Admin Hours]]</f>
        <v>0</v>
      </c>
      <c r="R179" s="3">
        <v>5.5777777777777775</v>
      </c>
      <c r="S179" s="3">
        <v>0</v>
      </c>
      <c r="T179" s="4">
        <f>Table39[[#This Row],[RN DON Hours Contract]]/Table39[[#This Row],[RN DON Hours]]</f>
        <v>0</v>
      </c>
      <c r="U179" s="3">
        <f>SUM(Table39[[#This Row],[LPN Hours]], Table39[[#This Row],[LPN Admin Hours]])</f>
        <v>32.944333333333333</v>
      </c>
      <c r="V179" s="3">
        <f>Table39[[#This Row],[LPN Hours Contract]]+Table39[[#This Row],[LPN Admin Hours Contract]]</f>
        <v>12.847111111111108</v>
      </c>
      <c r="W179" s="4">
        <f t="shared" si="10"/>
        <v>0.389964215730913</v>
      </c>
      <c r="X179" s="3">
        <v>32.944333333333333</v>
      </c>
      <c r="Y179" s="3">
        <v>12.847111111111108</v>
      </c>
      <c r="Z179" s="4">
        <f>Table39[[#This Row],[LPN Hours Contract]]/Table39[[#This Row],[LPN Hours]]</f>
        <v>0.389964215730913</v>
      </c>
      <c r="AA179" s="3">
        <v>0</v>
      </c>
      <c r="AB179" s="3">
        <v>0</v>
      </c>
      <c r="AC179" s="4">
        <v>0</v>
      </c>
      <c r="AD179" s="3">
        <f>SUM(Table39[[#This Row],[CNA Hours]], Table39[[#This Row],[NA in Training Hours]], Table39[[#This Row],[Med Aide/Tech Hours]])</f>
        <v>164.94611111111112</v>
      </c>
      <c r="AE179" s="3">
        <f>SUM(Table39[[#This Row],[CNA Hours Contract]], Table39[[#This Row],[NA in Training Hours Contract]], Table39[[#This Row],[Med Aide/Tech Hours Contract]])</f>
        <v>6.6933333333333342</v>
      </c>
      <c r="AF179" s="4">
        <f>Table39[[#This Row],[CNA/NA/Med Aide Contract Hours]]/Table39[[#This Row],[Total CNA, NA in Training, Med Aide/Tech Hours]]</f>
        <v>4.05789096102094E-2</v>
      </c>
      <c r="AG179" s="3">
        <v>101.73222222222222</v>
      </c>
      <c r="AH179" s="3">
        <v>6.6933333333333342</v>
      </c>
      <c r="AI179" s="4">
        <f>Table39[[#This Row],[CNA Hours Contract]]/Table39[[#This Row],[CNA Hours]]</f>
        <v>6.5793641258641983E-2</v>
      </c>
      <c r="AJ179" s="3">
        <v>9.9305555555555554</v>
      </c>
      <c r="AK179" s="3">
        <v>0</v>
      </c>
      <c r="AL179" s="4">
        <f>Table39[[#This Row],[NA in Training Hours Contract]]/Table39[[#This Row],[NA in Training Hours]]</f>
        <v>0</v>
      </c>
      <c r="AM179" s="3">
        <v>53.283333333333331</v>
      </c>
      <c r="AN179" s="3">
        <v>0</v>
      </c>
      <c r="AO179" s="4">
        <f>Table39[[#This Row],[Med Aide/Tech Hours Contract]]/Table39[[#This Row],[Med Aide/Tech Hours]]</f>
        <v>0</v>
      </c>
      <c r="AP179" s="1" t="s">
        <v>177</v>
      </c>
      <c r="AQ179" s="1">
        <v>7</v>
      </c>
    </row>
    <row r="180" spans="1:43" x14ac:dyDescent="0.2">
      <c r="A180" s="1" t="s">
        <v>479</v>
      </c>
      <c r="B180" s="1" t="s">
        <v>663</v>
      </c>
      <c r="C180" s="1" t="s">
        <v>989</v>
      </c>
      <c r="D180" s="1" t="s">
        <v>1239</v>
      </c>
      <c r="E180" s="3">
        <v>48.077777777777776</v>
      </c>
      <c r="F180" s="3">
        <f t="shared" si="8"/>
        <v>142.95833333333331</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33.863888888888887</v>
      </c>
      <c r="J180" s="3">
        <f t="shared" si="9"/>
        <v>0</v>
      </c>
      <c r="K180" s="4">
        <f>Table39[[#This Row],[RN Hours Contract (W/ Admin, DON)]]/Table39[[#This Row],[RN Hours (w/ Admin, DON)]]</f>
        <v>0</v>
      </c>
      <c r="L180" s="3">
        <v>22.677777777777777</v>
      </c>
      <c r="M180" s="3">
        <v>0</v>
      </c>
      <c r="N180" s="4">
        <f>Table39[[#This Row],[RN Hours Contract]]/Table39[[#This Row],[RN Hours]]</f>
        <v>0</v>
      </c>
      <c r="O180" s="3">
        <v>5.4972222222222218</v>
      </c>
      <c r="P180" s="3">
        <v>0</v>
      </c>
      <c r="Q180" s="4">
        <f>Table39[[#This Row],[RN Admin Hours Contract]]/Table39[[#This Row],[RN Admin Hours]]</f>
        <v>0</v>
      </c>
      <c r="R180" s="3">
        <v>5.6888888888888891</v>
      </c>
      <c r="S180" s="3">
        <v>0</v>
      </c>
      <c r="T180" s="4">
        <f>Table39[[#This Row],[RN DON Hours Contract]]/Table39[[#This Row],[RN DON Hours]]</f>
        <v>0</v>
      </c>
      <c r="U180" s="3">
        <f>SUM(Table39[[#This Row],[LPN Hours]], Table39[[#This Row],[LPN Admin Hours]])</f>
        <v>16.541666666666668</v>
      </c>
      <c r="V180" s="3">
        <f>Table39[[#This Row],[LPN Hours Contract]]+Table39[[#This Row],[LPN Admin Hours Contract]]</f>
        <v>0</v>
      </c>
      <c r="W180" s="4">
        <f t="shared" si="10"/>
        <v>0</v>
      </c>
      <c r="X180" s="3">
        <v>16.541666666666668</v>
      </c>
      <c r="Y180" s="3">
        <v>0</v>
      </c>
      <c r="Z180" s="4">
        <f>Table39[[#This Row],[LPN Hours Contract]]/Table39[[#This Row],[LPN Hours]]</f>
        <v>0</v>
      </c>
      <c r="AA180" s="3">
        <v>0</v>
      </c>
      <c r="AB180" s="3">
        <v>0</v>
      </c>
      <c r="AC180" s="4">
        <v>0</v>
      </c>
      <c r="AD180" s="3">
        <f>SUM(Table39[[#This Row],[CNA Hours]], Table39[[#This Row],[NA in Training Hours]], Table39[[#This Row],[Med Aide/Tech Hours]])</f>
        <v>92.552777777777777</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58.552777777777777</v>
      </c>
      <c r="AH180" s="3">
        <v>0</v>
      </c>
      <c r="AI180" s="4">
        <f>Table39[[#This Row],[CNA Hours Contract]]/Table39[[#This Row],[CNA Hours]]</f>
        <v>0</v>
      </c>
      <c r="AJ180" s="3">
        <v>16.347222222222221</v>
      </c>
      <c r="AK180" s="3">
        <v>0</v>
      </c>
      <c r="AL180" s="4">
        <f>Table39[[#This Row],[NA in Training Hours Contract]]/Table39[[#This Row],[NA in Training Hours]]</f>
        <v>0</v>
      </c>
      <c r="AM180" s="3">
        <v>17.652777777777779</v>
      </c>
      <c r="AN180" s="3">
        <v>0</v>
      </c>
      <c r="AO180" s="4">
        <f>Table39[[#This Row],[Med Aide/Tech Hours Contract]]/Table39[[#This Row],[Med Aide/Tech Hours]]</f>
        <v>0</v>
      </c>
      <c r="AP180" s="1" t="s">
        <v>178</v>
      </c>
      <c r="AQ180" s="1">
        <v>7</v>
      </c>
    </row>
    <row r="181" spans="1:43" x14ac:dyDescent="0.2">
      <c r="A181" s="1" t="s">
        <v>479</v>
      </c>
      <c r="B181" s="1" t="s">
        <v>664</v>
      </c>
      <c r="C181" s="1" t="s">
        <v>1053</v>
      </c>
      <c r="D181" s="1" t="s">
        <v>1277</v>
      </c>
      <c r="E181" s="3">
        <v>40.366666666666667</v>
      </c>
      <c r="F181" s="3">
        <f t="shared" si="8"/>
        <v>162.81944444444446</v>
      </c>
      <c r="G181" s="3">
        <f>SUM(Table39[[#This Row],[RN Hours Contract (W/ Admin, DON)]], Table39[[#This Row],[LPN Contract Hours (w/ Admin)]], Table39[[#This Row],[CNA/NA/Med Aide Contract Hours]])</f>
        <v>5.6888888888888891</v>
      </c>
      <c r="H181" s="4">
        <f>Table39[[#This Row],[Total Contract Hours]]/Table39[[#This Row],[Total Hours Nurse Staffing]]</f>
        <v>3.4939861810116865E-2</v>
      </c>
      <c r="I181" s="3">
        <f>SUM(Table39[[#This Row],[RN Hours]], Table39[[#This Row],[RN Admin Hours]], Table39[[#This Row],[RN DON Hours]])</f>
        <v>19.324999999999999</v>
      </c>
      <c r="J181" s="3">
        <f t="shared" si="9"/>
        <v>5.6888888888888891</v>
      </c>
      <c r="K181" s="4">
        <f>Table39[[#This Row],[RN Hours Contract (W/ Admin, DON)]]/Table39[[#This Row],[RN Hours (w/ Admin, DON)]]</f>
        <v>0.29437976139140437</v>
      </c>
      <c r="L181" s="3">
        <v>8.6472222222222221</v>
      </c>
      <c r="M181" s="3">
        <v>0</v>
      </c>
      <c r="N181" s="4">
        <f>Table39[[#This Row],[RN Hours Contract]]/Table39[[#This Row],[RN Hours]]</f>
        <v>0</v>
      </c>
      <c r="O181" s="3">
        <v>4.9888888888888889</v>
      </c>
      <c r="P181" s="3">
        <v>0</v>
      </c>
      <c r="Q181" s="4">
        <f>Table39[[#This Row],[RN Admin Hours Contract]]/Table39[[#This Row],[RN Admin Hours]]</f>
        <v>0</v>
      </c>
      <c r="R181" s="3">
        <v>5.6888888888888891</v>
      </c>
      <c r="S181" s="3">
        <v>5.6888888888888891</v>
      </c>
      <c r="T181" s="4">
        <f>Table39[[#This Row],[RN DON Hours Contract]]/Table39[[#This Row],[RN DON Hours]]</f>
        <v>1</v>
      </c>
      <c r="U181" s="3">
        <f>SUM(Table39[[#This Row],[LPN Hours]], Table39[[#This Row],[LPN Admin Hours]])</f>
        <v>30.572222222222223</v>
      </c>
      <c r="V181" s="3">
        <f>Table39[[#This Row],[LPN Hours Contract]]+Table39[[#This Row],[LPN Admin Hours Contract]]</f>
        <v>0</v>
      </c>
      <c r="W181" s="4">
        <f t="shared" si="10"/>
        <v>0</v>
      </c>
      <c r="X181" s="3">
        <v>30.572222222222223</v>
      </c>
      <c r="Y181" s="3">
        <v>0</v>
      </c>
      <c r="Z181" s="4">
        <f>Table39[[#This Row],[LPN Hours Contract]]/Table39[[#This Row],[LPN Hours]]</f>
        <v>0</v>
      </c>
      <c r="AA181" s="3">
        <v>0</v>
      </c>
      <c r="AB181" s="3">
        <v>0</v>
      </c>
      <c r="AC181" s="4">
        <v>0</v>
      </c>
      <c r="AD181" s="3">
        <f>SUM(Table39[[#This Row],[CNA Hours]], Table39[[#This Row],[NA in Training Hours]], Table39[[#This Row],[Med Aide/Tech Hours]])</f>
        <v>112.92222222222222</v>
      </c>
      <c r="AE181" s="3">
        <f>SUM(Table39[[#This Row],[CNA Hours Contract]], Table39[[#This Row],[NA in Training Hours Contract]], Table39[[#This Row],[Med Aide/Tech Hours Contract]])</f>
        <v>0</v>
      </c>
      <c r="AF181" s="4">
        <f>Table39[[#This Row],[CNA/NA/Med Aide Contract Hours]]/Table39[[#This Row],[Total CNA, NA in Training, Med Aide/Tech Hours]]</f>
        <v>0</v>
      </c>
      <c r="AG181" s="3">
        <v>77.99722222222222</v>
      </c>
      <c r="AH181" s="3">
        <v>0</v>
      </c>
      <c r="AI181" s="4">
        <f>Table39[[#This Row],[CNA Hours Contract]]/Table39[[#This Row],[CNA Hours]]</f>
        <v>0</v>
      </c>
      <c r="AJ181" s="3">
        <v>7.05</v>
      </c>
      <c r="AK181" s="3">
        <v>0</v>
      </c>
      <c r="AL181" s="4">
        <f>Table39[[#This Row],[NA in Training Hours Contract]]/Table39[[#This Row],[NA in Training Hours]]</f>
        <v>0</v>
      </c>
      <c r="AM181" s="3">
        <v>27.875</v>
      </c>
      <c r="AN181" s="3">
        <v>0</v>
      </c>
      <c r="AO181" s="4">
        <f>Table39[[#This Row],[Med Aide/Tech Hours Contract]]/Table39[[#This Row],[Med Aide/Tech Hours]]</f>
        <v>0</v>
      </c>
      <c r="AP181" s="1" t="s">
        <v>179</v>
      </c>
      <c r="AQ181" s="1">
        <v>7</v>
      </c>
    </row>
    <row r="182" spans="1:43" x14ac:dyDescent="0.2">
      <c r="A182" s="1" t="s">
        <v>479</v>
      </c>
      <c r="B182" s="1" t="s">
        <v>665</v>
      </c>
      <c r="C182" s="1" t="s">
        <v>1052</v>
      </c>
      <c r="D182" s="1" t="s">
        <v>1208</v>
      </c>
      <c r="E182" s="3">
        <v>35.722222222222221</v>
      </c>
      <c r="F182" s="3">
        <f t="shared" si="8"/>
        <v>108.64422222222223</v>
      </c>
      <c r="G182" s="3">
        <f>SUM(Table39[[#This Row],[RN Hours Contract (W/ Admin, DON)]], Table39[[#This Row],[LPN Contract Hours (w/ Admin)]], Table39[[#This Row],[CNA/NA/Med Aide Contract Hours]])</f>
        <v>34.187888888888899</v>
      </c>
      <c r="H182" s="4">
        <f>Table39[[#This Row],[Total Contract Hours]]/Table39[[#This Row],[Total Hours Nurse Staffing]]</f>
        <v>0.31467746917052408</v>
      </c>
      <c r="I182" s="3">
        <f>SUM(Table39[[#This Row],[RN Hours]], Table39[[#This Row],[RN Admin Hours]], Table39[[#This Row],[RN DON Hours]])</f>
        <v>20.188888888888886</v>
      </c>
      <c r="J182" s="3">
        <f t="shared" si="9"/>
        <v>0</v>
      </c>
      <c r="K182" s="4">
        <f>Table39[[#This Row],[RN Hours Contract (W/ Admin, DON)]]/Table39[[#This Row],[RN Hours (w/ Admin, DON)]]</f>
        <v>0</v>
      </c>
      <c r="L182" s="3">
        <v>19.341666666666665</v>
      </c>
      <c r="M182" s="3">
        <v>0</v>
      </c>
      <c r="N182" s="4">
        <f>Table39[[#This Row],[RN Hours Contract]]/Table39[[#This Row],[RN Hours]]</f>
        <v>0</v>
      </c>
      <c r="O182" s="3">
        <v>0</v>
      </c>
      <c r="P182" s="3">
        <v>0</v>
      </c>
      <c r="Q182" s="4">
        <v>0</v>
      </c>
      <c r="R182" s="3">
        <v>0.84722222222222221</v>
      </c>
      <c r="S182" s="3">
        <v>0</v>
      </c>
      <c r="T182" s="4">
        <f>Table39[[#This Row],[RN DON Hours Contract]]/Table39[[#This Row],[RN DON Hours]]</f>
        <v>0</v>
      </c>
      <c r="U182" s="3">
        <f>SUM(Table39[[#This Row],[LPN Hours]], Table39[[#This Row],[LPN Admin Hours]])</f>
        <v>19.74677777777778</v>
      </c>
      <c r="V182" s="3">
        <f>Table39[[#This Row],[LPN Hours Contract]]+Table39[[#This Row],[LPN Admin Hours Contract]]</f>
        <v>6.9404444444444442</v>
      </c>
      <c r="W182" s="4">
        <f t="shared" si="10"/>
        <v>0.35147225145030692</v>
      </c>
      <c r="X182" s="3">
        <v>19.74677777777778</v>
      </c>
      <c r="Y182" s="3">
        <v>6.9404444444444442</v>
      </c>
      <c r="Z182" s="4">
        <f>Table39[[#This Row],[LPN Hours Contract]]/Table39[[#This Row],[LPN Hours]]</f>
        <v>0.35147225145030692</v>
      </c>
      <c r="AA182" s="3">
        <v>0</v>
      </c>
      <c r="AB182" s="3">
        <v>0</v>
      </c>
      <c r="AC182" s="4">
        <v>0</v>
      </c>
      <c r="AD182" s="3">
        <f>SUM(Table39[[#This Row],[CNA Hours]], Table39[[#This Row],[NA in Training Hours]], Table39[[#This Row],[Med Aide/Tech Hours]])</f>
        <v>68.708555555555563</v>
      </c>
      <c r="AE182" s="3">
        <f>SUM(Table39[[#This Row],[CNA Hours Contract]], Table39[[#This Row],[NA in Training Hours Contract]], Table39[[#This Row],[Med Aide/Tech Hours Contract]])</f>
        <v>27.247444444444454</v>
      </c>
      <c r="AF182" s="4">
        <f>Table39[[#This Row],[CNA/NA/Med Aide Contract Hours]]/Table39[[#This Row],[Total CNA, NA in Training, Med Aide/Tech Hours]]</f>
        <v>0.39656552556126773</v>
      </c>
      <c r="AG182" s="3">
        <v>53.07522222222223</v>
      </c>
      <c r="AH182" s="3">
        <v>27.075222222222234</v>
      </c>
      <c r="AI182" s="4">
        <f>Table39[[#This Row],[CNA Hours Contract]]/Table39[[#This Row],[CNA Hours]]</f>
        <v>0.51012922958400775</v>
      </c>
      <c r="AJ182" s="3">
        <v>0</v>
      </c>
      <c r="AK182" s="3">
        <v>0</v>
      </c>
      <c r="AL182" s="4">
        <v>0</v>
      </c>
      <c r="AM182" s="3">
        <v>15.633333333333333</v>
      </c>
      <c r="AN182" s="3">
        <v>0.17222222222222222</v>
      </c>
      <c r="AO182" s="4">
        <f>Table39[[#This Row],[Med Aide/Tech Hours Contract]]/Table39[[#This Row],[Med Aide/Tech Hours]]</f>
        <v>1.101634683724236E-2</v>
      </c>
      <c r="AP182" s="1" t="s">
        <v>180</v>
      </c>
      <c r="AQ182" s="1">
        <v>7</v>
      </c>
    </row>
    <row r="183" spans="1:43" x14ac:dyDescent="0.2">
      <c r="A183" s="1" t="s">
        <v>479</v>
      </c>
      <c r="B183" s="1" t="s">
        <v>666</v>
      </c>
      <c r="C183" s="1" t="s">
        <v>1122</v>
      </c>
      <c r="D183" s="1" t="s">
        <v>1303</v>
      </c>
      <c r="E183" s="3">
        <v>33.277777777777779</v>
      </c>
      <c r="F183" s="3">
        <f t="shared" si="8"/>
        <v>105.41666666666667</v>
      </c>
      <c r="G183" s="3">
        <f>SUM(Table39[[#This Row],[RN Hours Contract (W/ Admin, DON)]], Table39[[#This Row],[LPN Contract Hours (w/ Admin)]], Table39[[#This Row],[CNA/NA/Med Aide Contract Hours]])</f>
        <v>0</v>
      </c>
      <c r="H183" s="4">
        <f>Table39[[#This Row],[Total Contract Hours]]/Table39[[#This Row],[Total Hours Nurse Staffing]]</f>
        <v>0</v>
      </c>
      <c r="I183" s="3">
        <f>SUM(Table39[[#This Row],[RN Hours]], Table39[[#This Row],[RN Admin Hours]], Table39[[#This Row],[RN DON Hours]])</f>
        <v>19.361111111111111</v>
      </c>
      <c r="J183" s="3">
        <f t="shared" si="9"/>
        <v>0</v>
      </c>
      <c r="K183" s="4">
        <f>Table39[[#This Row],[RN Hours Contract (W/ Admin, DON)]]/Table39[[#This Row],[RN Hours (w/ Admin, DON)]]</f>
        <v>0</v>
      </c>
      <c r="L183" s="3">
        <v>13.672222222222222</v>
      </c>
      <c r="M183" s="3">
        <v>0</v>
      </c>
      <c r="N183" s="4">
        <f>Table39[[#This Row],[RN Hours Contract]]/Table39[[#This Row],[RN Hours]]</f>
        <v>0</v>
      </c>
      <c r="O183" s="3">
        <v>0</v>
      </c>
      <c r="P183" s="3">
        <v>0</v>
      </c>
      <c r="Q183" s="4">
        <v>0</v>
      </c>
      <c r="R183" s="3">
        <v>5.6888888888888891</v>
      </c>
      <c r="S183" s="3">
        <v>0</v>
      </c>
      <c r="T183" s="4">
        <f>Table39[[#This Row],[RN DON Hours Contract]]/Table39[[#This Row],[RN DON Hours]]</f>
        <v>0</v>
      </c>
      <c r="U183" s="3">
        <f>SUM(Table39[[#This Row],[LPN Hours]], Table39[[#This Row],[LPN Admin Hours]])</f>
        <v>18.638888888888889</v>
      </c>
      <c r="V183" s="3">
        <f>Table39[[#This Row],[LPN Hours Contract]]+Table39[[#This Row],[LPN Admin Hours Contract]]</f>
        <v>0</v>
      </c>
      <c r="W183" s="4">
        <f t="shared" si="10"/>
        <v>0</v>
      </c>
      <c r="X183" s="3">
        <v>16.927777777777777</v>
      </c>
      <c r="Y183" s="3">
        <v>0</v>
      </c>
      <c r="Z183" s="4">
        <f>Table39[[#This Row],[LPN Hours Contract]]/Table39[[#This Row],[LPN Hours]]</f>
        <v>0</v>
      </c>
      <c r="AA183" s="3">
        <v>1.711111111111111</v>
      </c>
      <c r="AB183" s="3">
        <v>0</v>
      </c>
      <c r="AC183" s="4">
        <f>Table39[[#This Row],[LPN Admin Hours Contract]]/Table39[[#This Row],[LPN Admin Hours]]</f>
        <v>0</v>
      </c>
      <c r="AD183" s="3">
        <f>SUM(Table39[[#This Row],[CNA Hours]], Table39[[#This Row],[NA in Training Hours]], Table39[[#This Row],[Med Aide/Tech Hours]])</f>
        <v>67.416666666666671</v>
      </c>
      <c r="AE183" s="3">
        <f>SUM(Table39[[#This Row],[CNA Hours Contract]], Table39[[#This Row],[NA in Training Hours Contract]], Table39[[#This Row],[Med Aide/Tech Hours Contract]])</f>
        <v>0</v>
      </c>
      <c r="AF183" s="4">
        <f>Table39[[#This Row],[CNA/NA/Med Aide Contract Hours]]/Table39[[#This Row],[Total CNA, NA in Training, Med Aide/Tech Hours]]</f>
        <v>0</v>
      </c>
      <c r="AG183" s="3">
        <v>44.988888888888887</v>
      </c>
      <c r="AH183" s="3">
        <v>0</v>
      </c>
      <c r="AI183" s="4">
        <f>Table39[[#This Row],[CNA Hours Contract]]/Table39[[#This Row],[CNA Hours]]</f>
        <v>0</v>
      </c>
      <c r="AJ183" s="3">
        <v>14.727777777777778</v>
      </c>
      <c r="AK183" s="3">
        <v>0</v>
      </c>
      <c r="AL183" s="4">
        <f>Table39[[#This Row],[NA in Training Hours Contract]]/Table39[[#This Row],[NA in Training Hours]]</f>
        <v>0</v>
      </c>
      <c r="AM183" s="3">
        <v>7.7</v>
      </c>
      <c r="AN183" s="3">
        <v>0</v>
      </c>
      <c r="AO183" s="4">
        <f>Table39[[#This Row],[Med Aide/Tech Hours Contract]]/Table39[[#This Row],[Med Aide/Tech Hours]]</f>
        <v>0</v>
      </c>
      <c r="AP183" s="1" t="s">
        <v>181</v>
      </c>
      <c r="AQ183" s="1">
        <v>7</v>
      </c>
    </row>
    <row r="184" spans="1:43" x14ac:dyDescent="0.2">
      <c r="A184" s="1" t="s">
        <v>479</v>
      </c>
      <c r="B184" s="1" t="s">
        <v>667</v>
      </c>
      <c r="C184" s="1" t="s">
        <v>985</v>
      </c>
      <c r="D184" s="1" t="s">
        <v>1227</v>
      </c>
      <c r="E184" s="3">
        <v>70.822222222222223</v>
      </c>
      <c r="F184" s="3">
        <f t="shared" si="8"/>
        <v>221.16066666666669</v>
      </c>
      <c r="G184" s="3">
        <f>SUM(Table39[[#This Row],[RN Hours Contract (W/ Admin, DON)]], Table39[[#This Row],[LPN Contract Hours (w/ Admin)]], Table39[[#This Row],[CNA/NA/Med Aide Contract Hours]])</f>
        <v>0</v>
      </c>
      <c r="H184" s="4">
        <f>Table39[[#This Row],[Total Contract Hours]]/Table39[[#This Row],[Total Hours Nurse Staffing]]</f>
        <v>0</v>
      </c>
      <c r="I184" s="3">
        <f>SUM(Table39[[#This Row],[RN Hours]], Table39[[#This Row],[RN Admin Hours]], Table39[[#This Row],[RN DON Hours]])</f>
        <v>23.932111111111112</v>
      </c>
      <c r="J184" s="3">
        <f t="shared" si="9"/>
        <v>0</v>
      </c>
      <c r="K184" s="4">
        <f>Table39[[#This Row],[RN Hours Contract (W/ Admin, DON)]]/Table39[[#This Row],[RN Hours (w/ Admin, DON)]]</f>
        <v>0</v>
      </c>
      <c r="L184" s="3">
        <v>17.887666666666668</v>
      </c>
      <c r="M184" s="3">
        <v>0</v>
      </c>
      <c r="N184" s="4">
        <f>Table39[[#This Row],[RN Hours Contract]]/Table39[[#This Row],[RN Hours]]</f>
        <v>0</v>
      </c>
      <c r="O184" s="3">
        <v>0.44444444444444442</v>
      </c>
      <c r="P184" s="3">
        <v>0</v>
      </c>
      <c r="Q184" s="4">
        <f>Table39[[#This Row],[RN Admin Hours Contract]]/Table39[[#This Row],[RN Admin Hours]]</f>
        <v>0</v>
      </c>
      <c r="R184" s="3">
        <v>5.6</v>
      </c>
      <c r="S184" s="3">
        <v>0</v>
      </c>
      <c r="T184" s="4">
        <f>Table39[[#This Row],[RN DON Hours Contract]]/Table39[[#This Row],[RN DON Hours]]</f>
        <v>0</v>
      </c>
      <c r="U184" s="3">
        <f>SUM(Table39[[#This Row],[LPN Hours]], Table39[[#This Row],[LPN Admin Hours]])</f>
        <v>50.863777777777777</v>
      </c>
      <c r="V184" s="3">
        <f>Table39[[#This Row],[LPN Hours Contract]]+Table39[[#This Row],[LPN Admin Hours Contract]]</f>
        <v>0</v>
      </c>
      <c r="W184" s="4">
        <f t="shared" si="10"/>
        <v>0</v>
      </c>
      <c r="X184" s="3">
        <v>40.925555555555555</v>
      </c>
      <c r="Y184" s="3">
        <v>0</v>
      </c>
      <c r="Z184" s="4">
        <f>Table39[[#This Row],[LPN Hours Contract]]/Table39[[#This Row],[LPN Hours]]</f>
        <v>0</v>
      </c>
      <c r="AA184" s="3">
        <v>9.9382222222222207</v>
      </c>
      <c r="AB184" s="3">
        <v>0</v>
      </c>
      <c r="AC184" s="4">
        <f>Table39[[#This Row],[LPN Admin Hours Contract]]/Table39[[#This Row],[LPN Admin Hours]]</f>
        <v>0</v>
      </c>
      <c r="AD184" s="3">
        <f>SUM(Table39[[#This Row],[CNA Hours]], Table39[[#This Row],[NA in Training Hours]], Table39[[#This Row],[Med Aide/Tech Hours]])</f>
        <v>146.36477777777779</v>
      </c>
      <c r="AE184" s="3">
        <f>SUM(Table39[[#This Row],[CNA Hours Contract]], Table39[[#This Row],[NA in Training Hours Contract]], Table39[[#This Row],[Med Aide/Tech Hours Contract]])</f>
        <v>0</v>
      </c>
      <c r="AF184" s="4">
        <f>Table39[[#This Row],[CNA/NA/Med Aide Contract Hours]]/Table39[[#This Row],[Total CNA, NA in Training, Med Aide/Tech Hours]]</f>
        <v>0</v>
      </c>
      <c r="AG184" s="3">
        <v>106.83755555555555</v>
      </c>
      <c r="AH184" s="3">
        <v>0</v>
      </c>
      <c r="AI184" s="4">
        <f>Table39[[#This Row],[CNA Hours Contract]]/Table39[[#This Row],[CNA Hours]]</f>
        <v>0</v>
      </c>
      <c r="AJ184" s="3">
        <v>5.9014444444444445</v>
      </c>
      <c r="AK184" s="3">
        <v>0</v>
      </c>
      <c r="AL184" s="4">
        <f>Table39[[#This Row],[NA in Training Hours Contract]]/Table39[[#This Row],[NA in Training Hours]]</f>
        <v>0</v>
      </c>
      <c r="AM184" s="3">
        <v>33.625777777777778</v>
      </c>
      <c r="AN184" s="3">
        <v>0</v>
      </c>
      <c r="AO184" s="4">
        <f>Table39[[#This Row],[Med Aide/Tech Hours Contract]]/Table39[[#This Row],[Med Aide/Tech Hours]]</f>
        <v>0</v>
      </c>
      <c r="AP184" s="1" t="s">
        <v>182</v>
      </c>
      <c r="AQ184" s="1">
        <v>7</v>
      </c>
    </row>
    <row r="185" spans="1:43" x14ac:dyDescent="0.2">
      <c r="A185" s="1" t="s">
        <v>479</v>
      </c>
      <c r="B185" s="1" t="s">
        <v>668</v>
      </c>
      <c r="C185" s="1" t="s">
        <v>1123</v>
      </c>
      <c r="D185" s="1" t="s">
        <v>1269</v>
      </c>
      <c r="E185" s="3">
        <v>34.355555555555554</v>
      </c>
      <c r="F185" s="3">
        <f t="shared" si="8"/>
        <v>143.12222222222221</v>
      </c>
      <c r="G185" s="3">
        <f>SUM(Table39[[#This Row],[RN Hours Contract (W/ Admin, DON)]], Table39[[#This Row],[LPN Contract Hours (w/ Admin)]], Table39[[#This Row],[CNA/NA/Med Aide Contract Hours]])</f>
        <v>0</v>
      </c>
      <c r="H185" s="4">
        <f>Table39[[#This Row],[Total Contract Hours]]/Table39[[#This Row],[Total Hours Nurse Staffing]]</f>
        <v>0</v>
      </c>
      <c r="I185" s="3">
        <f>SUM(Table39[[#This Row],[RN Hours]], Table39[[#This Row],[RN Admin Hours]], Table39[[#This Row],[RN DON Hours]])</f>
        <v>21.719444444444445</v>
      </c>
      <c r="J185" s="3">
        <f t="shared" si="9"/>
        <v>0</v>
      </c>
      <c r="K185" s="4">
        <f>Table39[[#This Row],[RN Hours Contract (W/ Admin, DON)]]/Table39[[#This Row],[RN Hours (w/ Admin, DON)]]</f>
        <v>0</v>
      </c>
      <c r="L185" s="3">
        <v>16.572222222222223</v>
      </c>
      <c r="M185" s="3">
        <v>0</v>
      </c>
      <c r="N185" s="4">
        <f>Table39[[#This Row],[RN Hours Contract]]/Table39[[#This Row],[RN Hours]]</f>
        <v>0</v>
      </c>
      <c r="O185" s="3">
        <v>0</v>
      </c>
      <c r="P185" s="3">
        <v>0</v>
      </c>
      <c r="Q185" s="4">
        <v>0</v>
      </c>
      <c r="R185" s="3">
        <v>5.1472222222222221</v>
      </c>
      <c r="S185" s="3">
        <v>0</v>
      </c>
      <c r="T185" s="4">
        <f>Table39[[#This Row],[RN DON Hours Contract]]/Table39[[#This Row],[RN DON Hours]]</f>
        <v>0</v>
      </c>
      <c r="U185" s="3">
        <f>SUM(Table39[[#This Row],[LPN Hours]], Table39[[#This Row],[LPN Admin Hours]])</f>
        <v>33.169444444444444</v>
      </c>
      <c r="V185" s="3">
        <f>Table39[[#This Row],[LPN Hours Contract]]+Table39[[#This Row],[LPN Admin Hours Contract]]</f>
        <v>0</v>
      </c>
      <c r="W185" s="4">
        <f t="shared" si="10"/>
        <v>0</v>
      </c>
      <c r="X185" s="3">
        <v>33.169444444444444</v>
      </c>
      <c r="Y185" s="3">
        <v>0</v>
      </c>
      <c r="Z185" s="4">
        <f>Table39[[#This Row],[LPN Hours Contract]]/Table39[[#This Row],[LPN Hours]]</f>
        <v>0</v>
      </c>
      <c r="AA185" s="3">
        <v>0</v>
      </c>
      <c r="AB185" s="3">
        <v>0</v>
      </c>
      <c r="AC185" s="4">
        <v>0</v>
      </c>
      <c r="AD185" s="3">
        <f>SUM(Table39[[#This Row],[CNA Hours]], Table39[[#This Row],[NA in Training Hours]], Table39[[#This Row],[Med Aide/Tech Hours]])</f>
        <v>88.233333333333334</v>
      </c>
      <c r="AE185" s="3">
        <f>SUM(Table39[[#This Row],[CNA Hours Contract]], Table39[[#This Row],[NA in Training Hours Contract]], Table39[[#This Row],[Med Aide/Tech Hours Contract]])</f>
        <v>0</v>
      </c>
      <c r="AF185" s="4">
        <f>Table39[[#This Row],[CNA/NA/Med Aide Contract Hours]]/Table39[[#This Row],[Total CNA, NA in Training, Med Aide/Tech Hours]]</f>
        <v>0</v>
      </c>
      <c r="AG185" s="3">
        <v>71.795111111111112</v>
      </c>
      <c r="AH185" s="3">
        <v>0</v>
      </c>
      <c r="AI185" s="4">
        <f>Table39[[#This Row],[CNA Hours Contract]]/Table39[[#This Row],[CNA Hours]]</f>
        <v>0</v>
      </c>
      <c r="AJ185" s="3">
        <v>0</v>
      </c>
      <c r="AK185" s="3">
        <v>0</v>
      </c>
      <c r="AL185" s="4">
        <v>0</v>
      </c>
      <c r="AM185" s="3">
        <v>16.438222222222223</v>
      </c>
      <c r="AN185" s="3">
        <v>0</v>
      </c>
      <c r="AO185" s="4">
        <f>Table39[[#This Row],[Med Aide/Tech Hours Contract]]/Table39[[#This Row],[Med Aide/Tech Hours]]</f>
        <v>0</v>
      </c>
      <c r="AP185" s="1" t="s">
        <v>183</v>
      </c>
      <c r="AQ185" s="1">
        <v>7</v>
      </c>
    </row>
    <row r="186" spans="1:43" x14ac:dyDescent="0.2">
      <c r="A186" s="1" t="s">
        <v>479</v>
      </c>
      <c r="B186" s="1" t="s">
        <v>669</v>
      </c>
      <c r="C186" s="1" t="s">
        <v>985</v>
      </c>
      <c r="D186" s="1" t="s">
        <v>1227</v>
      </c>
      <c r="E186" s="3">
        <v>73.655555555555551</v>
      </c>
      <c r="F186" s="3">
        <f t="shared" si="8"/>
        <v>339.23622222222224</v>
      </c>
      <c r="G186" s="3">
        <f>SUM(Table39[[#This Row],[RN Hours Contract (W/ Admin, DON)]], Table39[[#This Row],[LPN Contract Hours (w/ Admin)]], Table39[[#This Row],[CNA/NA/Med Aide Contract Hours]])</f>
        <v>34.587666666666664</v>
      </c>
      <c r="H186" s="4">
        <f>Table39[[#This Row],[Total Contract Hours]]/Table39[[#This Row],[Total Hours Nurse Staffing]]</f>
        <v>0.10195746916439084</v>
      </c>
      <c r="I186" s="3">
        <f>SUM(Table39[[#This Row],[RN Hours]], Table39[[#This Row],[RN Admin Hours]], Table39[[#This Row],[RN DON Hours]])</f>
        <v>46.300666666666665</v>
      </c>
      <c r="J186" s="3">
        <f t="shared" si="9"/>
        <v>0.56388888888888888</v>
      </c>
      <c r="K186" s="4">
        <f>Table39[[#This Row],[RN Hours Contract (W/ Admin, DON)]]/Table39[[#This Row],[RN Hours (w/ Admin, DON)]]</f>
        <v>1.217885031653012E-2</v>
      </c>
      <c r="L186" s="3">
        <v>39.767333333333333</v>
      </c>
      <c r="M186" s="3">
        <v>0.56388888888888888</v>
      </c>
      <c r="N186" s="4">
        <f>Table39[[#This Row],[RN Hours Contract]]/Table39[[#This Row],[RN Hours]]</f>
        <v>1.4179700815297871E-2</v>
      </c>
      <c r="O186" s="3">
        <v>2.8444444444444446</v>
      </c>
      <c r="P186" s="3">
        <v>0</v>
      </c>
      <c r="Q186" s="4">
        <f>Table39[[#This Row],[RN Admin Hours Contract]]/Table39[[#This Row],[RN Admin Hours]]</f>
        <v>0</v>
      </c>
      <c r="R186" s="3">
        <v>3.6888888888888891</v>
      </c>
      <c r="S186" s="3">
        <v>0</v>
      </c>
      <c r="T186" s="4">
        <f>Table39[[#This Row],[RN DON Hours Contract]]/Table39[[#This Row],[RN DON Hours]]</f>
        <v>0</v>
      </c>
      <c r="U186" s="3">
        <f>SUM(Table39[[#This Row],[LPN Hours]], Table39[[#This Row],[LPN Admin Hours]])</f>
        <v>63.666333333333334</v>
      </c>
      <c r="V186" s="3">
        <f>Table39[[#This Row],[LPN Hours Contract]]+Table39[[#This Row],[LPN Admin Hours Contract]]</f>
        <v>7.5027777777777782</v>
      </c>
      <c r="W186" s="4">
        <f t="shared" si="10"/>
        <v>0.1178452941289396</v>
      </c>
      <c r="X186" s="3">
        <v>63.666333333333334</v>
      </c>
      <c r="Y186" s="3">
        <v>7.5027777777777782</v>
      </c>
      <c r="Z186" s="4">
        <f>Table39[[#This Row],[LPN Hours Contract]]/Table39[[#This Row],[LPN Hours]]</f>
        <v>0.1178452941289396</v>
      </c>
      <c r="AA186" s="3">
        <v>0</v>
      </c>
      <c r="AB186" s="3">
        <v>0</v>
      </c>
      <c r="AC186" s="4">
        <v>0</v>
      </c>
      <c r="AD186" s="3">
        <f>SUM(Table39[[#This Row],[CNA Hours]], Table39[[#This Row],[NA in Training Hours]], Table39[[#This Row],[Med Aide/Tech Hours]])</f>
        <v>229.26922222222223</v>
      </c>
      <c r="AE186" s="3">
        <f>SUM(Table39[[#This Row],[CNA Hours Contract]], Table39[[#This Row],[NA in Training Hours Contract]], Table39[[#This Row],[Med Aide/Tech Hours Contract]])</f>
        <v>26.520999999999994</v>
      </c>
      <c r="AF186" s="4">
        <f>Table39[[#This Row],[CNA/NA/Med Aide Contract Hours]]/Table39[[#This Row],[Total CNA, NA in Training, Med Aide/Tech Hours]]</f>
        <v>0.11567623313300275</v>
      </c>
      <c r="AG186" s="3">
        <v>181.70644444444446</v>
      </c>
      <c r="AH186" s="3">
        <v>24.468222222222217</v>
      </c>
      <c r="AI186" s="4">
        <f>Table39[[#This Row],[CNA Hours Contract]]/Table39[[#This Row],[CNA Hours]]</f>
        <v>0.1346579770301059</v>
      </c>
      <c r="AJ186" s="3">
        <v>0</v>
      </c>
      <c r="AK186" s="3">
        <v>0</v>
      </c>
      <c r="AL186" s="4">
        <v>0</v>
      </c>
      <c r="AM186" s="3">
        <v>47.562777777777775</v>
      </c>
      <c r="AN186" s="3">
        <v>2.0527777777777776</v>
      </c>
      <c r="AO186" s="4">
        <f>Table39[[#This Row],[Med Aide/Tech Hours Contract]]/Table39[[#This Row],[Med Aide/Tech Hours]]</f>
        <v>4.3159333278824479E-2</v>
      </c>
      <c r="AP186" s="1" t="s">
        <v>184</v>
      </c>
      <c r="AQ186" s="1">
        <v>7</v>
      </c>
    </row>
    <row r="187" spans="1:43" x14ac:dyDescent="0.2">
      <c r="A187" s="1" t="s">
        <v>479</v>
      </c>
      <c r="B187" s="1" t="s">
        <v>670</v>
      </c>
      <c r="C187" s="1" t="s">
        <v>1124</v>
      </c>
      <c r="D187" s="1" t="s">
        <v>1255</v>
      </c>
      <c r="E187" s="3">
        <v>80.355555555555554</v>
      </c>
      <c r="F187" s="3">
        <f t="shared" si="8"/>
        <v>253.20277777777784</v>
      </c>
      <c r="G187" s="3">
        <f>SUM(Table39[[#This Row],[RN Hours Contract (W/ Admin, DON)]], Table39[[#This Row],[LPN Contract Hours (w/ Admin)]], Table39[[#This Row],[CNA/NA/Med Aide Contract Hours]])</f>
        <v>15.824333333333332</v>
      </c>
      <c r="H187" s="4">
        <f>Table39[[#This Row],[Total Contract Hours]]/Table39[[#This Row],[Total Hours Nurse Staffing]]</f>
        <v>6.2496681403793601E-2</v>
      </c>
      <c r="I187" s="3">
        <f>SUM(Table39[[#This Row],[RN Hours]], Table39[[#This Row],[RN Admin Hours]], Table39[[#This Row],[RN DON Hours]])</f>
        <v>23.519333333333332</v>
      </c>
      <c r="J187" s="3">
        <f t="shared" si="9"/>
        <v>4.4223333333333334</v>
      </c>
      <c r="K187" s="4">
        <f>Table39[[#This Row],[RN Hours Contract (W/ Admin, DON)]]/Table39[[#This Row],[RN Hours (w/ Admin, DON)]]</f>
        <v>0.18802970605742794</v>
      </c>
      <c r="L187" s="3">
        <v>14.898333333333332</v>
      </c>
      <c r="M187" s="3">
        <v>1.3722222222222222</v>
      </c>
      <c r="N187" s="4">
        <f>Table39[[#This Row],[RN Hours Contract]]/Table39[[#This Row],[RN Hours]]</f>
        <v>9.2105753812879901E-2</v>
      </c>
      <c r="O187" s="3">
        <v>3.0501111111111112</v>
      </c>
      <c r="P187" s="3">
        <v>3.0501111111111112</v>
      </c>
      <c r="Q187" s="4">
        <f>Table39[[#This Row],[RN Admin Hours Contract]]/Table39[[#This Row],[RN Admin Hours]]</f>
        <v>1</v>
      </c>
      <c r="R187" s="3">
        <v>5.5708888888888879</v>
      </c>
      <c r="S187" s="3">
        <v>0</v>
      </c>
      <c r="T187" s="4">
        <f>Table39[[#This Row],[RN DON Hours Contract]]/Table39[[#This Row],[RN DON Hours]]</f>
        <v>0</v>
      </c>
      <c r="U187" s="3">
        <f>SUM(Table39[[#This Row],[LPN Hours]], Table39[[#This Row],[LPN Admin Hours]])</f>
        <v>71.52311111111112</v>
      </c>
      <c r="V187" s="3">
        <f>Table39[[#This Row],[LPN Hours Contract]]+Table39[[#This Row],[LPN Admin Hours Contract]]</f>
        <v>5.452</v>
      </c>
      <c r="W187" s="4">
        <f t="shared" si="10"/>
        <v>7.6227109186152719E-2</v>
      </c>
      <c r="X187" s="3">
        <v>55.197666666666663</v>
      </c>
      <c r="Y187" s="3">
        <v>0.42777777777777776</v>
      </c>
      <c r="Z187" s="4">
        <f>Table39[[#This Row],[LPN Hours Contract]]/Table39[[#This Row],[LPN Hours]]</f>
        <v>7.7499250169592512E-3</v>
      </c>
      <c r="AA187" s="3">
        <v>16.32544444444445</v>
      </c>
      <c r="AB187" s="3">
        <v>5.0242222222222219</v>
      </c>
      <c r="AC187" s="4">
        <f>Table39[[#This Row],[LPN Admin Hours Contract]]/Table39[[#This Row],[LPN Admin Hours]]</f>
        <v>0.30775408530650844</v>
      </c>
      <c r="AD187" s="3">
        <f>SUM(Table39[[#This Row],[CNA Hours]], Table39[[#This Row],[NA in Training Hours]], Table39[[#This Row],[Med Aide/Tech Hours]])</f>
        <v>158.16033333333337</v>
      </c>
      <c r="AE187" s="3">
        <f>SUM(Table39[[#This Row],[CNA Hours Contract]], Table39[[#This Row],[NA in Training Hours Contract]], Table39[[#This Row],[Med Aide/Tech Hours Contract]])</f>
        <v>5.9499999999999993</v>
      </c>
      <c r="AF187" s="4">
        <f>Table39[[#This Row],[CNA/NA/Med Aide Contract Hours]]/Table39[[#This Row],[Total CNA, NA in Training, Med Aide/Tech Hours]]</f>
        <v>3.762005222548425E-2</v>
      </c>
      <c r="AG187" s="3">
        <v>103.74422222222222</v>
      </c>
      <c r="AH187" s="3">
        <v>5.8444444444444441</v>
      </c>
      <c r="AI187" s="4">
        <f>Table39[[#This Row],[CNA Hours Contract]]/Table39[[#This Row],[CNA Hours]]</f>
        <v>5.6335131916315555E-2</v>
      </c>
      <c r="AJ187" s="3">
        <v>0</v>
      </c>
      <c r="AK187" s="3">
        <v>0</v>
      </c>
      <c r="AL187" s="4">
        <v>0</v>
      </c>
      <c r="AM187" s="3">
        <v>54.416111111111142</v>
      </c>
      <c r="AN187" s="3">
        <v>0.10555555555555556</v>
      </c>
      <c r="AO187" s="4">
        <f>Table39[[#This Row],[Med Aide/Tech Hours Contract]]/Table39[[#This Row],[Med Aide/Tech Hours]]</f>
        <v>1.939784990147933E-3</v>
      </c>
      <c r="AP187" s="1" t="s">
        <v>185</v>
      </c>
      <c r="AQ187" s="1">
        <v>7</v>
      </c>
    </row>
    <row r="188" spans="1:43" x14ac:dyDescent="0.2">
      <c r="A188" s="1" t="s">
        <v>479</v>
      </c>
      <c r="B188" s="1" t="s">
        <v>671</v>
      </c>
      <c r="C188" s="1" t="s">
        <v>985</v>
      </c>
      <c r="D188" s="1" t="s">
        <v>1227</v>
      </c>
      <c r="E188" s="3">
        <v>95.477777777777774</v>
      </c>
      <c r="F188" s="3">
        <f t="shared" si="8"/>
        <v>199.8426666666667</v>
      </c>
      <c r="G188" s="3">
        <f>SUM(Table39[[#This Row],[RN Hours Contract (W/ Admin, DON)]], Table39[[#This Row],[LPN Contract Hours (w/ Admin)]], Table39[[#This Row],[CNA/NA/Med Aide Contract Hours]])</f>
        <v>2.8555555555555556</v>
      </c>
      <c r="H188" s="4">
        <f>Table39[[#This Row],[Total Contract Hours]]/Table39[[#This Row],[Total Hours Nurse Staffing]]</f>
        <v>1.4289018472309326E-2</v>
      </c>
      <c r="I188" s="3">
        <f>SUM(Table39[[#This Row],[RN Hours]], Table39[[#This Row],[RN Admin Hours]], Table39[[#This Row],[RN DON Hours]])</f>
        <v>25.947222222222223</v>
      </c>
      <c r="J188" s="3">
        <f t="shared" si="9"/>
        <v>0.14166666666666666</v>
      </c>
      <c r="K188" s="4">
        <f>Table39[[#This Row],[RN Hours Contract (W/ Admin, DON)]]/Table39[[#This Row],[RN Hours (w/ Admin, DON)]]</f>
        <v>5.4598008778503366E-3</v>
      </c>
      <c r="L188" s="3">
        <v>20.347222222222221</v>
      </c>
      <c r="M188" s="3">
        <v>0.14166666666666666</v>
      </c>
      <c r="N188" s="4">
        <f>Table39[[#This Row],[RN Hours Contract]]/Table39[[#This Row],[RN Hours]]</f>
        <v>6.9624573378839595E-3</v>
      </c>
      <c r="O188" s="3">
        <v>0</v>
      </c>
      <c r="P188" s="3">
        <v>0</v>
      </c>
      <c r="Q188" s="4">
        <v>0</v>
      </c>
      <c r="R188" s="3">
        <v>5.6</v>
      </c>
      <c r="S188" s="3">
        <v>0</v>
      </c>
      <c r="T188" s="4">
        <f>Table39[[#This Row],[RN DON Hours Contract]]/Table39[[#This Row],[RN DON Hours]]</f>
        <v>0</v>
      </c>
      <c r="U188" s="3">
        <f>SUM(Table39[[#This Row],[LPN Hours]], Table39[[#This Row],[LPN Admin Hours]])</f>
        <v>29.318111111111115</v>
      </c>
      <c r="V188" s="3">
        <f>Table39[[#This Row],[LPN Hours Contract]]+Table39[[#This Row],[LPN Admin Hours Contract]]</f>
        <v>1.95</v>
      </c>
      <c r="W188" s="4">
        <f t="shared" si="10"/>
        <v>6.6511788314390419E-2</v>
      </c>
      <c r="X188" s="3">
        <v>23.851444444444446</v>
      </c>
      <c r="Y188" s="3">
        <v>1.95</v>
      </c>
      <c r="Z188" s="4">
        <f>Table39[[#This Row],[LPN Hours Contract]]/Table39[[#This Row],[LPN Hours]]</f>
        <v>8.1756054839446007E-2</v>
      </c>
      <c r="AA188" s="3">
        <v>5.4666666666666668</v>
      </c>
      <c r="AB188" s="3">
        <v>0</v>
      </c>
      <c r="AC188" s="4">
        <f>Table39[[#This Row],[LPN Admin Hours Contract]]/Table39[[#This Row],[LPN Admin Hours]]</f>
        <v>0</v>
      </c>
      <c r="AD188" s="3">
        <f>SUM(Table39[[#This Row],[CNA Hours]], Table39[[#This Row],[NA in Training Hours]], Table39[[#This Row],[Med Aide/Tech Hours]])</f>
        <v>144.57733333333337</v>
      </c>
      <c r="AE188" s="3">
        <f>SUM(Table39[[#This Row],[CNA Hours Contract]], Table39[[#This Row],[NA in Training Hours Contract]], Table39[[#This Row],[Med Aide/Tech Hours Contract]])</f>
        <v>0.76388888888888884</v>
      </c>
      <c r="AF188" s="4">
        <f>Table39[[#This Row],[CNA/NA/Med Aide Contract Hours]]/Table39[[#This Row],[Total CNA, NA in Training, Med Aide/Tech Hours]]</f>
        <v>5.283600625885722E-3</v>
      </c>
      <c r="AG188" s="3">
        <v>85.042333333333332</v>
      </c>
      <c r="AH188" s="3">
        <v>0.3972222222222222</v>
      </c>
      <c r="AI188" s="4">
        <f>Table39[[#This Row],[CNA Hours Contract]]/Table39[[#This Row],[CNA Hours]]</f>
        <v>4.670876334792737E-3</v>
      </c>
      <c r="AJ188" s="3">
        <v>15.219222222222223</v>
      </c>
      <c r="AK188" s="3">
        <v>0</v>
      </c>
      <c r="AL188" s="4">
        <f>Table39[[#This Row],[NA in Training Hours Contract]]/Table39[[#This Row],[NA in Training Hours]]</f>
        <v>0</v>
      </c>
      <c r="AM188" s="3">
        <v>44.315777777777811</v>
      </c>
      <c r="AN188" s="3">
        <v>0.36666666666666664</v>
      </c>
      <c r="AO188" s="4">
        <f>Table39[[#This Row],[Med Aide/Tech Hours Contract]]/Table39[[#This Row],[Med Aide/Tech Hours]]</f>
        <v>8.2739530942077238E-3</v>
      </c>
      <c r="AP188" s="1" t="s">
        <v>186</v>
      </c>
      <c r="AQ188" s="1">
        <v>7</v>
      </c>
    </row>
    <row r="189" spans="1:43" x14ac:dyDescent="0.2">
      <c r="A189" s="1" t="s">
        <v>479</v>
      </c>
      <c r="B189" s="1" t="s">
        <v>672</v>
      </c>
      <c r="C189" s="1" t="s">
        <v>1109</v>
      </c>
      <c r="D189" s="1" t="s">
        <v>1256</v>
      </c>
      <c r="E189" s="3">
        <v>64.599999999999994</v>
      </c>
      <c r="F189" s="3">
        <f t="shared" si="8"/>
        <v>204.54722222222222</v>
      </c>
      <c r="G189" s="3">
        <f>SUM(Table39[[#This Row],[RN Hours Contract (W/ Admin, DON)]], Table39[[#This Row],[LPN Contract Hours (w/ Admin)]], Table39[[#This Row],[CNA/NA/Med Aide Contract Hours]])</f>
        <v>0</v>
      </c>
      <c r="H189" s="4">
        <f>Table39[[#This Row],[Total Contract Hours]]/Table39[[#This Row],[Total Hours Nurse Staffing]]</f>
        <v>0</v>
      </c>
      <c r="I189" s="3">
        <f>SUM(Table39[[#This Row],[RN Hours]], Table39[[#This Row],[RN Admin Hours]], Table39[[#This Row],[RN DON Hours]])</f>
        <v>29.205555555555556</v>
      </c>
      <c r="J189" s="3">
        <f t="shared" si="9"/>
        <v>0</v>
      </c>
      <c r="K189" s="4">
        <f>Table39[[#This Row],[RN Hours Contract (W/ Admin, DON)]]/Table39[[#This Row],[RN Hours (w/ Admin, DON)]]</f>
        <v>0</v>
      </c>
      <c r="L189" s="3">
        <v>23.394444444444446</v>
      </c>
      <c r="M189" s="3">
        <v>0</v>
      </c>
      <c r="N189" s="4">
        <f>Table39[[#This Row],[RN Hours Contract]]/Table39[[#This Row],[RN Hours]]</f>
        <v>0</v>
      </c>
      <c r="O189" s="3">
        <v>0</v>
      </c>
      <c r="P189" s="3">
        <v>0</v>
      </c>
      <c r="Q189" s="4">
        <v>0</v>
      </c>
      <c r="R189" s="3">
        <v>5.8111111111111109</v>
      </c>
      <c r="S189" s="3">
        <v>0</v>
      </c>
      <c r="T189" s="4">
        <f>Table39[[#This Row],[RN DON Hours Contract]]/Table39[[#This Row],[RN DON Hours]]</f>
        <v>0</v>
      </c>
      <c r="U189" s="3">
        <f>SUM(Table39[[#This Row],[LPN Hours]], Table39[[#This Row],[LPN Admin Hours]])</f>
        <v>32.93888888888889</v>
      </c>
      <c r="V189" s="3">
        <f>Table39[[#This Row],[LPN Hours Contract]]+Table39[[#This Row],[LPN Admin Hours Contract]]</f>
        <v>0</v>
      </c>
      <c r="W189" s="4">
        <f t="shared" si="10"/>
        <v>0</v>
      </c>
      <c r="X189" s="3">
        <v>32.93888888888889</v>
      </c>
      <c r="Y189" s="3">
        <v>0</v>
      </c>
      <c r="Z189" s="4">
        <f>Table39[[#This Row],[LPN Hours Contract]]/Table39[[#This Row],[LPN Hours]]</f>
        <v>0</v>
      </c>
      <c r="AA189" s="3">
        <v>0</v>
      </c>
      <c r="AB189" s="3">
        <v>0</v>
      </c>
      <c r="AC189" s="4">
        <v>0</v>
      </c>
      <c r="AD189" s="3">
        <f>SUM(Table39[[#This Row],[CNA Hours]], Table39[[#This Row],[NA in Training Hours]], Table39[[#This Row],[Med Aide/Tech Hours]])</f>
        <v>142.40277777777777</v>
      </c>
      <c r="AE189" s="3">
        <f>SUM(Table39[[#This Row],[CNA Hours Contract]], Table39[[#This Row],[NA in Training Hours Contract]], Table39[[#This Row],[Med Aide/Tech Hours Contract]])</f>
        <v>0</v>
      </c>
      <c r="AF189" s="4">
        <f>Table39[[#This Row],[CNA/NA/Med Aide Contract Hours]]/Table39[[#This Row],[Total CNA, NA in Training, Med Aide/Tech Hours]]</f>
        <v>0</v>
      </c>
      <c r="AG189" s="3">
        <v>98.49166666666666</v>
      </c>
      <c r="AH189" s="3">
        <v>0</v>
      </c>
      <c r="AI189" s="4">
        <f>Table39[[#This Row],[CNA Hours Contract]]/Table39[[#This Row],[CNA Hours]]</f>
        <v>0</v>
      </c>
      <c r="AJ189" s="3">
        <v>31.824999999999999</v>
      </c>
      <c r="AK189" s="3">
        <v>0</v>
      </c>
      <c r="AL189" s="4">
        <f>Table39[[#This Row],[NA in Training Hours Contract]]/Table39[[#This Row],[NA in Training Hours]]</f>
        <v>0</v>
      </c>
      <c r="AM189" s="3">
        <v>12.08611111111111</v>
      </c>
      <c r="AN189" s="3">
        <v>0</v>
      </c>
      <c r="AO189" s="4">
        <f>Table39[[#This Row],[Med Aide/Tech Hours Contract]]/Table39[[#This Row],[Med Aide/Tech Hours]]</f>
        <v>0</v>
      </c>
      <c r="AP189" s="1" t="s">
        <v>187</v>
      </c>
      <c r="AQ189" s="1">
        <v>7</v>
      </c>
    </row>
    <row r="190" spans="1:43" x14ac:dyDescent="0.2">
      <c r="A190" s="1" t="s">
        <v>479</v>
      </c>
      <c r="B190" s="1" t="s">
        <v>673</v>
      </c>
      <c r="C190" s="1" t="s">
        <v>1003</v>
      </c>
      <c r="D190" s="1" t="s">
        <v>1251</v>
      </c>
      <c r="E190" s="3">
        <v>35.766666666666666</v>
      </c>
      <c r="F190" s="3">
        <f t="shared" si="8"/>
        <v>98.809777777777782</v>
      </c>
      <c r="G190" s="3">
        <f>SUM(Table39[[#This Row],[RN Hours Contract (W/ Admin, DON)]], Table39[[#This Row],[LPN Contract Hours (w/ Admin)]], Table39[[#This Row],[CNA/NA/Med Aide Contract Hours]])</f>
        <v>0</v>
      </c>
      <c r="H190" s="4">
        <f>Table39[[#This Row],[Total Contract Hours]]/Table39[[#This Row],[Total Hours Nurse Staffing]]</f>
        <v>0</v>
      </c>
      <c r="I190" s="3">
        <f>SUM(Table39[[#This Row],[RN Hours]], Table39[[#This Row],[RN Admin Hours]], Table39[[#This Row],[RN DON Hours]])</f>
        <v>15.049555555555557</v>
      </c>
      <c r="J190" s="3">
        <f t="shared" si="9"/>
        <v>0</v>
      </c>
      <c r="K190" s="4">
        <f>Table39[[#This Row],[RN Hours Contract (W/ Admin, DON)]]/Table39[[#This Row],[RN Hours (w/ Admin, DON)]]</f>
        <v>0</v>
      </c>
      <c r="L190" s="3">
        <v>9.6828888888888898</v>
      </c>
      <c r="M190" s="3">
        <v>0</v>
      </c>
      <c r="N190" s="4">
        <f>Table39[[#This Row],[RN Hours Contract]]/Table39[[#This Row],[RN Hours]]</f>
        <v>0</v>
      </c>
      <c r="O190" s="3">
        <v>0</v>
      </c>
      <c r="P190" s="3">
        <v>0</v>
      </c>
      <c r="Q190" s="4">
        <v>0</v>
      </c>
      <c r="R190" s="3">
        <v>5.3666666666666663</v>
      </c>
      <c r="S190" s="3">
        <v>0</v>
      </c>
      <c r="T190" s="4">
        <f>Table39[[#This Row],[RN DON Hours Contract]]/Table39[[#This Row],[RN DON Hours]]</f>
        <v>0</v>
      </c>
      <c r="U190" s="3">
        <f>SUM(Table39[[#This Row],[LPN Hours]], Table39[[#This Row],[LPN Admin Hours]])</f>
        <v>22.811555555555554</v>
      </c>
      <c r="V190" s="3">
        <f>Table39[[#This Row],[LPN Hours Contract]]+Table39[[#This Row],[LPN Admin Hours Contract]]</f>
        <v>0</v>
      </c>
      <c r="W190" s="4">
        <f t="shared" si="10"/>
        <v>0</v>
      </c>
      <c r="X190" s="3">
        <v>22.811555555555554</v>
      </c>
      <c r="Y190" s="3">
        <v>0</v>
      </c>
      <c r="Z190" s="4">
        <f>Table39[[#This Row],[LPN Hours Contract]]/Table39[[#This Row],[LPN Hours]]</f>
        <v>0</v>
      </c>
      <c r="AA190" s="3">
        <v>0</v>
      </c>
      <c r="AB190" s="3">
        <v>0</v>
      </c>
      <c r="AC190" s="4">
        <v>0</v>
      </c>
      <c r="AD190" s="3">
        <f>SUM(Table39[[#This Row],[CNA Hours]], Table39[[#This Row],[NA in Training Hours]], Table39[[#This Row],[Med Aide/Tech Hours]])</f>
        <v>60.948666666666675</v>
      </c>
      <c r="AE190" s="3">
        <f>SUM(Table39[[#This Row],[CNA Hours Contract]], Table39[[#This Row],[NA in Training Hours Contract]], Table39[[#This Row],[Med Aide/Tech Hours Contract]])</f>
        <v>0</v>
      </c>
      <c r="AF190" s="4">
        <f>Table39[[#This Row],[CNA/NA/Med Aide Contract Hours]]/Table39[[#This Row],[Total CNA, NA in Training, Med Aide/Tech Hours]]</f>
        <v>0</v>
      </c>
      <c r="AG190" s="3">
        <v>27.420888888888889</v>
      </c>
      <c r="AH190" s="3">
        <v>0</v>
      </c>
      <c r="AI190" s="4">
        <f>Table39[[#This Row],[CNA Hours Contract]]/Table39[[#This Row],[CNA Hours]]</f>
        <v>0</v>
      </c>
      <c r="AJ190" s="3">
        <v>22.064222222222227</v>
      </c>
      <c r="AK190" s="3">
        <v>0</v>
      </c>
      <c r="AL190" s="4">
        <f>Table39[[#This Row],[NA in Training Hours Contract]]/Table39[[#This Row],[NA in Training Hours]]</f>
        <v>0</v>
      </c>
      <c r="AM190" s="3">
        <v>11.463555555555558</v>
      </c>
      <c r="AN190" s="3">
        <v>0</v>
      </c>
      <c r="AO190" s="4">
        <f>Table39[[#This Row],[Med Aide/Tech Hours Contract]]/Table39[[#This Row],[Med Aide/Tech Hours]]</f>
        <v>0</v>
      </c>
      <c r="AP190" s="1" t="s">
        <v>188</v>
      </c>
      <c r="AQ190" s="1">
        <v>7</v>
      </c>
    </row>
    <row r="191" spans="1:43" x14ac:dyDescent="0.2">
      <c r="A191" s="1" t="s">
        <v>479</v>
      </c>
      <c r="B191" s="1" t="s">
        <v>674</v>
      </c>
      <c r="C191" s="1" t="s">
        <v>1125</v>
      </c>
      <c r="D191" s="1" t="s">
        <v>1304</v>
      </c>
      <c r="E191" s="3">
        <v>55.833333333333336</v>
      </c>
      <c r="F191" s="3">
        <f t="shared" si="8"/>
        <v>156.37266666666667</v>
      </c>
      <c r="G191" s="3">
        <f>SUM(Table39[[#This Row],[RN Hours Contract (W/ Admin, DON)]], Table39[[#This Row],[LPN Contract Hours (w/ Admin)]], Table39[[#This Row],[CNA/NA/Med Aide Contract Hours]])</f>
        <v>0.92566666666666675</v>
      </c>
      <c r="H191" s="4">
        <f>Table39[[#This Row],[Total Contract Hours]]/Table39[[#This Row],[Total Hours Nurse Staffing]]</f>
        <v>5.9196193708192825E-3</v>
      </c>
      <c r="I191" s="3">
        <f>SUM(Table39[[#This Row],[RN Hours]], Table39[[#This Row],[RN Admin Hours]], Table39[[#This Row],[RN DON Hours]])</f>
        <v>7.7561111111111112</v>
      </c>
      <c r="J191" s="3">
        <f t="shared" si="9"/>
        <v>8.8888888888888892E-2</v>
      </c>
      <c r="K191" s="4">
        <f>Table39[[#This Row],[RN Hours Contract (W/ Admin, DON)]]/Table39[[#This Row],[RN Hours (w/ Admin, DON)]]</f>
        <v>1.1460497099061672E-2</v>
      </c>
      <c r="L191" s="3">
        <v>5.7232222222222227</v>
      </c>
      <c r="M191" s="3">
        <v>8.8888888888888892E-2</v>
      </c>
      <c r="N191" s="4">
        <f>Table39[[#This Row],[RN Hours Contract]]/Table39[[#This Row],[RN Hours]]</f>
        <v>1.553126638063251E-2</v>
      </c>
      <c r="O191" s="3">
        <v>0</v>
      </c>
      <c r="P191" s="3">
        <v>0</v>
      </c>
      <c r="Q191" s="4">
        <v>0</v>
      </c>
      <c r="R191" s="3">
        <v>2.0328888888888885</v>
      </c>
      <c r="S191" s="3">
        <v>0</v>
      </c>
      <c r="T191" s="4">
        <f>Table39[[#This Row],[RN DON Hours Contract]]/Table39[[#This Row],[RN DON Hours]]</f>
        <v>0</v>
      </c>
      <c r="U191" s="3">
        <f>SUM(Table39[[#This Row],[LPN Hours]], Table39[[#This Row],[LPN Admin Hours]])</f>
        <v>38.293777777777777</v>
      </c>
      <c r="V191" s="3">
        <f>Table39[[#This Row],[LPN Hours Contract]]+Table39[[#This Row],[LPN Admin Hours Contract]]</f>
        <v>0</v>
      </c>
      <c r="W191" s="4">
        <f t="shared" si="10"/>
        <v>0</v>
      </c>
      <c r="X191" s="3">
        <v>38.293777777777777</v>
      </c>
      <c r="Y191" s="3">
        <v>0</v>
      </c>
      <c r="Z191" s="4">
        <f>Table39[[#This Row],[LPN Hours Contract]]/Table39[[#This Row],[LPN Hours]]</f>
        <v>0</v>
      </c>
      <c r="AA191" s="3">
        <v>0</v>
      </c>
      <c r="AB191" s="3">
        <v>0</v>
      </c>
      <c r="AC191" s="4">
        <v>0</v>
      </c>
      <c r="AD191" s="3">
        <f>SUM(Table39[[#This Row],[CNA Hours]], Table39[[#This Row],[NA in Training Hours]], Table39[[#This Row],[Med Aide/Tech Hours]])</f>
        <v>110.32277777777779</v>
      </c>
      <c r="AE191" s="3">
        <f>SUM(Table39[[#This Row],[CNA Hours Contract]], Table39[[#This Row],[NA in Training Hours Contract]], Table39[[#This Row],[Med Aide/Tech Hours Contract]])</f>
        <v>0.83677777777777784</v>
      </c>
      <c r="AF191" s="4">
        <f>Table39[[#This Row],[CNA/NA/Med Aide Contract Hours]]/Table39[[#This Row],[Total CNA, NA in Training, Med Aide/Tech Hours]]</f>
        <v>7.5848142571545108E-3</v>
      </c>
      <c r="AG191" s="3">
        <v>80.796000000000006</v>
      </c>
      <c r="AH191" s="3">
        <v>0.83677777777777784</v>
      </c>
      <c r="AI191" s="4">
        <f>Table39[[#This Row],[CNA Hours Contract]]/Table39[[#This Row],[CNA Hours]]</f>
        <v>1.0356673322661738E-2</v>
      </c>
      <c r="AJ191" s="3">
        <v>9.5980000000000008</v>
      </c>
      <c r="AK191" s="3">
        <v>0</v>
      </c>
      <c r="AL191" s="4">
        <f>Table39[[#This Row],[NA in Training Hours Contract]]/Table39[[#This Row],[NA in Training Hours]]</f>
        <v>0</v>
      </c>
      <c r="AM191" s="3">
        <v>19.928777777777775</v>
      </c>
      <c r="AN191" s="3">
        <v>0</v>
      </c>
      <c r="AO191" s="4">
        <f>Table39[[#This Row],[Med Aide/Tech Hours Contract]]/Table39[[#This Row],[Med Aide/Tech Hours]]</f>
        <v>0</v>
      </c>
      <c r="AP191" s="1" t="s">
        <v>189</v>
      </c>
      <c r="AQ191" s="1">
        <v>7</v>
      </c>
    </row>
    <row r="192" spans="1:43" x14ac:dyDescent="0.2">
      <c r="A192" s="1" t="s">
        <v>479</v>
      </c>
      <c r="B192" s="1" t="s">
        <v>675</v>
      </c>
      <c r="C192" s="1" t="s">
        <v>1075</v>
      </c>
      <c r="D192" s="1" t="s">
        <v>1284</v>
      </c>
      <c r="E192" s="3">
        <v>31.722222222222221</v>
      </c>
      <c r="F192" s="3">
        <f t="shared" si="8"/>
        <v>137.65844444444446</v>
      </c>
      <c r="G192" s="3">
        <f>SUM(Table39[[#This Row],[RN Hours Contract (W/ Admin, DON)]], Table39[[#This Row],[LPN Contract Hours (w/ Admin)]], Table39[[#This Row],[CNA/NA/Med Aide Contract Hours]])</f>
        <v>40.45933333333334</v>
      </c>
      <c r="H192" s="4">
        <f>Table39[[#This Row],[Total Contract Hours]]/Table39[[#This Row],[Total Hours Nurse Staffing]]</f>
        <v>0.2939110164771746</v>
      </c>
      <c r="I192" s="3">
        <f>SUM(Table39[[#This Row],[RN Hours]], Table39[[#This Row],[RN Admin Hours]], Table39[[#This Row],[RN DON Hours]])</f>
        <v>14.117111111111111</v>
      </c>
      <c r="J192" s="3">
        <f t="shared" si="9"/>
        <v>5.4871111111111111</v>
      </c>
      <c r="K192" s="4">
        <f>Table39[[#This Row],[RN Hours Contract (W/ Admin, DON)]]/Table39[[#This Row],[RN Hours (w/ Admin, DON)]]</f>
        <v>0.3886851260094133</v>
      </c>
      <c r="L192" s="3">
        <v>5.7854444444444448</v>
      </c>
      <c r="M192" s="3">
        <v>1.7621111111111112</v>
      </c>
      <c r="N192" s="4">
        <f>Table39[[#This Row],[RN Hours Contract]]/Table39[[#This Row],[RN Hours]]</f>
        <v>0.30457661948568243</v>
      </c>
      <c r="O192" s="3">
        <v>2.9136666666666668</v>
      </c>
      <c r="P192" s="3">
        <v>0</v>
      </c>
      <c r="Q192" s="4">
        <f>Table39[[#This Row],[RN Admin Hours Contract]]/Table39[[#This Row],[RN Admin Hours]]</f>
        <v>0</v>
      </c>
      <c r="R192" s="3">
        <v>5.4179999999999993</v>
      </c>
      <c r="S192" s="3">
        <v>3.7250000000000001</v>
      </c>
      <c r="T192" s="4">
        <f>Table39[[#This Row],[RN DON Hours Contract]]/Table39[[#This Row],[RN DON Hours]]</f>
        <v>0.68752307124400158</v>
      </c>
      <c r="U192" s="3">
        <f>SUM(Table39[[#This Row],[LPN Hours]], Table39[[#This Row],[LPN Admin Hours]])</f>
        <v>25.899222222222221</v>
      </c>
      <c r="V192" s="3">
        <f>Table39[[#This Row],[LPN Hours Contract]]+Table39[[#This Row],[LPN Admin Hours Contract]]</f>
        <v>0.54044444444444451</v>
      </c>
      <c r="W192" s="4">
        <f t="shared" si="10"/>
        <v>2.086720750944902E-2</v>
      </c>
      <c r="X192" s="3">
        <v>25.899222222222221</v>
      </c>
      <c r="Y192" s="3">
        <v>0.54044444444444451</v>
      </c>
      <c r="Z192" s="4">
        <f>Table39[[#This Row],[LPN Hours Contract]]/Table39[[#This Row],[LPN Hours]]</f>
        <v>2.086720750944902E-2</v>
      </c>
      <c r="AA192" s="3">
        <v>0</v>
      </c>
      <c r="AB192" s="3">
        <v>0</v>
      </c>
      <c r="AC192" s="4">
        <v>0</v>
      </c>
      <c r="AD192" s="3">
        <f>SUM(Table39[[#This Row],[CNA Hours]], Table39[[#This Row],[NA in Training Hours]], Table39[[#This Row],[Med Aide/Tech Hours]])</f>
        <v>97.642111111111106</v>
      </c>
      <c r="AE192" s="3">
        <f>SUM(Table39[[#This Row],[CNA Hours Contract]], Table39[[#This Row],[NA in Training Hours Contract]], Table39[[#This Row],[Med Aide/Tech Hours Contract]])</f>
        <v>34.431777777777782</v>
      </c>
      <c r="AF192" s="4">
        <f>Table39[[#This Row],[CNA/NA/Med Aide Contract Hours]]/Table39[[#This Row],[Total CNA, NA in Training, Med Aide/Tech Hours]]</f>
        <v>0.35263245935553766</v>
      </c>
      <c r="AG192" s="3">
        <v>48.280333333333331</v>
      </c>
      <c r="AH192" s="3">
        <v>21.989111111111114</v>
      </c>
      <c r="AI192" s="4">
        <f>Table39[[#This Row],[CNA Hours Contract]]/Table39[[#This Row],[CNA Hours]]</f>
        <v>0.45544654713329336</v>
      </c>
      <c r="AJ192" s="3">
        <v>30.498777777777772</v>
      </c>
      <c r="AK192" s="3">
        <v>0</v>
      </c>
      <c r="AL192" s="4">
        <f>Table39[[#This Row],[NA in Training Hours Contract]]/Table39[[#This Row],[NA in Training Hours]]</f>
        <v>0</v>
      </c>
      <c r="AM192" s="3">
        <v>18.863000000000003</v>
      </c>
      <c r="AN192" s="3">
        <v>12.442666666666666</v>
      </c>
      <c r="AO192" s="4">
        <f>Table39[[#This Row],[Med Aide/Tech Hours Contract]]/Table39[[#This Row],[Med Aide/Tech Hours]]</f>
        <v>0.6596334976762267</v>
      </c>
      <c r="AP192" s="1" t="s">
        <v>190</v>
      </c>
      <c r="AQ192" s="1">
        <v>7</v>
      </c>
    </row>
    <row r="193" spans="1:43" x14ac:dyDescent="0.2">
      <c r="A193" s="1" t="s">
        <v>479</v>
      </c>
      <c r="B193" s="1" t="s">
        <v>676</v>
      </c>
      <c r="C193" s="1" t="s">
        <v>1126</v>
      </c>
      <c r="D193" s="1" t="s">
        <v>1233</v>
      </c>
      <c r="E193" s="3">
        <v>42.522222222222226</v>
      </c>
      <c r="F193" s="3">
        <f t="shared" si="8"/>
        <v>141.0361111111111</v>
      </c>
      <c r="G193" s="3">
        <f>SUM(Table39[[#This Row],[RN Hours Contract (W/ Admin, DON)]], Table39[[#This Row],[LPN Contract Hours (w/ Admin)]], Table39[[#This Row],[CNA/NA/Med Aide Contract Hours]])</f>
        <v>0</v>
      </c>
      <c r="H193" s="4">
        <f>Table39[[#This Row],[Total Contract Hours]]/Table39[[#This Row],[Total Hours Nurse Staffing]]</f>
        <v>0</v>
      </c>
      <c r="I193" s="3">
        <f>SUM(Table39[[#This Row],[RN Hours]], Table39[[#This Row],[RN Admin Hours]], Table39[[#This Row],[RN DON Hours]])</f>
        <v>23.258333333333333</v>
      </c>
      <c r="J193" s="3">
        <f t="shared" si="9"/>
        <v>0</v>
      </c>
      <c r="K193" s="4">
        <f>Table39[[#This Row],[RN Hours Contract (W/ Admin, DON)]]/Table39[[#This Row],[RN Hours (w/ Admin, DON)]]</f>
        <v>0</v>
      </c>
      <c r="L193" s="3">
        <v>16.555555555555557</v>
      </c>
      <c r="M193" s="3">
        <v>0</v>
      </c>
      <c r="N193" s="4">
        <f>Table39[[#This Row],[RN Hours Contract]]/Table39[[#This Row],[RN Hours]]</f>
        <v>0</v>
      </c>
      <c r="O193" s="3">
        <v>1.1916666666666667</v>
      </c>
      <c r="P193" s="3">
        <v>0</v>
      </c>
      <c r="Q193" s="4">
        <f>Table39[[#This Row],[RN Admin Hours Contract]]/Table39[[#This Row],[RN Admin Hours]]</f>
        <v>0</v>
      </c>
      <c r="R193" s="3">
        <v>5.5111111111111111</v>
      </c>
      <c r="S193" s="3">
        <v>0</v>
      </c>
      <c r="T193" s="4">
        <f>Table39[[#This Row],[RN DON Hours Contract]]/Table39[[#This Row],[RN DON Hours]]</f>
        <v>0</v>
      </c>
      <c r="U193" s="3">
        <f>SUM(Table39[[#This Row],[LPN Hours]], Table39[[#This Row],[LPN Admin Hours]])</f>
        <v>18.416666666666668</v>
      </c>
      <c r="V193" s="3">
        <f>Table39[[#This Row],[LPN Hours Contract]]+Table39[[#This Row],[LPN Admin Hours Contract]]</f>
        <v>0</v>
      </c>
      <c r="W193" s="4">
        <f t="shared" si="10"/>
        <v>0</v>
      </c>
      <c r="X193" s="3">
        <v>16.647222222222222</v>
      </c>
      <c r="Y193" s="3">
        <v>0</v>
      </c>
      <c r="Z193" s="4">
        <f>Table39[[#This Row],[LPN Hours Contract]]/Table39[[#This Row],[LPN Hours]]</f>
        <v>0</v>
      </c>
      <c r="AA193" s="3">
        <v>1.7694444444444444</v>
      </c>
      <c r="AB193" s="3">
        <v>0</v>
      </c>
      <c r="AC193" s="4">
        <f>Table39[[#This Row],[LPN Admin Hours Contract]]/Table39[[#This Row],[LPN Admin Hours]]</f>
        <v>0</v>
      </c>
      <c r="AD193" s="3">
        <f>SUM(Table39[[#This Row],[CNA Hours]], Table39[[#This Row],[NA in Training Hours]], Table39[[#This Row],[Med Aide/Tech Hours]])</f>
        <v>99.361111111111114</v>
      </c>
      <c r="AE193" s="3">
        <f>SUM(Table39[[#This Row],[CNA Hours Contract]], Table39[[#This Row],[NA in Training Hours Contract]], Table39[[#This Row],[Med Aide/Tech Hours Contract]])</f>
        <v>0</v>
      </c>
      <c r="AF193" s="4">
        <f>Table39[[#This Row],[CNA/NA/Med Aide Contract Hours]]/Table39[[#This Row],[Total CNA, NA in Training, Med Aide/Tech Hours]]</f>
        <v>0</v>
      </c>
      <c r="AG193" s="3">
        <v>82.35</v>
      </c>
      <c r="AH193" s="3">
        <v>0</v>
      </c>
      <c r="AI193" s="4">
        <f>Table39[[#This Row],[CNA Hours Contract]]/Table39[[#This Row],[CNA Hours]]</f>
        <v>0</v>
      </c>
      <c r="AJ193" s="3">
        <v>0</v>
      </c>
      <c r="AK193" s="3">
        <v>0</v>
      </c>
      <c r="AL193" s="4">
        <v>0</v>
      </c>
      <c r="AM193" s="3">
        <v>17.011111111111113</v>
      </c>
      <c r="AN193" s="3">
        <v>0</v>
      </c>
      <c r="AO193" s="4">
        <f>Table39[[#This Row],[Med Aide/Tech Hours Contract]]/Table39[[#This Row],[Med Aide/Tech Hours]]</f>
        <v>0</v>
      </c>
      <c r="AP193" s="1" t="s">
        <v>191</v>
      </c>
      <c r="AQ193" s="1">
        <v>7</v>
      </c>
    </row>
    <row r="194" spans="1:43" x14ac:dyDescent="0.2">
      <c r="A194" s="1" t="s">
        <v>479</v>
      </c>
      <c r="B194" s="1" t="s">
        <v>677</v>
      </c>
      <c r="C194" s="1" t="s">
        <v>1088</v>
      </c>
      <c r="D194" s="1" t="s">
        <v>1276</v>
      </c>
      <c r="E194" s="3">
        <v>119.61111111111111</v>
      </c>
      <c r="F194" s="3">
        <f t="shared" ref="F194:F257" si="11">SUM(I194,U194,AD194)</f>
        <v>399.42766666666671</v>
      </c>
      <c r="G194" s="3">
        <f>SUM(Table39[[#This Row],[RN Hours Contract (W/ Admin, DON)]], Table39[[#This Row],[LPN Contract Hours (w/ Admin)]], Table39[[#This Row],[CNA/NA/Med Aide Contract Hours]])</f>
        <v>0</v>
      </c>
      <c r="H194" s="4">
        <f>Table39[[#This Row],[Total Contract Hours]]/Table39[[#This Row],[Total Hours Nurse Staffing]]</f>
        <v>0</v>
      </c>
      <c r="I194" s="3">
        <f>SUM(Table39[[#This Row],[RN Hours]], Table39[[#This Row],[RN Admin Hours]], Table39[[#This Row],[RN DON Hours]])</f>
        <v>20.913</v>
      </c>
      <c r="J194" s="3">
        <f t="shared" si="9"/>
        <v>0</v>
      </c>
      <c r="K194" s="4">
        <f>Table39[[#This Row],[RN Hours Contract (W/ Admin, DON)]]/Table39[[#This Row],[RN Hours (w/ Admin, DON)]]</f>
        <v>0</v>
      </c>
      <c r="L194" s="3">
        <v>6.6741111111111104</v>
      </c>
      <c r="M194" s="3">
        <v>0</v>
      </c>
      <c r="N194" s="4">
        <f>Table39[[#This Row],[RN Hours Contract]]/Table39[[#This Row],[RN Hours]]</f>
        <v>0</v>
      </c>
      <c r="O194" s="3">
        <v>9.0833333333333357</v>
      </c>
      <c r="P194" s="3">
        <v>0</v>
      </c>
      <c r="Q194" s="4">
        <f>Table39[[#This Row],[RN Admin Hours Contract]]/Table39[[#This Row],[RN Admin Hours]]</f>
        <v>0</v>
      </c>
      <c r="R194" s="3">
        <v>5.1555555555555559</v>
      </c>
      <c r="S194" s="3">
        <v>0</v>
      </c>
      <c r="T194" s="4">
        <f>Table39[[#This Row],[RN DON Hours Contract]]/Table39[[#This Row],[RN DON Hours]]</f>
        <v>0</v>
      </c>
      <c r="U194" s="3">
        <f>SUM(Table39[[#This Row],[LPN Hours]], Table39[[#This Row],[LPN Admin Hours]])</f>
        <v>111.52044444444445</v>
      </c>
      <c r="V194" s="3">
        <f>Table39[[#This Row],[LPN Hours Contract]]+Table39[[#This Row],[LPN Admin Hours Contract]]</f>
        <v>0</v>
      </c>
      <c r="W194" s="4">
        <f t="shared" si="10"/>
        <v>0</v>
      </c>
      <c r="X194" s="3">
        <v>111.52044444444445</v>
      </c>
      <c r="Y194" s="3">
        <v>0</v>
      </c>
      <c r="Z194" s="4">
        <f>Table39[[#This Row],[LPN Hours Contract]]/Table39[[#This Row],[LPN Hours]]</f>
        <v>0</v>
      </c>
      <c r="AA194" s="3">
        <v>0</v>
      </c>
      <c r="AB194" s="3">
        <v>0</v>
      </c>
      <c r="AC194" s="4">
        <v>0</v>
      </c>
      <c r="AD194" s="3">
        <f>SUM(Table39[[#This Row],[CNA Hours]], Table39[[#This Row],[NA in Training Hours]], Table39[[#This Row],[Med Aide/Tech Hours]])</f>
        <v>266.99422222222222</v>
      </c>
      <c r="AE194" s="3">
        <f>SUM(Table39[[#This Row],[CNA Hours Contract]], Table39[[#This Row],[NA in Training Hours Contract]], Table39[[#This Row],[Med Aide/Tech Hours Contract]])</f>
        <v>0</v>
      </c>
      <c r="AF194" s="4">
        <f>Table39[[#This Row],[CNA/NA/Med Aide Contract Hours]]/Table39[[#This Row],[Total CNA, NA in Training, Med Aide/Tech Hours]]</f>
        <v>0</v>
      </c>
      <c r="AG194" s="3">
        <v>212.91499999999999</v>
      </c>
      <c r="AH194" s="3">
        <v>0</v>
      </c>
      <c r="AI194" s="4">
        <f>Table39[[#This Row],[CNA Hours Contract]]/Table39[[#This Row],[CNA Hours]]</f>
        <v>0</v>
      </c>
      <c r="AJ194" s="3">
        <v>0</v>
      </c>
      <c r="AK194" s="3">
        <v>0</v>
      </c>
      <c r="AL194" s="4">
        <v>0</v>
      </c>
      <c r="AM194" s="3">
        <v>54.079222222222235</v>
      </c>
      <c r="AN194" s="3">
        <v>0</v>
      </c>
      <c r="AO194" s="4">
        <f>Table39[[#This Row],[Med Aide/Tech Hours Contract]]/Table39[[#This Row],[Med Aide/Tech Hours]]</f>
        <v>0</v>
      </c>
      <c r="AP194" s="1" t="s">
        <v>192</v>
      </c>
      <c r="AQ194" s="1">
        <v>7</v>
      </c>
    </row>
    <row r="195" spans="1:43" x14ac:dyDescent="0.2">
      <c r="A195" s="1" t="s">
        <v>479</v>
      </c>
      <c r="B195" s="1" t="s">
        <v>678</v>
      </c>
      <c r="C195" s="1" t="s">
        <v>1127</v>
      </c>
      <c r="D195" s="1" t="s">
        <v>1305</v>
      </c>
      <c r="E195" s="3">
        <v>49.088888888888889</v>
      </c>
      <c r="F195" s="3">
        <f t="shared" si="11"/>
        <v>146.03888888888889</v>
      </c>
      <c r="G195" s="3">
        <f>SUM(Table39[[#This Row],[RN Hours Contract (W/ Admin, DON)]], Table39[[#This Row],[LPN Contract Hours (w/ Admin)]], Table39[[#This Row],[CNA/NA/Med Aide Contract Hours]])</f>
        <v>0</v>
      </c>
      <c r="H195" s="4">
        <f>Table39[[#This Row],[Total Contract Hours]]/Table39[[#This Row],[Total Hours Nurse Staffing]]</f>
        <v>0</v>
      </c>
      <c r="I195" s="3">
        <f>SUM(Table39[[#This Row],[RN Hours]], Table39[[#This Row],[RN Admin Hours]], Table39[[#This Row],[RN DON Hours]])</f>
        <v>26.37222222222222</v>
      </c>
      <c r="J195" s="3">
        <f t="shared" si="9"/>
        <v>0</v>
      </c>
      <c r="K195" s="4">
        <f>Table39[[#This Row],[RN Hours Contract (W/ Admin, DON)]]/Table39[[#This Row],[RN Hours (w/ Admin, DON)]]</f>
        <v>0</v>
      </c>
      <c r="L195" s="3">
        <v>15.658333333333333</v>
      </c>
      <c r="M195" s="3">
        <v>0</v>
      </c>
      <c r="N195" s="4">
        <f>Table39[[#This Row],[RN Hours Contract]]/Table39[[#This Row],[RN Hours]]</f>
        <v>0</v>
      </c>
      <c r="O195" s="3">
        <v>5.4694444444444441</v>
      </c>
      <c r="P195" s="3">
        <v>0</v>
      </c>
      <c r="Q195" s="4">
        <f>Table39[[#This Row],[RN Admin Hours Contract]]/Table39[[#This Row],[RN Admin Hours]]</f>
        <v>0</v>
      </c>
      <c r="R195" s="3">
        <v>5.2444444444444445</v>
      </c>
      <c r="S195" s="3">
        <v>0</v>
      </c>
      <c r="T195" s="4">
        <f>Table39[[#This Row],[RN DON Hours Contract]]/Table39[[#This Row],[RN DON Hours]]</f>
        <v>0</v>
      </c>
      <c r="U195" s="3">
        <f>SUM(Table39[[#This Row],[LPN Hours]], Table39[[#This Row],[LPN Admin Hours]])</f>
        <v>28.727777777777778</v>
      </c>
      <c r="V195" s="3">
        <f>Table39[[#This Row],[LPN Hours Contract]]+Table39[[#This Row],[LPN Admin Hours Contract]]</f>
        <v>0</v>
      </c>
      <c r="W195" s="4">
        <f t="shared" si="10"/>
        <v>0</v>
      </c>
      <c r="X195" s="3">
        <v>28.727777777777778</v>
      </c>
      <c r="Y195" s="3">
        <v>0</v>
      </c>
      <c r="Z195" s="4">
        <f>Table39[[#This Row],[LPN Hours Contract]]/Table39[[#This Row],[LPN Hours]]</f>
        <v>0</v>
      </c>
      <c r="AA195" s="3">
        <v>0</v>
      </c>
      <c r="AB195" s="3">
        <v>0</v>
      </c>
      <c r="AC195" s="4">
        <v>0</v>
      </c>
      <c r="AD195" s="3">
        <f>SUM(Table39[[#This Row],[CNA Hours]], Table39[[#This Row],[NA in Training Hours]], Table39[[#This Row],[Med Aide/Tech Hours]])</f>
        <v>90.938888888888897</v>
      </c>
      <c r="AE195" s="3">
        <f>SUM(Table39[[#This Row],[CNA Hours Contract]], Table39[[#This Row],[NA in Training Hours Contract]], Table39[[#This Row],[Med Aide/Tech Hours Contract]])</f>
        <v>0</v>
      </c>
      <c r="AF195" s="4">
        <f>Table39[[#This Row],[CNA/NA/Med Aide Contract Hours]]/Table39[[#This Row],[Total CNA, NA in Training, Med Aide/Tech Hours]]</f>
        <v>0</v>
      </c>
      <c r="AG195" s="3">
        <v>61.363888888888887</v>
      </c>
      <c r="AH195" s="3">
        <v>0</v>
      </c>
      <c r="AI195" s="4">
        <f>Table39[[#This Row],[CNA Hours Contract]]/Table39[[#This Row],[CNA Hours]]</f>
        <v>0</v>
      </c>
      <c r="AJ195" s="3">
        <v>20.513888888888889</v>
      </c>
      <c r="AK195" s="3">
        <v>0</v>
      </c>
      <c r="AL195" s="4">
        <f>Table39[[#This Row],[NA in Training Hours Contract]]/Table39[[#This Row],[NA in Training Hours]]</f>
        <v>0</v>
      </c>
      <c r="AM195" s="3">
        <v>9.0611111111111118</v>
      </c>
      <c r="AN195" s="3">
        <v>0</v>
      </c>
      <c r="AO195" s="4">
        <f>Table39[[#This Row],[Med Aide/Tech Hours Contract]]/Table39[[#This Row],[Med Aide/Tech Hours]]</f>
        <v>0</v>
      </c>
      <c r="AP195" s="1" t="s">
        <v>193</v>
      </c>
      <c r="AQ195" s="1">
        <v>7</v>
      </c>
    </row>
    <row r="196" spans="1:43" x14ac:dyDescent="0.2">
      <c r="A196" s="1" t="s">
        <v>479</v>
      </c>
      <c r="B196" s="1" t="s">
        <v>679</v>
      </c>
      <c r="C196" s="1" t="s">
        <v>1034</v>
      </c>
      <c r="D196" s="1" t="s">
        <v>1239</v>
      </c>
      <c r="E196" s="3">
        <v>42.088888888888889</v>
      </c>
      <c r="F196" s="3">
        <f t="shared" si="11"/>
        <v>122.45833333333334</v>
      </c>
      <c r="G196" s="3">
        <f>SUM(Table39[[#This Row],[RN Hours Contract (W/ Admin, DON)]], Table39[[#This Row],[LPN Contract Hours (w/ Admin)]], Table39[[#This Row],[CNA/NA/Med Aide Contract Hours]])</f>
        <v>0</v>
      </c>
      <c r="H196" s="4">
        <f>Table39[[#This Row],[Total Contract Hours]]/Table39[[#This Row],[Total Hours Nurse Staffing]]</f>
        <v>0</v>
      </c>
      <c r="I196" s="3">
        <f>SUM(Table39[[#This Row],[RN Hours]], Table39[[#This Row],[RN Admin Hours]], Table39[[#This Row],[RN DON Hours]])</f>
        <v>30.211111111111112</v>
      </c>
      <c r="J196" s="3">
        <f t="shared" si="9"/>
        <v>0</v>
      </c>
      <c r="K196" s="4">
        <f>Table39[[#This Row],[RN Hours Contract (W/ Admin, DON)]]/Table39[[#This Row],[RN Hours (w/ Admin, DON)]]</f>
        <v>0</v>
      </c>
      <c r="L196" s="3">
        <v>21.069444444444443</v>
      </c>
      <c r="M196" s="3">
        <v>0</v>
      </c>
      <c r="N196" s="4">
        <f>Table39[[#This Row],[RN Hours Contract]]/Table39[[#This Row],[RN Hours]]</f>
        <v>0</v>
      </c>
      <c r="O196" s="3">
        <v>4.2527777777777782</v>
      </c>
      <c r="P196" s="3">
        <v>0</v>
      </c>
      <c r="Q196" s="4">
        <f>Table39[[#This Row],[RN Admin Hours Contract]]/Table39[[#This Row],[RN Admin Hours]]</f>
        <v>0</v>
      </c>
      <c r="R196" s="3">
        <v>4.8888888888888893</v>
      </c>
      <c r="S196" s="3">
        <v>0</v>
      </c>
      <c r="T196" s="4">
        <f>Table39[[#This Row],[RN DON Hours Contract]]/Table39[[#This Row],[RN DON Hours]]</f>
        <v>0</v>
      </c>
      <c r="U196" s="3">
        <f>SUM(Table39[[#This Row],[LPN Hours]], Table39[[#This Row],[LPN Admin Hours]])</f>
        <v>16.255555555555556</v>
      </c>
      <c r="V196" s="3">
        <f>Table39[[#This Row],[LPN Hours Contract]]+Table39[[#This Row],[LPN Admin Hours Contract]]</f>
        <v>0</v>
      </c>
      <c r="W196" s="4">
        <f t="shared" si="10"/>
        <v>0</v>
      </c>
      <c r="X196" s="3">
        <v>16.255555555555556</v>
      </c>
      <c r="Y196" s="3">
        <v>0</v>
      </c>
      <c r="Z196" s="4">
        <f>Table39[[#This Row],[LPN Hours Contract]]/Table39[[#This Row],[LPN Hours]]</f>
        <v>0</v>
      </c>
      <c r="AA196" s="3">
        <v>0</v>
      </c>
      <c r="AB196" s="3">
        <v>0</v>
      </c>
      <c r="AC196" s="4">
        <v>0</v>
      </c>
      <c r="AD196" s="3">
        <f>SUM(Table39[[#This Row],[CNA Hours]], Table39[[#This Row],[NA in Training Hours]], Table39[[#This Row],[Med Aide/Tech Hours]])</f>
        <v>75.991666666666674</v>
      </c>
      <c r="AE196" s="3">
        <f>SUM(Table39[[#This Row],[CNA Hours Contract]], Table39[[#This Row],[NA in Training Hours Contract]], Table39[[#This Row],[Med Aide/Tech Hours Contract]])</f>
        <v>0</v>
      </c>
      <c r="AF196" s="4">
        <f>Table39[[#This Row],[CNA/NA/Med Aide Contract Hours]]/Table39[[#This Row],[Total CNA, NA in Training, Med Aide/Tech Hours]]</f>
        <v>0</v>
      </c>
      <c r="AG196" s="3">
        <v>70.669444444444451</v>
      </c>
      <c r="AH196" s="3">
        <v>0</v>
      </c>
      <c r="AI196" s="4">
        <f>Table39[[#This Row],[CNA Hours Contract]]/Table39[[#This Row],[CNA Hours]]</f>
        <v>0</v>
      </c>
      <c r="AJ196" s="3">
        <v>1.1611111111111112</v>
      </c>
      <c r="AK196" s="3">
        <v>0</v>
      </c>
      <c r="AL196" s="4">
        <f>Table39[[#This Row],[NA in Training Hours Contract]]/Table39[[#This Row],[NA in Training Hours]]</f>
        <v>0</v>
      </c>
      <c r="AM196" s="3">
        <v>4.1611111111111114</v>
      </c>
      <c r="AN196" s="3">
        <v>0</v>
      </c>
      <c r="AO196" s="4">
        <f>Table39[[#This Row],[Med Aide/Tech Hours Contract]]/Table39[[#This Row],[Med Aide/Tech Hours]]</f>
        <v>0</v>
      </c>
      <c r="AP196" s="1" t="s">
        <v>194</v>
      </c>
      <c r="AQ196" s="1">
        <v>7</v>
      </c>
    </row>
    <row r="197" spans="1:43" x14ac:dyDescent="0.2">
      <c r="A197" s="1" t="s">
        <v>479</v>
      </c>
      <c r="B197" s="1" t="s">
        <v>680</v>
      </c>
      <c r="C197" s="1" t="s">
        <v>1128</v>
      </c>
      <c r="D197" s="1" t="s">
        <v>1256</v>
      </c>
      <c r="E197" s="3">
        <v>55.9</v>
      </c>
      <c r="F197" s="3">
        <f t="shared" si="11"/>
        <v>200.37777777777779</v>
      </c>
      <c r="G197" s="3">
        <f>SUM(Table39[[#This Row],[RN Hours Contract (W/ Admin, DON)]], Table39[[#This Row],[LPN Contract Hours (w/ Admin)]], Table39[[#This Row],[CNA/NA/Med Aide Contract Hours]])</f>
        <v>0</v>
      </c>
      <c r="H197" s="4">
        <f>Table39[[#This Row],[Total Contract Hours]]/Table39[[#This Row],[Total Hours Nurse Staffing]]</f>
        <v>0</v>
      </c>
      <c r="I197" s="3">
        <f>SUM(Table39[[#This Row],[RN Hours]], Table39[[#This Row],[RN Admin Hours]], Table39[[#This Row],[RN DON Hours]])</f>
        <v>29.636111111111113</v>
      </c>
      <c r="J197" s="3">
        <f t="shared" si="9"/>
        <v>0</v>
      </c>
      <c r="K197" s="4">
        <f>Table39[[#This Row],[RN Hours Contract (W/ Admin, DON)]]/Table39[[#This Row],[RN Hours (w/ Admin, DON)]]</f>
        <v>0</v>
      </c>
      <c r="L197" s="3">
        <v>19.322222222222223</v>
      </c>
      <c r="M197" s="3">
        <v>0</v>
      </c>
      <c r="N197" s="4">
        <f>Table39[[#This Row],[RN Hours Contract]]/Table39[[#This Row],[RN Hours]]</f>
        <v>0</v>
      </c>
      <c r="O197" s="3">
        <v>4.7138888888888886</v>
      </c>
      <c r="P197" s="3">
        <v>0</v>
      </c>
      <c r="Q197" s="4">
        <f>Table39[[#This Row],[RN Admin Hours Contract]]/Table39[[#This Row],[RN Admin Hours]]</f>
        <v>0</v>
      </c>
      <c r="R197" s="3">
        <v>5.6</v>
      </c>
      <c r="S197" s="3">
        <v>0</v>
      </c>
      <c r="T197" s="4">
        <f>Table39[[#This Row],[RN DON Hours Contract]]/Table39[[#This Row],[RN DON Hours]]</f>
        <v>0</v>
      </c>
      <c r="U197" s="3">
        <f>SUM(Table39[[#This Row],[LPN Hours]], Table39[[#This Row],[LPN Admin Hours]])</f>
        <v>55.324999999999996</v>
      </c>
      <c r="V197" s="3">
        <f>Table39[[#This Row],[LPN Hours Contract]]+Table39[[#This Row],[LPN Admin Hours Contract]]</f>
        <v>0</v>
      </c>
      <c r="W197" s="4">
        <f t="shared" si="10"/>
        <v>0</v>
      </c>
      <c r="X197" s="3">
        <v>45.844444444444441</v>
      </c>
      <c r="Y197" s="3">
        <v>0</v>
      </c>
      <c r="Z197" s="4">
        <f>Table39[[#This Row],[LPN Hours Contract]]/Table39[[#This Row],[LPN Hours]]</f>
        <v>0</v>
      </c>
      <c r="AA197" s="3">
        <v>9.4805555555555561</v>
      </c>
      <c r="AB197" s="3">
        <v>0</v>
      </c>
      <c r="AC197" s="4">
        <f>Table39[[#This Row],[LPN Admin Hours Contract]]/Table39[[#This Row],[LPN Admin Hours]]</f>
        <v>0</v>
      </c>
      <c r="AD197" s="3">
        <f>SUM(Table39[[#This Row],[CNA Hours]], Table39[[#This Row],[NA in Training Hours]], Table39[[#This Row],[Med Aide/Tech Hours]])</f>
        <v>115.41666666666667</v>
      </c>
      <c r="AE197" s="3">
        <f>SUM(Table39[[#This Row],[CNA Hours Contract]], Table39[[#This Row],[NA in Training Hours Contract]], Table39[[#This Row],[Med Aide/Tech Hours Contract]])</f>
        <v>0</v>
      </c>
      <c r="AF197" s="4">
        <f>Table39[[#This Row],[CNA/NA/Med Aide Contract Hours]]/Table39[[#This Row],[Total CNA, NA in Training, Med Aide/Tech Hours]]</f>
        <v>0</v>
      </c>
      <c r="AG197" s="3">
        <v>115.41666666666667</v>
      </c>
      <c r="AH197" s="3">
        <v>0</v>
      </c>
      <c r="AI197" s="4">
        <f>Table39[[#This Row],[CNA Hours Contract]]/Table39[[#This Row],[CNA Hours]]</f>
        <v>0</v>
      </c>
      <c r="AJ197" s="3">
        <v>0</v>
      </c>
      <c r="AK197" s="3">
        <v>0</v>
      </c>
      <c r="AL197" s="4">
        <v>0</v>
      </c>
      <c r="AM197" s="3">
        <v>0</v>
      </c>
      <c r="AN197" s="3">
        <v>0</v>
      </c>
      <c r="AO197" s="4">
        <v>0</v>
      </c>
      <c r="AP197" s="1" t="s">
        <v>195</v>
      </c>
      <c r="AQ197" s="1">
        <v>7</v>
      </c>
    </row>
    <row r="198" spans="1:43" x14ac:dyDescent="0.2">
      <c r="A198" s="1" t="s">
        <v>479</v>
      </c>
      <c r="B198" s="1" t="s">
        <v>681</v>
      </c>
      <c r="C198" s="1" t="s">
        <v>1028</v>
      </c>
      <c r="D198" s="1" t="s">
        <v>1273</v>
      </c>
      <c r="E198" s="3">
        <v>45.744444444444447</v>
      </c>
      <c r="F198" s="3">
        <f t="shared" si="11"/>
        <v>162.84500000000003</v>
      </c>
      <c r="G198" s="3">
        <f>SUM(Table39[[#This Row],[RN Hours Contract (W/ Admin, DON)]], Table39[[#This Row],[LPN Contract Hours (w/ Admin)]], Table39[[#This Row],[CNA/NA/Med Aide Contract Hours]])</f>
        <v>8.3333333333333332E-3</v>
      </c>
      <c r="H198" s="4">
        <f>Table39[[#This Row],[Total Contract Hours]]/Table39[[#This Row],[Total Hours Nurse Staffing]]</f>
        <v>5.1173406204263761E-5</v>
      </c>
      <c r="I198" s="3">
        <f>SUM(Table39[[#This Row],[RN Hours]], Table39[[#This Row],[RN Admin Hours]], Table39[[#This Row],[RN DON Hours]])</f>
        <v>35.446666666666665</v>
      </c>
      <c r="J198" s="3">
        <f t="shared" si="9"/>
        <v>0</v>
      </c>
      <c r="K198" s="4">
        <f>Table39[[#This Row],[RN Hours Contract (W/ Admin, DON)]]/Table39[[#This Row],[RN Hours (w/ Admin, DON)]]</f>
        <v>0</v>
      </c>
      <c r="L198" s="3">
        <v>15.505555555555556</v>
      </c>
      <c r="M198" s="3">
        <v>0</v>
      </c>
      <c r="N198" s="4">
        <f>Table39[[#This Row],[RN Hours Contract]]/Table39[[#This Row],[RN Hours]]</f>
        <v>0</v>
      </c>
      <c r="O198" s="3">
        <v>12.886666666666667</v>
      </c>
      <c r="P198" s="3">
        <v>0</v>
      </c>
      <c r="Q198" s="4">
        <f>Table39[[#This Row],[RN Admin Hours Contract]]/Table39[[#This Row],[RN Admin Hours]]</f>
        <v>0</v>
      </c>
      <c r="R198" s="3">
        <v>7.0544444444444432</v>
      </c>
      <c r="S198" s="3">
        <v>0</v>
      </c>
      <c r="T198" s="4">
        <f>Table39[[#This Row],[RN DON Hours Contract]]/Table39[[#This Row],[RN DON Hours]]</f>
        <v>0</v>
      </c>
      <c r="U198" s="3">
        <f>SUM(Table39[[#This Row],[LPN Hours]], Table39[[#This Row],[LPN Admin Hours]])</f>
        <v>25.688333333333336</v>
      </c>
      <c r="V198" s="3">
        <f>Table39[[#This Row],[LPN Hours Contract]]+Table39[[#This Row],[LPN Admin Hours Contract]]</f>
        <v>8.3333333333333332E-3</v>
      </c>
      <c r="W198" s="4">
        <f t="shared" si="10"/>
        <v>3.2440147927074542E-4</v>
      </c>
      <c r="X198" s="3">
        <v>19.810000000000002</v>
      </c>
      <c r="Y198" s="3">
        <v>0</v>
      </c>
      <c r="Z198" s="4">
        <f>Table39[[#This Row],[LPN Hours Contract]]/Table39[[#This Row],[LPN Hours]]</f>
        <v>0</v>
      </c>
      <c r="AA198" s="3">
        <v>5.8783333333333339</v>
      </c>
      <c r="AB198" s="3">
        <v>8.3333333333333332E-3</v>
      </c>
      <c r="AC198" s="4">
        <f>Table39[[#This Row],[LPN Admin Hours Contract]]/Table39[[#This Row],[LPN Admin Hours]]</f>
        <v>1.4176353841791889E-3</v>
      </c>
      <c r="AD198" s="3">
        <f>SUM(Table39[[#This Row],[CNA Hours]], Table39[[#This Row],[NA in Training Hours]], Table39[[#This Row],[Med Aide/Tech Hours]])</f>
        <v>101.71000000000001</v>
      </c>
      <c r="AE198" s="3">
        <f>SUM(Table39[[#This Row],[CNA Hours Contract]], Table39[[#This Row],[NA in Training Hours Contract]], Table39[[#This Row],[Med Aide/Tech Hours Contract]])</f>
        <v>0</v>
      </c>
      <c r="AF198" s="4">
        <f>Table39[[#This Row],[CNA/NA/Med Aide Contract Hours]]/Table39[[#This Row],[Total CNA, NA in Training, Med Aide/Tech Hours]]</f>
        <v>0</v>
      </c>
      <c r="AG198" s="3">
        <v>70.731111111111119</v>
      </c>
      <c r="AH198" s="3">
        <v>0</v>
      </c>
      <c r="AI198" s="4">
        <f>Table39[[#This Row],[CNA Hours Contract]]/Table39[[#This Row],[CNA Hours]]</f>
        <v>0</v>
      </c>
      <c r="AJ198" s="3">
        <v>1.7677777777777777</v>
      </c>
      <c r="AK198" s="3">
        <v>0</v>
      </c>
      <c r="AL198" s="4">
        <f>Table39[[#This Row],[NA in Training Hours Contract]]/Table39[[#This Row],[NA in Training Hours]]</f>
        <v>0</v>
      </c>
      <c r="AM198" s="3">
        <v>29.211111111111112</v>
      </c>
      <c r="AN198" s="3">
        <v>0</v>
      </c>
      <c r="AO198" s="4">
        <f>Table39[[#This Row],[Med Aide/Tech Hours Contract]]/Table39[[#This Row],[Med Aide/Tech Hours]]</f>
        <v>0</v>
      </c>
      <c r="AP198" s="1" t="s">
        <v>196</v>
      </c>
      <c r="AQ198" s="1">
        <v>7</v>
      </c>
    </row>
    <row r="199" spans="1:43" x14ac:dyDescent="0.2">
      <c r="A199" s="1" t="s">
        <v>479</v>
      </c>
      <c r="B199" s="1" t="s">
        <v>682</v>
      </c>
      <c r="C199" s="1" t="s">
        <v>991</v>
      </c>
      <c r="D199" s="1" t="s">
        <v>1265</v>
      </c>
      <c r="E199" s="3">
        <v>40.37777777777778</v>
      </c>
      <c r="F199" s="3">
        <f t="shared" si="11"/>
        <v>117.80044444444445</v>
      </c>
      <c r="G199" s="3">
        <f>SUM(Table39[[#This Row],[RN Hours Contract (W/ Admin, DON)]], Table39[[#This Row],[LPN Contract Hours (w/ Admin)]], Table39[[#This Row],[CNA/NA/Med Aide Contract Hours]])</f>
        <v>1.1944444444444444</v>
      </c>
      <c r="H199" s="4">
        <f>Table39[[#This Row],[Total Contract Hours]]/Table39[[#This Row],[Total Hours Nurse Staffing]]</f>
        <v>1.0139558047319194E-2</v>
      </c>
      <c r="I199" s="3">
        <f>SUM(Table39[[#This Row],[RN Hours]], Table39[[#This Row],[RN Admin Hours]], Table39[[#This Row],[RN DON Hours]])</f>
        <v>31.385222222222225</v>
      </c>
      <c r="J199" s="3">
        <f t="shared" si="9"/>
        <v>1.1944444444444444</v>
      </c>
      <c r="K199" s="4">
        <f>Table39[[#This Row],[RN Hours Contract (W/ Admin, DON)]]/Table39[[#This Row],[RN Hours (w/ Admin, DON)]]</f>
        <v>3.8057543005023592E-2</v>
      </c>
      <c r="L199" s="3">
        <v>21.096111111111114</v>
      </c>
      <c r="M199" s="3">
        <v>0</v>
      </c>
      <c r="N199" s="4">
        <f>Table39[[#This Row],[RN Hours Contract]]/Table39[[#This Row],[RN Hours]]</f>
        <v>0</v>
      </c>
      <c r="O199" s="3">
        <v>4.9946666666666681</v>
      </c>
      <c r="P199" s="3">
        <v>1.1944444444444444</v>
      </c>
      <c r="Q199" s="4">
        <f>Table39[[#This Row],[RN Admin Hours Contract]]/Table39[[#This Row],[RN Admin Hours]]</f>
        <v>0.23914397579640498</v>
      </c>
      <c r="R199" s="3">
        <v>5.2944444444444443</v>
      </c>
      <c r="S199" s="3">
        <v>0</v>
      </c>
      <c r="T199" s="4">
        <f>Table39[[#This Row],[RN DON Hours Contract]]/Table39[[#This Row],[RN DON Hours]]</f>
        <v>0</v>
      </c>
      <c r="U199" s="3">
        <f>SUM(Table39[[#This Row],[LPN Hours]], Table39[[#This Row],[LPN Admin Hours]])</f>
        <v>3.2074444444444445</v>
      </c>
      <c r="V199" s="3">
        <f>Table39[[#This Row],[LPN Hours Contract]]+Table39[[#This Row],[LPN Admin Hours Contract]]</f>
        <v>0</v>
      </c>
      <c r="W199" s="4">
        <f t="shared" si="10"/>
        <v>0</v>
      </c>
      <c r="X199" s="3">
        <v>3.2074444444444445</v>
      </c>
      <c r="Y199" s="3">
        <v>0</v>
      </c>
      <c r="Z199" s="4">
        <f>Table39[[#This Row],[LPN Hours Contract]]/Table39[[#This Row],[LPN Hours]]</f>
        <v>0</v>
      </c>
      <c r="AA199" s="3">
        <v>0</v>
      </c>
      <c r="AB199" s="3">
        <v>0</v>
      </c>
      <c r="AC199" s="4">
        <v>0</v>
      </c>
      <c r="AD199" s="3">
        <f>SUM(Table39[[#This Row],[CNA Hours]], Table39[[#This Row],[NA in Training Hours]], Table39[[#This Row],[Med Aide/Tech Hours]])</f>
        <v>83.207777777777778</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54.567333333333337</v>
      </c>
      <c r="AH199" s="3">
        <v>0</v>
      </c>
      <c r="AI199" s="4">
        <f>Table39[[#This Row],[CNA Hours Contract]]/Table39[[#This Row],[CNA Hours]]</f>
        <v>0</v>
      </c>
      <c r="AJ199" s="3">
        <v>6.9582222222222248</v>
      </c>
      <c r="AK199" s="3">
        <v>0</v>
      </c>
      <c r="AL199" s="4">
        <f>Table39[[#This Row],[NA in Training Hours Contract]]/Table39[[#This Row],[NA in Training Hours]]</f>
        <v>0</v>
      </c>
      <c r="AM199" s="3">
        <v>21.682222222222219</v>
      </c>
      <c r="AN199" s="3">
        <v>0</v>
      </c>
      <c r="AO199" s="4">
        <f>Table39[[#This Row],[Med Aide/Tech Hours Contract]]/Table39[[#This Row],[Med Aide/Tech Hours]]</f>
        <v>0</v>
      </c>
      <c r="AP199" s="1" t="s">
        <v>197</v>
      </c>
      <c r="AQ199" s="1">
        <v>7</v>
      </c>
    </row>
    <row r="200" spans="1:43" x14ac:dyDescent="0.2">
      <c r="A200" s="1" t="s">
        <v>479</v>
      </c>
      <c r="B200" s="1" t="s">
        <v>683</v>
      </c>
      <c r="C200" s="1" t="s">
        <v>1129</v>
      </c>
      <c r="D200" s="1" t="s">
        <v>1206</v>
      </c>
      <c r="E200" s="3">
        <v>46.388888888888886</v>
      </c>
      <c r="F200" s="3">
        <f t="shared" si="11"/>
        <v>198.97644444444444</v>
      </c>
      <c r="G200" s="3">
        <f>SUM(Table39[[#This Row],[RN Hours Contract (W/ Admin, DON)]], Table39[[#This Row],[LPN Contract Hours (w/ Admin)]], Table39[[#This Row],[CNA/NA/Med Aide Contract Hours]])</f>
        <v>0</v>
      </c>
      <c r="H200" s="4">
        <f>Table39[[#This Row],[Total Contract Hours]]/Table39[[#This Row],[Total Hours Nurse Staffing]]</f>
        <v>0</v>
      </c>
      <c r="I200" s="3">
        <f>SUM(Table39[[#This Row],[RN Hours]], Table39[[#This Row],[RN Admin Hours]], Table39[[#This Row],[RN DON Hours]])</f>
        <v>22.903333333333332</v>
      </c>
      <c r="J200" s="3">
        <f t="shared" si="9"/>
        <v>0</v>
      </c>
      <c r="K200" s="4">
        <f>Table39[[#This Row],[RN Hours Contract (W/ Admin, DON)]]/Table39[[#This Row],[RN Hours (w/ Admin, DON)]]</f>
        <v>0</v>
      </c>
      <c r="L200" s="3">
        <v>10.42</v>
      </c>
      <c r="M200" s="3">
        <v>0</v>
      </c>
      <c r="N200" s="4">
        <f>Table39[[#This Row],[RN Hours Contract]]/Table39[[#This Row],[RN Hours]]</f>
        <v>0</v>
      </c>
      <c r="O200" s="3">
        <v>7.9833333333333334</v>
      </c>
      <c r="P200" s="3">
        <v>0</v>
      </c>
      <c r="Q200" s="4">
        <f>Table39[[#This Row],[RN Admin Hours Contract]]/Table39[[#This Row],[RN Admin Hours]]</f>
        <v>0</v>
      </c>
      <c r="R200" s="3">
        <v>4.5</v>
      </c>
      <c r="S200" s="3">
        <v>0</v>
      </c>
      <c r="T200" s="4">
        <f>Table39[[#This Row],[RN DON Hours Contract]]/Table39[[#This Row],[RN DON Hours]]</f>
        <v>0</v>
      </c>
      <c r="U200" s="3">
        <f>SUM(Table39[[#This Row],[LPN Hours]], Table39[[#This Row],[LPN Admin Hours]])</f>
        <v>53.536666666666669</v>
      </c>
      <c r="V200" s="3">
        <f>Table39[[#This Row],[LPN Hours Contract]]+Table39[[#This Row],[LPN Admin Hours Contract]]</f>
        <v>0</v>
      </c>
      <c r="W200" s="4">
        <f t="shared" si="10"/>
        <v>0</v>
      </c>
      <c r="X200" s="3">
        <v>50.125555555555557</v>
      </c>
      <c r="Y200" s="3">
        <v>0</v>
      </c>
      <c r="Z200" s="4">
        <f>Table39[[#This Row],[LPN Hours Contract]]/Table39[[#This Row],[LPN Hours]]</f>
        <v>0</v>
      </c>
      <c r="AA200" s="3">
        <v>3.411111111111111</v>
      </c>
      <c r="AB200" s="3">
        <v>0</v>
      </c>
      <c r="AC200" s="4">
        <f>Table39[[#This Row],[LPN Admin Hours Contract]]/Table39[[#This Row],[LPN Admin Hours]]</f>
        <v>0</v>
      </c>
      <c r="AD200" s="3">
        <f>SUM(Table39[[#This Row],[CNA Hours]], Table39[[#This Row],[NA in Training Hours]], Table39[[#This Row],[Med Aide/Tech Hours]])</f>
        <v>122.53644444444444</v>
      </c>
      <c r="AE200" s="3">
        <f>SUM(Table39[[#This Row],[CNA Hours Contract]], Table39[[#This Row],[NA in Training Hours Contract]], Table39[[#This Row],[Med Aide/Tech Hours Contract]])</f>
        <v>0</v>
      </c>
      <c r="AF200" s="4">
        <f>Table39[[#This Row],[CNA/NA/Med Aide Contract Hours]]/Table39[[#This Row],[Total CNA, NA in Training, Med Aide/Tech Hours]]</f>
        <v>0</v>
      </c>
      <c r="AG200" s="3">
        <v>87.957555555555558</v>
      </c>
      <c r="AH200" s="3">
        <v>0</v>
      </c>
      <c r="AI200" s="4">
        <f>Table39[[#This Row],[CNA Hours Contract]]/Table39[[#This Row],[CNA Hours]]</f>
        <v>0</v>
      </c>
      <c r="AJ200" s="3">
        <v>0</v>
      </c>
      <c r="AK200" s="3">
        <v>0</v>
      </c>
      <c r="AL200" s="4">
        <v>0</v>
      </c>
      <c r="AM200" s="3">
        <v>34.578888888888891</v>
      </c>
      <c r="AN200" s="3">
        <v>0</v>
      </c>
      <c r="AO200" s="4">
        <f>Table39[[#This Row],[Med Aide/Tech Hours Contract]]/Table39[[#This Row],[Med Aide/Tech Hours]]</f>
        <v>0</v>
      </c>
      <c r="AP200" s="1" t="s">
        <v>198</v>
      </c>
      <c r="AQ200" s="1">
        <v>7</v>
      </c>
    </row>
    <row r="201" spans="1:43" x14ac:dyDescent="0.2">
      <c r="A201" s="1" t="s">
        <v>479</v>
      </c>
      <c r="B201" s="1" t="s">
        <v>684</v>
      </c>
      <c r="C201" s="1" t="s">
        <v>1130</v>
      </c>
      <c r="D201" s="1" t="s">
        <v>1296</v>
      </c>
      <c r="E201" s="3">
        <v>34.266666666666666</v>
      </c>
      <c r="F201" s="3">
        <f t="shared" si="11"/>
        <v>88.072222222222223</v>
      </c>
      <c r="G201" s="3">
        <f>SUM(Table39[[#This Row],[RN Hours Contract (W/ Admin, DON)]], Table39[[#This Row],[LPN Contract Hours (w/ Admin)]], Table39[[#This Row],[CNA/NA/Med Aide Contract Hours]])</f>
        <v>0</v>
      </c>
      <c r="H201" s="4">
        <f>Table39[[#This Row],[Total Contract Hours]]/Table39[[#This Row],[Total Hours Nurse Staffing]]</f>
        <v>0</v>
      </c>
      <c r="I201" s="3">
        <f>SUM(Table39[[#This Row],[RN Hours]], Table39[[#This Row],[RN Admin Hours]], Table39[[#This Row],[RN DON Hours]])</f>
        <v>10.355555555555556</v>
      </c>
      <c r="J201" s="3">
        <f t="shared" si="9"/>
        <v>0</v>
      </c>
      <c r="K201" s="4">
        <f>Table39[[#This Row],[RN Hours Contract (W/ Admin, DON)]]/Table39[[#This Row],[RN Hours (w/ Admin, DON)]]</f>
        <v>0</v>
      </c>
      <c r="L201" s="3">
        <v>5.2277777777777779</v>
      </c>
      <c r="M201" s="3">
        <v>0</v>
      </c>
      <c r="N201" s="4">
        <f>Table39[[#This Row],[RN Hours Contract]]/Table39[[#This Row],[RN Hours]]</f>
        <v>0</v>
      </c>
      <c r="O201" s="3">
        <v>0.68333333333333335</v>
      </c>
      <c r="P201" s="3">
        <v>0</v>
      </c>
      <c r="Q201" s="4">
        <f>Table39[[#This Row],[RN Admin Hours Contract]]/Table39[[#This Row],[RN Admin Hours]]</f>
        <v>0</v>
      </c>
      <c r="R201" s="3">
        <v>4.4444444444444446</v>
      </c>
      <c r="S201" s="3">
        <v>0</v>
      </c>
      <c r="T201" s="4">
        <f>Table39[[#This Row],[RN DON Hours Contract]]/Table39[[#This Row],[RN DON Hours]]</f>
        <v>0</v>
      </c>
      <c r="U201" s="3">
        <f>SUM(Table39[[#This Row],[LPN Hours]], Table39[[#This Row],[LPN Admin Hours]])</f>
        <v>26.68611111111111</v>
      </c>
      <c r="V201" s="3">
        <f>Table39[[#This Row],[LPN Hours Contract]]+Table39[[#This Row],[LPN Admin Hours Contract]]</f>
        <v>0</v>
      </c>
      <c r="W201" s="4">
        <f t="shared" si="10"/>
        <v>0</v>
      </c>
      <c r="X201" s="3">
        <v>24.502777777777776</v>
      </c>
      <c r="Y201" s="3">
        <v>0</v>
      </c>
      <c r="Z201" s="4">
        <f>Table39[[#This Row],[LPN Hours Contract]]/Table39[[#This Row],[LPN Hours]]</f>
        <v>0</v>
      </c>
      <c r="AA201" s="3">
        <v>2.1833333333333331</v>
      </c>
      <c r="AB201" s="3">
        <v>0</v>
      </c>
      <c r="AC201" s="4">
        <f>Table39[[#This Row],[LPN Admin Hours Contract]]/Table39[[#This Row],[LPN Admin Hours]]</f>
        <v>0</v>
      </c>
      <c r="AD201" s="3">
        <f>SUM(Table39[[#This Row],[CNA Hours]], Table39[[#This Row],[NA in Training Hours]], Table39[[#This Row],[Med Aide/Tech Hours]])</f>
        <v>51.030555555555551</v>
      </c>
      <c r="AE201" s="3">
        <f>SUM(Table39[[#This Row],[CNA Hours Contract]], Table39[[#This Row],[NA in Training Hours Contract]], Table39[[#This Row],[Med Aide/Tech Hours Contract]])</f>
        <v>0</v>
      </c>
      <c r="AF201" s="4">
        <f>Table39[[#This Row],[CNA/NA/Med Aide Contract Hours]]/Table39[[#This Row],[Total CNA, NA in Training, Med Aide/Tech Hours]]</f>
        <v>0</v>
      </c>
      <c r="AG201" s="3">
        <v>33.322222222222223</v>
      </c>
      <c r="AH201" s="3">
        <v>0</v>
      </c>
      <c r="AI201" s="4">
        <f>Table39[[#This Row],[CNA Hours Contract]]/Table39[[#This Row],[CNA Hours]]</f>
        <v>0</v>
      </c>
      <c r="AJ201" s="3">
        <v>17.708333333333332</v>
      </c>
      <c r="AK201" s="3">
        <v>0</v>
      </c>
      <c r="AL201" s="4">
        <f>Table39[[#This Row],[NA in Training Hours Contract]]/Table39[[#This Row],[NA in Training Hours]]</f>
        <v>0</v>
      </c>
      <c r="AM201" s="3">
        <v>0</v>
      </c>
      <c r="AN201" s="3">
        <v>0</v>
      </c>
      <c r="AO201" s="4">
        <v>0</v>
      </c>
      <c r="AP201" s="1" t="s">
        <v>199</v>
      </c>
      <c r="AQ201" s="1">
        <v>7</v>
      </c>
    </row>
    <row r="202" spans="1:43" x14ac:dyDescent="0.2">
      <c r="A202" s="1" t="s">
        <v>479</v>
      </c>
      <c r="B202" s="1" t="s">
        <v>685</v>
      </c>
      <c r="C202" s="1" t="s">
        <v>1012</v>
      </c>
      <c r="D202" s="1" t="s">
        <v>1229</v>
      </c>
      <c r="E202" s="3">
        <v>104.16666666666667</v>
      </c>
      <c r="F202" s="3">
        <f t="shared" si="11"/>
        <v>436.82388888888886</v>
      </c>
      <c r="G202" s="3">
        <f>SUM(Table39[[#This Row],[RN Hours Contract (W/ Admin, DON)]], Table39[[#This Row],[LPN Contract Hours (w/ Admin)]], Table39[[#This Row],[CNA/NA/Med Aide Contract Hours]])</f>
        <v>0</v>
      </c>
      <c r="H202" s="4">
        <f>Table39[[#This Row],[Total Contract Hours]]/Table39[[#This Row],[Total Hours Nurse Staffing]]</f>
        <v>0</v>
      </c>
      <c r="I202" s="3">
        <f>SUM(Table39[[#This Row],[RN Hours]], Table39[[#This Row],[RN Admin Hours]], Table39[[#This Row],[RN DON Hours]])</f>
        <v>56.836333333333336</v>
      </c>
      <c r="J202" s="3">
        <f t="shared" si="9"/>
        <v>0</v>
      </c>
      <c r="K202" s="4">
        <f>Table39[[#This Row],[RN Hours Contract (W/ Admin, DON)]]/Table39[[#This Row],[RN Hours (w/ Admin, DON)]]</f>
        <v>0</v>
      </c>
      <c r="L202" s="3">
        <v>38.935222222222222</v>
      </c>
      <c r="M202" s="3">
        <v>0</v>
      </c>
      <c r="N202" s="4">
        <f>Table39[[#This Row],[RN Hours Contract]]/Table39[[#This Row],[RN Hours]]</f>
        <v>0</v>
      </c>
      <c r="O202" s="3">
        <v>12.552555555555555</v>
      </c>
      <c r="P202" s="3">
        <v>0</v>
      </c>
      <c r="Q202" s="4">
        <f>Table39[[#This Row],[RN Admin Hours Contract]]/Table39[[#This Row],[RN Admin Hours]]</f>
        <v>0</v>
      </c>
      <c r="R202" s="3">
        <v>5.3485555555555573</v>
      </c>
      <c r="S202" s="3">
        <v>0</v>
      </c>
      <c r="T202" s="4">
        <f>Table39[[#This Row],[RN DON Hours Contract]]/Table39[[#This Row],[RN DON Hours]]</f>
        <v>0</v>
      </c>
      <c r="U202" s="3">
        <f>SUM(Table39[[#This Row],[LPN Hours]], Table39[[#This Row],[LPN Admin Hours]])</f>
        <v>87.536999999999992</v>
      </c>
      <c r="V202" s="3">
        <f>Table39[[#This Row],[LPN Hours Contract]]+Table39[[#This Row],[LPN Admin Hours Contract]]</f>
        <v>0</v>
      </c>
      <c r="W202" s="4">
        <f t="shared" si="10"/>
        <v>0</v>
      </c>
      <c r="X202" s="3">
        <v>85.489777777777775</v>
      </c>
      <c r="Y202" s="3">
        <v>0</v>
      </c>
      <c r="Z202" s="4">
        <f>Table39[[#This Row],[LPN Hours Contract]]/Table39[[#This Row],[LPN Hours]]</f>
        <v>0</v>
      </c>
      <c r="AA202" s="3">
        <v>2.0472222222222221</v>
      </c>
      <c r="AB202" s="3">
        <v>0</v>
      </c>
      <c r="AC202" s="4">
        <f>Table39[[#This Row],[LPN Admin Hours Contract]]/Table39[[#This Row],[LPN Admin Hours]]</f>
        <v>0</v>
      </c>
      <c r="AD202" s="3">
        <f>SUM(Table39[[#This Row],[CNA Hours]], Table39[[#This Row],[NA in Training Hours]], Table39[[#This Row],[Med Aide/Tech Hours]])</f>
        <v>292.45055555555552</v>
      </c>
      <c r="AE202" s="3">
        <f>SUM(Table39[[#This Row],[CNA Hours Contract]], Table39[[#This Row],[NA in Training Hours Contract]], Table39[[#This Row],[Med Aide/Tech Hours Contract]])</f>
        <v>0</v>
      </c>
      <c r="AF202" s="4">
        <f>Table39[[#This Row],[CNA/NA/Med Aide Contract Hours]]/Table39[[#This Row],[Total CNA, NA in Training, Med Aide/Tech Hours]]</f>
        <v>0</v>
      </c>
      <c r="AG202" s="3">
        <v>255.15833333333333</v>
      </c>
      <c r="AH202" s="3">
        <v>0</v>
      </c>
      <c r="AI202" s="4">
        <f>Table39[[#This Row],[CNA Hours Contract]]/Table39[[#This Row],[CNA Hours]]</f>
        <v>0</v>
      </c>
      <c r="AJ202" s="3">
        <v>3.1227777777777783</v>
      </c>
      <c r="AK202" s="3">
        <v>0</v>
      </c>
      <c r="AL202" s="4">
        <f>Table39[[#This Row],[NA in Training Hours Contract]]/Table39[[#This Row],[NA in Training Hours]]</f>
        <v>0</v>
      </c>
      <c r="AM202" s="3">
        <v>34.169444444444444</v>
      </c>
      <c r="AN202" s="3">
        <v>0</v>
      </c>
      <c r="AO202" s="4">
        <f>Table39[[#This Row],[Med Aide/Tech Hours Contract]]/Table39[[#This Row],[Med Aide/Tech Hours]]</f>
        <v>0</v>
      </c>
      <c r="AP202" s="1" t="s">
        <v>200</v>
      </c>
      <c r="AQ202" s="1">
        <v>7</v>
      </c>
    </row>
    <row r="203" spans="1:43" x14ac:dyDescent="0.2">
      <c r="A203" s="1" t="s">
        <v>479</v>
      </c>
      <c r="B203" s="1" t="s">
        <v>686</v>
      </c>
      <c r="C203" s="1" t="s">
        <v>1131</v>
      </c>
      <c r="D203" s="1" t="s">
        <v>1234</v>
      </c>
      <c r="E203" s="3">
        <v>19.844444444444445</v>
      </c>
      <c r="F203" s="3">
        <f t="shared" si="11"/>
        <v>97.789222222222222</v>
      </c>
      <c r="G203" s="3">
        <f>SUM(Table39[[#This Row],[RN Hours Contract (W/ Admin, DON)]], Table39[[#This Row],[LPN Contract Hours (w/ Admin)]], Table39[[#This Row],[CNA/NA/Med Aide Contract Hours]])</f>
        <v>26.074999999999999</v>
      </c>
      <c r="H203" s="4">
        <f>Table39[[#This Row],[Total Contract Hours]]/Table39[[#This Row],[Total Hours Nurse Staffing]]</f>
        <v>0.26664492678697832</v>
      </c>
      <c r="I203" s="3">
        <f>SUM(Table39[[#This Row],[RN Hours]], Table39[[#This Row],[RN Admin Hours]], Table39[[#This Row],[RN DON Hours]])</f>
        <v>11.097111111111111</v>
      </c>
      <c r="J203" s="3">
        <f t="shared" si="9"/>
        <v>0</v>
      </c>
      <c r="K203" s="4">
        <f>Table39[[#This Row],[RN Hours Contract (W/ Admin, DON)]]/Table39[[#This Row],[RN Hours (w/ Admin, DON)]]</f>
        <v>0</v>
      </c>
      <c r="L203" s="3">
        <v>2.1441111111111111</v>
      </c>
      <c r="M203" s="3">
        <v>0</v>
      </c>
      <c r="N203" s="4">
        <f>Table39[[#This Row],[RN Hours Contract]]/Table39[[#This Row],[RN Hours]]</f>
        <v>0</v>
      </c>
      <c r="O203" s="3">
        <v>3.6863333333333337</v>
      </c>
      <c r="P203" s="3">
        <v>0</v>
      </c>
      <c r="Q203" s="4">
        <f>Table39[[#This Row],[RN Admin Hours Contract]]/Table39[[#This Row],[RN Admin Hours]]</f>
        <v>0</v>
      </c>
      <c r="R203" s="3">
        <v>5.2666666666666666</v>
      </c>
      <c r="S203" s="3">
        <v>0</v>
      </c>
      <c r="T203" s="4">
        <f>Table39[[#This Row],[RN DON Hours Contract]]/Table39[[#This Row],[RN DON Hours]]</f>
        <v>0</v>
      </c>
      <c r="U203" s="3">
        <f>SUM(Table39[[#This Row],[LPN Hours]], Table39[[#This Row],[LPN Admin Hours]])</f>
        <v>27.769000000000002</v>
      </c>
      <c r="V203" s="3">
        <f>Table39[[#This Row],[LPN Hours Contract]]+Table39[[#This Row],[LPN Admin Hours Contract]]</f>
        <v>0</v>
      </c>
      <c r="W203" s="4">
        <f t="shared" si="10"/>
        <v>0</v>
      </c>
      <c r="X203" s="3">
        <v>27.769000000000002</v>
      </c>
      <c r="Y203" s="3">
        <v>0</v>
      </c>
      <c r="Z203" s="4">
        <f>Table39[[#This Row],[LPN Hours Contract]]/Table39[[#This Row],[LPN Hours]]</f>
        <v>0</v>
      </c>
      <c r="AA203" s="3">
        <v>0</v>
      </c>
      <c r="AB203" s="3">
        <v>0</v>
      </c>
      <c r="AC203" s="4">
        <v>0</v>
      </c>
      <c r="AD203" s="3">
        <f>SUM(Table39[[#This Row],[CNA Hours]], Table39[[#This Row],[NA in Training Hours]], Table39[[#This Row],[Med Aide/Tech Hours]])</f>
        <v>58.923111111111112</v>
      </c>
      <c r="AE203" s="3">
        <f>SUM(Table39[[#This Row],[CNA Hours Contract]], Table39[[#This Row],[NA in Training Hours Contract]], Table39[[#This Row],[Med Aide/Tech Hours Contract]])</f>
        <v>26.074999999999999</v>
      </c>
      <c r="AF203" s="4">
        <f>Table39[[#This Row],[CNA/NA/Med Aide Contract Hours]]/Table39[[#This Row],[Total CNA, NA in Training, Med Aide/Tech Hours]]</f>
        <v>0.4425258529005785</v>
      </c>
      <c r="AG203" s="3">
        <v>48.648222222222223</v>
      </c>
      <c r="AH203" s="3">
        <v>26.074999999999999</v>
      </c>
      <c r="AI203" s="4">
        <f>Table39[[#This Row],[CNA Hours Contract]]/Table39[[#This Row],[CNA Hours]]</f>
        <v>0.53599080930215559</v>
      </c>
      <c r="AJ203" s="3">
        <v>4.0713333333333335</v>
      </c>
      <c r="AK203" s="3">
        <v>0</v>
      </c>
      <c r="AL203" s="4">
        <f>Table39[[#This Row],[NA in Training Hours Contract]]/Table39[[#This Row],[NA in Training Hours]]</f>
        <v>0</v>
      </c>
      <c r="AM203" s="3">
        <v>6.203555555555555</v>
      </c>
      <c r="AN203" s="3">
        <v>0</v>
      </c>
      <c r="AO203" s="4">
        <f>Table39[[#This Row],[Med Aide/Tech Hours Contract]]/Table39[[#This Row],[Med Aide/Tech Hours]]</f>
        <v>0</v>
      </c>
      <c r="AP203" s="1" t="s">
        <v>201</v>
      </c>
      <c r="AQ203" s="1">
        <v>7</v>
      </c>
    </row>
    <row r="204" spans="1:43" x14ac:dyDescent="0.2">
      <c r="A204" s="1" t="s">
        <v>479</v>
      </c>
      <c r="B204" s="1" t="s">
        <v>687</v>
      </c>
      <c r="C204" s="1" t="s">
        <v>1065</v>
      </c>
      <c r="D204" s="1" t="s">
        <v>1279</v>
      </c>
      <c r="E204" s="3">
        <v>69.488888888888894</v>
      </c>
      <c r="F204" s="3">
        <f t="shared" si="11"/>
        <v>197.48055555555555</v>
      </c>
      <c r="G204" s="3">
        <f>SUM(Table39[[#This Row],[RN Hours Contract (W/ Admin, DON)]], Table39[[#This Row],[LPN Contract Hours (w/ Admin)]], Table39[[#This Row],[CNA/NA/Med Aide Contract Hours]])</f>
        <v>0</v>
      </c>
      <c r="H204" s="4">
        <f>Table39[[#This Row],[Total Contract Hours]]/Table39[[#This Row],[Total Hours Nurse Staffing]]</f>
        <v>0</v>
      </c>
      <c r="I204" s="3">
        <f>SUM(Table39[[#This Row],[RN Hours]], Table39[[#This Row],[RN Admin Hours]], Table39[[#This Row],[RN DON Hours]])</f>
        <v>29.855555555555558</v>
      </c>
      <c r="J204" s="3">
        <f t="shared" si="9"/>
        <v>0</v>
      </c>
      <c r="K204" s="4">
        <f>Table39[[#This Row],[RN Hours Contract (W/ Admin, DON)]]/Table39[[#This Row],[RN Hours (w/ Admin, DON)]]</f>
        <v>0</v>
      </c>
      <c r="L204" s="3">
        <v>18.702777777777779</v>
      </c>
      <c r="M204" s="3">
        <v>0</v>
      </c>
      <c r="N204" s="4">
        <f>Table39[[#This Row],[RN Hours Contract]]/Table39[[#This Row],[RN Hours]]</f>
        <v>0</v>
      </c>
      <c r="O204" s="3">
        <v>3.8888888888888888</v>
      </c>
      <c r="P204" s="3">
        <v>0</v>
      </c>
      <c r="Q204" s="4">
        <f>Table39[[#This Row],[RN Admin Hours Contract]]/Table39[[#This Row],[RN Admin Hours]]</f>
        <v>0</v>
      </c>
      <c r="R204" s="3">
        <v>7.2638888888888893</v>
      </c>
      <c r="S204" s="3">
        <v>0</v>
      </c>
      <c r="T204" s="4">
        <f>Table39[[#This Row],[RN DON Hours Contract]]/Table39[[#This Row],[RN DON Hours]]</f>
        <v>0</v>
      </c>
      <c r="U204" s="3">
        <f>SUM(Table39[[#This Row],[LPN Hours]], Table39[[#This Row],[LPN Admin Hours]])</f>
        <v>42.594444444444441</v>
      </c>
      <c r="V204" s="3">
        <f>Table39[[#This Row],[LPN Hours Contract]]+Table39[[#This Row],[LPN Admin Hours Contract]]</f>
        <v>0</v>
      </c>
      <c r="W204" s="4">
        <f t="shared" si="10"/>
        <v>0</v>
      </c>
      <c r="X204" s="3">
        <v>42.594444444444441</v>
      </c>
      <c r="Y204" s="3">
        <v>0</v>
      </c>
      <c r="Z204" s="4">
        <f>Table39[[#This Row],[LPN Hours Contract]]/Table39[[#This Row],[LPN Hours]]</f>
        <v>0</v>
      </c>
      <c r="AA204" s="3">
        <v>0</v>
      </c>
      <c r="AB204" s="3">
        <v>0</v>
      </c>
      <c r="AC204" s="4">
        <v>0</v>
      </c>
      <c r="AD204" s="3">
        <f>SUM(Table39[[#This Row],[CNA Hours]], Table39[[#This Row],[NA in Training Hours]], Table39[[#This Row],[Med Aide/Tech Hours]])</f>
        <v>125.03055555555555</v>
      </c>
      <c r="AE204" s="3">
        <f>SUM(Table39[[#This Row],[CNA Hours Contract]], Table39[[#This Row],[NA in Training Hours Contract]], Table39[[#This Row],[Med Aide/Tech Hours Contract]])</f>
        <v>0</v>
      </c>
      <c r="AF204" s="4">
        <f>Table39[[#This Row],[CNA/NA/Med Aide Contract Hours]]/Table39[[#This Row],[Total CNA, NA in Training, Med Aide/Tech Hours]]</f>
        <v>0</v>
      </c>
      <c r="AG204" s="3">
        <v>72.969444444444449</v>
      </c>
      <c r="AH204" s="3">
        <v>0</v>
      </c>
      <c r="AI204" s="4">
        <f>Table39[[#This Row],[CNA Hours Contract]]/Table39[[#This Row],[CNA Hours]]</f>
        <v>0</v>
      </c>
      <c r="AJ204" s="3">
        <v>33.544444444444444</v>
      </c>
      <c r="AK204" s="3">
        <v>0</v>
      </c>
      <c r="AL204" s="4">
        <f>Table39[[#This Row],[NA in Training Hours Contract]]/Table39[[#This Row],[NA in Training Hours]]</f>
        <v>0</v>
      </c>
      <c r="AM204" s="3">
        <v>18.516666666666666</v>
      </c>
      <c r="AN204" s="3">
        <v>0</v>
      </c>
      <c r="AO204" s="4">
        <f>Table39[[#This Row],[Med Aide/Tech Hours Contract]]/Table39[[#This Row],[Med Aide/Tech Hours]]</f>
        <v>0</v>
      </c>
      <c r="AP204" s="1" t="s">
        <v>202</v>
      </c>
      <c r="AQ204" s="1">
        <v>7</v>
      </c>
    </row>
    <row r="205" spans="1:43" x14ac:dyDescent="0.2">
      <c r="A205" s="1" t="s">
        <v>479</v>
      </c>
      <c r="B205" s="1" t="s">
        <v>688</v>
      </c>
      <c r="C205" s="1" t="s">
        <v>1132</v>
      </c>
      <c r="D205" s="1" t="s">
        <v>1258</v>
      </c>
      <c r="E205" s="3">
        <v>40.93333333333333</v>
      </c>
      <c r="F205" s="3">
        <f t="shared" si="11"/>
        <v>157.32999999999998</v>
      </c>
      <c r="G205" s="3">
        <f>SUM(Table39[[#This Row],[RN Hours Contract (W/ Admin, DON)]], Table39[[#This Row],[LPN Contract Hours (w/ Admin)]], Table39[[#This Row],[CNA/NA/Med Aide Contract Hours]])</f>
        <v>0.98055555555555551</v>
      </c>
      <c r="H205" s="4">
        <f>Table39[[#This Row],[Total Contract Hours]]/Table39[[#This Row],[Total Hours Nurse Staffing]]</f>
        <v>6.2324766767657509E-3</v>
      </c>
      <c r="I205" s="3">
        <f>SUM(Table39[[#This Row],[RN Hours]], Table39[[#This Row],[RN Admin Hours]], Table39[[#This Row],[RN DON Hours]])</f>
        <v>15.285111111111112</v>
      </c>
      <c r="J205" s="3">
        <f t="shared" si="9"/>
        <v>0.98055555555555551</v>
      </c>
      <c r="K205" s="4">
        <f>Table39[[#This Row],[RN Hours Contract (W/ Admin, DON)]]/Table39[[#This Row],[RN Hours (w/ Admin, DON)]]</f>
        <v>6.4151025689487218E-2</v>
      </c>
      <c r="L205" s="3">
        <v>7.052888888888889</v>
      </c>
      <c r="M205" s="3">
        <v>0</v>
      </c>
      <c r="N205" s="4">
        <f>Table39[[#This Row],[RN Hours Contract]]/Table39[[#This Row],[RN Hours]]</f>
        <v>0</v>
      </c>
      <c r="O205" s="3">
        <v>1.4750000000000001</v>
      </c>
      <c r="P205" s="3">
        <v>0.98055555555555551</v>
      </c>
      <c r="Q205" s="4">
        <f>Table39[[#This Row],[RN Admin Hours Contract]]/Table39[[#This Row],[RN Admin Hours]]</f>
        <v>0.66478342749529185</v>
      </c>
      <c r="R205" s="3">
        <v>6.7572222222222234</v>
      </c>
      <c r="S205" s="3">
        <v>0</v>
      </c>
      <c r="T205" s="4">
        <f>Table39[[#This Row],[RN DON Hours Contract]]/Table39[[#This Row],[RN DON Hours]]</f>
        <v>0</v>
      </c>
      <c r="U205" s="3">
        <f>SUM(Table39[[#This Row],[LPN Hours]], Table39[[#This Row],[LPN Admin Hours]])</f>
        <v>20.292888888888889</v>
      </c>
      <c r="V205" s="3">
        <f>Table39[[#This Row],[LPN Hours Contract]]+Table39[[#This Row],[LPN Admin Hours Contract]]</f>
        <v>0</v>
      </c>
      <c r="W205" s="4">
        <f t="shared" si="10"/>
        <v>0</v>
      </c>
      <c r="X205" s="3">
        <v>17.120666666666665</v>
      </c>
      <c r="Y205" s="3">
        <v>0</v>
      </c>
      <c r="Z205" s="4">
        <f>Table39[[#This Row],[LPN Hours Contract]]/Table39[[#This Row],[LPN Hours]]</f>
        <v>0</v>
      </c>
      <c r="AA205" s="3">
        <v>3.1722222222222229</v>
      </c>
      <c r="AB205" s="3">
        <v>0</v>
      </c>
      <c r="AC205" s="4">
        <f>Table39[[#This Row],[LPN Admin Hours Contract]]/Table39[[#This Row],[LPN Admin Hours]]</f>
        <v>0</v>
      </c>
      <c r="AD205" s="3">
        <f>SUM(Table39[[#This Row],[CNA Hours]], Table39[[#This Row],[NA in Training Hours]], Table39[[#This Row],[Med Aide/Tech Hours]])</f>
        <v>121.75199999999998</v>
      </c>
      <c r="AE205" s="3">
        <f>SUM(Table39[[#This Row],[CNA Hours Contract]], Table39[[#This Row],[NA in Training Hours Contract]], Table39[[#This Row],[Med Aide/Tech Hours Contract]])</f>
        <v>0</v>
      </c>
      <c r="AF205" s="4">
        <f>Table39[[#This Row],[CNA/NA/Med Aide Contract Hours]]/Table39[[#This Row],[Total CNA, NA in Training, Med Aide/Tech Hours]]</f>
        <v>0</v>
      </c>
      <c r="AG205" s="3">
        <v>90.677111111111103</v>
      </c>
      <c r="AH205" s="3">
        <v>0</v>
      </c>
      <c r="AI205" s="4">
        <f>Table39[[#This Row],[CNA Hours Contract]]/Table39[[#This Row],[CNA Hours]]</f>
        <v>0</v>
      </c>
      <c r="AJ205" s="3">
        <v>19.281111111111105</v>
      </c>
      <c r="AK205" s="3">
        <v>0</v>
      </c>
      <c r="AL205" s="4">
        <f>Table39[[#This Row],[NA in Training Hours Contract]]/Table39[[#This Row],[NA in Training Hours]]</f>
        <v>0</v>
      </c>
      <c r="AM205" s="3">
        <v>11.793777777777775</v>
      </c>
      <c r="AN205" s="3">
        <v>0</v>
      </c>
      <c r="AO205" s="4">
        <f>Table39[[#This Row],[Med Aide/Tech Hours Contract]]/Table39[[#This Row],[Med Aide/Tech Hours]]</f>
        <v>0</v>
      </c>
      <c r="AP205" s="1" t="s">
        <v>203</v>
      </c>
      <c r="AQ205" s="1">
        <v>7</v>
      </c>
    </row>
    <row r="206" spans="1:43" x14ac:dyDescent="0.2">
      <c r="A206" s="1" t="s">
        <v>479</v>
      </c>
      <c r="B206" s="1" t="s">
        <v>689</v>
      </c>
      <c r="C206" s="1" t="s">
        <v>1133</v>
      </c>
      <c r="D206" s="1" t="s">
        <v>1306</v>
      </c>
      <c r="E206" s="3">
        <v>52.155555555555559</v>
      </c>
      <c r="F206" s="3">
        <f t="shared" si="11"/>
        <v>160.5638888888889</v>
      </c>
      <c r="G206" s="3">
        <f>SUM(Table39[[#This Row],[RN Hours Contract (W/ Admin, DON)]], Table39[[#This Row],[LPN Contract Hours (w/ Admin)]], Table39[[#This Row],[CNA/NA/Med Aide Contract Hours]])</f>
        <v>0</v>
      </c>
      <c r="H206" s="4">
        <f>Table39[[#This Row],[Total Contract Hours]]/Table39[[#This Row],[Total Hours Nurse Staffing]]</f>
        <v>0</v>
      </c>
      <c r="I206" s="3">
        <f>SUM(Table39[[#This Row],[RN Hours]], Table39[[#This Row],[RN Admin Hours]], Table39[[#This Row],[RN DON Hours]])</f>
        <v>30.274777777777778</v>
      </c>
      <c r="J206" s="3">
        <f t="shared" si="9"/>
        <v>0</v>
      </c>
      <c r="K206" s="4">
        <f>Table39[[#This Row],[RN Hours Contract (W/ Admin, DON)]]/Table39[[#This Row],[RN Hours (w/ Admin, DON)]]</f>
        <v>0</v>
      </c>
      <c r="L206" s="3">
        <v>18.952111111111112</v>
      </c>
      <c r="M206" s="3">
        <v>0</v>
      </c>
      <c r="N206" s="4">
        <f>Table39[[#This Row],[RN Hours Contract]]/Table39[[#This Row],[RN Hours]]</f>
        <v>0</v>
      </c>
      <c r="O206" s="3">
        <v>5.7226666666666652</v>
      </c>
      <c r="P206" s="3">
        <v>0</v>
      </c>
      <c r="Q206" s="4">
        <f>Table39[[#This Row],[RN Admin Hours Contract]]/Table39[[#This Row],[RN Admin Hours]]</f>
        <v>0</v>
      </c>
      <c r="R206" s="3">
        <v>5.6</v>
      </c>
      <c r="S206" s="3">
        <v>0</v>
      </c>
      <c r="T206" s="4">
        <f>Table39[[#This Row],[RN DON Hours Contract]]/Table39[[#This Row],[RN DON Hours]]</f>
        <v>0</v>
      </c>
      <c r="U206" s="3">
        <f>SUM(Table39[[#This Row],[LPN Hours]], Table39[[#This Row],[LPN Admin Hours]])</f>
        <v>23.098555555555553</v>
      </c>
      <c r="V206" s="3">
        <f>Table39[[#This Row],[LPN Hours Contract]]+Table39[[#This Row],[LPN Admin Hours Contract]]</f>
        <v>0</v>
      </c>
      <c r="W206" s="4">
        <f t="shared" si="10"/>
        <v>0</v>
      </c>
      <c r="X206" s="3">
        <v>23.098555555555553</v>
      </c>
      <c r="Y206" s="3">
        <v>0</v>
      </c>
      <c r="Z206" s="4">
        <f>Table39[[#This Row],[LPN Hours Contract]]/Table39[[#This Row],[LPN Hours]]</f>
        <v>0</v>
      </c>
      <c r="AA206" s="3">
        <v>0</v>
      </c>
      <c r="AB206" s="3">
        <v>0</v>
      </c>
      <c r="AC206" s="4">
        <v>0</v>
      </c>
      <c r="AD206" s="3">
        <f>SUM(Table39[[#This Row],[CNA Hours]], Table39[[#This Row],[NA in Training Hours]], Table39[[#This Row],[Med Aide/Tech Hours]])</f>
        <v>107.19055555555556</v>
      </c>
      <c r="AE206" s="3">
        <f>SUM(Table39[[#This Row],[CNA Hours Contract]], Table39[[#This Row],[NA in Training Hours Contract]], Table39[[#This Row],[Med Aide/Tech Hours Contract]])</f>
        <v>0</v>
      </c>
      <c r="AF206" s="4">
        <f>Table39[[#This Row],[CNA/NA/Med Aide Contract Hours]]/Table39[[#This Row],[Total CNA, NA in Training, Med Aide/Tech Hours]]</f>
        <v>0</v>
      </c>
      <c r="AG206" s="3">
        <v>68.177000000000007</v>
      </c>
      <c r="AH206" s="3">
        <v>0</v>
      </c>
      <c r="AI206" s="4">
        <f>Table39[[#This Row],[CNA Hours Contract]]/Table39[[#This Row],[CNA Hours]]</f>
        <v>0</v>
      </c>
      <c r="AJ206" s="3">
        <v>17.45911111111111</v>
      </c>
      <c r="AK206" s="3">
        <v>0</v>
      </c>
      <c r="AL206" s="4">
        <f>Table39[[#This Row],[NA in Training Hours Contract]]/Table39[[#This Row],[NA in Training Hours]]</f>
        <v>0</v>
      </c>
      <c r="AM206" s="3">
        <v>21.554444444444439</v>
      </c>
      <c r="AN206" s="3">
        <v>0</v>
      </c>
      <c r="AO206" s="4">
        <f>Table39[[#This Row],[Med Aide/Tech Hours Contract]]/Table39[[#This Row],[Med Aide/Tech Hours]]</f>
        <v>0</v>
      </c>
      <c r="AP206" s="1" t="s">
        <v>204</v>
      </c>
      <c r="AQ206" s="1">
        <v>7</v>
      </c>
    </row>
    <row r="207" spans="1:43" x14ac:dyDescent="0.2">
      <c r="A207" s="1" t="s">
        <v>479</v>
      </c>
      <c r="B207" s="1" t="s">
        <v>690</v>
      </c>
      <c r="C207" s="1" t="s">
        <v>1046</v>
      </c>
      <c r="D207" s="1" t="s">
        <v>1204</v>
      </c>
      <c r="E207" s="3">
        <v>69.13333333333334</v>
      </c>
      <c r="F207" s="3">
        <f t="shared" si="11"/>
        <v>120.45277777777778</v>
      </c>
      <c r="G207" s="3">
        <f>SUM(Table39[[#This Row],[RN Hours Contract (W/ Admin, DON)]], Table39[[#This Row],[LPN Contract Hours (w/ Admin)]], Table39[[#This Row],[CNA/NA/Med Aide Contract Hours]])</f>
        <v>0</v>
      </c>
      <c r="H207" s="4">
        <f>Table39[[#This Row],[Total Contract Hours]]/Table39[[#This Row],[Total Hours Nurse Staffing]]</f>
        <v>0</v>
      </c>
      <c r="I207" s="3">
        <f>SUM(Table39[[#This Row],[RN Hours]], Table39[[#This Row],[RN Admin Hours]], Table39[[#This Row],[RN DON Hours]])</f>
        <v>19.608333333333334</v>
      </c>
      <c r="J207" s="3">
        <f t="shared" si="9"/>
        <v>0</v>
      </c>
      <c r="K207" s="4">
        <f>Table39[[#This Row],[RN Hours Contract (W/ Admin, DON)]]/Table39[[#This Row],[RN Hours (w/ Admin, DON)]]</f>
        <v>0</v>
      </c>
      <c r="L207" s="3">
        <v>19.608333333333334</v>
      </c>
      <c r="M207" s="3">
        <v>0</v>
      </c>
      <c r="N207" s="4">
        <f>Table39[[#This Row],[RN Hours Contract]]/Table39[[#This Row],[RN Hours]]</f>
        <v>0</v>
      </c>
      <c r="O207" s="3">
        <v>0</v>
      </c>
      <c r="P207" s="3">
        <v>0</v>
      </c>
      <c r="Q207" s="4">
        <v>0</v>
      </c>
      <c r="R207" s="3">
        <v>0</v>
      </c>
      <c r="S207" s="3">
        <v>0</v>
      </c>
      <c r="T207" s="4">
        <v>0</v>
      </c>
      <c r="U207" s="3">
        <f>SUM(Table39[[#This Row],[LPN Hours]], Table39[[#This Row],[LPN Admin Hours]])</f>
        <v>21.588888888888889</v>
      </c>
      <c r="V207" s="3">
        <f>Table39[[#This Row],[LPN Hours Contract]]+Table39[[#This Row],[LPN Admin Hours Contract]]</f>
        <v>0</v>
      </c>
      <c r="W207" s="4">
        <f t="shared" si="10"/>
        <v>0</v>
      </c>
      <c r="X207" s="3">
        <v>21.588888888888889</v>
      </c>
      <c r="Y207" s="3">
        <v>0</v>
      </c>
      <c r="Z207" s="4">
        <f>Table39[[#This Row],[LPN Hours Contract]]/Table39[[#This Row],[LPN Hours]]</f>
        <v>0</v>
      </c>
      <c r="AA207" s="3">
        <v>0</v>
      </c>
      <c r="AB207" s="3">
        <v>0</v>
      </c>
      <c r="AC207" s="4">
        <v>0</v>
      </c>
      <c r="AD207" s="3">
        <f>SUM(Table39[[#This Row],[CNA Hours]], Table39[[#This Row],[NA in Training Hours]], Table39[[#This Row],[Med Aide/Tech Hours]])</f>
        <v>79.25555555555556</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64.697222222222223</v>
      </c>
      <c r="AH207" s="3">
        <v>0</v>
      </c>
      <c r="AI207" s="4">
        <f>Table39[[#This Row],[CNA Hours Contract]]/Table39[[#This Row],[CNA Hours]]</f>
        <v>0</v>
      </c>
      <c r="AJ207" s="3">
        <v>9.5888888888888886</v>
      </c>
      <c r="AK207" s="3">
        <v>0</v>
      </c>
      <c r="AL207" s="4">
        <f>Table39[[#This Row],[NA in Training Hours Contract]]/Table39[[#This Row],[NA in Training Hours]]</f>
        <v>0</v>
      </c>
      <c r="AM207" s="3">
        <v>4.9694444444444441</v>
      </c>
      <c r="AN207" s="3">
        <v>0</v>
      </c>
      <c r="AO207" s="4">
        <f>Table39[[#This Row],[Med Aide/Tech Hours Contract]]/Table39[[#This Row],[Med Aide/Tech Hours]]</f>
        <v>0</v>
      </c>
      <c r="AP207" s="1" t="s">
        <v>205</v>
      </c>
      <c r="AQ207" s="1">
        <v>7</v>
      </c>
    </row>
    <row r="208" spans="1:43" x14ac:dyDescent="0.2">
      <c r="A208" s="1" t="s">
        <v>479</v>
      </c>
      <c r="B208" s="1" t="s">
        <v>691</v>
      </c>
      <c r="C208" s="1" t="s">
        <v>1060</v>
      </c>
      <c r="D208" s="1" t="s">
        <v>1203</v>
      </c>
      <c r="E208" s="3">
        <v>7.9666666666666668</v>
      </c>
      <c r="F208" s="3">
        <f t="shared" si="11"/>
        <v>54.594888888888889</v>
      </c>
      <c r="G208" s="3">
        <f>SUM(Table39[[#This Row],[RN Hours Contract (W/ Admin, DON)]], Table39[[#This Row],[LPN Contract Hours (w/ Admin)]], Table39[[#This Row],[CNA/NA/Med Aide Contract Hours]])</f>
        <v>0</v>
      </c>
      <c r="H208" s="4">
        <f>Table39[[#This Row],[Total Contract Hours]]/Table39[[#This Row],[Total Hours Nurse Staffing]]</f>
        <v>0</v>
      </c>
      <c r="I208" s="3">
        <f>SUM(Table39[[#This Row],[RN Hours]], Table39[[#This Row],[RN Admin Hours]], Table39[[#This Row],[RN DON Hours]])</f>
        <v>20.202333333333335</v>
      </c>
      <c r="J208" s="3">
        <f t="shared" si="9"/>
        <v>0</v>
      </c>
      <c r="K208" s="4">
        <f>Table39[[#This Row],[RN Hours Contract (W/ Admin, DON)]]/Table39[[#This Row],[RN Hours (w/ Admin, DON)]]</f>
        <v>0</v>
      </c>
      <c r="L208" s="3">
        <v>13.900888888888888</v>
      </c>
      <c r="M208" s="3">
        <v>0</v>
      </c>
      <c r="N208" s="4">
        <f>Table39[[#This Row],[RN Hours Contract]]/Table39[[#This Row],[RN Hours]]</f>
        <v>0</v>
      </c>
      <c r="O208" s="3">
        <v>0.88888888888888884</v>
      </c>
      <c r="P208" s="3">
        <v>0</v>
      </c>
      <c r="Q208" s="4">
        <f>Table39[[#This Row],[RN Admin Hours Contract]]/Table39[[#This Row],[RN Admin Hours]]</f>
        <v>0</v>
      </c>
      <c r="R208" s="3">
        <v>5.4125555555555565</v>
      </c>
      <c r="S208" s="3">
        <v>0</v>
      </c>
      <c r="T208" s="4">
        <f>Table39[[#This Row],[RN DON Hours Contract]]/Table39[[#This Row],[RN DON Hours]]</f>
        <v>0</v>
      </c>
      <c r="U208" s="3">
        <f>SUM(Table39[[#This Row],[LPN Hours]], Table39[[#This Row],[LPN Admin Hours]])</f>
        <v>13.08388888888889</v>
      </c>
      <c r="V208" s="3">
        <f>Table39[[#This Row],[LPN Hours Contract]]+Table39[[#This Row],[LPN Admin Hours Contract]]</f>
        <v>0</v>
      </c>
      <c r="W208" s="4">
        <f t="shared" si="10"/>
        <v>0</v>
      </c>
      <c r="X208" s="3">
        <v>7.9283333333333328</v>
      </c>
      <c r="Y208" s="3">
        <v>0</v>
      </c>
      <c r="Z208" s="4">
        <f>Table39[[#This Row],[LPN Hours Contract]]/Table39[[#This Row],[LPN Hours]]</f>
        <v>0</v>
      </c>
      <c r="AA208" s="3">
        <v>5.1555555555555559</v>
      </c>
      <c r="AB208" s="3">
        <v>0</v>
      </c>
      <c r="AC208" s="4">
        <f>Table39[[#This Row],[LPN Admin Hours Contract]]/Table39[[#This Row],[LPN Admin Hours]]</f>
        <v>0</v>
      </c>
      <c r="AD208" s="3">
        <f>SUM(Table39[[#This Row],[CNA Hours]], Table39[[#This Row],[NA in Training Hours]], Table39[[#This Row],[Med Aide/Tech Hours]])</f>
        <v>21.308666666666667</v>
      </c>
      <c r="AE208" s="3">
        <f>SUM(Table39[[#This Row],[CNA Hours Contract]], Table39[[#This Row],[NA in Training Hours Contract]], Table39[[#This Row],[Med Aide/Tech Hours Contract]])</f>
        <v>0</v>
      </c>
      <c r="AF208" s="4">
        <f>Table39[[#This Row],[CNA/NA/Med Aide Contract Hours]]/Table39[[#This Row],[Total CNA, NA in Training, Med Aide/Tech Hours]]</f>
        <v>0</v>
      </c>
      <c r="AG208" s="3">
        <v>14.799777777777779</v>
      </c>
      <c r="AH208" s="3">
        <v>0</v>
      </c>
      <c r="AI208" s="4">
        <f>Table39[[#This Row],[CNA Hours Contract]]/Table39[[#This Row],[CNA Hours]]</f>
        <v>0</v>
      </c>
      <c r="AJ208" s="3">
        <v>0</v>
      </c>
      <c r="AK208" s="3">
        <v>0</v>
      </c>
      <c r="AL208" s="4">
        <v>0</v>
      </c>
      <c r="AM208" s="3">
        <v>6.5088888888888867</v>
      </c>
      <c r="AN208" s="3">
        <v>0</v>
      </c>
      <c r="AO208" s="4">
        <f>Table39[[#This Row],[Med Aide/Tech Hours Contract]]/Table39[[#This Row],[Med Aide/Tech Hours]]</f>
        <v>0</v>
      </c>
      <c r="AP208" s="1" t="s">
        <v>206</v>
      </c>
      <c r="AQ208" s="1">
        <v>7</v>
      </c>
    </row>
    <row r="209" spans="1:43" x14ac:dyDescent="0.2">
      <c r="A209" s="1" t="s">
        <v>479</v>
      </c>
      <c r="B209" s="1" t="s">
        <v>692</v>
      </c>
      <c r="C209" s="1" t="s">
        <v>1134</v>
      </c>
      <c r="D209" s="1" t="s">
        <v>1210</v>
      </c>
      <c r="E209" s="3">
        <v>60.911111111111111</v>
      </c>
      <c r="F209" s="3">
        <f t="shared" si="11"/>
        <v>195.86988888888888</v>
      </c>
      <c r="G209" s="3">
        <f>SUM(Table39[[#This Row],[RN Hours Contract (W/ Admin, DON)]], Table39[[#This Row],[LPN Contract Hours (w/ Admin)]], Table39[[#This Row],[CNA/NA/Med Aide Contract Hours]])</f>
        <v>3.5027777777777778</v>
      </c>
      <c r="H209" s="4">
        <f>Table39[[#This Row],[Total Contract Hours]]/Table39[[#This Row],[Total Hours Nurse Staffing]]</f>
        <v>1.7883186627857837E-2</v>
      </c>
      <c r="I209" s="3">
        <f>SUM(Table39[[#This Row],[RN Hours]], Table39[[#This Row],[RN Admin Hours]], Table39[[#This Row],[RN DON Hours]])</f>
        <v>9.9363333333333337</v>
      </c>
      <c r="J209" s="3">
        <f t="shared" si="9"/>
        <v>3.5027777777777778</v>
      </c>
      <c r="K209" s="4">
        <f>Table39[[#This Row],[RN Hours Contract (W/ Admin, DON)]]/Table39[[#This Row],[RN Hours (w/ Admin, DON)]]</f>
        <v>0.35252216891990112</v>
      </c>
      <c r="L209" s="3">
        <v>6.9279999999999999</v>
      </c>
      <c r="M209" s="3">
        <v>0.71111111111111114</v>
      </c>
      <c r="N209" s="4">
        <f>Table39[[#This Row],[RN Hours Contract]]/Table39[[#This Row],[RN Hours]]</f>
        <v>0.10264305876315115</v>
      </c>
      <c r="O209" s="3">
        <v>0.47222222222222221</v>
      </c>
      <c r="P209" s="3">
        <v>0.25555555555555554</v>
      </c>
      <c r="Q209" s="4">
        <f>Table39[[#This Row],[RN Admin Hours Contract]]/Table39[[#This Row],[RN Admin Hours]]</f>
        <v>0.54117647058823526</v>
      </c>
      <c r="R209" s="3">
        <v>2.536111111111111</v>
      </c>
      <c r="S209" s="3">
        <v>2.536111111111111</v>
      </c>
      <c r="T209" s="4">
        <f>Table39[[#This Row],[RN DON Hours Contract]]/Table39[[#This Row],[RN DON Hours]]</f>
        <v>1</v>
      </c>
      <c r="U209" s="3">
        <f>SUM(Table39[[#This Row],[LPN Hours]], Table39[[#This Row],[LPN Admin Hours]])</f>
        <v>31.882777777777779</v>
      </c>
      <c r="V209" s="3">
        <f>Table39[[#This Row],[LPN Hours Contract]]+Table39[[#This Row],[LPN Admin Hours Contract]]</f>
        <v>0</v>
      </c>
      <c r="W209" s="4">
        <f t="shared" si="10"/>
        <v>0</v>
      </c>
      <c r="X209" s="3">
        <v>23.206444444444443</v>
      </c>
      <c r="Y209" s="3">
        <v>0</v>
      </c>
      <c r="Z209" s="4">
        <f>Table39[[#This Row],[LPN Hours Contract]]/Table39[[#This Row],[LPN Hours]]</f>
        <v>0</v>
      </c>
      <c r="AA209" s="3">
        <v>8.6763333333333357</v>
      </c>
      <c r="AB209" s="3">
        <v>0</v>
      </c>
      <c r="AC209" s="4">
        <f>Table39[[#This Row],[LPN Admin Hours Contract]]/Table39[[#This Row],[LPN Admin Hours]]</f>
        <v>0</v>
      </c>
      <c r="AD209" s="3">
        <f>SUM(Table39[[#This Row],[CNA Hours]], Table39[[#This Row],[NA in Training Hours]], Table39[[#This Row],[Med Aide/Tech Hours]])</f>
        <v>154.05077777777777</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88.707666666666668</v>
      </c>
      <c r="AH209" s="3">
        <v>0</v>
      </c>
      <c r="AI209" s="4">
        <f>Table39[[#This Row],[CNA Hours Contract]]/Table39[[#This Row],[CNA Hours]]</f>
        <v>0</v>
      </c>
      <c r="AJ209" s="3">
        <v>33.968666666666671</v>
      </c>
      <c r="AK209" s="3">
        <v>0</v>
      </c>
      <c r="AL209" s="4">
        <f>Table39[[#This Row],[NA in Training Hours Contract]]/Table39[[#This Row],[NA in Training Hours]]</f>
        <v>0</v>
      </c>
      <c r="AM209" s="3">
        <v>31.374444444444443</v>
      </c>
      <c r="AN209" s="3">
        <v>0</v>
      </c>
      <c r="AO209" s="4">
        <f>Table39[[#This Row],[Med Aide/Tech Hours Contract]]/Table39[[#This Row],[Med Aide/Tech Hours]]</f>
        <v>0</v>
      </c>
      <c r="AP209" s="1" t="s">
        <v>207</v>
      </c>
      <c r="AQ209" s="1">
        <v>7</v>
      </c>
    </row>
    <row r="210" spans="1:43" x14ac:dyDescent="0.2">
      <c r="A210" s="1" t="s">
        <v>479</v>
      </c>
      <c r="B210" s="1" t="s">
        <v>693</v>
      </c>
      <c r="C210" s="1" t="s">
        <v>1135</v>
      </c>
      <c r="D210" s="1" t="s">
        <v>1212</v>
      </c>
      <c r="E210" s="3">
        <v>62.633333333333333</v>
      </c>
      <c r="F210" s="3">
        <f t="shared" si="11"/>
        <v>212.79722222222222</v>
      </c>
      <c r="G210" s="3">
        <f>SUM(Table39[[#This Row],[RN Hours Contract (W/ Admin, DON)]], Table39[[#This Row],[LPN Contract Hours (w/ Admin)]], Table39[[#This Row],[CNA/NA/Med Aide Contract Hours]])</f>
        <v>0</v>
      </c>
      <c r="H210" s="4">
        <f>Table39[[#This Row],[Total Contract Hours]]/Table39[[#This Row],[Total Hours Nurse Staffing]]</f>
        <v>0</v>
      </c>
      <c r="I210" s="3">
        <f>SUM(Table39[[#This Row],[RN Hours]], Table39[[#This Row],[RN Admin Hours]], Table39[[#This Row],[RN DON Hours]])</f>
        <v>20.369444444444447</v>
      </c>
      <c r="J210" s="3">
        <f t="shared" si="9"/>
        <v>0</v>
      </c>
      <c r="K210" s="4">
        <f>Table39[[#This Row],[RN Hours Contract (W/ Admin, DON)]]/Table39[[#This Row],[RN Hours (w/ Admin, DON)]]</f>
        <v>0</v>
      </c>
      <c r="L210" s="3">
        <v>16.394444444444446</v>
      </c>
      <c r="M210" s="3">
        <v>0</v>
      </c>
      <c r="N210" s="4">
        <f>Table39[[#This Row],[RN Hours Contract]]/Table39[[#This Row],[RN Hours]]</f>
        <v>0</v>
      </c>
      <c r="O210" s="3">
        <v>0</v>
      </c>
      <c r="P210" s="3">
        <v>0</v>
      </c>
      <c r="Q210" s="4">
        <v>0</v>
      </c>
      <c r="R210" s="3">
        <v>3.9750000000000001</v>
      </c>
      <c r="S210" s="3">
        <v>0</v>
      </c>
      <c r="T210" s="4">
        <f>Table39[[#This Row],[RN DON Hours Contract]]/Table39[[#This Row],[RN DON Hours]]</f>
        <v>0</v>
      </c>
      <c r="U210" s="3">
        <f>SUM(Table39[[#This Row],[LPN Hours]], Table39[[#This Row],[LPN Admin Hours]])</f>
        <v>43.174999999999997</v>
      </c>
      <c r="V210" s="3">
        <f>Table39[[#This Row],[LPN Hours Contract]]+Table39[[#This Row],[LPN Admin Hours Contract]]</f>
        <v>0</v>
      </c>
      <c r="W210" s="4">
        <f t="shared" si="10"/>
        <v>0</v>
      </c>
      <c r="X210" s="3">
        <v>43.174999999999997</v>
      </c>
      <c r="Y210" s="3">
        <v>0</v>
      </c>
      <c r="Z210" s="4">
        <f>Table39[[#This Row],[LPN Hours Contract]]/Table39[[#This Row],[LPN Hours]]</f>
        <v>0</v>
      </c>
      <c r="AA210" s="3">
        <v>0</v>
      </c>
      <c r="AB210" s="3">
        <v>0</v>
      </c>
      <c r="AC210" s="4">
        <v>0</v>
      </c>
      <c r="AD210" s="3">
        <f>SUM(Table39[[#This Row],[CNA Hours]], Table39[[#This Row],[NA in Training Hours]], Table39[[#This Row],[Med Aide/Tech Hours]])</f>
        <v>149.25277777777777</v>
      </c>
      <c r="AE210" s="3">
        <f>SUM(Table39[[#This Row],[CNA Hours Contract]], Table39[[#This Row],[NA in Training Hours Contract]], Table39[[#This Row],[Med Aide/Tech Hours Contract]])</f>
        <v>0</v>
      </c>
      <c r="AF210" s="4">
        <f>Table39[[#This Row],[CNA/NA/Med Aide Contract Hours]]/Table39[[#This Row],[Total CNA, NA in Training, Med Aide/Tech Hours]]</f>
        <v>0</v>
      </c>
      <c r="AG210" s="3">
        <v>106.99166666666666</v>
      </c>
      <c r="AH210" s="3">
        <v>0</v>
      </c>
      <c r="AI210" s="4">
        <f>Table39[[#This Row],[CNA Hours Contract]]/Table39[[#This Row],[CNA Hours]]</f>
        <v>0</v>
      </c>
      <c r="AJ210" s="3">
        <v>0</v>
      </c>
      <c r="AK210" s="3">
        <v>0</v>
      </c>
      <c r="AL210" s="4">
        <v>0</v>
      </c>
      <c r="AM210" s="3">
        <v>42.261111111111113</v>
      </c>
      <c r="AN210" s="3">
        <v>0</v>
      </c>
      <c r="AO210" s="4">
        <f>Table39[[#This Row],[Med Aide/Tech Hours Contract]]/Table39[[#This Row],[Med Aide/Tech Hours]]</f>
        <v>0</v>
      </c>
      <c r="AP210" s="1" t="s">
        <v>208</v>
      </c>
      <c r="AQ210" s="1">
        <v>7</v>
      </c>
    </row>
    <row r="211" spans="1:43" x14ac:dyDescent="0.2">
      <c r="A211" s="1" t="s">
        <v>479</v>
      </c>
      <c r="B211" s="1" t="s">
        <v>694</v>
      </c>
      <c r="C211" s="1" t="s">
        <v>963</v>
      </c>
      <c r="D211" s="1" t="s">
        <v>1228</v>
      </c>
      <c r="E211" s="3">
        <v>29.9</v>
      </c>
      <c r="F211" s="3">
        <f t="shared" si="11"/>
        <v>96.071333333333342</v>
      </c>
      <c r="G211" s="3">
        <f>SUM(Table39[[#This Row],[RN Hours Contract (W/ Admin, DON)]], Table39[[#This Row],[LPN Contract Hours (w/ Admin)]], Table39[[#This Row],[CNA/NA/Med Aide Contract Hours]])</f>
        <v>0</v>
      </c>
      <c r="H211" s="4">
        <f>Table39[[#This Row],[Total Contract Hours]]/Table39[[#This Row],[Total Hours Nurse Staffing]]</f>
        <v>0</v>
      </c>
      <c r="I211" s="3">
        <f>SUM(Table39[[#This Row],[RN Hours]], Table39[[#This Row],[RN Admin Hours]], Table39[[#This Row],[RN DON Hours]])</f>
        <v>10.609555555555556</v>
      </c>
      <c r="J211" s="3">
        <f t="shared" si="9"/>
        <v>0</v>
      </c>
      <c r="K211" s="4">
        <f>Table39[[#This Row],[RN Hours Contract (W/ Admin, DON)]]/Table39[[#This Row],[RN Hours (w/ Admin, DON)]]</f>
        <v>0</v>
      </c>
      <c r="L211" s="3">
        <v>4.6159999999999997</v>
      </c>
      <c r="M211" s="3">
        <v>0</v>
      </c>
      <c r="N211" s="4">
        <f>Table39[[#This Row],[RN Hours Contract]]/Table39[[#This Row],[RN Hours]]</f>
        <v>0</v>
      </c>
      <c r="O211" s="3">
        <v>0.36022222222222222</v>
      </c>
      <c r="P211" s="3">
        <v>0</v>
      </c>
      <c r="Q211" s="4">
        <f>Table39[[#This Row],[RN Admin Hours Contract]]/Table39[[#This Row],[RN Admin Hours]]</f>
        <v>0</v>
      </c>
      <c r="R211" s="3">
        <v>5.6333333333333337</v>
      </c>
      <c r="S211" s="3">
        <v>0</v>
      </c>
      <c r="T211" s="4">
        <f>Table39[[#This Row],[RN DON Hours Contract]]/Table39[[#This Row],[RN DON Hours]]</f>
        <v>0</v>
      </c>
      <c r="U211" s="3">
        <f>SUM(Table39[[#This Row],[LPN Hours]], Table39[[#This Row],[LPN Admin Hours]])</f>
        <v>24.353666666666669</v>
      </c>
      <c r="V211" s="3">
        <f>Table39[[#This Row],[LPN Hours Contract]]+Table39[[#This Row],[LPN Admin Hours Contract]]</f>
        <v>0</v>
      </c>
      <c r="W211" s="4">
        <f t="shared" si="10"/>
        <v>0</v>
      </c>
      <c r="X211" s="3">
        <v>19.78</v>
      </c>
      <c r="Y211" s="3">
        <v>0</v>
      </c>
      <c r="Z211" s="4">
        <f>Table39[[#This Row],[LPN Hours Contract]]/Table39[[#This Row],[LPN Hours]]</f>
        <v>0</v>
      </c>
      <c r="AA211" s="3">
        <v>4.573666666666667</v>
      </c>
      <c r="AB211" s="3">
        <v>0</v>
      </c>
      <c r="AC211" s="4">
        <f>Table39[[#This Row],[LPN Admin Hours Contract]]/Table39[[#This Row],[LPN Admin Hours]]</f>
        <v>0</v>
      </c>
      <c r="AD211" s="3">
        <f>SUM(Table39[[#This Row],[CNA Hours]], Table39[[#This Row],[NA in Training Hours]], Table39[[#This Row],[Med Aide/Tech Hours]])</f>
        <v>61.108111111111107</v>
      </c>
      <c r="AE211" s="3">
        <f>SUM(Table39[[#This Row],[CNA Hours Contract]], Table39[[#This Row],[NA in Training Hours Contract]], Table39[[#This Row],[Med Aide/Tech Hours Contract]])</f>
        <v>0</v>
      </c>
      <c r="AF211" s="4">
        <f>Table39[[#This Row],[CNA/NA/Med Aide Contract Hours]]/Table39[[#This Row],[Total CNA, NA in Training, Med Aide/Tech Hours]]</f>
        <v>0</v>
      </c>
      <c r="AG211" s="3">
        <v>30.652222222222221</v>
      </c>
      <c r="AH211" s="3">
        <v>0</v>
      </c>
      <c r="AI211" s="4">
        <f>Table39[[#This Row],[CNA Hours Contract]]/Table39[[#This Row],[CNA Hours]]</f>
        <v>0</v>
      </c>
      <c r="AJ211" s="3">
        <v>18.448</v>
      </c>
      <c r="AK211" s="3">
        <v>0</v>
      </c>
      <c r="AL211" s="4">
        <f>Table39[[#This Row],[NA in Training Hours Contract]]/Table39[[#This Row],[NA in Training Hours]]</f>
        <v>0</v>
      </c>
      <c r="AM211" s="3">
        <v>12.007888888888887</v>
      </c>
      <c r="AN211" s="3">
        <v>0</v>
      </c>
      <c r="AO211" s="4">
        <f>Table39[[#This Row],[Med Aide/Tech Hours Contract]]/Table39[[#This Row],[Med Aide/Tech Hours]]</f>
        <v>0</v>
      </c>
      <c r="AP211" s="1" t="s">
        <v>209</v>
      </c>
      <c r="AQ211" s="1">
        <v>7</v>
      </c>
    </row>
    <row r="212" spans="1:43" x14ac:dyDescent="0.2">
      <c r="A212" s="1" t="s">
        <v>479</v>
      </c>
      <c r="B212" s="1" t="s">
        <v>695</v>
      </c>
      <c r="C212" s="1" t="s">
        <v>1063</v>
      </c>
      <c r="D212" s="1" t="s">
        <v>1272</v>
      </c>
      <c r="E212" s="3">
        <v>45.533333333333331</v>
      </c>
      <c r="F212" s="3">
        <f t="shared" si="11"/>
        <v>147.86666666666667</v>
      </c>
      <c r="G212" s="3">
        <f>SUM(Table39[[#This Row],[RN Hours Contract (W/ Admin, DON)]], Table39[[#This Row],[LPN Contract Hours (w/ Admin)]], Table39[[#This Row],[CNA/NA/Med Aide Contract Hours]])</f>
        <v>0</v>
      </c>
      <c r="H212" s="4">
        <f>Table39[[#This Row],[Total Contract Hours]]/Table39[[#This Row],[Total Hours Nurse Staffing]]</f>
        <v>0</v>
      </c>
      <c r="I212" s="3">
        <f>SUM(Table39[[#This Row],[RN Hours]], Table39[[#This Row],[RN Admin Hours]], Table39[[#This Row],[RN DON Hours]])</f>
        <v>11.299999999999999</v>
      </c>
      <c r="J212" s="3">
        <f t="shared" si="9"/>
        <v>0</v>
      </c>
      <c r="K212" s="4">
        <f>Table39[[#This Row],[RN Hours Contract (W/ Admin, DON)]]/Table39[[#This Row],[RN Hours (w/ Admin, DON)]]</f>
        <v>0</v>
      </c>
      <c r="L212" s="3">
        <v>8.7333333333333325</v>
      </c>
      <c r="M212" s="3">
        <v>0</v>
      </c>
      <c r="N212" s="4">
        <f>Table39[[#This Row],[RN Hours Contract]]/Table39[[#This Row],[RN Hours]]</f>
        <v>0</v>
      </c>
      <c r="O212" s="3">
        <v>0</v>
      </c>
      <c r="P212" s="3">
        <v>0</v>
      </c>
      <c r="Q212" s="4">
        <v>0</v>
      </c>
      <c r="R212" s="3">
        <v>2.5666666666666669</v>
      </c>
      <c r="S212" s="3">
        <v>0</v>
      </c>
      <c r="T212" s="4">
        <f>Table39[[#This Row],[RN DON Hours Contract]]/Table39[[#This Row],[RN DON Hours]]</f>
        <v>0</v>
      </c>
      <c r="U212" s="3">
        <f>SUM(Table39[[#This Row],[LPN Hours]], Table39[[#This Row],[LPN Admin Hours]])</f>
        <v>38.277777777777779</v>
      </c>
      <c r="V212" s="3">
        <f>Table39[[#This Row],[LPN Hours Contract]]+Table39[[#This Row],[LPN Admin Hours Contract]]</f>
        <v>0</v>
      </c>
      <c r="W212" s="4">
        <f t="shared" si="10"/>
        <v>0</v>
      </c>
      <c r="X212" s="3">
        <v>36.588888888888889</v>
      </c>
      <c r="Y212" s="3">
        <v>0</v>
      </c>
      <c r="Z212" s="4">
        <f>Table39[[#This Row],[LPN Hours Contract]]/Table39[[#This Row],[LPN Hours]]</f>
        <v>0</v>
      </c>
      <c r="AA212" s="3">
        <v>1.6888888888888889</v>
      </c>
      <c r="AB212" s="3">
        <v>0</v>
      </c>
      <c r="AC212" s="4">
        <f>Table39[[#This Row],[LPN Admin Hours Contract]]/Table39[[#This Row],[LPN Admin Hours]]</f>
        <v>0</v>
      </c>
      <c r="AD212" s="3">
        <f>SUM(Table39[[#This Row],[CNA Hours]], Table39[[#This Row],[NA in Training Hours]], Table39[[#This Row],[Med Aide/Tech Hours]])</f>
        <v>98.288888888888891</v>
      </c>
      <c r="AE212" s="3">
        <f>SUM(Table39[[#This Row],[CNA Hours Contract]], Table39[[#This Row],[NA in Training Hours Contract]], Table39[[#This Row],[Med Aide/Tech Hours Contract]])</f>
        <v>0</v>
      </c>
      <c r="AF212" s="4">
        <f>Table39[[#This Row],[CNA/NA/Med Aide Contract Hours]]/Table39[[#This Row],[Total CNA, NA in Training, Med Aide/Tech Hours]]</f>
        <v>0</v>
      </c>
      <c r="AG212" s="3">
        <v>70.738888888888894</v>
      </c>
      <c r="AH212" s="3">
        <v>0</v>
      </c>
      <c r="AI212" s="4">
        <f>Table39[[#This Row],[CNA Hours Contract]]/Table39[[#This Row],[CNA Hours]]</f>
        <v>0</v>
      </c>
      <c r="AJ212" s="3">
        <v>0</v>
      </c>
      <c r="AK212" s="3">
        <v>0</v>
      </c>
      <c r="AL212" s="4">
        <v>0</v>
      </c>
      <c r="AM212" s="3">
        <v>27.55</v>
      </c>
      <c r="AN212" s="3">
        <v>0</v>
      </c>
      <c r="AO212" s="4">
        <f>Table39[[#This Row],[Med Aide/Tech Hours Contract]]/Table39[[#This Row],[Med Aide/Tech Hours]]</f>
        <v>0</v>
      </c>
      <c r="AP212" s="1" t="s">
        <v>210</v>
      </c>
      <c r="AQ212" s="1">
        <v>7</v>
      </c>
    </row>
    <row r="213" spans="1:43" x14ac:dyDescent="0.2">
      <c r="A213" s="1" t="s">
        <v>479</v>
      </c>
      <c r="B213" s="1" t="s">
        <v>696</v>
      </c>
      <c r="C213" s="1" t="s">
        <v>1136</v>
      </c>
      <c r="D213" s="1" t="s">
        <v>1238</v>
      </c>
      <c r="E213" s="3">
        <v>70.422222222222217</v>
      </c>
      <c r="F213" s="3">
        <f t="shared" si="11"/>
        <v>213.69722222222222</v>
      </c>
      <c r="G213" s="3">
        <f>SUM(Table39[[#This Row],[RN Hours Contract (W/ Admin, DON)]], Table39[[#This Row],[LPN Contract Hours (w/ Admin)]], Table39[[#This Row],[CNA/NA/Med Aide Contract Hours]])</f>
        <v>0</v>
      </c>
      <c r="H213" s="4">
        <f>Table39[[#This Row],[Total Contract Hours]]/Table39[[#This Row],[Total Hours Nurse Staffing]]</f>
        <v>0</v>
      </c>
      <c r="I213" s="3">
        <f>SUM(Table39[[#This Row],[RN Hours]], Table39[[#This Row],[RN Admin Hours]], Table39[[#This Row],[RN DON Hours]])</f>
        <v>32.472222222222221</v>
      </c>
      <c r="J213" s="3">
        <f t="shared" si="9"/>
        <v>0</v>
      </c>
      <c r="K213" s="4">
        <f>Table39[[#This Row],[RN Hours Contract (W/ Admin, DON)]]/Table39[[#This Row],[RN Hours (w/ Admin, DON)]]</f>
        <v>0</v>
      </c>
      <c r="L213" s="3">
        <v>15.633333333333333</v>
      </c>
      <c r="M213" s="3">
        <v>0</v>
      </c>
      <c r="N213" s="4">
        <f>Table39[[#This Row],[RN Hours Contract]]/Table39[[#This Row],[RN Hours]]</f>
        <v>0</v>
      </c>
      <c r="O213" s="3">
        <v>11.35</v>
      </c>
      <c r="P213" s="3">
        <v>0</v>
      </c>
      <c r="Q213" s="4">
        <f>Table39[[#This Row],[RN Admin Hours Contract]]/Table39[[#This Row],[RN Admin Hours]]</f>
        <v>0</v>
      </c>
      <c r="R213" s="3">
        <v>5.4888888888888889</v>
      </c>
      <c r="S213" s="3">
        <v>0</v>
      </c>
      <c r="T213" s="4">
        <f>Table39[[#This Row],[RN DON Hours Contract]]/Table39[[#This Row],[RN DON Hours]]</f>
        <v>0</v>
      </c>
      <c r="U213" s="3">
        <f>SUM(Table39[[#This Row],[LPN Hours]], Table39[[#This Row],[LPN Admin Hours]])</f>
        <v>36.62222222222222</v>
      </c>
      <c r="V213" s="3">
        <f>Table39[[#This Row],[LPN Hours Contract]]+Table39[[#This Row],[LPN Admin Hours Contract]]</f>
        <v>0</v>
      </c>
      <c r="W213" s="4">
        <f t="shared" si="10"/>
        <v>0</v>
      </c>
      <c r="X213" s="3">
        <v>36.62222222222222</v>
      </c>
      <c r="Y213" s="3">
        <v>0</v>
      </c>
      <c r="Z213" s="4">
        <f>Table39[[#This Row],[LPN Hours Contract]]/Table39[[#This Row],[LPN Hours]]</f>
        <v>0</v>
      </c>
      <c r="AA213" s="3">
        <v>0</v>
      </c>
      <c r="AB213" s="3">
        <v>0</v>
      </c>
      <c r="AC213" s="4">
        <v>0</v>
      </c>
      <c r="AD213" s="3">
        <f>SUM(Table39[[#This Row],[CNA Hours]], Table39[[#This Row],[NA in Training Hours]], Table39[[#This Row],[Med Aide/Tech Hours]])</f>
        <v>144.60277777777779</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115.94722222222222</v>
      </c>
      <c r="AH213" s="3">
        <v>0</v>
      </c>
      <c r="AI213" s="4">
        <f>Table39[[#This Row],[CNA Hours Contract]]/Table39[[#This Row],[CNA Hours]]</f>
        <v>0</v>
      </c>
      <c r="AJ213" s="3">
        <v>1.8583333333333334</v>
      </c>
      <c r="AK213" s="3">
        <v>0</v>
      </c>
      <c r="AL213" s="4">
        <f>Table39[[#This Row],[NA in Training Hours Contract]]/Table39[[#This Row],[NA in Training Hours]]</f>
        <v>0</v>
      </c>
      <c r="AM213" s="3">
        <v>26.797222222222221</v>
      </c>
      <c r="AN213" s="3">
        <v>0</v>
      </c>
      <c r="AO213" s="4">
        <f>Table39[[#This Row],[Med Aide/Tech Hours Contract]]/Table39[[#This Row],[Med Aide/Tech Hours]]</f>
        <v>0</v>
      </c>
      <c r="AP213" s="1" t="s">
        <v>211</v>
      </c>
      <c r="AQ213" s="1">
        <v>7</v>
      </c>
    </row>
    <row r="214" spans="1:43" x14ac:dyDescent="0.2">
      <c r="A214" s="1" t="s">
        <v>479</v>
      </c>
      <c r="B214" s="1" t="s">
        <v>697</v>
      </c>
      <c r="C214" s="1" t="s">
        <v>1137</v>
      </c>
      <c r="D214" s="1" t="s">
        <v>1261</v>
      </c>
      <c r="E214" s="3">
        <v>50.755555555555553</v>
      </c>
      <c r="F214" s="3">
        <f t="shared" si="11"/>
        <v>161.49255555555555</v>
      </c>
      <c r="G214" s="3">
        <f>SUM(Table39[[#This Row],[RN Hours Contract (W/ Admin, DON)]], Table39[[#This Row],[LPN Contract Hours (w/ Admin)]], Table39[[#This Row],[CNA/NA/Med Aide Contract Hours]])</f>
        <v>0</v>
      </c>
      <c r="H214" s="4">
        <f>Table39[[#This Row],[Total Contract Hours]]/Table39[[#This Row],[Total Hours Nurse Staffing]]</f>
        <v>0</v>
      </c>
      <c r="I214" s="3">
        <f>SUM(Table39[[#This Row],[RN Hours]], Table39[[#This Row],[RN Admin Hours]], Table39[[#This Row],[RN DON Hours]])</f>
        <v>18.197222222222223</v>
      </c>
      <c r="J214" s="3">
        <f t="shared" si="9"/>
        <v>0</v>
      </c>
      <c r="K214" s="4">
        <f>Table39[[#This Row],[RN Hours Contract (W/ Admin, DON)]]/Table39[[#This Row],[RN Hours (w/ Admin, DON)]]</f>
        <v>0</v>
      </c>
      <c r="L214" s="3">
        <v>12.775</v>
      </c>
      <c r="M214" s="3">
        <v>0</v>
      </c>
      <c r="N214" s="4">
        <f>Table39[[#This Row],[RN Hours Contract]]/Table39[[#This Row],[RN Hours]]</f>
        <v>0</v>
      </c>
      <c r="O214" s="3">
        <v>0</v>
      </c>
      <c r="P214" s="3">
        <v>0</v>
      </c>
      <c r="Q214" s="4">
        <v>0</v>
      </c>
      <c r="R214" s="3">
        <v>5.4222222222222225</v>
      </c>
      <c r="S214" s="3">
        <v>0</v>
      </c>
      <c r="T214" s="4">
        <f>Table39[[#This Row],[RN DON Hours Contract]]/Table39[[#This Row],[RN DON Hours]]</f>
        <v>0</v>
      </c>
      <c r="U214" s="3">
        <f>SUM(Table39[[#This Row],[LPN Hours]], Table39[[#This Row],[LPN Admin Hours]])</f>
        <v>31.670333333333332</v>
      </c>
      <c r="V214" s="3">
        <f>Table39[[#This Row],[LPN Hours Contract]]+Table39[[#This Row],[LPN Admin Hours Contract]]</f>
        <v>0</v>
      </c>
      <c r="W214" s="4">
        <f t="shared" si="10"/>
        <v>0</v>
      </c>
      <c r="X214" s="3">
        <v>26.070333333333334</v>
      </c>
      <c r="Y214" s="3">
        <v>0</v>
      </c>
      <c r="Z214" s="4">
        <f>Table39[[#This Row],[LPN Hours Contract]]/Table39[[#This Row],[LPN Hours]]</f>
        <v>0</v>
      </c>
      <c r="AA214" s="3">
        <v>5.6</v>
      </c>
      <c r="AB214" s="3">
        <v>0</v>
      </c>
      <c r="AC214" s="4">
        <f>Table39[[#This Row],[LPN Admin Hours Contract]]/Table39[[#This Row],[LPN Admin Hours]]</f>
        <v>0</v>
      </c>
      <c r="AD214" s="3">
        <f>SUM(Table39[[#This Row],[CNA Hours]], Table39[[#This Row],[NA in Training Hours]], Table39[[#This Row],[Med Aide/Tech Hours]])</f>
        <v>111.625</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94.452777777777783</v>
      </c>
      <c r="AH214" s="3">
        <v>0</v>
      </c>
      <c r="AI214" s="4">
        <f>Table39[[#This Row],[CNA Hours Contract]]/Table39[[#This Row],[CNA Hours]]</f>
        <v>0</v>
      </c>
      <c r="AJ214" s="3">
        <v>0</v>
      </c>
      <c r="AK214" s="3">
        <v>0</v>
      </c>
      <c r="AL214" s="4">
        <v>0</v>
      </c>
      <c r="AM214" s="3">
        <v>17.172222222222221</v>
      </c>
      <c r="AN214" s="3">
        <v>0</v>
      </c>
      <c r="AO214" s="4">
        <f>Table39[[#This Row],[Med Aide/Tech Hours Contract]]/Table39[[#This Row],[Med Aide/Tech Hours]]</f>
        <v>0</v>
      </c>
      <c r="AP214" s="1" t="s">
        <v>212</v>
      </c>
      <c r="AQ214" s="1">
        <v>7</v>
      </c>
    </row>
    <row r="215" spans="1:43" x14ac:dyDescent="0.2">
      <c r="A215" s="1" t="s">
        <v>479</v>
      </c>
      <c r="B215" s="1" t="s">
        <v>698</v>
      </c>
      <c r="C215" s="1" t="s">
        <v>973</v>
      </c>
      <c r="D215" s="1" t="s">
        <v>1307</v>
      </c>
      <c r="E215" s="3">
        <v>38.06666666666667</v>
      </c>
      <c r="F215" s="3">
        <f t="shared" si="11"/>
        <v>141.9638888888889</v>
      </c>
      <c r="G215" s="3">
        <f>SUM(Table39[[#This Row],[RN Hours Contract (W/ Admin, DON)]], Table39[[#This Row],[LPN Contract Hours (w/ Admin)]], Table39[[#This Row],[CNA/NA/Med Aide Contract Hours]])</f>
        <v>0</v>
      </c>
      <c r="H215" s="4">
        <f>Table39[[#This Row],[Total Contract Hours]]/Table39[[#This Row],[Total Hours Nurse Staffing]]</f>
        <v>0</v>
      </c>
      <c r="I215" s="3">
        <f>SUM(Table39[[#This Row],[RN Hours]], Table39[[#This Row],[RN Admin Hours]], Table39[[#This Row],[RN DON Hours]])</f>
        <v>29.638888888888889</v>
      </c>
      <c r="J215" s="3">
        <f t="shared" si="9"/>
        <v>0</v>
      </c>
      <c r="K215" s="4">
        <f>Table39[[#This Row],[RN Hours Contract (W/ Admin, DON)]]/Table39[[#This Row],[RN Hours (w/ Admin, DON)]]</f>
        <v>0</v>
      </c>
      <c r="L215" s="3">
        <v>18.649999999999999</v>
      </c>
      <c r="M215" s="3">
        <v>0</v>
      </c>
      <c r="N215" s="4">
        <f>Table39[[#This Row],[RN Hours Contract]]/Table39[[#This Row],[RN Hours]]</f>
        <v>0</v>
      </c>
      <c r="O215" s="3">
        <v>5.6888888888888891</v>
      </c>
      <c r="P215" s="3">
        <v>0</v>
      </c>
      <c r="Q215" s="4">
        <f>Table39[[#This Row],[RN Admin Hours Contract]]/Table39[[#This Row],[RN Admin Hours]]</f>
        <v>0</v>
      </c>
      <c r="R215" s="3">
        <v>5.3</v>
      </c>
      <c r="S215" s="3">
        <v>0</v>
      </c>
      <c r="T215" s="4">
        <f>Table39[[#This Row],[RN DON Hours Contract]]/Table39[[#This Row],[RN DON Hours]]</f>
        <v>0</v>
      </c>
      <c r="U215" s="3">
        <f>SUM(Table39[[#This Row],[LPN Hours]], Table39[[#This Row],[LPN Admin Hours]])</f>
        <v>26.541666666666664</v>
      </c>
      <c r="V215" s="3">
        <f>Table39[[#This Row],[LPN Hours Contract]]+Table39[[#This Row],[LPN Admin Hours Contract]]</f>
        <v>0</v>
      </c>
      <c r="W215" s="4">
        <f t="shared" si="10"/>
        <v>0</v>
      </c>
      <c r="X215" s="3">
        <v>26.18611111111111</v>
      </c>
      <c r="Y215" s="3">
        <v>0</v>
      </c>
      <c r="Z215" s="4">
        <f>Table39[[#This Row],[LPN Hours Contract]]/Table39[[#This Row],[LPN Hours]]</f>
        <v>0</v>
      </c>
      <c r="AA215" s="3">
        <v>0.35555555555555557</v>
      </c>
      <c r="AB215" s="3">
        <v>0</v>
      </c>
      <c r="AC215" s="4">
        <f>Table39[[#This Row],[LPN Admin Hours Contract]]/Table39[[#This Row],[LPN Admin Hours]]</f>
        <v>0</v>
      </c>
      <c r="AD215" s="3">
        <f>SUM(Table39[[#This Row],[CNA Hours]], Table39[[#This Row],[NA in Training Hours]], Table39[[#This Row],[Med Aide/Tech Hours]])</f>
        <v>85.783333333333331</v>
      </c>
      <c r="AE215" s="3">
        <f>SUM(Table39[[#This Row],[CNA Hours Contract]], Table39[[#This Row],[NA in Training Hours Contract]], Table39[[#This Row],[Med Aide/Tech Hours Contract]])</f>
        <v>0</v>
      </c>
      <c r="AF215" s="4">
        <f>Table39[[#This Row],[CNA/NA/Med Aide Contract Hours]]/Table39[[#This Row],[Total CNA, NA in Training, Med Aide/Tech Hours]]</f>
        <v>0</v>
      </c>
      <c r="AG215" s="3">
        <v>55.119444444444447</v>
      </c>
      <c r="AH215" s="3">
        <v>0</v>
      </c>
      <c r="AI215" s="4">
        <f>Table39[[#This Row],[CNA Hours Contract]]/Table39[[#This Row],[CNA Hours]]</f>
        <v>0</v>
      </c>
      <c r="AJ215" s="3">
        <v>22.677777777777777</v>
      </c>
      <c r="AK215" s="3">
        <v>0</v>
      </c>
      <c r="AL215" s="4">
        <f>Table39[[#This Row],[NA in Training Hours Contract]]/Table39[[#This Row],[NA in Training Hours]]</f>
        <v>0</v>
      </c>
      <c r="AM215" s="3">
        <v>7.9861111111111107</v>
      </c>
      <c r="AN215" s="3">
        <v>0</v>
      </c>
      <c r="AO215" s="4">
        <f>Table39[[#This Row],[Med Aide/Tech Hours Contract]]/Table39[[#This Row],[Med Aide/Tech Hours]]</f>
        <v>0</v>
      </c>
      <c r="AP215" s="1" t="s">
        <v>213</v>
      </c>
      <c r="AQ215" s="1">
        <v>7</v>
      </c>
    </row>
    <row r="216" spans="1:43" x14ac:dyDescent="0.2">
      <c r="A216" s="1" t="s">
        <v>479</v>
      </c>
      <c r="B216" s="1" t="s">
        <v>699</v>
      </c>
      <c r="C216" s="1" t="s">
        <v>1023</v>
      </c>
      <c r="D216" s="1" t="s">
        <v>1295</v>
      </c>
      <c r="E216" s="3">
        <v>47.87777777777778</v>
      </c>
      <c r="F216" s="3">
        <f t="shared" si="11"/>
        <v>142.04722222222222</v>
      </c>
      <c r="G216" s="3">
        <f>SUM(Table39[[#This Row],[RN Hours Contract (W/ Admin, DON)]], Table39[[#This Row],[LPN Contract Hours (w/ Admin)]], Table39[[#This Row],[CNA/NA/Med Aide Contract Hours]])</f>
        <v>0</v>
      </c>
      <c r="H216" s="4">
        <f>Table39[[#This Row],[Total Contract Hours]]/Table39[[#This Row],[Total Hours Nurse Staffing]]</f>
        <v>0</v>
      </c>
      <c r="I216" s="3">
        <f>SUM(Table39[[#This Row],[RN Hours]], Table39[[#This Row],[RN Admin Hours]], Table39[[#This Row],[RN DON Hours]])</f>
        <v>14.475</v>
      </c>
      <c r="J216" s="3">
        <f t="shared" si="9"/>
        <v>0</v>
      </c>
      <c r="K216" s="4">
        <f>Table39[[#This Row],[RN Hours Contract (W/ Admin, DON)]]/Table39[[#This Row],[RN Hours (w/ Admin, DON)]]</f>
        <v>0</v>
      </c>
      <c r="L216" s="3">
        <v>11.577777777777778</v>
      </c>
      <c r="M216" s="3">
        <v>0</v>
      </c>
      <c r="N216" s="4">
        <f>Table39[[#This Row],[RN Hours Contract]]/Table39[[#This Row],[RN Hours]]</f>
        <v>0</v>
      </c>
      <c r="O216" s="3">
        <v>0.40833333333333333</v>
      </c>
      <c r="P216" s="3">
        <v>0</v>
      </c>
      <c r="Q216" s="4">
        <f>Table39[[#This Row],[RN Admin Hours Contract]]/Table39[[#This Row],[RN Admin Hours]]</f>
        <v>0</v>
      </c>
      <c r="R216" s="3">
        <v>2.4888888888888889</v>
      </c>
      <c r="S216" s="3">
        <v>0</v>
      </c>
      <c r="T216" s="4">
        <f>Table39[[#This Row],[RN DON Hours Contract]]/Table39[[#This Row],[RN DON Hours]]</f>
        <v>0</v>
      </c>
      <c r="U216" s="3">
        <f>SUM(Table39[[#This Row],[LPN Hours]], Table39[[#This Row],[LPN Admin Hours]])</f>
        <v>16.822222222222223</v>
      </c>
      <c r="V216" s="3">
        <f>Table39[[#This Row],[LPN Hours Contract]]+Table39[[#This Row],[LPN Admin Hours Contract]]</f>
        <v>0</v>
      </c>
      <c r="W216" s="4">
        <f t="shared" si="10"/>
        <v>0</v>
      </c>
      <c r="X216" s="3">
        <v>11.283333333333333</v>
      </c>
      <c r="Y216" s="3">
        <v>0</v>
      </c>
      <c r="Z216" s="4">
        <f>Table39[[#This Row],[LPN Hours Contract]]/Table39[[#This Row],[LPN Hours]]</f>
        <v>0</v>
      </c>
      <c r="AA216" s="3">
        <v>5.5388888888888888</v>
      </c>
      <c r="AB216" s="3">
        <v>0</v>
      </c>
      <c r="AC216" s="4">
        <f>Table39[[#This Row],[LPN Admin Hours Contract]]/Table39[[#This Row],[LPN Admin Hours]]</f>
        <v>0</v>
      </c>
      <c r="AD216" s="3">
        <f>SUM(Table39[[#This Row],[CNA Hours]], Table39[[#This Row],[NA in Training Hours]], Table39[[#This Row],[Med Aide/Tech Hours]])</f>
        <v>110.75</v>
      </c>
      <c r="AE216" s="3">
        <f>SUM(Table39[[#This Row],[CNA Hours Contract]], Table39[[#This Row],[NA in Training Hours Contract]], Table39[[#This Row],[Med Aide/Tech Hours Contract]])</f>
        <v>0</v>
      </c>
      <c r="AF216" s="4">
        <f>Table39[[#This Row],[CNA/NA/Med Aide Contract Hours]]/Table39[[#This Row],[Total CNA, NA in Training, Med Aide/Tech Hours]]</f>
        <v>0</v>
      </c>
      <c r="AG216" s="3">
        <v>53.261111111111113</v>
      </c>
      <c r="AH216" s="3">
        <v>0</v>
      </c>
      <c r="AI216" s="4">
        <f>Table39[[#This Row],[CNA Hours Contract]]/Table39[[#This Row],[CNA Hours]]</f>
        <v>0</v>
      </c>
      <c r="AJ216" s="3">
        <v>30.475000000000001</v>
      </c>
      <c r="AK216" s="3">
        <v>0</v>
      </c>
      <c r="AL216" s="4">
        <f>Table39[[#This Row],[NA in Training Hours Contract]]/Table39[[#This Row],[NA in Training Hours]]</f>
        <v>0</v>
      </c>
      <c r="AM216" s="3">
        <v>27.013888888888889</v>
      </c>
      <c r="AN216" s="3">
        <v>0</v>
      </c>
      <c r="AO216" s="4">
        <f>Table39[[#This Row],[Med Aide/Tech Hours Contract]]/Table39[[#This Row],[Med Aide/Tech Hours]]</f>
        <v>0</v>
      </c>
      <c r="AP216" s="1" t="s">
        <v>214</v>
      </c>
      <c r="AQ216" s="1">
        <v>7</v>
      </c>
    </row>
    <row r="217" spans="1:43" x14ac:dyDescent="0.2">
      <c r="A217" s="1" t="s">
        <v>479</v>
      </c>
      <c r="B217" s="1" t="s">
        <v>700</v>
      </c>
      <c r="C217" s="1" t="s">
        <v>1088</v>
      </c>
      <c r="D217" s="1" t="s">
        <v>1276</v>
      </c>
      <c r="E217" s="3">
        <v>78.722222222222229</v>
      </c>
      <c r="F217" s="3">
        <f t="shared" si="11"/>
        <v>257.42777777777781</v>
      </c>
      <c r="G217" s="3">
        <f>SUM(Table39[[#This Row],[RN Hours Contract (W/ Admin, DON)]], Table39[[#This Row],[LPN Contract Hours (w/ Admin)]], Table39[[#This Row],[CNA/NA/Med Aide Contract Hours]])</f>
        <v>0</v>
      </c>
      <c r="H217" s="4">
        <f>Table39[[#This Row],[Total Contract Hours]]/Table39[[#This Row],[Total Hours Nurse Staffing]]</f>
        <v>0</v>
      </c>
      <c r="I217" s="3">
        <f>SUM(Table39[[#This Row],[RN Hours]], Table39[[#This Row],[RN Admin Hours]], Table39[[#This Row],[RN DON Hours]])</f>
        <v>19.746444444444442</v>
      </c>
      <c r="J217" s="3">
        <f t="shared" si="9"/>
        <v>0</v>
      </c>
      <c r="K217" s="4">
        <f>Table39[[#This Row],[RN Hours Contract (W/ Admin, DON)]]/Table39[[#This Row],[RN Hours (w/ Admin, DON)]]</f>
        <v>0</v>
      </c>
      <c r="L217" s="3">
        <v>8.0714444444444435</v>
      </c>
      <c r="M217" s="3">
        <v>0</v>
      </c>
      <c r="N217" s="4">
        <f>Table39[[#This Row],[RN Hours Contract]]/Table39[[#This Row],[RN Hours]]</f>
        <v>0</v>
      </c>
      <c r="O217" s="3">
        <v>2.2638888888888888</v>
      </c>
      <c r="P217" s="3">
        <v>0</v>
      </c>
      <c r="Q217" s="4">
        <f>Table39[[#This Row],[RN Admin Hours Contract]]/Table39[[#This Row],[RN Admin Hours]]</f>
        <v>0</v>
      </c>
      <c r="R217" s="3">
        <v>9.4111111111111114</v>
      </c>
      <c r="S217" s="3">
        <v>0</v>
      </c>
      <c r="T217" s="4">
        <f>Table39[[#This Row],[RN DON Hours Contract]]/Table39[[#This Row],[RN DON Hours]]</f>
        <v>0</v>
      </c>
      <c r="U217" s="3">
        <f>SUM(Table39[[#This Row],[LPN Hours]], Table39[[#This Row],[LPN Admin Hours]])</f>
        <v>76.553777777777782</v>
      </c>
      <c r="V217" s="3">
        <f>Table39[[#This Row],[LPN Hours Contract]]+Table39[[#This Row],[LPN Admin Hours Contract]]</f>
        <v>0</v>
      </c>
      <c r="W217" s="4">
        <f t="shared" si="10"/>
        <v>0</v>
      </c>
      <c r="X217" s="3">
        <v>76.553777777777782</v>
      </c>
      <c r="Y217" s="3">
        <v>0</v>
      </c>
      <c r="Z217" s="4">
        <f>Table39[[#This Row],[LPN Hours Contract]]/Table39[[#This Row],[LPN Hours]]</f>
        <v>0</v>
      </c>
      <c r="AA217" s="3">
        <v>0</v>
      </c>
      <c r="AB217" s="3">
        <v>0</v>
      </c>
      <c r="AC217" s="4">
        <v>0</v>
      </c>
      <c r="AD217" s="3">
        <f>SUM(Table39[[#This Row],[CNA Hours]], Table39[[#This Row],[NA in Training Hours]], Table39[[#This Row],[Med Aide/Tech Hours]])</f>
        <v>161.12755555555555</v>
      </c>
      <c r="AE217" s="3">
        <f>SUM(Table39[[#This Row],[CNA Hours Contract]], Table39[[#This Row],[NA in Training Hours Contract]], Table39[[#This Row],[Med Aide/Tech Hours Contract]])</f>
        <v>0</v>
      </c>
      <c r="AF217" s="4">
        <f>Table39[[#This Row],[CNA/NA/Med Aide Contract Hours]]/Table39[[#This Row],[Total CNA, NA in Training, Med Aide/Tech Hours]]</f>
        <v>0</v>
      </c>
      <c r="AG217" s="3">
        <v>141.96644444444445</v>
      </c>
      <c r="AH217" s="3">
        <v>0</v>
      </c>
      <c r="AI217" s="4">
        <f>Table39[[#This Row],[CNA Hours Contract]]/Table39[[#This Row],[CNA Hours]]</f>
        <v>0</v>
      </c>
      <c r="AJ217" s="3">
        <v>8.7972222222222225</v>
      </c>
      <c r="AK217" s="3">
        <v>0</v>
      </c>
      <c r="AL217" s="4">
        <f>Table39[[#This Row],[NA in Training Hours Contract]]/Table39[[#This Row],[NA in Training Hours]]</f>
        <v>0</v>
      </c>
      <c r="AM217" s="3">
        <v>10.363888888888889</v>
      </c>
      <c r="AN217" s="3">
        <v>0</v>
      </c>
      <c r="AO217" s="4">
        <f>Table39[[#This Row],[Med Aide/Tech Hours Contract]]/Table39[[#This Row],[Med Aide/Tech Hours]]</f>
        <v>0</v>
      </c>
      <c r="AP217" s="1" t="s">
        <v>215</v>
      </c>
      <c r="AQ217" s="1">
        <v>7</v>
      </c>
    </row>
    <row r="218" spans="1:43" x14ac:dyDescent="0.2">
      <c r="A218" s="1" t="s">
        <v>479</v>
      </c>
      <c r="B218" s="1" t="s">
        <v>701</v>
      </c>
      <c r="C218" s="1" t="s">
        <v>1050</v>
      </c>
      <c r="D218" s="1" t="s">
        <v>1293</v>
      </c>
      <c r="E218" s="3">
        <v>197.42222222222222</v>
      </c>
      <c r="F218" s="3">
        <f t="shared" si="11"/>
        <v>403.25277777777779</v>
      </c>
      <c r="G218" s="3">
        <f>SUM(Table39[[#This Row],[RN Hours Contract (W/ Admin, DON)]], Table39[[#This Row],[LPN Contract Hours (w/ Admin)]], Table39[[#This Row],[CNA/NA/Med Aide Contract Hours]])</f>
        <v>0</v>
      </c>
      <c r="H218" s="4">
        <f>Table39[[#This Row],[Total Contract Hours]]/Table39[[#This Row],[Total Hours Nurse Staffing]]</f>
        <v>0</v>
      </c>
      <c r="I218" s="3">
        <f>SUM(Table39[[#This Row],[RN Hours]], Table39[[#This Row],[RN Admin Hours]], Table39[[#This Row],[RN DON Hours]])</f>
        <v>43.269444444444446</v>
      </c>
      <c r="J218" s="3">
        <f t="shared" si="9"/>
        <v>0</v>
      </c>
      <c r="K218" s="4">
        <f>Table39[[#This Row],[RN Hours Contract (W/ Admin, DON)]]/Table39[[#This Row],[RN Hours (w/ Admin, DON)]]</f>
        <v>0</v>
      </c>
      <c r="L218" s="3">
        <v>11.216666666666667</v>
      </c>
      <c r="M218" s="3">
        <v>0</v>
      </c>
      <c r="N218" s="4">
        <f>Table39[[#This Row],[RN Hours Contract]]/Table39[[#This Row],[RN Hours]]</f>
        <v>0</v>
      </c>
      <c r="O218" s="3">
        <v>26.452777777777779</v>
      </c>
      <c r="P218" s="3">
        <v>0</v>
      </c>
      <c r="Q218" s="4">
        <f>Table39[[#This Row],[RN Admin Hours Contract]]/Table39[[#This Row],[RN Admin Hours]]</f>
        <v>0</v>
      </c>
      <c r="R218" s="3">
        <v>5.6</v>
      </c>
      <c r="S218" s="3">
        <v>0</v>
      </c>
      <c r="T218" s="4">
        <f>Table39[[#This Row],[RN DON Hours Contract]]/Table39[[#This Row],[RN DON Hours]]</f>
        <v>0</v>
      </c>
      <c r="U218" s="3">
        <f>SUM(Table39[[#This Row],[LPN Hours]], Table39[[#This Row],[LPN Admin Hours]])</f>
        <v>121.89444444444445</v>
      </c>
      <c r="V218" s="3">
        <f>Table39[[#This Row],[LPN Hours Contract]]+Table39[[#This Row],[LPN Admin Hours Contract]]</f>
        <v>0</v>
      </c>
      <c r="W218" s="4">
        <f t="shared" si="10"/>
        <v>0</v>
      </c>
      <c r="X218" s="3">
        <v>121.89444444444445</v>
      </c>
      <c r="Y218" s="3">
        <v>0</v>
      </c>
      <c r="Z218" s="4">
        <f>Table39[[#This Row],[LPN Hours Contract]]/Table39[[#This Row],[LPN Hours]]</f>
        <v>0</v>
      </c>
      <c r="AA218" s="3">
        <v>0</v>
      </c>
      <c r="AB218" s="3">
        <v>0</v>
      </c>
      <c r="AC218" s="4">
        <v>0</v>
      </c>
      <c r="AD218" s="3">
        <f>SUM(Table39[[#This Row],[CNA Hours]], Table39[[#This Row],[NA in Training Hours]], Table39[[#This Row],[Med Aide/Tech Hours]])</f>
        <v>238.0888888888889</v>
      </c>
      <c r="AE218" s="3">
        <f>SUM(Table39[[#This Row],[CNA Hours Contract]], Table39[[#This Row],[NA in Training Hours Contract]], Table39[[#This Row],[Med Aide/Tech Hours Contract]])</f>
        <v>0</v>
      </c>
      <c r="AF218" s="4">
        <f>Table39[[#This Row],[CNA/NA/Med Aide Contract Hours]]/Table39[[#This Row],[Total CNA, NA in Training, Med Aide/Tech Hours]]</f>
        <v>0</v>
      </c>
      <c r="AG218" s="3">
        <v>175.25</v>
      </c>
      <c r="AH218" s="3">
        <v>0</v>
      </c>
      <c r="AI218" s="4">
        <f>Table39[[#This Row],[CNA Hours Contract]]/Table39[[#This Row],[CNA Hours]]</f>
        <v>0</v>
      </c>
      <c r="AJ218" s="3">
        <v>0</v>
      </c>
      <c r="AK218" s="3">
        <v>0</v>
      </c>
      <c r="AL218" s="4">
        <v>0</v>
      </c>
      <c r="AM218" s="3">
        <v>62.838888888888889</v>
      </c>
      <c r="AN218" s="3">
        <v>0</v>
      </c>
      <c r="AO218" s="4">
        <f>Table39[[#This Row],[Med Aide/Tech Hours Contract]]/Table39[[#This Row],[Med Aide/Tech Hours]]</f>
        <v>0</v>
      </c>
      <c r="AP218" s="1" t="s">
        <v>216</v>
      </c>
      <c r="AQ218" s="1">
        <v>7</v>
      </c>
    </row>
    <row r="219" spans="1:43" x14ac:dyDescent="0.2">
      <c r="A219" s="1" t="s">
        <v>479</v>
      </c>
      <c r="B219" s="1" t="s">
        <v>702</v>
      </c>
      <c r="C219" s="1" t="s">
        <v>1026</v>
      </c>
      <c r="D219" s="1" t="s">
        <v>1207</v>
      </c>
      <c r="E219" s="3">
        <v>72.62222222222222</v>
      </c>
      <c r="F219" s="3">
        <f t="shared" si="11"/>
        <v>247.91855555555554</v>
      </c>
      <c r="G219" s="3">
        <f>SUM(Table39[[#This Row],[RN Hours Contract (W/ Admin, DON)]], Table39[[#This Row],[LPN Contract Hours (w/ Admin)]], Table39[[#This Row],[CNA/NA/Med Aide Contract Hours]])</f>
        <v>0</v>
      </c>
      <c r="H219" s="4">
        <f>Table39[[#This Row],[Total Contract Hours]]/Table39[[#This Row],[Total Hours Nurse Staffing]]</f>
        <v>0</v>
      </c>
      <c r="I219" s="3">
        <f>SUM(Table39[[#This Row],[RN Hours]], Table39[[#This Row],[RN Admin Hours]], Table39[[#This Row],[RN DON Hours]])</f>
        <v>17.8</v>
      </c>
      <c r="J219" s="3">
        <f t="shared" si="9"/>
        <v>0</v>
      </c>
      <c r="K219" s="4">
        <f>Table39[[#This Row],[RN Hours Contract (W/ Admin, DON)]]/Table39[[#This Row],[RN Hours (w/ Admin, DON)]]</f>
        <v>0</v>
      </c>
      <c r="L219" s="3">
        <v>12.822222222222223</v>
      </c>
      <c r="M219" s="3">
        <v>0</v>
      </c>
      <c r="N219" s="4">
        <f>Table39[[#This Row],[RN Hours Contract]]/Table39[[#This Row],[RN Hours]]</f>
        <v>0</v>
      </c>
      <c r="O219" s="3">
        <v>0</v>
      </c>
      <c r="P219" s="3">
        <v>0</v>
      </c>
      <c r="Q219" s="4">
        <v>0</v>
      </c>
      <c r="R219" s="3">
        <v>4.9777777777777779</v>
      </c>
      <c r="S219" s="3">
        <v>0</v>
      </c>
      <c r="T219" s="4">
        <f>Table39[[#This Row],[RN DON Hours Contract]]/Table39[[#This Row],[RN DON Hours]]</f>
        <v>0</v>
      </c>
      <c r="U219" s="3">
        <f>SUM(Table39[[#This Row],[LPN Hours]], Table39[[#This Row],[LPN Admin Hours]])</f>
        <v>52.74355555555556</v>
      </c>
      <c r="V219" s="3">
        <f>Table39[[#This Row],[LPN Hours Contract]]+Table39[[#This Row],[LPN Admin Hours Contract]]</f>
        <v>0</v>
      </c>
      <c r="W219" s="4">
        <f t="shared" si="10"/>
        <v>0</v>
      </c>
      <c r="X219" s="3">
        <v>47.635222222222225</v>
      </c>
      <c r="Y219" s="3">
        <v>0</v>
      </c>
      <c r="Z219" s="4">
        <f>Table39[[#This Row],[LPN Hours Contract]]/Table39[[#This Row],[LPN Hours]]</f>
        <v>0</v>
      </c>
      <c r="AA219" s="3">
        <v>5.1083333333333334</v>
      </c>
      <c r="AB219" s="3">
        <v>0</v>
      </c>
      <c r="AC219" s="4">
        <f>Table39[[#This Row],[LPN Admin Hours Contract]]/Table39[[#This Row],[LPN Admin Hours]]</f>
        <v>0</v>
      </c>
      <c r="AD219" s="3">
        <f>SUM(Table39[[#This Row],[CNA Hours]], Table39[[#This Row],[NA in Training Hours]], Table39[[#This Row],[Med Aide/Tech Hours]])</f>
        <v>177.375</v>
      </c>
      <c r="AE219" s="3">
        <f>SUM(Table39[[#This Row],[CNA Hours Contract]], Table39[[#This Row],[NA in Training Hours Contract]], Table39[[#This Row],[Med Aide/Tech Hours Contract]])</f>
        <v>0</v>
      </c>
      <c r="AF219" s="4">
        <f>Table39[[#This Row],[CNA/NA/Med Aide Contract Hours]]/Table39[[#This Row],[Total CNA, NA in Training, Med Aide/Tech Hours]]</f>
        <v>0</v>
      </c>
      <c r="AG219" s="3">
        <v>126.02222222222223</v>
      </c>
      <c r="AH219" s="3">
        <v>0</v>
      </c>
      <c r="AI219" s="4">
        <f>Table39[[#This Row],[CNA Hours Contract]]/Table39[[#This Row],[CNA Hours]]</f>
        <v>0</v>
      </c>
      <c r="AJ219" s="3">
        <v>5.7194444444444441</v>
      </c>
      <c r="AK219" s="3">
        <v>0</v>
      </c>
      <c r="AL219" s="4">
        <f>Table39[[#This Row],[NA in Training Hours Contract]]/Table39[[#This Row],[NA in Training Hours]]</f>
        <v>0</v>
      </c>
      <c r="AM219" s="3">
        <v>45.633333333333333</v>
      </c>
      <c r="AN219" s="3">
        <v>0</v>
      </c>
      <c r="AO219" s="4">
        <f>Table39[[#This Row],[Med Aide/Tech Hours Contract]]/Table39[[#This Row],[Med Aide/Tech Hours]]</f>
        <v>0</v>
      </c>
      <c r="AP219" s="1" t="s">
        <v>217</v>
      </c>
      <c r="AQ219" s="1">
        <v>7</v>
      </c>
    </row>
    <row r="220" spans="1:43" x14ac:dyDescent="0.2">
      <c r="A220" s="1" t="s">
        <v>479</v>
      </c>
      <c r="B220" s="1" t="s">
        <v>703</v>
      </c>
      <c r="C220" s="1" t="s">
        <v>1075</v>
      </c>
      <c r="D220" s="1" t="s">
        <v>1284</v>
      </c>
      <c r="E220" s="3">
        <v>84.86666666666666</v>
      </c>
      <c r="F220" s="3">
        <f t="shared" si="11"/>
        <v>207.44766666666666</v>
      </c>
      <c r="G220" s="3">
        <f>SUM(Table39[[#This Row],[RN Hours Contract (W/ Admin, DON)]], Table39[[#This Row],[LPN Contract Hours (w/ Admin)]], Table39[[#This Row],[CNA/NA/Med Aide Contract Hours]])</f>
        <v>0.44444444444444442</v>
      </c>
      <c r="H220" s="4">
        <f>Table39[[#This Row],[Total Contract Hours]]/Table39[[#This Row],[Total Hours Nurse Staffing]]</f>
        <v>2.1424412797016006E-3</v>
      </c>
      <c r="I220" s="3">
        <f>SUM(Table39[[#This Row],[RN Hours]], Table39[[#This Row],[RN Admin Hours]], Table39[[#This Row],[RN DON Hours]])</f>
        <v>29.921555555555553</v>
      </c>
      <c r="J220" s="3">
        <f t="shared" si="9"/>
        <v>0.44444444444444442</v>
      </c>
      <c r="K220" s="4">
        <f>Table39[[#This Row],[RN Hours Contract (W/ Admin, DON)]]/Table39[[#This Row],[RN Hours (w/ Admin, DON)]]</f>
        <v>1.4853654370316457E-2</v>
      </c>
      <c r="L220" s="3">
        <v>10.535666666666668</v>
      </c>
      <c r="M220" s="3">
        <v>0</v>
      </c>
      <c r="N220" s="4">
        <f>Table39[[#This Row],[RN Hours Contract]]/Table39[[#This Row],[RN Hours]]</f>
        <v>0</v>
      </c>
      <c r="O220" s="3">
        <v>14.052555555555555</v>
      </c>
      <c r="P220" s="3">
        <v>0.44444444444444442</v>
      </c>
      <c r="Q220" s="4">
        <f>Table39[[#This Row],[RN Admin Hours Contract]]/Table39[[#This Row],[RN Admin Hours]]</f>
        <v>3.1627303851414927E-2</v>
      </c>
      <c r="R220" s="3">
        <v>5.333333333333333</v>
      </c>
      <c r="S220" s="3">
        <v>0</v>
      </c>
      <c r="T220" s="4">
        <f>Table39[[#This Row],[RN DON Hours Contract]]/Table39[[#This Row],[RN DON Hours]]</f>
        <v>0</v>
      </c>
      <c r="U220" s="3">
        <f>SUM(Table39[[#This Row],[LPN Hours]], Table39[[#This Row],[LPN Admin Hours]])</f>
        <v>63.603888888888896</v>
      </c>
      <c r="V220" s="3">
        <f>Table39[[#This Row],[LPN Hours Contract]]+Table39[[#This Row],[LPN Admin Hours Contract]]</f>
        <v>0</v>
      </c>
      <c r="W220" s="4">
        <f t="shared" si="10"/>
        <v>0</v>
      </c>
      <c r="X220" s="3">
        <v>63.603888888888896</v>
      </c>
      <c r="Y220" s="3">
        <v>0</v>
      </c>
      <c r="Z220" s="4">
        <f>Table39[[#This Row],[LPN Hours Contract]]/Table39[[#This Row],[LPN Hours]]</f>
        <v>0</v>
      </c>
      <c r="AA220" s="3">
        <v>0</v>
      </c>
      <c r="AB220" s="3">
        <v>0</v>
      </c>
      <c r="AC220" s="4">
        <v>0</v>
      </c>
      <c r="AD220" s="3">
        <f>SUM(Table39[[#This Row],[CNA Hours]], Table39[[#This Row],[NA in Training Hours]], Table39[[#This Row],[Med Aide/Tech Hours]])</f>
        <v>113.92222222222222</v>
      </c>
      <c r="AE220" s="3">
        <f>SUM(Table39[[#This Row],[CNA Hours Contract]], Table39[[#This Row],[NA in Training Hours Contract]], Table39[[#This Row],[Med Aide/Tech Hours Contract]])</f>
        <v>0</v>
      </c>
      <c r="AF220" s="4">
        <f>Table39[[#This Row],[CNA/NA/Med Aide Contract Hours]]/Table39[[#This Row],[Total CNA, NA in Training, Med Aide/Tech Hours]]</f>
        <v>0</v>
      </c>
      <c r="AG220" s="3">
        <v>113.92222222222222</v>
      </c>
      <c r="AH220" s="3">
        <v>0</v>
      </c>
      <c r="AI220" s="4">
        <f>Table39[[#This Row],[CNA Hours Contract]]/Table39[[#This Row],[CNA Hours]]</f>
        <v>0</v>
      </c>
      <c r="AJ220" s="3">
        <v>0</v>
      </c>
      <c r="AK220" s="3">
        <v>0</v>
      </c>
      <c r="AL220" s="4">
        <v>0</v>
      </c>
      <c r="AM220" s="3">
        <v>0</v>
      </c>
      <c r="AN220" s="3">
        <v>0</v>
      </c>
      <c r="AO220" s="4">
        <v>0</v>
      </c>
      <c r="AP220" s="1" t="s">
        <v>218</v>
      </c>
      <c r="AQ220" s="1">
        <v>7</v>
      </c>
    </row>
    <row r="221" spans="1:43" x14ac:dyDescent="0.2">
      <c r="A221" s="1" t="s">
        <v>479</v>
      </c>
      <c r="B221" s="1" t="s">
        <v>704</v>
      </c>
      <c r="C221" s="1" t="s">
        <v>1068</v>
      </c>
      <c r="D221" s="1" t="s">
        <v>1282</v>
      </c>
      <c r="E221" s="3">
        <v>33.055555555555557</v>
      </c>
      <c r="F221" s="3">
        <f t="shared" si="11"/>
        <v>123.14555555555556</v>
      </c>
      <c r="G221" s="3">
        <f>SUM(Table39[[#This Row],[RN Hours Contract (W/ Admin, DON)]], Table39[[#This Row],[LPN Contract Hours (w/ Admin)]], Table39[[#This Row],[CNA/NA/Med Aide Contract Hours]])</f>
        <v>0</v>
      </c>
      <c r="H221" s="4">
        <f>Table39[[#This Row],[Total Contract Hours]]/Table39[[#This Row],[Total Hours Nurse Staffing]]</f>
        <v>0</v>
      </c>
      <c r="I221" s="3">
        <f>SUM(Table39[[#This Row],[RN Hours]], Table39[[#This Row],[RN Admin Hours]], Table39[[#This Row],[RN DON Hours]])</f>
        <v>22.108888888888885</v>
      </c>
      <c r="J221" s="3">
        <f t="shared" si="9"/>
        <v>0</v>
      </c>
      <c r="K221" s="4">
        <f>Table39[[#This Row],[RN Hours Contract (W/ Admin, DON)]]/Table39[[#This Row],[RN Hours (w/ Admin, DON)]]</f>
        <v>0</v>
      </c>
      <c r="L221" s="3">
        <v>14.642222222222221</v>
      </c>
      <c r="M221" s="3">
        <v>0</v>
      </c>
      <c r="N221" s="4">
        <f>Table39[[#This Row],[RN Hours Contract]]/Table39[[#This Row],[RN Hours]]</f>
        <v>0</v>
      </c>
      <c r="O221" s="3">
        <v>4.9777777777777779</v>
      </c>
      <c r="P221" s="3">
        <v>0</v>
      </c>
      <c r="Q221" s="4">
        <f>Table39[[#This Row],[RN Admin Hours Contract]]/Table39[[#This Row],[RN Admin Hours]]</f>
        <v>0</v>
      </c>
      <c r="R221" s="3">
        <v>2.4888888888888889</v>
      </c>
      <c r="S221" s="3">
        <v>0</v>
      </c>
      <c r="T221" s="4">
        <f>Table39[[#This Row],[RN DON Hours Contract]]/Table39[[#This Row],[RN DON Hours]]</f>
        <v>0</v>
      </c>
      <c r="U221" s="3">
        <f>SUM(Table39[[#This Row],[LPN Hours]], Table39[[#This Row],[LPN Admin Hours]])</f>
        <v>34.135555555555555</v>
      </c>
      <c r="V221" s="3">
        <f>Table39[[#This Row],[LPN Hours Contract]]+Table39[[#This Row],[LPN Admin Hours Contract]]</f>
        <v>0</v>
      </c>
      <c r="W221" s="4">
        <f t="shared" si="10"/>
        <v>0</v>
      </c>
      <c r="X221" s="3">
        <v>34.135555555555555</v>
      </c>
      <c r="Y221" s="3">
        <v>0</v>
      </c>
      <c r="Z221" s="4">
        <f>Table39[[#This Row],[LPN Hours Contract]]/Table39[[#This Row],[LPN Hours]]</f>
        <v>0</v>
      </c>
      <c r="AA221" s="3">
        <v>0</v>
      </c>
      <c r="AB221" s="3">
        <v>0</v>
      </c>
      <c r="AC221" s="4">
        <v>0</v>
      </c>
      <c r="AD221" s="3">
        <f>SUM(Table39[[#This Row],[CNA Hours]], Table39[[#This Row],[NA in Training Hours]], Table39[[#This Row],[Med Aide/Tech Hours]])</f>
        <v>66.901111111111121</v>
      </c>
      <c r="AE221" s="3">
        <f>SUM(Table39[[#This Row],[CNA Hours Contract]], Table39[[#This Row],[NA in Training Hours Contract]], Table39[[#This Row],[Med Aide/Tech Hours Contract]])</f>
        <v>0</v>
      </c>
      <c r="AF221" s="4">
        <f>Table39[[#This Row],[CNA/NA/Med Aide Contract Hours]]/Table39[[#This Row],[Total CNA, NA in Training, Med Aide/Tech Hours]]</f>
        <v>0</v>
      </c>
      <c r="AG221" s="3">
        <v>66.901111111111121</v>
      </c>
      <c r="AH221" s="3">
        <v>0</v>
      </c>
      <c r="AI221" s="4">
        <f>Table39[[#This Row],[CNA Hours Contract]]/Table39[[#This Row],[CNA Hours]]</f>
        <v>0</v>
      </c>
      <c r="AJ221" s="3">
        <v>0</v>
      </c>
      <c r="AK221" s="3">
        <v>0</v>
      </c>
      <c r="AL221" s="4">
        <v>0</v>
      </c>
      <c r="AM221" s="3">
        <v>0</v>
      </c>
      <c r="AN221" s="3">
        <v>0</v>
      </c>
      <c r="AO221" s="4">
        <v>0</v>
      </c>
      <c r="AP221" s="1" t="s">
        <v>219</v>
      </c>
      <c r="AQ221" s="1">
        <v>7</v>
      </c>
    </row>
    <row r="222" spans="1:43" x14ac:dyDescent="0.2">
      <c r="A222" s="1" t="s">
        <v>479</v>
      </c>
      <c r="B222" s="1" t="s">
        <v>705</v>
      </c>
      <c r="C222" s="1" t="s">
        <v>1040</v>
      </c>
      <c r="D222" s="1" t="s">
        <v>1228</v>
      </c>
      <c r="E222" s="3">
        <v>30.622222222222224</v>
      </c>
      <c r="F222" s="3">
        <f t="shared" si="11"/>
        <v>93.939444444444447</v>
      </c>
      <c r="G222" s="3">
        <f>SUM(Table39[[#This Row],[RN Hours Contract (W/ Admin, DON)]], Table39[[#This Row],[LPN Contract Hours (w/ Admin)]], Table39[[#This Row],[CNA/NA/Med Aide Contract Hours]])</f>
        <v>0</v>
      </c>
      <c r="H222" s="4">
        <f>Table39[[#This Row],[Total Contract Hours]]/Table39[[#This Row],[Total Hours Nurse Staffing]]</f>
        <v>0</v>
      </c>
      <c r="I222" s="3">
        <f>SUM(Table39[[#This Row],[RN Hours]], Table39[[#This Row],[RN Admin Hours]], Table39[[#This Row],[RN DON Hours]])</f>
        <v>20.045888888888889</v>
      </c>
      <c r="J222" s="3">
        <f t="shared" si="9"/>
        <v>0</v>
      </c>
      <c r="K222" s="4">
        <f>Table39[[#This Row],[RN Hours Contract (W/ Admin, DON)]]/Table39[[#This Row],[RN Hours (w/ Admin, DON)]]</f>
        <v>0</v>
      </c>
      <c r="L222" s="3">
        <v>9.5449999999999999</v>
      </c>
      <c r="M222" s="3">
        <v>0</v>
      </c>
      <c r="N222" s="4">
        <f>Table39[[#This Row],[RN Hours Contract]]/Table39[[#This Row],[RN Hours]]</f>
        <v>0</v>
      </c>
      <c r="O222" s="3">
        <v>5.4870000000000001</v>
      </c>
      <c r="P222" s="3">
        <v>0</v>
      </c>
      <c r="Q222" s="4">
        <f>Table39[[#This Row],[RN Admin Hours Contract]]/Table39[[#This Row],[RN Admin Hours]]</f>
        <v>0</v>
      </c>
      <c r="R222" s="3">
        <v>5.0138888888888893</v>
      </c>
      <c r="S222" s="3">
        <v>0</v>
      </c>
      <c r="T222" s="4">
        <f>Table39[[#This Row],[RN DON Hours Contract]]/Table39[[#This Row],[RN DON Hours]]</f>
        <v>0</v>
      </c>
      <c r="U222" s="3">
        <f>SUM(Table39[[#This Row],[LPN Hours]], Table39[[#This Row],[LPN Admin Hours]])</f>
        <v>13.182777777777778</v>
      </c>
      <c r="V222" s="3">
        <f>Table39[[#This Row],[LPN Hours Contract]]+Table39[[#This Row],[LPN Admin Hours Contract]]</f>
        <v>0</v>
      </c>
      <c r="W222" s="4">
        <f t="shared" si="10"/>
        <v>0</v>
      </c>
      <c r="X222" s="3">
        <v>13.182777777777778</v>
      </c>
      <c r="Y222" s="3">
        <v>0</v>
      </c>
      <c r="Z222" s="4">
        <f>Table39[[#This Row],[LPN Hours Contract]]/Table39[[#This Row],[LPN Hours]]</f>
        <v>0</v>
      </c>
      <c r="AA222" s="3">
        <v>0</v>
      </c>
      <c r="AB222" s="3">
        <v>0</v>
      </c>
      <c r="AC222" s="4">
        <v>0</v>
      </c>
      <c r="AD222" s="3">
        <f>SUM(Table39[[#This Row],[CNA Hours]], Table39[[#This Row],[NA in Training Hours]], Table39[[#This Row],[Med Aide/Tech Hours]])</f>
        <v>60.710777777777778</v>
      </c>
      <c r="AE222" s="3">
        <f>SUM(Table39[[#This Row],[CNA Hours Contract]], Table39[[#This Row],[NA in Training Hours Contract]], Table39[[#This Row],[Med Aide/Tech Hours Contract]])</f>
        <v>0</v>
      </c>
      <c r="AF222" s="4">
        <f>Table39[[#This Row],[CNA/NA/Med Aide Contract Hours]]/Table39[[#This Row],[Total CNA, NA in Training, Med Aide/Tech Hours]]</f>
        <v>0</v>
      </c>
      <c r="AG222" s="3">
        <v>43.254000000000005</v>
      </c>
      <c r="AH222" s="3">
        <v>0</v>
      </c>
      <c r="AI222" s="4">
        <f>Table39[[#This Row],[CNA Hours Contract]]/Table39[[#This Row],[CNA Hours]]</f>
        <v>0</v>
      </c>
      <c r="AJ222" s="3">
        <v>4.6554444444444449</v>
      </c>
      <c r="AK222" s="3">
        <v>0</v>
      </c>
      <c r="AL222" s="4">
        <f>Table39[[#This Row],[NA in Training Hours Contract]]/Table39[[#This Row],[NA in Training Hours]]</f>
        <v>0</v>
      </c>
      <c r="AM222" s="3">
        <v>12.801333333333334</v>
      </c>
      <c r="AN222" s="3">
        <v>0</v>
      </c>
      <c r="AO222" s="4">
        <f>Table39[[#This Row],[Med Aide/Tech Hours Contract]]/Table39[[#This Row],[Med Aide/Tech Hours]]</f>
        <v>0</v>
      </c>
      <c r="AP222" s="1" t="s">
        <v>220</v>
      </c>
      <c r="AQ222" s="1">
        <v>7</v>
      </c>
    </row>
    <row r="223" spans="1:43" x14ac:dyDescent="0.2">
      <c r="A223" s="1" t="s">
        <v>479</v>
      </c>
      <c r="B223" s="1" t="s">
        <v>706</v>
      </c>
      <c r="C223" s="1" t="s">
        <v>1113</v>
      </c>
      <c r="D223" s="1" t="s">
        <v>1214</v>
      </c>
      <c r="E223" s="3">
        <v>54.844444444444441</v>
      </c>
      <c r="F223" s="3">
        <f t="shared" si="11"/>
        <v>180.35411111111111</v>
      </c>
      <c r="G223" s="3">
        <f>SUM(Table39[[#This Row],[RN Hours Contract (W/ Admin, DON)]], Table39[[#This Row],[LPN Contract Hours (w/ Admin)]], Table39[[#This Row],[CNA/NA/Med Aide Contract Hours]])</f>
        <v>0</v>
      </c>
      <c r="H223" s="4">
        <f>Table39[[#This Row],[Total Contract Hours]]/Table39[[#This Row],[Total Hours Nurse Staffing]]</f>
        <v>0</v>
      </c>
      <c r="I223" s="3">
        <f>SUM(Table39[[#This Row],[RN Hours]], Table39[[#This Row],[RN Admin Hours]], Table39[[#This Row],[RN DON Hours]])</f>
        <v>28.756666666666668</v>
      </c>
      <c r="J223" s="3">
        <f t="shared" si="9"/>
        <v>0</v>
      </c>
      <c r="K223" s="4">
        <f>Table39[[#This Row],[RN Hours Contract (W/ Admin, DON)]]/Table39[[#This Row],[RN Hours (w/ Admin, DON)]]</f>
        <v>0</v>
      </c>
      <c r="L223" s="3">
        <v>21.79</v>
      </c>
      <c r="M223" s="3">
        <v>0</v>
      </c>
      <c r="N223" s="4">
        <f>Table39[[#This Row],[RN Hours Contract]]/Table39[[#This Row],[RN Hours]]</f>
        <v>0</v>
      </c>
      <c r="O223" s="3">
        <v>1.3666666666666667</v>
      </c>
      <c r="P223" s="3">
        <v>0</v>
      </c>
      <c r="Q223" s="4">
        <f>Table39[[#This Row],[RN Admin Hours Contract]]/Table39[[#This Row],[RN Admin Hours]]</f>
        <v>0</v>
      </c>
      <c r="R223" s="3">
        <v>5.6</v>
      </c>
      <c r="S223" s="3">
        <v>0</v>
      </c>
      <c r="T223" s="4">
        <f>Table39[[#This Row],[RN DON Hours Contract]]/Table39[[#This Row],[RN DON Hours]]</f>
        <v>0</v>
      </c>
      <c r="U223" s="3">
        <f>SUM(Table39[[#This Row],[LPN Hours]], Table39[[#This Row],[LPN Admin Hours]])</f>
        <v>27.860444444444447</v>
      </c>
      <c r="V223" s="3">
        <f>Table39[[#This Row],[LPN Hours Contract]]+Table39[[#This Row],[LPN Admin Hours Contract]]</f>
        <v>0</v>
      </c>
      <c r="W223" s="4">
        <f t="shared" si="10"/>
        <v>0</v>
      </c>
      <c r="X223" s="3">
        <v>23.77288888888889</v>
      </c>
      <c r="Y223" s="3">
        <v>0</v>
      </c>
      <c r="Z223" s="4">
        <f>Table39[[#This Row],[LPN Hours Contract]]/Table39[[#This Row],[LPN Hours]]</f>
        <v>0</v>
      </c>
      <c r="AA223" s="3">
        <v>4.0875555555555572</v>
      </c>
      <c r="AB223" s="3">
        <v>0</v>
      </c>
      <c r="AC223" s="4">
        <f>Table39[[#This Row],[LPN Admin Hours Contract]]/Table39[[#This Row],[LPN Admin Hours]]</f>
        <v>0</v>
      </c>
      <c r="AD223" s="3">
        <f>SUM(Table39[[#This Row],[CNA Hours]], Table39[[#This Row],[NA in Training Hours]], Table39[[#This Row],[Med Aide/Tech Hours]])</f>
        <v>123.73699999999999</v>
      </c>
      <c r="AE223" s="3">
        <f>SUM(Table39[[#This Row],[CNA Hours Contract]], Table39[[#This Row],[NA in Training Hours Contract]], Table39[[#This Row],[Med Aide/Tech Hours Contract]])</f>
        <v>0</v>
      </c>
      <c r="AF223" s="4">
        <f>Table39[[#This Row],[CNA/NA/Med Aide Contract Hours]]/Table39[[#This Row],[Total CNA, NA in Training, Med Aide/Tech Hours]]</f>
        <v>0</v>
      </c>
      <c r="AG223" s="3">
        <v>77.485777777777784</v>
      </c>
      <c r="AH223" s="3">
        <v>0</v>
      </c>
      <c r="AI223" s="4">
        <f>Table39[[#This Row],[CNA Hours Contract]]/Table39[[#This Row],[CNA Hours]]</f>
        <v>0</v>
      </c>
      <c r="AJ223" s="3">
        <v>2.7791111111111109</v>
      </c>
      <c r="AK223" s="3">
        <v>0</v>
      </c>
      <c r="AL223" s="4">
        <f>Table39[[#This Row],[NA in Training Hours Contract]]/Table39[[#This Row],[NA in Training Hours]]</f>
        <v>0</v>
      </c>
      <c r="AM223" s="3">
        <v>43.472111111111111</v>
      </c>
      <c r="AN223" s="3">
        <v>0</v>
      </c>
      <c r="AO223" s="4">
        <f>Table39[[#This Row],[Med Aide/Tech Hours Contract]]/Table39[[#This Row],[Med Aide/Tech Hours]]</f>
        <v>0</v>
      </c>
      <c r="AP223" s="1" t="s">
        <v>221</v>
      </c>
      <c r="AQ223" s="1">
        <v>7</v>
      </c>
    </row>
    <row r="224" spans="1:43" x14ac:dyDescent="0.2">
      <c r="A224" s="1" t="s">
        <v>479</v>
      </c>
      <c r="B224" s="1" t="s">
        <v>707</v>
      </c>
      <c r="C224" s="1" t="s">
        <v>1138</v>
      </c>
      <c r="D224" s="1" t="s">
        <v>1266</v>
      </c>
      <c r="E224" s="3">
        <v>25.866666666666667</v>
      </c>
      <c r="F224" s="3">
        <f t="shared" si="11"/>
        <v>88.74522222222221</v>
      </c>
      <c r="G224" s="3">
        <f>SUM(Table39[[#This Row],[RN Hours Contract (W/ Admin, DON)]], Table39[[#This Row],[LPN Contract Hours (w/ Admin)]], Table39[[#This Row],[CNA/NA/Med Aide Contract Hours]])</f>
        <v>2</v>
      </c>
      <c r="H224" s="4">
        <f>Table39[[#This Row],[Total Contract Hours]]/Table39[[#This Row],[Total Hours Nurse Staffing]]</f>
        <v>2.2536424496091813E-2</v>
      </c>
      <c r="I224" s="3">
        <f>SUM(Table39[[#This Row],[RN Hours]], Table39[[#This Row],[RN Admin Hours]], Table39[[#This Row],[RN DON Hours]])</f>
        <v>9.0947777777777716</v>
      </c>
      <c r="J224" s="3">
        <f t="shared" si="9"/>
        <v>2</v>
      </c>
      <c r="K224" s="4">
        <f>Table39[[#This Row],[RN Hours Contract (W/ Admin, DON)]]/Table39[[#This Row],[RN Hours (w/ Admin, DON)]]</f>
        <v>0.21990641760228719</v>
      </c>
      <c r="L224" s="3">
        <v>3.3805555555555555</v>
      </c>
      <c r="M224" s="3">
        <v>2</v>
      </c>
      <c r="N224" s="4">
        <f>Table39[[#This Row],[RN Hours Contract]]/Table39[[#This Row],[RN Hours]]</f>
        <v>0.59161873459326209</v>
      </c>
      <c r="O224" s="3">
        <v>0</v>
      </c>
      <c r="P224" s="3">
        <v>0</v>
      </c>
      <c r="Q224" s="4">
        <v>0</v>
      </c>
      <c r="R224" s="3">
        <v>5.714222222222217</v>
      </c>
      <c r="S224" s="3">
        <v>0</v>
      </c>
      <c r="T224" s="4">
        <f>Table39[[#This Row],[RN DON Hours Contract]]/Table39[[#This Row],[RN DON Hours]]</f>
        <v>0</v>
      </c>
      <c r="U224" s="3">
        <f>SUM(Table39[[#This Row],[LPN Hours]], Table39[[#This Row],[LPN Admin Hours]])</f>
        <v>22.795222222222222</v>
      </c>
      <c r="V224" s="3">
        <f>Table39[[#This Row],[LPN Hours Contract]]+Table39[[#This Row],[LPN Admin Hours Contract]]</f>
        <v>0</v>
      </c>
      <c r="W224" s="4">
        <f t="shared" si="10"/>
        <v>0</v>
      </c>
      <c r="X224" s="3">
        <v>17.816666666666666</v>
      </c>
      <c r="Y224" s="3">
        <v>0</v>
      </c>
      <c r="Z224" s="4">
        <f>Table39[[#This Row],[LPN Hours Contract]]/Table39[[#This Row],[LPN Hours]]</f>
        <v>0</v>
      </c>
      <c r="AA224" s="3">
        <v>4.9785555555555563</v>
      </c>
      <c r="AB224" s="3">
        <v>0</v>
      </c>
      <c r="AC224" s="4">
        <f>Table39[[#This Row],[LPN Admin Hours Contract]]/Table39[[#This Row],[LPN Admin Hours]]</f>
        <v>0</v>
      </c>
      <c r="AD224" s="3">
        <f>SUM(Table39[[#This Row],[CNA Hours]], Table39[[#This Row],[NA in Training Hours]], Table39[[#This Row],[Med Aide/Tech Hours]])</f>
        <v>56.855222222222217</v>
      </c>
      <c r="AE224" s="3">
        <f>SUM(Table39[[#This Row],[CNA Hours Contract]], Table39[[#This Row],[NA in Training Hours Contract]], Table39[[#This Row],[Med Aide/Tech Hours Contract]])</f>
        <v>0</v>
      </c>
      <c r="AF224" s="4">
        <f>Table39[[#This Row],[CNA/NA/Med Aide Contract Hours]]/Table39[[#This Row],[Total CNA, NA in Training, Med Aide/Tech Hours]]</f>
        <v>0</v>
      </c>
      <c r="AG224" s="3">
        <v>25.910666666666668</v>
      </c>
      <c r="AH224" s="3">
        <v>0</v>
      </c>
      <c r="AI224" s="4">
        <f>Table39[[#This Row],[CNA Hours Contract]]/Table39[[#This Row],[CNA Hours]]</f>
        <v>0</v>
      </c>
      <c r="AJ224" s="3">
        <v>29.613888888888887</v>
      </c>
      <c r="AK224" s="3">
        <v>0</v>
      </c>
      <c r="AL224" s="4">
        <f>Table39[[#This Row],[NA in Training Hours Contract]]/Table39[[#This Row],[NA in Training Hours]]</f>
        <v>0</v>
      </c>
      <c r="AM224" s="3">
        <v>1.3306666666666667</v>
      </c>
      <c r="AN224" s="3">
        <v>0</v>
      </c>
      <c r="AO224" s="4">
        <f>Table39[[#This Row],[Med Aide/Tech Hours Contract]]/Table39[[#This Row],[Med Aide/Tech Hours]]</f>
        <v>0</v>
      </c>
      <c r="AP224" s="1" t="s">
        <v>222</v>
      </c>
      <c r="AQ224" s="1">
        <v>7</v>
      </c>
    </row>
    <row r="225" spans="1:43" x14ac:dyDescent="0.2">
      <c r="A225" s="1" t="s">
        <v>479</v>
      </c>
      <c r="B225" s="1" t="s">
        <v>708</v>
      </c>
      <c r="C225" s="1" t="s">
        <v>1121</v>
      </c>
      <c r="D225" s="1" t="s">
        <v>1274</v>
      </c>
      <c r="E225" s="3">
        <v>56.522222222222226</v>
      </c>
      <c r="F225" s="3">
        <f t="shared" si="11"/>
        <v>214.08055555555558</v>
      </c>
      <c r="G225" s="3">
        <f>SUM(Table39[[#This Row],[RN Hours Contract (W/ Admin, DON)]], Table39[[#This Row],[LPN Contract Hours (w/ Admin)]], Table39[[#This Row],[CNA/NA/Med Aide Contract Hours]])</f>
        <v>6.1333333333333329</v>
      </c>
      <c r="H225" s="4">
        <f>Table39[[#This Row],[Total Contract Hours]]/Table39[[#This Row],[Total Hours Nurse Staffing]]</f>
        <v>2.8649651610894129E-2</v>
      </c>
      <c r="I225" s="3">
        <f>SUM(Table39[[#This Row],[RN Hours]], Table39[[#This Row],[RN Admin Hours]], Table39[[#This Row],[RN DON Hours]])</f>
        <v>36.333333333333329</v>
      </c>
      <c r="J225" s="3">
        <f t="shared" si="9"/>
        <v>1.05</v>
      </c>
      <c r="K225" s="4">
        <f>Table39[[#This Row],[RN Hours Contract (W/ Admin, DON)]]/Table39[[#This Row],[RN Hours (w/ Admin, DON)]]</f>
        <v>2.8899082568807345E-2</v>
      </c>
      <c r="L225" s="3">
        <v>33.488888888888887</v>
      </c>
      <c r="M225" s="3">
        <v>1.05</v>
      </c>
      <c r="N225" s="4">
        <f>Table39[[#This Row],[RN Hours Contract]]/Table39[[#This Row],[RN Hours]]</f>
        <v>3.1353682813536829E-2</v>
      </c>
      <c r="O225" s="3">
        <v>0</v>
      </c>
      <c r="P225" s="3">
        <v>0</v>
      </c>
      <c r="Q225" s="4">
        <v>0</v>
      </c>
      <c r="R225" s="3">
        <v>2.8444444444444446</v>
      </c>
      <c r="S225" s="3">
        <v>0</v>
      </c>
      <c r="T225" s="4">
        <f>Table39[[#This Row],[RN DON Hours Contract]]/Table39[[#This Row],[RN DON Hours]]</f>
        <v>0</v>
      </c>
      <c r="U225" s="3">
        <f>SUM(Table39[[#This Row],[LPN Hours]], Table39[[#This Row],[LPN Admin Hours]])</f>
        <v>29.716666666666665</v>
      </c>
      <c r="V225" s="3">
        <f>Table39[[#This Row],[LPN Hours Contract]]+Table39[[#This Row],[LPN Admin Hours Contract]]</f>
        <v>0</v>
      </c>
      <c r="W225" s="4">
        <f t="shared" si="10"/>
        <v>0</v>
      </c>
      <c r="X225" s="3">
        <v>25.524999999999999</v>
      </c>
      <c r="Y225" s="3">
        <v>0</v>
      </c>
      <c r="Z225" s="4">
        <f>Table39[[#This Row],[LPN Hours Contract]]/Table39[[#This Row],[LPN Hours]]</f>
        <v>0</v>
      </c>
      <c r="AA225" s="3">
        <v>4.1916666666666664</v>
      </c>
      <c r="AB225" s="3">
        <v>0</v>
      </c>
      <c r="AC225" s="4">
        <f>Table39[[#This Row],[LPN Admin Hours Contract]]/Table39[[#This Row],[LPN Admin Hours]]</f>
        <v>0</v>
      </c>
      <c r="AD225" s="3">
        <f>SUM(Table39[[#This Row],[CNA Hours]], Table39[[#This Row],[NA in Training Hours]], Table39[[#This Row],[Med Aide/Tech Hours]])</f>
        <v>148.03055555555557</v>
      </c>
      <c r="AE225" s="3">
        <f>SUM(Table39[[#This Row],[CNA Hours Contract]], Table39[[#This Row],[NA in Training Hours Contract]], Table39[[#This Row],[Med Aide/Tech Hours Contract]])</f>
        <v>5.083333333333333</v>
      </c>
      <c r="AF225" s="4">
        <f>Table39[[#This Row],[CNA/NA/Med Aide Contract Hours]]/Table39[[#This Row],[Total CNA, NA in Training, Med Aide/Tech Hours]]</f>
        <v>3.4339757182263418E-2</v>
      </c>
      <c r="AG225" s="3">
        <v>117.98333333333333</v>
      </c>
      <c r="AH225" s="3">
        <v>5.083333333333333</v>
      </c>
      <c r="AI225" s="4">
        <f>Table39[[#This Row],[CNA Hours Contract]]/Table39[[#This Row],[CNA Hours]]</f>
        <v>4.3085181522813952E-2</v>
      </c>
      <c r="AJ225" s="3">
        <v>3.3777777777777778</v>
      </c>
      <c r="AK225" s="3">
        <v>0</v>
      </c>
      <c r="AL225" s="4">
        <f>Table39[[#This Row],[NA in Training Hours Contract]]/Table39[[#This Row],[NA in Training Hours]]</f>
        <v>0</v>
      </c>
      <c r="AM225" s="3">
        <v>26.669444444444444</v>
      </c>
      <c r="AN225" s="3">
        <v>0</v>
      </c>
      <c r="AO225" s="4">
        <f>Table39[[#This Row],[Med Aide/Tech Hours Contract]]/Table39[[#This Row],[Med Aide/Tech Hours]]</f>
        <v>0</v>
      </c>
      <c r="AP225" s="1" t="s">
        <v>223</v>
      </c>
      <c r="AQ225" s="1">
        <v>7</v>
      </c>
    </row>
    <row r="226" spans="1:43" x14ac:dyDescent="0.2">
      <c r="A226" s="1" t="s">
        <v>479</v>
      </c>
      <c r="B226" s="1" t="s">
        <v>709</v>
      </c>
      <c r="C226" s="1" t="s">
        <v>995</v>
      </c>
      <c r="D226" s="1" t="s">
        <v>1276</v>
      </c>
      <c r="E226" s="3">
        <v>42.766666666666666</v>
      </c>
      <c r="F226" s="3">
        <f t="shared" si="11"/>
        <v>164.45622222222221</v>
      </c>
      <c r="G226" s="3">
        <f>SUM(Table39[[#This Row],[RN Hours Contract (W/ Admin, DON)]], Table39[[#This Row],[LPN Contract Hours (w/ Admin)]], Table39[[#This Row],[CNA/NA/Med Aide Contract Hours]])</f>
        <v>0.13333333333333333</v>
      </c>
      <c r="H226" s="4">
        <f>Table39[[#This Row],[Total Contract Hours]]/Table39[[#This Row],[Total Hours Nurse Staffing]]</f>
        <v>8.107527433845955E-4</v>
      </c>
      <c r="I226" s="3">
        <f>SUM(Table39[[#This Row],[RN Hours]], Table39[[#This Row],[RN Admin Hours]], Table39[[#This Row],[RN DON Hours]])</f>
        <v>31.96777777777778</v>
      </c>
      <c r="J226" s="3">
        <f t="shared" si="9"/>
        <v>4.4444444444444446E-2</v>
      </c>
      <c r="K226" s="4">
        <f>Table39[[#This Row],[RN Hours Contract (W/ Admin, DON)]]/Table39[[#This Row],[RN Hours (w/ Admin, DON)]]</f>
        <v>1.3902888325049529E-3</v>
      </c>
      <c r="L226" s="3">
        <v>16.540666666666667</v>
      </c>
      <c r="M226" s="3">
        <v>0</v>
      </c>
      <c r="N226" s="4">
        <f>Table39[[#This Row],[RN Hours Contract]]/Table39[[#This Row],[RN Hours]]</f>
        <v>0</v>
      </c>
      <c r="O226" s="3">
        <v>10.715999999999999</v>
      </c>
      <c r="P226" s="3">
        <v>4.4444444444444446E-2</v>
      </c>
      <c r="Q226" s="4">
        <f>Table39[[#This Row],[RN Admin Hours Contract]]/Table39[[#This Row],[RN Admin Hours]]</f>
        <v>4.1474845506200494E-3</v>
      </c>
      <c r="R226" s="3">
        <v>4.7111111111111112</v>
      </c>
      <c r="S226" s="3">
        <v>0</v>
      </c>
      <c r="T226" s="4">
        <f>Table39[[#This Row],[RN DON Hours Contract]]/Table39[[#This Row],[RN DON Hours]]</f>
        <v>0</v>
      </c>
      <c r="U226" s="3">
        <f>SUM(Table39[[#This Row],[LPN Hours]], Table39[[#This Row],[LPN Admin Hours]])</f>
        <v>35.008555555555553</v>
      </c>
      <c r="V226" s="3">
        <f>Table39[[#This Row],[LPN Hours Contract]]+Table39[[#This Row],[LPN Admin Hours Contract]]</f>
        <v>8.8888888888888892E-2</v>
      </c>
      <c r="W226" s="4">
        <f t="shared" si="10"/>
        <v>2.5390618801118458E-3</v>
      </c>
      <c r="X226" s="3">
        <v>34.136333333333333</v>
      </c>
      <c r="Y226" s="3">
        <v>8.8888888888888892E-2</v>
      </c>
      <c r="Z226" s="4">
        <f>Table39[[#This Row],[LPN Hours Contract]]/Table39[[#This Row],[LPN Hours]]</f>
        <v>2.6039378049455288E-3</v>
      </c>
      <c r="AA226" s="3">
        <v>0.87222222222222223</v>
      </c>
      <c r="AB226" s="3">
        <v>0</v>
      </c>
      <c r="AC226" s="4">
        <f>Table39[[#This Row],[LPN Admin Hours Contract]]/Table39[[#This Row],[LPN Admin Hours]]</f>
        <v>0</v>
      </c>
      <c r="AD226" s="3">
        <f>SUM(Table39[[#This Row],[CNA Hours]], Table39[[#This Row],[NA in Training Hours]], Table39[[#This Row],[Med Aide/Tech Hours]])</f>
        <v>97.479888888888894</v>
      </c>
      <c r="AE226" s="3">
        <f>SUM(Table39[[#This Row],[CNA Hours Contract]], Table39[[#This Row],[NA in Training Hours Contract]], Table39[[#This Row],[Med Aide/Tech Hours Contract]])</f>
        <v>0</v>
      </c>
      <c r="AF226" s="4">
        <f>Table39[[#This Row],[CNA/NA/Med Aide Contract Hours]]/Table39[[#This Row],[Total CNA, NA in Training, Med Aide/Tech Hours]]</f>
        <v>0</v>
      </c>
      <c r="AG226" s="3">
        <v>79.311111111111117</v>
      </c>
      <c r="AH226" s="3">
        <v>0</v>
      </c>
      <c r="AI226" s="4">
        <f>Table39[[#This Row],[CNA Hours Contract]]/Table39[[#This Row],[CNA Hours]]</f>
        <v>0</v>
      </c>
      <c r="AJ226" s="3">
        <v>0</v>
      </c>
      <c r="AK226" s="3">
        <v>0</v>
      </c>
      <c r="AL226" s="4">
        <v>0</v>
      </c>
      <c r="AM226" s="3">
        <v>18.168777777777777</v>
      </c>
      <c r="AN226" s="3">
        <v>0</v>
      </c>
      <c r="AO226" s="4">
        <f>Table39[[#This Row],[Med Aide/Tech Hours Contract]]/Table39[[#This Row],[Med Aide/Tech Hours]]</f>
        <v>0</v>
      </c>
      <c r="AP226" s="1" t="s">
        <v>224</v>
      </c>
      <c r="AQ226" s="1">
        <v>7</v>
      </c>
    </row>
    <row r="227" spans="1:43" x14ac:dyDescent="0.2">
      <c r="A227" s="1" t="s">
        <v>479</v>
      </c>
      <c r="B227" s="1" t="s">
        <v>710</v>
      </c>
      <c r="C227" s="1" t="s">
        <v>1136</v>
      </c>
      <c r="D227" s="1" t="s">
        <v>1238</v>
      </c>
      <c r="E227" s="3">
        <v>85.788888888888891</v>
      </c>
      <c r="F227" s="3">
        <f t="shared" si="11"/>
        <v>303.44533333333334</v>
      </c>
      <c r="G227" s="3">
        <f>SUM(Table39[[#This Row],[RN Hours Contract (W/ Admin, DON)]], Table39[[#This Row],[LPN Contract Hours (w/ Admin)]], Table39[[#This Row],[CNA/NA/Med Aide Contract Hours]])</f>
        <v>33.375</v>
      </c>
      <c r="H227" s="4">
        <f>Table39[[#This Row],[Total Contract Hours]]/Table39[[#This Row],[Total Hours Nurse Staffing]]</f>
        <v>0.10998686199381327</v>
      </c>
      <c r="I227" s="3">
        <f>SUM(Table39[[#This Row],[RN Hours]], Table39[[#This Row],[RN Admin Hours]], Table39[[#This Row],[RN DON Hours]])</f>
        <v>31.950000000000003</v>
      </c>
      <c r="J227" s="3">
        <f t="shared" si="9"/>
        <v>5.7361111111111107</v>
      </c>
      <c r="K227" s="4">
        <f>Table39[[#This Row],[RN Hours Contract (W/ Admin, DON)]]/Table39[[#This Row],[RN Hours (w/ Admin, DON)]]</f>
        <v>0.17953399408798468</v>
      </c>
      <c r="L227" s="3">
        <v>17.330555555555556</v>
      </c>
      <c r="M227" s="3">
        <v>5.7361111111111107</v>
      </c>
      <c r="N227" s="4">
        <f>Table39[[#This Row],[RN Hours Contract]]/Table39[[#This Row],[RN Hours]]</f>
        <v>0.33098252925148258</v>
      </c>
      <c r="O227" s="3">
        <v>9.3861111111111111</v>
      </c>
      <c r="P227" s="3">
        <v>0</v>
      </c>
      <c r="Q227" s="4">
        <f>Table39[[#This Row],[RN Admin Hours Contract]]/Table39[[#This Row],[RN Admin Hours]]</f>
        <v>0</v>
      </c>
      <c r="R227" s="3">
        <v>5.2333333333333334</v>
      </c>
      <c r="S227" s="3">
        <v>0</v>
      </c>
      <c r="T227" s="4">
        <f>Table39[[#This Row],[RN DON Hours Contract]]/Table39[[#This Row],[RN DON Hours]]</f>
        <v>0</v>
      </c>
      <c r="U227" s="3">
        <f>SUM(Table39[[#This Row],[LPN Hours]], Table39[[#This Row],[LPN Admin Hours]])</f>
        <v>46.245333333333335</v>
      </c>
      <c r="V227" s="3">
        <f>Table39[[#This Row],[LPN Hours Contract]]+Table39[[#This Row],[LPN Admin Hours Contract]]</f>
        <v>15.661999999999999</v>
      </c>
      <c r="W227" s="4">
        <f t="shared" si="10"/>
        <v>0.33867201014877174</v>
      </c>
      <c r="X227" s="3">
        <v>38.250888888888888</v>
      </c>
      <c r="Y227" s="3">
        <v>15.661999999999999</v>
      </c>
      <c r="Z227" s="4">
        <f>Table39[[#This Row],[LPN Hours Contract]]/Table39[[#This Row],[LPN Hours]]</f>
        <v>0.40945453700422357</v>
      </c>
      <c r="AA227" s="3">
        <v>7.9944444444444445</v>
      </c>
      <c r="AB227" s="3">
        <v>0</v>
      </c>
      <c r="AC227" s="4">
        <f>Table39[[#This Row],[LPN Admin Hours Contract]]/Table39[[#This Row],[LPN Admin Hours]]</f>
        <v>0</v>
      </c>
      <c r="AD227" s="3">
        <f>SUM(Table39[[#This Row],[CNA Hours]], Table39[[#This Row],[NA in Training Hours]], Table39[[#This Row],[Med Aide/Tech Hours]])</f>
        <v>225.25</v>
      </c>
      <c r="AE227" s="3">
        <f>SUM(Table39[[#This Row],[CNA Hours Contract]], Table39[[#This Row],[NA in Training Hours Contract]], Table39[[#This Row],[Med Aide/Tech Hours Contract]])</f>
        <v>11.97688888888889</v>
      </c>
      <c r="AF227" s="4">
        <f>Table39[[#This Row],[CNA/NA/Med Aide Contract Hours]]/Table39[[#This Row],[Total CNA, NA in Training, Med Aide/Tech Hours]]</f>
        <v>5.3171537797508946E-2</v>
      </c>
      <c r="AG227" s="3">
        <v>172.5</v>
      </c>
      <c r="AH227" s="3">
        <v>11.97688888888889</v>
      </c>
      <c r="AI227" s="4">
        <f>Table39[[#This Row],[CNA Hours Contract]]/Table39[[#This Row],[CNA Hours]]</f>
        <v>6.9431239935587766E-2</v>
      </c>
      <c r="AJ227" s="3">
        <v>9.65</v>
      </c>
      <c r="AK227" s="3">
        <v>0</v>
      </c>
      <c r="AL227" s="4">
        <f>Table39[[#This Row],[NA in Training Hours Contract]]/Table39[[#This Row],[NA in Training Hours]]</f>
        <v>0</v>
      </c>
      <c r="AM227" s="3">
        <v>43.1</v>
      </c>
      <c r="AN227" s="3">
        <v>0</v>
      </c>
      <c r="AO227" s="4">
        <f>Table39[[#This Row],[Med Aide/Tech Hours Contract]]/Table39[[#This Row],[Med Aide/Tech Hours]]</f>
        <v>0</v>
      </c>
      <c r="AP227" s="1" t="s">
        <v>225</v>
      </c>
      <c r="AQ227" s="1">
        <v>7</v>
      </c>
    </row>
    <row r="228" spans="1:43" x14ac:dyDescent="0.2">
      <c r="A228" s="1" t="s">
        <v>479</v>
      </c>
      <c r="B228" s="1" t="s">
        <v>711</v>
      </c>
      <c r="C228" s="1" t="s">
        <v>1021</v>
      </c>
      <c r="D228" s="1" t="s">
        <v>1308</v>
      </c>
      <c r="E228" s="3">
        <v>50.81111111111111</v>
      </c>
      <c r="F228" s="3">
        <f t="shared" si="11"/>
        <v>191.10555555555555</v>
      </c>
      <c r="G228" s="3">
        <f>SUM(Table39[[#This Row],[RN Hours Contract (W/ Admin, DON)]], Table39[[#This Row],[LPN Contract Hours (w/ Admin)]], Table39[[#This Row],[CNA/NA/Med Aide Contract Hours]])</f>
        <v>0</v>
      </c>
      <c r="H228" s="4">
        <f>Table39[[#This Row],[Total Contract Hours]]/Table39[[#This Row],[Total Hours Nurse Staffing]]</f>
        <v>0</v>
      </c>
      <c r="I228" s="3">
        <f>SUM(Table39[[#This Row],[RN Hours]], Table39[[#This Row],[RN Admin Hours]], Table39[[#This Row],[RN DON Hours]])</f>
        <v>16.961111111111112</v>
      </c>
      <c r="J228" s="3">
        <f t="shared" si="9"/>
        <v>0</v>
      </c>
      <c r="K228" s="4">
        <f>Table39[[#This Row],[RN Hours Contract (W/ Admin, DON)]]/Table39[[#This Row],[RN Hours (w/ Admin, DON)]]</f>
        <v>0</v>
      </c>
      <c r="L228" s="3">
        <v>11.716666666666667</v>
      </c>
      <c r="M228" s="3">
        <v>0</v>
      </c>
      <c r="N228" s="4">
        <f>Table39[[#This Row],[RN Hours Contract]]/Table39[[#This Row],[RN Hours]]</f>
        <v>0</v>
      </c>
      <c r="O228" s="3">
        <v>0</v>
      </c>
      <c r="P228" s="3">
        <v>0</v>
      </c>
      <c r="Q228" s="4">
        <v>0</v>
      </c>
      <c r="R228" s="3">
        <v>5.2444444444444445</v>
      </c>
      <c r="S228" s="3">
        <v>0</v>
      </c>
      <c r="T228" s="4">
        <f>Table39[[#This Row],[RN DON Hours Contract]]/Table39[[#This Row],[RN DON Hours]]</f>
        <v>0</v>
      </c>
      <c r="U228" s="3">
        <f>SUM(Table39[[#This Row],[LPN Hours]], Table39[[#This Row],[LPN Admin Hours]])</f>
        <v>22.733333333333334</v>
      </c>
      <c r="V228" s="3">
        <f>Table39[[#This Row],[LPN Hours Contract]]+Table39[[#This Row],[LPN Admin Hours Contract]]</f>
        <v>0</v>
      </c>
      <c r="W228" s="4">
        <f t="shared" si="10"/>
        <v>0</v>
      </c>
      <c r="X228" s="3">
        <v>17.261111111111113</v>
      </c>
      <c r="Y228" s="3">
        <v>0</v>
      </c>
      <c r="Z228" s="4">
        <f>Table39[[#This Row],[LPN Hours Contract]]/Table39[[#This Row],[LPN Hours]]</f>
        <v>0</v>
      </c>
      <c r="AA228" s="3">
        <v>5.4722222222222223</v>
      </c>
      <c r="AB228" s="3">
        <v>0</v>
      </c>
      <c r="AC228" s="4">
        <f>Table39[[#This Row],[LPN Admin Hours Contract]]/Table39[[#This Row],[LPN Admin Hours]]</f>
        <v>0</v>
      </c>
      <c r="AD228" s="3">
        <f>SUM(Table39[[#This Row],[CNA Hours]], Table39[[#This Row],[NA in Training Hours]], Table39[[#This Row],[Med Aide/Tech Hours]])</f>
        <v>151.4111111111111</v>
      </c>
      <c r="AE228" s="3">
        <f>SUM(Table39[[#This Row],[CNA Hours Contract]], Table39[[#This Row],[NA in Training Hours Contract]], Table39[[#This Row],[Med Aide/Tech Hours Contract]])</f>
        <v>0</v>
      </c>
      <c r="AF228" s="4">
        <f>Table39[[#This Row],[CNA/NA/Med Aide Contract Hours]]/Table39[[#This Row],[Total CNA, NA in Training, Med Aide/Tech Hours]]</f>
        <v>0</v>
      </c>
      <c r="AG228" s="3">
        <v>121.45833333333333</v>
      </c>
      <c r="AH228" s="3">
        <v>0</v>
      </c>
      <c r="AI228" s="4">
        <f>Table39[[#This Row],[CNA Hours Contract]]/Table39[[#This Row],[CNA Hours]]</f>
        <v>0</v>
      </c>
      <c r="AJ228" s="3">
        <v>0</v>
      </c>
      <c r="AK228" s="3">
        <v>0</v>
      </c>
      <c r="AL228" s="4">
        <v>0</v>
      </c>
      <c r="AM228" s="3">
        <v>29.952777777777779</v>
      </c>
      <c r="AN228" s="3">
        <v>0</v>
      </c>
      <c r="AO228" s="4">
        <f>Table39[[#This Row],[Med Aide/Tech Hours Contract]]/Table39[[#This Row],[Med Aide/Tech Hours]]</f>
        <v>0</v>
      </c>
      <c r="AP228" s="1" t="s">
        <v>226</v>
      </c>
      <c r="AQ228" s="1">
        <v>7</v>
      </c>
    </row>
    <row r="229" spans="1:43" x14ac:dyDescent="0.2">
      <c r="A229" s="1" t="s">
        <v>479</v>
      </c>
      <c r="B229" s="1" t="s">
        <v>712</v>
      </c>
      <c r="C229" s="1" t="s">
        <v>1109</v>
      </c>
      <c r="D229" s="1" t="s">
        <v>1256</v>
      </c>
      <c r="E229" s="3">
        <v>22.588888888888889</v>
      </c>
      <c r="F229" s="3">
        <f t="shared" si="11"/>
        <v>93.563444444444443</v>
      </c>
      <c r="G229" s="3">
        <f>SUM(Table39[[#This Row],[RN Hours Contract (W/ Admin, DON)]], Table39[[#This Row],[LPN Contract Hours (w/ Admin)]], Table39[[#This Row],[CNA/NA/Med Aide Contract Hours]])</f>
        <v>1.1444444444444444</v>
      </c>
      <c r="H229" s="4">
        <f>Table39[[#This Row],[Total Contract Hours]]/Table39[[#This Row],[Total Hours Nurse Staffing]]</f>
        <v>1.2231747679233698E-2</v>
      </c>
      <c r="I229" s="3">
        <f>SUM(Table39[[#This Row],[RN Hours]], Table39[[#This Row],[RN Admin Hours]], Table39[[#This Row],[RN DON Hours]])</f>
        <v>14.147666666666666</v>
      </c>
      <c r="J229" s="3">
        <f t="shared" si="9"/>
        <v>1.1444444444444444</v>
      </c>
      <c r="K229" s="4">
        <f>Table39[[#This Row],[RN Hours Contract (W/ Admin, DON)]]/Table39[[#This Row],[RN Hours (w/ Admin, DON)]]</f>
        <v>8.0892805252534769E-2</v>
      </c>
      <c r="L229" s="3">
        <v>8.0809999999999995</v>
      </c>
      <c r="M229" s="3">
        <v>0.62222222222222223</v>
      </c>
      <c r="N229" s="4">
        <f>Table39[[#This Row],[RN Hours Contract]]/Table39[[#This Row],[RN Hours]]</f>
        <v>7.6998171293431783E-2</v>
      </c>
      <c r="O229" s="3">
        <v>0.52222222222222225</v>
      </c>
      <c r="P229" s="3">
        <v>0.52222222222222225</v>
      </c>
      <c r="Q229" s="4">
        <f>Table39[[#This Row],[RN Admin Hours Contract]]/Table39[[#This Row],[RN Admin Hours]]</f>
        <v>1</v>
      </c>
      <c r="R229" s="3">
        <v>5.5444444444444443</v>
      </c>
      <c r="S229" s="3">
        <v>0</v>
      </c>
      <c r="T229" s="4">
        <f>Table39[[#This Row],[RN DON Hours Contract]]/Table39[[#This Row],[RN DON Hours]]</f>
        <v>0</v>
      </c>
      <c r="U229" s="3">
        <f>SUM(Table39[[#This Row],[LPN Hours]], Table39[[#This Row],[LPN Admin Hours]])</f>
        <v>18.147666666666666</v>
      </c>
      <c r="V229" s="3">
        <f>Table39[[#This Row],[LPN Hours Contract]]+Table39[[#This Row],[LPN Admin Hours Contract]]</f>
        <v>0</v>
      </c>
      <c r="W229" s="4">
        <f t="shared" si="10"/>
        <v>0</v>
      </c>
      <c r="X229" s="3">
        <v>18.147666666666666</v>
      </c>
      <c r="Y229" s="3">
        <v>0</v>
      </c>
      <c r="Z229" s="4">
        <f>Table39[[#This Row],[LPN Hours Contract]]/Table39[[#This Row],[LPN Hours]]</f>
        <v>0</v>
      </c>
      <c r="AA229" s="3">
        <v>0</v>
      </c>
      <c r="AB229" s="3">
        <v>0</v>
      </c>
      <c r="AC229" s="4">
        <v>0</v>
      </c>
      <c r="AD229" s="3">
        <f>SUM(Table39[[#This Row],[CNA Hours]], Table39[[#This Row],[NA in Training Hours]], Table39[[#This Row],[Med Aide/Tech Hours]])</f>
        <v>61.268111111111111</v>
      </c>
      <c r="AE229" s="3">
        <f>SUM(Table39[[#This Row],[CNA Hours Contract]], Table39[[#This Row],[NA in Training Hours Contract]], Table39[[#This Row],[Med Aide/Tech Hours Contract]])</f>
        <v>0</v>
      </c>
      <c r="AF229" s="4">
        <f>Table39[[#This Row],[CNA/NA/Med Aide Contract Hours]]/Table39[[#This Row],[Total CNA, NA in Training, Med Aide/Tech Hours]]</f>
        <v>0</v>
      </c>
      <c r="AG229" s="3">
        <v>48.730555555555554</v>
      </c>
      <c r="AH229" s="3">
        <v>0</v>
      </c>
      <c r="AI229" s="4">
        <f>Table39[[#This Row],[CNA Hours Contract]]/Table39[[#This Row],[CNA Hours]]</f>
        <v>0</v>
      </c>
      <c r="AJ229" s="3">
        <v>0.16277777777777777</v>
      </c>
      <c r="AK229" s="3">
        <v>0</v>
      </c>
      <c r="AL229" s="4">
        <f>Table39[[#This Row],[NA in Training Hours Contract]]/Table39[[#This Row],[NA in Training Hours]]</f>
        <v>0</v>
      </c>
      <c r="AM229" s="3">
        <v>12.374777777777776</v>
      </c>
      <c r="AN229" s="3">
        <v>0</v>
      </c>
      <c r="AO229" s="4">
        <f>Table39[[#This Row],[Med Aide/Tech Hours Contract]]/Table39[[#This Row],[Med Aide/Tech Hours]]</f>
        <v>0</v>
      </c>
      <c r="AP229" s="1" t="s">
        <v>227</v>
      </c>
      <c r="AQ229" s="1">
        <v>7</v>
      </c>
    </row>
    <row r="230" spans="1:43" x14ac:dyDescent="0.2">
      <c r="A230" s="1" t="s">
        <v>479</v>
      </c>
      <c r="B230" s="1" t="s">
        <v>713</v>
      </c>
      <c r="C230" s="1" t="s">
        <v>1139</v>
      </c>
      <c r="D230" s="1" t="s">
        <v>1296</v>
      </c>
      <c r="E230" s="3">
        <v>17.899999999999999</v>
      </c>
      <c r="F230" s="3">
        <f t="shared" si="11"/>
        <v>76.399999999999991</v>
      </c>
      <c r="G230" s="3">
        <f>SUM(Table39[[#This Row],[RN Hours Contract (W/ Admin, DON)]], Table39[[#This Row],[LPN Contract Hours (w/ Admin)]], Table39[[#This Row],[CNA/NA/Med Aide Contract Hours]])</f>
        <v>0.26666666666666666</v>
      </c>
      <c r="H230" s="4">
        <f>Table39[[#This Row],[Total Contract Hours]]/Table39[[#This Row],[Total Hours Nurse Staffing]]</f>
        <v>3.490401396160559E-3</v>
      </c>
      <c r="I230" s="3">
        <f>SUM(Table39[[#This Row],[RN Hours]], Table39[[#This Row],[RN Admin Hours]], Table39[[#This Row],[RN DON Hours]])</f>
        <v>18.273</v>
      </c>
      <c r="J230" s="3">
        <f t="shared" si="9"/>
        <v>0.26666666666666666</v>
      </c>
      <c r="K230" s="4">
        <f>Table39[[#This Row],[RN Hours Contract (W/ Admin, DON)]]/Table39[[#This Row],[RN Hours (w/ Admin, DON)]]</f>
        <v>1.4593480362647987E-2</v>
      </c>
      <c r="L230" s="3">
        <v>16.939666666666668</v>
      </c>
      <c r="M230" s="3">
        <v>0.26666666666666666</v>
      </c>
      <c r="N230" s="4">
        <f>Table39[[#This Row],[RN Hours Contract]]/Table39[[#This Row],[RN Hours]]</f>
        <v>1.5742143686416497E-2</v>
      </c>
      <c r="O230" s="3">
        <v>0</v>
      </c>
      <c r="P230" s="3">
        <v>0</v>
      </c>
      <c r="Q230" s="4">
        <v>0</v>
      </c>
      <c r="R230" s="3">
        <v>1.3333333333333333</v>
      </c>
      <c r="S230" s="3">
        <v>0</v>
      </c>
      <c r="T230" s="4">
        <f>Table39[[#This Row],[RN DON Hours Contract]]/Table39[[#This Row],[RN DON Hours]]</f>
        <v>0</v>
      </c>
      <c r="U230" s="3">
        <f>SUM(Table39[[#This Row],[LPN Hours]], Table39[[#This Row],[LPN Admin Hours]])</f>
        <v>13.332777777777778</v>
      </c>
      <c r="V230" s="3">
        <f>Table39[[#This Row],[LPN Hours Contract]]+Table39[[#This Row],[LPN Admin Hours Contract]]</f>
        <v>0</v>
      </c>
      <c r="W230" s="4">
        <f t="shared" si="10"/>
        <v>0</v>
      </c>
      <c r="X230" s="3">
        <v>13.332777777777778</v>
      </c>
      <c r="Y230" s="3">
        <v>0</v>
      </c>
      <c r="Z230" s="4">
        <f>Table39[[#This Row],[LPN Hours Contract]]/Table39[[#This Row],[LPN Hours]]</f>
        <v>0</v>
      </c>
      <c r="AA230" s="3">
        <v>0</v>
      </c>
      <c r="AB230" s="3">
        <v>0</v>
      </c>
      <c r="AC230" s="4">
        <v>0</v>
      </c>
      <c r="AD230" s="3">
        <f>SUM(Table39[[#This Row],[CNA Hours]], Table39[[#This Row],[NA in Training Hours]], Table39[[#This Row],[Med Aide/Tech Hours]])</f>
        <v>44.794222222222217</v>
      </c>
      <c r="AE230" s="3">
        <f>SUM(Table39[[#This Row],[CNA Hours Contract]], Table39[[#This Row],[NA in Training Hours Contract]], Table39[[#This Row],[Med Aide/Tech Hours Contract]])</f>
        <v>0</v>
      </c>
      <c r="AF230" s="4">
        <f>Table39[[#This Row],[CNA/NA/Med Aide Contract Hours]]/Table39[[#This Row],[Total CNA, NA in Training, Med Aide/Tech Hours]]</f>
        <v>0</v>
      </c>
      <c r="AG230" s="3">
        <v>34.700666666666663</v>
      </c>
      <c r="AH230" s="3">
        <v>0</v>
      </c>
      <c r="AI230" s="4">
        <f>Table39[[#This Row],[CNA Hours Contract]]/Table39[[#This Row],[CNA Hours]]</f>
        <v>0</v>
      </c>
      <c r="AJ230" s="3">
        <v>10.093555555555557</v>
      </c>
      <c r="AK230" s="3">
        <v>0</v>
      </c>
      <c r="AL230" s="4">
        <f>Table39[[#This Row],[NA in Training Hours Contract]]/Table39[[#This Row],[NA in Training Hours]]</f>
        <v>0</v>
      </c>
      <c r="AM230" s="3">
        <v>0</v>
      </c>
      <c r="AN230" s="3">
        <v>0</v>
      </c>
      <c r="AO230" s="4">
        <v>0</v>
      </c>
      <c r="AP230" s="1" t="s">
        <v>228</v>
      </c>
      <c r="AQ230" s="1">
        <v>7</v>
      </c>
    </row>
    <row r="231" spans="1:43" x14ac:dyDescent="0.2">
      <c r="A231" s="1" t="s">
        <v>479</v>
      </c>
      <c r="B231" s="1" t="s">
        <v>714</v>
      </c>
      <c r="C231" s="1" t="s">
        <v>1140</v>
      </c>
      <c r="D231" s="1" t="s">
        <v>1237</v>
      </c>
      <c r="E231" s="3">
        <v>9.5555555555555554</v>
      </c>
      <c r="F231" s="3">
        <f t="shared" si="11"/>
        <v>62.733555555555554</v>
      </c>
      <c r="G231" s="3">
        <f>SUM(Table39[[#This Row],[RN Hours Contract (W/ Admin, DON)]], Table39[[#This Row],[LPN Contract Hours (w/ Admin)]], Table39[[#This Row],[CNA/NA/Med Aide Contract Hours]])</f>
        <v>1.2722222222222221</v>
      </c>
      <c r="H231" s="4">
        <f>Table39[[#This Row],[Total Contract Hours]]/Table39[[#This Row],[Total Hours Nurse Staffing]]</f>
        <v>2.0279772299779314E-2</v>
      </c>
      <c r="I231" s="3">
        <f>SUM(Table39[[#This Row],[RN Hours]], Table39[[#This Row],[RN Admin Hours]], Table39[[#This Row],[RN DON Hours]])</f>
        <v>8.7808888888888887</v>
      </c>
      <c r="J231" s="3">
        <f t="shared" si="9"/>
        <v>1.2722222222222221</v>
      </c>
      <c r="K231" s="4">
        <f>Table39[[#This Row],[RN Hours Contract (W/ Admin, DON)]]/Table39[[#This Row],[RN Hours (w/ Admin, DON)]]</f>
        <v>0.14488535708862682</v>
      </c>
      <c r="L231" s="3">
        <v>8.5836666666666659</v>
      </c>
      <c r="M231" s="3">
        <v>1.075</v>
      </c>
      <c r="N231" s="4">
        <f>Table39[[#This Row],[RN Hours Contract]]/Table39[[#This Row],[RN Hours]]</f>
        <v>0.12523785484058872</v>
      </c>
      <c r="O231" s="3">
        <v>0.19722222222222222</v>
      </c>
      <c r="P231" s="3">
        <v>0.19722222222222222</v>
      </c>
      <c r="Q231" s="4">
        <f>Table39[[#This Row],[RN Admin Hours Contract]]/Table39[[#This Row],[RN Admin Hours]]</f>
        <v>1</v>
      </c>
      <c r="R231" s="3">
        <v>0</v>
      </c>
      <c r="S231" s="3">
        <v>0</v>
      </c>
      <c r="T231" s="4">
        <v>0</v>
      </c>
      <c r="U231" s="3">
        <f>SUM(Table39[[#This Row],[LPN Hours]], Table39[[#This Row],[LPN Admin Hours]])</f>
        <v>21.398777777777777</v>
      </c>
      <c r="V231" s="3">
        <f>Table39[[#This Row],[LPN Hours Contract]]+Table39[[#This Row],[LPN Admin Hours Contract]]</f>
        <v>0</v>
      </c>
      <c r="W231" s="4">
        <f t="shared" si="10"/>
        <v>0</v>
      </c>
      <c r="X231" s="3">
        <v>21.398777777777777</v>
      </c>
      <c r="Y231" s="3">
        <v>0</v>
      </c>
      <c r="Z231" s="4">
        <f>Table39[[#This Row],[LPN Hours Contract]]/Table39[[#This Row],[LPN Hours]]</f>
        <v>0</v>
      </c>
      <c r="AA231" s="3">
        <v>0</v>
      </c>
      <c r="AB231" s="3">
        <v>0</v>
      </c>
      <c r="AC231" s="4">
        <v>0</v>
      </c>
      <c r="AD231" s="3">
        <f>SUM(Table39[[#This Row],[CNA Hours]], Table39[[#This Row],[NA in Training Hours]], Table39[[#This Row],[Med Aide/Tech Hours]])</f>
        <v>32.553888888888885</v>
      </c>
      <c r="AE231" s="3">
        <f>SUM(Table39[[#This Row],[CNA Hours Contract]], Table39[[#This Row],[NA in Training Hours Contract]], Table39[[#This Row],[Med Aide/Tech Hours Contract]])</f>
        <v>0</v>
      </c>
      <c r="AF231" s="4">
        <f>Table39[[#This Row],[CNA/NA/Med Aide Contract Hours]]/Table39[[#This Row],[Total CNA, NA in Training, Med Aide/Tech Hours]]</f>
        <v>0</v>
      </c>
      <c r="AG231" s="3">
        <v>4.6374444444444443</v>
      </c>
      <c r="AH231" s="3">
        <v>0</v>
      </c>
      <c r="AI231" s="4">
        <f>Table39[[#This Row],[CNA Hours Contract]]/Table39[[#This Row],[CNA Hours]]</f>
        <v>0</v>
      </c>
      <c r="AJ231" s="3">
        <v>22.252333333333329</v>
      </c>
      <c r="AK231" s="3">
        <v>0</v>
      </c>
      <c r="AL231" s="4">
        <f>Table39[[#This Row],[NA in Training Hours Contract]]/Table39[[#This Row],[NA in Training Hours]]</f>
        <v>0</v>
      </c>
      <c r="AM231" s="3">
        <v>5.6641111111111115</v>
      </c>
      <c r="AN231" s="3">
        <v>0</v>
      </c>
      <c r="AO231" s="4">
        <f>Table39[[#This Row],[Med Aide/Tech Hours Contract]]/Table39[[#This Row],[Med Aide/Tech Hours]]</f>
        <v>0</v>
      </c>
      <c r="AP231" s="1" t="s">
        <v>229</v>
      </c>
      <c r="AQ231" s="1">
        <v>7</v>
      </c>
    </row>
    <row r="232" spans="1:43" x14ac:dyDescent="0.2">
      <c r="A232" s="1" t="s">
        <v>479</v>
      </c>
      <c r="B232" s="1" t="s">
        <v>715</v>
      </c>
      <c r="C232" s="1" t="s">
        <v>1044</v>
      </c>
      <c r="D232" s="1" t="s">
        <v>1296</v>
      </c>
      <c r="E232" s="3">
        <v>42.733333333333334</v>
      </c>
      <c r="F232" s="3">
        <f t="shared" si="11"/>
        <v>120.49933333333334</v>
      </c>
      <c r="G232" s="3">
        <f>SUM(Table39[[#This Row],[RN Hours Contract (W/ Admin, DON)]], Table39[[#This Row],[LPN Contract Hours (w/ Admin)]], Table39[[#This Row],[CNA/NA/Med Aide Contract Hours]])</f>
        <v>0</v>
      </c>
      <c r="H232" s="4">
        <f>Table39[[#This Row],[Total Contract Hours]]/Table39[[#This Row],[Total Hours Nurse Staffing]]</f>
        <v>0</v>
      </c>
      <c r="I232" s="3">
        <f>SUM(Table39[[#This Row],[RN Hours]], Table39[[#This Row],[RN Admin Hours]], Table39[[#This Row],[RN DON Hours]])</f>
        <v>16.934555555555555</v>
      </c>
      <c r="J232" s="3">
        <f t="shared" si="9"/>
        <v>0</v>
      </c>
      <c r="K232" s="4">
        <f>Table39[[#This Row],[RN Hours Contract (W/ Admin, DON)]]/Table39[[#This Row],[RN Hours (w/ Admin, DON)]]</f>
        <v>0</v>
      </c>
      <c r="L232" s="3">
        <v>6.5448888888888881</v>
      </c>
      <c r="M232" s="3">
        <v>0</v>
      </c>
      <c r="N232" s="4">
        <f>Table39[[#This Row],[RN Hours Contract]]/Table39[[#This Row],[RN Hours]]</f>
        <v>0</v>
      </c>
      <c r="O232" s="3">
        <v>4.9785555555555554</v>
      </c>
      <c r="P232" s="3">
        <v>0</v>
      </c>
      <c r="Q232" s="4">
        <f>Table39[[#This Row],[RN Admin Hours Contract]]/Table39[[#This Row],[RN Admin Hours]]</f>
        <v>0</v>
      </c>
      <c r="R232" s="3">
        <v>5.4111111111111114</v>
      </c>
      <c r="S232" s="3">
        <v>0</v>
      </c>
      <c r="T232" s="4">
        <f>Table39[[#This Row],[RN DON Hours Contract]]/Table39[[#This Row],[RN DON Hours]]</f>
        <v>0</v>
      </c>
      <c r="U232" s="3">
        <f>SUM(Table39[[#This Row],[LPN Hours]], Table39[[#This Row],[LPN Admin Hours]])</f>
        <v>20.214777777777776</v>
      </c>
      <c r="V232" s="3">
        <f>Table39[[#This Row],[LPN Hours Contract]]+Table39[[#This Row],[LPN Admin Hours Contract]]</f>
        <v>0</v>
      </c>
      <c r="W232" s="4">
        <f t="shared" si="10"/>
        <v>0</v>
      </c>
      <c r="X232" s="3">
        <v>20.214777777777776</v>
      </c>
      <c r="Y232" s="3">
        <v>0</v>
      </c>
      <c r="Z232" s="4">
        <f>Table39[[#This Row],[LPN Hours Contract]]/Table39[[#This Row],[LPN Hours]]</f>
        <v>0</v>
      </c>
      <c r="AA232" s="3">
        <v>0</v>
      </c>
      <c r="AB232" s="3">
        <v>0</v>
      </c>
      <c r="AC232" s="4">
        <v>0</v>
      </c>
      <c r="AD232" s="3">
        <f>SUM(Table39[[#This Row],[CNA Hours]], Table39[[#This Row],[NA in Training Hours]], Table39[[#This Row],[Med Aide/Tech Hours]])</f>
        <v>83.350000000000009</v>
      </c>
      <c r="AE232" s="3">
        <f>SUM(Table39[[#This Row],[CNA Hours Contract]], Table39[[#This Row],[NA in Training Hours Contract]], Table39[[#This Row],[Med Aide/Tech Hours Contract]])</f>
        <v>0</v>
      </c>
      <c r="AF232" s="4">
        <f>Table39[[#This Row],[CNA/NA/Med Aide Contract Hours]]/Table39[[#This Row],[Total CNA, NA in Training, Med Aide/Tech Hours]]</f>
        <v>0</v>
      </c>
      <c r="AG232" s="3">
        <v>50.123555555555555</v>
      </c>
      <c r="AH232" s="3">
        <v>0</v>
      </c>
      <c r="AI232" s="4">
        <f>Table39[[#This Row],[CNA Hours Contract]]/Table39[[#This Row],[CNA Hours]]</f>
        <v>0</v>
      </c>
      <c r="AJ232" s="3">
        <v>18.907666666666664</v>
      </c>
      <c r="AK232" s="3">
        <v>0</v>
      </c>
      <c r="AL232" s="4">
        <f>Table39[[#This Row],[NA in Training Hours Contract]]/Table39[[#This Row],[NA in Training Hours]]</f>
        <v>0</v>
      </c>
      <c r="AM232" s="3">
        <v>14.318777777777779</v>
      </c>
      <c r="AN232" s="3">
        <v>0</v>
      </c>
      <c r="AO232" s="4">
        <f>Table39[[#This Row],[Med Aide/Tech Hours Contract]]/Table39[[#This Row],[Med Aide/Tech Hours]]</f>
        <v>0</v>
      </c>
      <c r="AP232" s="1" t="s">
        <v>230</v>
      </c>
      <c r="AQ232" s="1">
        <v>7</v>
      </c>
    </row>
    <row r="233" spans="1:43" x14ac:dyDescent="0.2">
      <c r="A233" s="1" t="s">
        <v>479</v>
      </c>
      <c r="B233" s="1" t="s">
        <v>716</v>
      </c>
      <c r="C233" s="1" t="s">
        <v>1141</v>
      </c>
      <c r="D233" s="1" t="s">
        <v>1309</v>
      </c>
      <c r="E233" s="3">
        <v>72.188888888888883</v>
      </c>
      <c r="F233" s="3">
        <f t="shared" si="11"/>
        <v>251.45644444444446</v>
      </c>
      <c r="G233" s="3">
        <f>SUM(Table39[[#This Row],[RN Hours Contract (W/ Admin, DON)]], Table39[[#This Row],[LPN Contract Hours (w/ Admin)]], Table39[[#This Row],[CNA/NA/Med Aide Contract Hours]])</f>
        <v>0</v>
      </c>
      <c r="H233" s="4">
        <f>Table39[[#This Row],[Total Contract Hours]]/Table39[[#This Row],[Total Hours Nurse Staffing]]</f>
        <v>0</v>
      </c>
      <c r="I233" s="3">
        <f>SUM(Table39[[#This Row],[RN Hours]], Table39[[#This Row],[RN Admin Hours]], Table39[[#This Row],[RN DON Hours]])</f>
        <v>42.475333333333332</v>
      </c>
      <c r="J233" s="3">
        <f t="shared" si="9"/>
        <v>0</v>
      </c>
      <c r="K233" s="4">
        <f>Table39[[#This Row],[RN Hours Contract (W/ Admin, DON)]]/Table39[[#This Row],[RN Hours (w/ Admin, DON)]]</f>
        <v>0</v>
      </c>
      <c r="L233" s="3">
        <v>31.44777777777778</v>
      </c>
      <c r="M233" s="3">
        <v>0</v>
      </c>
      <c r="N233" s="4">
        <f>Table39[[#This Row],[RN Hours Contract]]/Table39[[#This Row],[RN Hours]]</f>
        <v>0</v>
      </c>
      <c r="O233" s="3">
        <v>5.4469999999999992</v>
      </c>
      <c r="P233" s="3">
        <v>0</v>
      </c>
      <c r="Q233" s="4">
        <f>Table39[[#This Row],[RN Admin Hours Contract]]/Table39[[#This Row],[RN Admin Hours]]</f>
        <v>0</v>
      </c>
      <c r="R233" s="3">
        <v>5.5805555555555539</v>
      </c>
      <c r="S233" s="3">
        <v>0</v>
      </c>
      <c r="T233" s="4">
        <f>Table39[[#This Row],[RN DON Hours Contract]]/Table39[[#This Row],[RN DON Hours]]</f>
        <v>0</v>
      </c>
      <c r="U233" s="3">
        <f>SUM(Table39[[#This Row],[LPN Hours]], Table39[[#This Row],[LPN Admin Hours]])</f>
        <v>24.319777777777777</v>
      </c>
      <c r="V233" s="3">
        <f>Table39[[#This Row],[LPN Hours Contract]]+Table39[[#This Row],[LPN Admin Hours Contract]]</f>
        <v>0</v>
      </c>
      <c r="W233" s="4">
        <f t="shared" si="10"/>
        <v>0</v>
      </c>
      <c r="X233" s="3">
        <v>22.141666666666666</v>
      </c>
      <c r="Y233" s="3">
        <v>0</v>
      </c>
      <c r="Z233" s="4">
        <f>Table39[[#This Row],[LPN Hours Contract]]/Table39[[#This Row],[LPN Hours]]</f>
        <v>0</v>
      </c>
      <c r="AA233" s="3">
        <v>2.1781111111111109</v>
      </c>
      <c r="AB233" s="3">
        <v>0</v>
      </c>
      <c r="AC233" s="4">
        <f>Table39[[#This Row],[LPN Admin Hours Contract]]/Table39[[#This Row],[LPN Admin Hours]]</f>
        <v>0</v>
      </c>
      <c r="AD233" s="3">
        <f>SUM(Table39[[#This Row],[CNA Hours]], Table39[[#This Row],[NA in Training Hours]], Table39[[#This Row],[Med Aide/Tech Hours]])</f>
        <v>184.66133333333335</v>
      </c>
      <c r="AE233" s="3">
        <f>SUM(Table39[[#This Row],[CNA Hours Contract]], Table39[[#This Row],[NA in Training Hours Contract]], Table39[[#This Row],[Med Aide/Tech Hours Contract]])</f>
        <v>0</v>
      </c>
      <c r="AF233" s="4">
        <f>Table39[[#This Row],[CNA/NA/Med Aide Contract Hours]]/Table39[[#This Row],[Total CNA, NA in Training, Med Aide/Tech Hours]]</f>
        <v>0</v>
      </c>
      <c r="AG233" s="3">
        <v>98.553222222222232</v>
      </c>
      <c r="AH233" s="3">
        <v>0</v>
      </c>
      <c r="AI233" s="4">
        <f>Table39[[#This Row],[CNA Hours Contract]]/Table39[[#This Row],[CNA Hours]]</f>
        <v>0</v>
      </c>
      <c r="AJ233" s="3">
        <v>55.582111111111097</v>
      </c>
      <c r="AK233" s="3">
        <v>0</v>
      </c>
      <c r="AL233" s="4">
        <f>Table39[[#This Row],[NA in Training Hours Contract]]/Table39[[#This Row],[NA in Training Hours]]</f>
        <v>0</v>
      </c>
      <c r="AM233" s="3">
        <v>30.526000000000003</v>
      </c>
      <c r="AN233" s="3">
        <v>0</v>
      </c>
      <c r="AO233" s="4">
        <f>Table39[[#This Row],[Med Aide/Tech Hours Contract]]/Table39[[#This Row],[Med Aide/Tech Hours]]</f>
        <v>0</v>
      </c>
      <c r="AP233" s="1" t="s">
        <v>231</v>
      </c>
      <c r="AQ233" s="1">
        <v>7</v>
      </c>
    </row>
    <row r="234" spans="1:43" x14ac:dyDescent="0.2">
      <c r="A234" s="1" t="s">
        <v>479</v>
      </c>
      <c r="B234" s="1" t="s">
        <v>717</v>
      </c>
      <c r="C234" s="1" t="s">
        <v>1004</v>
      </c>
      <c r="D234" s="1" t="s">
        <v>1225</v>
      </c>
      <c r="E234" s="3">
        <v>39.222222222222221</v>
      </c>
      <c r="F234" s="3">
        <f t="shared" si="11"/>
        <v>130.63611111111112</v>
      </c>
      <c r="G234" s="3">
        <f>SUM(Table39[[#This Row],[RN Hours Contract (W/ Admin, DON)]], Table39[[#This Row],[LPN Contract Hours (w/ Admin)]], Table39[[#This Row],[CNA/NA/Med Aide Contract Hours]])</f>
        <v>0</v>
      </c>
      <c r="H234" s="4">
        <f>Table39[[#This Row],[Total Contract Hours]]/Table39[[#This Row],[Total Hours Nurse Staffing]]</f>
        <v>0</v>
      </c>
      <c r="I234" s="3">
        <f>SUM(Table39[[#This Row],[RN Hours]], Table39[[#This Row],[RN Admin Hours]], Table39[[#This Row],[RN DON Hours]])</f>
        <v>15.56388888888889</v>
      </c>
      <c r="J234" s="3">
        <f t="shared" si="9"/>
        <v>0</v>
      </c>
      <c r="K234" s="4">
        <f>Table39[[#This Row],[RN Hours Contract (W/ Admin, DON)]]/Table39[[#This Row],[RN Hours (w/ Admin, DON)]]</f>
        <v>0</v>
      </c>
      <c r="L234" s="3">
        <v>11.208333333333334</v>
      </c>
      <c r="M234" s="3">
        <v>0</v>
      </c>
      <c r="N234" s="4">
        <f>Table39[[#This Row],[RN Hours Contract]]/Table39[[#This Row],[RN Hours]]</f>
        <v>0</v>
      </c>
      <c r="O234" s="3">
        <v>0</v>
      </c>
      <c r="P234" s="3">
        <v>0</v>
      </c>
      <c r="Q234" s="4">
        <v>0</v>
      </c>
      <c r="R234" s="3">
        <v>4.3555555555555552</v>
      </c>
      <c r="S234" s="3">
        <v>0</v>
      </c>
      <c r="T234" s="4">
        <f>Table39[[#This Row],[RN DON Hours Contract]]/Table39[[#This Row],[RN DON Hours]]</f>
        <v>0</v>
      </c>
      <c r="U234" s="3">
        <f>SUM(Table39[[#This Row],[LPN Hours]], Table39[[#This Row],[LPN Admin Hours]])</f>
        <v>33.008333333333333</v>
      </c>
      <c r="V234" s="3">
        <f>Table39[[#This Row],[LPN Hours Contract]]+Table39[[#This Row],[LPN Admin Hours Contract]]</f>
        <v>0</v>
      </c>
      <c r="W234" s="4">
        <f t="shared" si="10"/>
        <v>0</v>
      </c>
      <c r="X234" s="3">
        <v>26.866666666666667</v>
      </c>
      <c r="Y234" s="3">
        <v>0</v>
      </c>
      <c r="Z234" s="4">
        <f>Table39[[#This Row],[LPN Hours Contract]]/Table39[[#This Row],[LPN Hours]]</f>
        <v>0</v>
      </c>
      <c r="AA234" s="3">
        <v>6.1416666666666666</v>
      </c>
      <c r="AB234" s="3">
        <v>0</v>
      </c>
      <c r="AC234" s="4">
        <f>Table39[[#This Row],[LPN Admin Hours Contract]]/Table39[[#This Row],[LPN Admin Hours]]</f>
        <v>0</v>
      </c>
      <c r="AD234" s="3">
        <f>SUM(Table39[[#This Row],[CNA Hours]], Table39[[#This Row],[NA in Training Hours]], Table39[[#This Row],[Med Aide/Tech Hours]])</f>
        <v>82.063888888888897</v>
      </c>
      <c r="AE234" s="3">
        <f>SUM(Table39[[#This Row],[CNA Hours Contract]], Table39[[#This Row],[NA in Training Hours Contract]], Table39[[#This Row],[Med Aide/Tech Hours Contract]])</f>
        <v>0</v>
      </c>
      <c r="AF234" s="4">
        <f>Table39[[#This Row],[CNA/NA/Med Aide Contract Hours]]/Table39[[#This Row],[Total CNA, NA in Training, Med Aide/Tech Hours]]</f>
        <v>0</v>
      </c>
      <c r="AG234" s="3">
        <v>60.205555555555556</v>
      </c>
      <c r="AH234" s="3">
        <v>0</v>
      </c>
      <c r="AI234" s="4">
        <f>Table39[[#This Row],[CNA Hours Contract]]/Table39[[#This Row],[CNA Hours]]</f>
        <v>0</v>
      </c>
      <c r="AJ234" s="3">
        <v>9.5666666666666664</v>
      </c>
      <c r="AK234" s="3">
        <v>0</v>
      </c>
      <c r="AL234" s="4">
        <f>Table39[[#This Row],[NA in Training Hours Contract]]/Table39[[#This Row],[NA in Training Hours]]</f>
        <v>0</v>
      </c>
      <c r="AM234" s="3">
        <v>12.291666666666666</v>
      </c>
      <c r="AN234" s="3">
        <v>0</v>
      </c>
      <c r="AO234" s="4">
        <f>Table39[[#This Row],[Med Aide/Tech Hours Contract]]/Table39[[#This Row],[Med Aide/Tech Hours]]</f>
        <v>0</v>
      </c>
      <c r="AP234" s="1" t="s">
        <v>232</v>
      </c>
      <c r="AQ234" s="1">
        <v>7</v>
      </c>
    </row>
    <row r="235" spans="1:43" x14ac:dyDescent="0.2">
      <c r="A235" s="1" t="s">
        <v>479</v>
      </c>
      <c r="B235" s="1" t="s">
        <v>718</v>
      </c>
      <c r="C235" s="1" t="s">
        <v>1142</v>
      </c>
      <c r="D235" s="1" t="s">
        <v>1230</v>
      </c>
      <c r="E235" s="3">
        <v>59.733333333333334</v>
      </c>
      <c r="F235" s="3">
        <f t="shared" si="11"/>
        <v>161.23288888888891</v>
      </c>
      <c r="G235" s="3">
        <f>SUM(Table39[[#This Row],[RN Hours Contract (W/ Admin, DON)]], Table39[[#This Row],[LPN Contract Hours (w/ Admin)]], Table39[[#This Row],[CNA/NA/Med Aide Contract Hours]])</f>
        <v>0</v>
      </c>
      <c r="H235" s="4">
        <f>Table39[[#This Row],[Total Contract Hours]]/Table39[[#This Row],[Total Hours Nurse Staffing]]</f>
        <v>0</v>
      </c>
      <c r="I235" s="3">
        <f>SUM(Table39[[#This Row],[RN Hours]], Table39[[#This Row],[RN Admin Hours]], Table39[[#This Row],[RN DON Hours]])</f>
        <v>31.812444444444445</v>
      </c>
      <c r="J235" s="3">
        <f t="shared" si="9"/>
        <v>0</v>
      </c>
      <c r="K235" s="4">
        <f>Table39[[#This Row],[RN Hours Contract (W/ Admin, DON)]]/Table39[[#This Row],[RN Hours (w/ Admin, DON)]]</f>
        <v>0</v>
      </c>
      <c r="L235" s="3">
        <v>26.212444444444444</v>
      </c>
      <c r="M235" s="3">
        <v>0</v>
      </c>
      <c r="N235" s="4">
        <f>Table39[[#This Row],[RN Hours Contract]]/Table39[[#This Row],[RN Hours]]</f>
        <v>0</v>
      </c>
      <c r="O235" s="3">
        <v>0</v>
      </c>
      <c r="P235" s="3">
        <v>0</v>
      </c>
      <c r="Q235" s="4">
        <v>0</v>
      </c>
      <c r="R235" s="3">
        <v>5.6</v>
      </c>
      <c r="S235" s="3">
        <v>0</v>
      </c>
      <c r="T235" s="4">
        <f>Table39[[#This Row],[RN DON Hours Contract]]/Table39[[#This Row],[RN DON Hours]]</f>
        <v>0</v>
      </c>
      <c r="U235" s="3">
        <f>SUM(Table39[[#This Row],[LPN Hours]], Table39[[#This Row],[LPN Admin Hours]])</f>
        <v>21.891888888888889</v>
      </c>
      <c r="V235" s="3">
        <f>Table39[[#This Row],[LPN Hours Contract]]+Table39[[#This Row],[LPN Admin Hours Contract]]</f>
        <v>0</v>
      </c>
      <c r="W235" s="4">
        <f t="shared" si="10"/>
        <v>0</v>
      </c>
      <c r="X235" s="3">
        <v>16.220666666666666</v>
      </c>
      <c r="Y235" s="3">
        <v>0</v>
      </c>
      <c r="Z235" s="4">
        <f>Table39[[#This Row],[LPN Hours Contract]]/Table39[[#This Row],[LPN Hours]]</f>
        <v>0</v>
      </c>
      <c r="AA235" s="3">
        <v>5.6712222222222222</v>
      </c>
      <c r="AB235" s="3">
        <v>0</v>
      </c>
      <c r="AC235" s="4">
        <f>Table39[[#This Row],[LPN Admin Hours Contract]]/Table39[[#This Row],[LPN Admin Hours]]</f>
        <v>0</v>
      </c>
      <c r="AD235" s="3">
        <f>SUM(Table39[[#This Row],[CNA Hours]], Table39[[#This Row],[NA in Training Hours]], Table39[[#This Row],[Med Aide/Tech Hours]])</f>
        <v>107.52855555555557</v>
      </c>
      <c r="AE235" s="3">
        <f>SUM(Table39[[#This Row],[CNA Hours Contract]], Table39[[#This Row],[NA in Training Hours Contract]], Table39[[#This Row],[Med Aide/Tech Hours Contract]])</f>
        <v>0</v>
      </c>
      <c r="AF235" s="4">
        <f>Table39[[#This Row],[CNA/NA/Med Aide Contract Hours]]/Table39[[#This Row],[Total CNA, NA in Training, Med Aide/Tech Hours]]</f>
        <v>0</v>
      </c>
      <c r="AG235" s="3">
        <v>23.601666666666667</v>
      </c>
      <c r="AH235" s="3">
        <v>0</v>
      </c>
      <c r="AI235" s="4">
        <f>Table39[[#This Row],[CNA Hours Contract]]/Table39[[#This Row],[CNA Hours]]</f>
        <v>0</v>
      </c>
      <c r="AJ235" s="3">
        <v>56.427777777777791</v>
      </c>
      <c r="AK235" s="3">
        <v>0</v>
      </c>
      <c r="AL235" s="4">
        <f>Table39[[#This Row],[NA in Training Hours Contract]]/Table39[[#This Row],[NA in Training Hours]]</f>
        <v>0</v>
      </c>
      <c r="AM235" s="3">
        <v>27.499111111111105</v>
      </c>
      <c r="AN235" s="3">
        <v>0</v>
      </c>
      <c r="AO235" s="4">
        <f>Table39[[#This Row],[Med Aide/Tech Hours Contract]]/Table39[[#This Row],[Med Aide/Tech Hours]]</f>
        <v>0</v>
      </c>
      <c r="AP235" s="1" t="s">
        <v>233</v>
      </c>
      <c r="AQ235" s="1">
        <v>7</v>
      </c>
    </row>
    <row r="236" spans="1:43" x14ac:dyDescent="0.2">
      <c r="A236" s="1" t="s">
        <v>479</v>
      </c>
      <c r="B236" s="1" t="s">
        <v>719</v>
      </c>
      <c r="C236" s="1" t="s">
        <v>1073</v>
      </c>
      <c r="D236" s="1" t="s">
        <v>1219</v>
      </c>
      <c r="E236" s="3">
        <v>58.955555555555556</v>
      </c>
      <c r="F236" s="3">
        <f t="shared" si="11"/>
        <v>202.71200000000005</v>
      </c>
      <c r="G236" s="3">
        <f>SUM(Table39[[#This Row],[RN Hours Contract (W/ Admin, DON)]], Table39[[#This Row],[LPN Contract Hours (w/ Admin)]], Table39[[#This Row],[CNA/NA/Med Aide Contract Hours]])</f>
        <v>0</v>
      </c>
      <c r="H236" s="4">
        <f>Table39[[#This Row],[Total Contract Hours]]/Table39[[#This Row],[Total Hours Nurse Staffing]]</f>
        <v>0</v>
      </c>
      <c r="I236" s="3">
        <f>SUM(Table39[[#This Row],[RN Hours]], Table39[[#This Row],[RN Admin Hours]], Table39[[#This Row],[RN DON Hours]])</f>
        <v>19.960444444444445</v>
      </c>
      <c r="J236" s="3">
        <f t="shared" si="9"/>
        <v>0</v>
      </c>
      <c r="K236" s="4">
        <f>Table39[[#This Row],[RN Hours Contract (W/ Admin, DON)]]/Table39[[#This Row],[RN Hours (w/ Admin, DON)]]</f>
        <v>0</v>
      </c>
      <c r="L236" s="3">
        <v>14.271555555555556</v>
      </c>
      <c r="M236" s="3">
        <v>0</v>
      </c>
      <c r="N236" s="4">
        <f>Table39[[#This Row],[RN Hours Contract]]/Table39[[#This Row],[RN Hours]]</f>
        <v>0</v>
      </c>
      <c r="O236" s="3">
        <v>0</v>
      </c>
      <c r="P236" s="3">
        <v>0</v>
      </c>
      <c r="Q236" s="4">
        <v>0</v>
      </c>
      <c r="R236" s="3">
        <v>5.6888888888888891</v>
      </c>
      <c r="S236" s="3">
        <v>0</v>
      </c>
      <c r="T236" s="4">
        <f>Table39[[#This Row],[RN DON Hours Contract]]/Table39[[#This Row],[RN DON Hours]]</f>
        <v>0</v>
      </c>
      <c r="U236" s="3">
        <f>SUM(Table39[[#This Row],[LPN Hours]], Table39[[#This Row],[LPN Admin Hours]])</f>
        <v>28.104444444444447</v>
      </c>
      <c r="V236" s="3">
        <f>Table39[[#This Row],[LPN Hours Contract]]+Table39[[#This Row],[LPN Admin Hours Contract]]</f>
        <v>0</v>
      </c>
      <c r="W236" s="4">
        <f t="shared" si="10"/>
        <v>0</v>
      </c>
      <c r="X236" s="3">
        <v>28.104444444444447</v>
      </c>
      <c r="Y236" s="3">
        <v>0</v>
      </c>
      <c r="Z236" s="4">
        <f>Table39[[#This Row],[LPN Hours Contract]]/Table39[[#This Row],[LPN Hours]]</f>
        <v>0</v>
      </c>
      <c r="AA236" s="3">
        <v>0</v>
      </c>
      <c r="AB236" s="3">
        <v>0</v>
      </c>
      <c r="AC236" s="4">
        <v>0</v>
      </c>
      <c r="AD236" s="3">
        <f>SUM(Table39[[#This Row],[CNA Hours]], Table39[[#This Row],[NA in Training Hours]], Table39[[#This Row],[Med Aide/Tech Hours]])</f>
        <v>154.64711111111114</v>
      </c>
      <c r="AE236" s="3">
        <f>SUM(Table39[[#This Row],[CNA Hours Contract]], Table39[[#This Row],[NA in Training Hours Contract]], Table39[[#This Row],[Med Aide/Tech Hours Contract]])</f>
        <v>0</v>
      </c>
      <c r="AF236" s="4">
        <f>Table39[[#This Row],[CNA/NA/Med Aide Contract Hours]]/Table39[[#This Row],[Total CNA, NA in Training, Med Aide/Tech Hours]]</f>
        <v>0</v>
      </c>
      <c r="AG236" s="3">
        <v>104.68655555555557</v>
      </c>
      <c r="AH236" s="3">
        <v>0</v>
      </c>
      <c r="AI236" s="4">
        <f>Table39[[#This Row],[CNA Hours Contract]]/Table39[[#This Row],[CNA Hours]]</f>
        <v>0</v>
      </c>
      <c r="AJ236" s="3">
        <v>37.969555555555566</v>
      </c>
      <c r="AK236" s="3">
        <v>0</v>
      </c>
      <c r="AL236" s="4">
        <f>Table39[[#This Row],[NA in Training Hours Contract]]/Table39[[#This Row],[NA in Training Hours]]</f>
        <v>0</v>
      </c>
      <c r="AM236" s="3">
        <v>11.991000000000001</v>
      </c>
      <c r="AN236" s="3">
        <v>0</v>
      </c>
      <c r="AO236" s="4">
        <f>Table39[[#This Row],[Med Aide/Tech Hours Contract]]/Table39[[#This Row],[Med Aide/Tech Hours]]</f>
        <v>0</v>
      </c>
      <c r="AP236" s="1" t="s">
        <v>234</v>
      </c>
      <c r="AQ236" s="1">
        <v>7</v>
      </c>
    </row>
    <row r="237" spans="1:43" x14ac:dyDescent="0.2">
      <c r="A237" s="1" t="s">
        <v>479</v>
      </c>
      <c r="B237" s="1" t="s">
        <v>720</v>
      </c>
      <c r="C237" s="1" t="s">
        <v>1109</v>
      </c>
      <c r="D237" s="1" t="s">
        <v>1285</v>
      </c>
      <c r="E237" s="3">
        <v>59.18888888888889</v>
      </c>
      <c r="F237" s="3">
        <f t="shared" si="11"/>
        <v>156.42222222222222</v>
      </c>
      <c r="G237" s="3">
        <f>SUM(Table39[[#This Row],[RN Hours Contract (W/ Admin, DON)]], Table39[[#This Row],[LPN Contract Hours (w/ Admin)]], Table39[[#This Row],[CNA/NA/Med Aide Contract Hours]])</f>
        <v>0</v>
      </c>
      <c r="H237" s="4">
        <f>Table39[[#This Row],[Total Contract Hours]]/Table39[[#This Row],[Total Hours Nurse Staffing]]</f>
        <v>0</v>
      </c>
      <c r="I237" s="3">
        <f>SUM(Table39[[#This Row],[RN Hours]], Table39[[#This Row],[RN Admin Hours]], Table39[[#This Row],[RN DON Hours]])</f>
        <v>14.738888888888889</v>
      </c>
      <c r="J237" s="3">
        <f t="shared" si="9"/>
        <v>0</v>
      </c>
      <c r="K237" s="4">
        <f>Table39[[#This Row],[RN Hours Contract (W/ Admin, DON)]]/Table39[[#This Row],[RN Hours (w/ Admin, DON)]]</f>
        <v>0</v>
      </c>
      <c r="L237" s="3">
        <v>14.738888888888889</v>
      </c>
      <c r="M237" s="3">
        <v>0</v>
      </c>
      <c r="N237" s="4">
        <f>Table39[[#This Row],[RN Hours Contract]]/Table39[[#This Row],[RN Hours]]</f>
        <v>0</v>
      </c>
      <c r="O237" s="3">
        <v>0</v>
      </c>
      <c r="P237" s="3">
        <v>0</v>
      </c>
      <c r="Q237" s="4">
        <v>0</v>
      </c>
      <c r="R237" s="3">
        <v>0</v>
      </c>
      <c r="S237" s="3">
        <v>0</v>
      </c>
      <c r="T237" s="4">
        <v>0</v>
      </c>
      <c r="U237" s="3">
        <f>SUM(Table39[[#This Row],[LPN Hours]], Table39[[#This Row],[LPN Admin Hours]])</f>
        <v>35.422222222222224</v>
      </c>
      <c r="V237" s="3">
        <f>Table39[[#This Row],[LPN Hours Contract]]+Table39[[#This Row],[LPN Admin Hours Contract]]</f>
        <v>0</v>
      </c>
      <c r="W237" s="4">
        <f t="shared" si="10"/>
        <v>0</v>
      </c>
      <c r="X237" s="3">
        <v>35.422222222222224</v>
      </c>
      <c r="Y237" s="3">
        <v>0</v>
      </c>
      <c r="Z237" s="4">
        <f>Table39[[#This Row],[LPN Hours Contract]]/Table39[[#This Row],[LPN Hours]]</f>
        <v>0</v>
      </c>
      <c r="AA237" s="3">
        <v>0</v>
      </c>
      <c r="AB237" s="3">
        <v>0</v>
      </c>
      <c r="AC237" s="4">
        <v>0</v>
      </c>
      <c r="AD237" s="3">
        <f>SUM(Table39[[#This Row],[CNA Hours]], Table39[[#This Row],[NA in Training Hours]], Table39[[#This Row],[Med Aide/Tech Hours]])</f>
        <v>106.26111111111112</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60.194444444444443</v>
      </c>
      <c r="AH237" s="3">
        <v>0</v>
      </c>
      <c r="AI237" s="4">
        <f>Table39[[#This Row],[CNA Hours Contract]]/Table39[[#This Row],[CNA Hours]]</f>
        <v>0</v>
      </c>
      <c r="AJ237" s="3">
        <v>46.06666666666667</v>
      </c>
      <c r="AK237" s="3">
        <v>0</v>
      </c>
      <c r="AL237" s="4">
        <f>Table39[[#This Row],[NA in Training Hours Contract]]/Table39[[#This Row],[NA in Training Hours]]</f>
        <v>0</v>
      </c>
      <c r="AM237" s="3">
        <v>0</v>
      </c>
      <c r="AN237" s="3">
        <v>0</v>
      </c>
      <c r="AO237" s="4">
        <v>0</v>
      </c>
      <c r="AP237" s="1" t="s">
        <v>235</v>
      </c>
      <c r="AQ237" s="1">
        <v>7</v>
      </c>
    </row>
    <row r="238" spans="1:43" x14ac:dyDescent="0.2">
      <c r="A238" s="1" t="s">
        <v>479</v>
      </c>
      <c r="B238" s="1" t="s">
        <v>721</v>
      </c>
      <c r="C238" s="1" t="s">
        <v>985</v>
      </c>
      <c r="D238" s="1" t="s">
        <v>1227</v>
      </c>
      <c r="E238" s="3">
        <v>79.955555555555549</v>
      </c>
      <c r="F238" s="3">
        <f t="shared" si="11"/>
        <v>275.54300000000001</v>
      </c>
      <c r="G238" s="3">
        <f>SUM(Table39[[#This Row],[RN Hours Contract (W/ Admin, DON)]], Table39[[#This Row],[LPN Contract Hours (w/ Admin)]], Table39[[#This Row],[CNA/NA/Med Aide Contract Hours]])</f>
        <v>1.4642222222222219</v>
      </c>
      <c r="H238" s="4">
        <f>Table39[[#This Row],[Total Contract Hours]]/Table39[[#This Row],[Total Hours Nurse Staffing]]</f>
        <v>5.3139518050620838E-3</v>
      </c>
      <c r="I238" s="3">
        <f>SUM(Table39[[#This Row],[RN Hours]], Table39[[#This Row],[RN Admin Hours]], Table39[[#This Row],[RN DON Hours]])</f>
        <v>44.869666666666667</v>
      </c>
      <c r="J238" s="3">
        <f t="shared" si="9"/>
        <v>1.4642222222222219</v>
      </c>
      <c r="K238" s="4">
        <f>Table39[[#This Row],[RN Hours Contract (W/ Admin, DON)]]/Table39[[#This Row],[RN Hours (w/ Admin, DON)]]</f>
        <v>3.2632785821651342E-2</v>
      </c>
      <c r="L238" s="3">
        <v>29.64811111111111</v>
      </c>
      <c r="M238" s="3">
        <v>0</v>
      </c>
      <c r="N238" s="4">
        <f>Table39[[#This Row],[RN Hours Contract]]/Table39[[#This Row],[RN Hours]]</f>
        <v>0</v>
      </c>
      <c r="O238" s="3">
        <v>9.5326666666666693</v>
      </c>
      <c r="P238" s="3">
        <v>1.4642222222222219</v>
      </c>
      <c r="Q238" s="4">
        <f>Table39[[#This Row],[RN Admin Hours Contract]]/Table39[[#This Row],[RN Admin Hours]]</f>
        <v>0.15360048488239264</v>
      </c>
      <c r="R238" s="3">
        <v>5.6888888888888891</v>
      </c>
      <c r="S238" s="3">
        <v>0</v>
      </c>
      <c r="T238" s="4">
        <f>Table39[[#This Row],[RN DON Hours Contract]]/Table39[[#This Row],[RN DON Hours]]</f>
        <v>0</v>
      </c>
      <c r="U238" s="3">
        <f>SUM(Table39[[#This Row],[LPN Hours]], Table39[[#This Row],[LPN Admin Hours]])</f>
        <v>46.995333333333335</v>
      </c>
      <c r="V238" s="3">
        <f>Table39[[#This Row],[LPN Hours Contract]]+Table39[[#This Row],[LPN Admin Hours Contract]]</f>
        <v>0</v>
      </c>
      <c r="W238" s="4">
        <f t="shared" si="10"/>
        <v>0</v>
      </c>
      <c r="X238" s="3">
        <v>46.995333333333335</v>
      </c>
      <c r="Y238" s="3">
        <v>0</v>
      </c>
      <c r="Z238" s="4">
        <f>Table39[[#This Row],[LPN Hours Contract]]/Table39[[#This Row],[LPN Hours]]</f>
        <v>0</v>
      </c>
      <c r="AA238" s="3">
        <v>0</v>
      </c>
      <c r="AB238" s="3">
        <v>0</v>
      </c>
      <c r="AC238" s="4">
        <v>0</v>
      </c>
      <c r="AD238" s="3">
        <f>SUM(Table39[[#This Row],[CNA Hours]], Table39[[#This Row],[NA in Training Hours]], Table39[[#This Row],[Med Aide/Tech Hours]])</f>
        <v>183.678</v>
      </c>
      <c r="AE238" s="3">
        <f>SUM(Table39[[#This Row],[CNA Hours Contract]], Table39[[#This Row],[NA in Training Hours Contract]], Table39[[#This Row],[Med Aide/Tech Hours Contract]])</f>
        <v>0</v>
      </c>
      <c r="AF238" s="4">
        <f>Table39[[#This Row],[CNA/NA/Med Aide Contract Hours]]/Table39[[#This Row],[Total CNA, NA in Training, Med Aide/Tech Hours]]</f>
        <v>0</v>
      </c>
      <c r="AG238" s="3">
        <v>139.93811111111111</v>
      </c>
      <c r="AH238" s="3">
        <v>0</v>
      </c>
      <c r="AI238" s="4">
        <f>Table39[[#This Row],[CNA Hours Contract]]/Table39[[#This Row],[CNA Hours]]</f>
        <v>0</v>
      </c>
      <c r="AJ238" s="3">
        <v>0</v>
      </c>
      <c r="AK238" s="3">
        <v>0</v>
      </c>
      <c r="AL238" s="4">
        <v>0</v>
      </c>
      <c r="AM238" s="3">
        <v>43.739888888888878</v>
      </c>
      <c r="AN238" s="3">
        <v>0</v>
      </c>
      <c r="AO238" s="4">
        <f>Table39[[#This Row],[Med Aide/Tech Hours Contract]]/Table39[[#This Row],[Med Aide/Tech Hours]]</f>
        <v>0</v>
      </c>
      <c r="AP238" s="1" t="s">
        <v>236</v>
      </c>
      <c r="AQ238" s="1">
        <v>7</v>
      </c>
    </row>
    <row r="239" spans="1:43" x14ac:dyDescent="0.2">
      <c r="A239" s="1" t="s">
        <v>479</v>
      </c>
      <c r="B239" s="1" t="s">
        <v>722</v>
      </c>
      <c r="C239" s="1" t="s">
        <v>1134</v>
      </c>
      <c r="D239" s="1" t="s">
        <v>1210</v>
      </c>
      <c r="E239" s="3">
        <v>53.37777777777778</v>
      </c>
      <c r="F239" s="3">
        <f t="shared" si="11"/>
        <v>236.4253333333333</v>
      </c>
      <c r="G239" s="3">
        <f>SUM(Table39[[#This Row],[RN Hours Contract (W/ Admin, DON)]], Table39[[#This Row],[LPN Contract Hours (w/ Admin)]], Table39[[#This Row],[CNA/NA/Med Aide Contract Hours]])</f>
        <v>0</v>
      </c>
      <c r="H239" s="4">
        <f>Table39[[#This Row],[Total Contract Hours]]/Table39[[#This Row],[Total Hours Nurse Staffing]]</f>
        <v>0</v>
      </c>
      <c r="I239" s="3">
        <f>SUM(Table39[[#This Row],[RN Hours]], Table39[[#This Row],[RN Admin Hours]], Table39[[#This Row],[RN DON Hours]])</f>
        <v>46.480222222222224</v>
      </c>
      <c r="J239" s="3">
        <f t="shared" si="9"/>
        <v>0</v>
      </c>
      <c r="K239" s="4">
        <f>Table39[[#This Row],[RN Hours Contract (W/ Admin, DON)]]/Table39[[#This Row],[RN Hours (w/ Admin, DON)]]</f>
        <v>0</v>
      </c>
      <c r="L239" s="3">
        <v>30.949555555555555</v>
      </c>
      <c r="M239" s="3">
        <v>0</v>
      </c>
      <c r="N239" s="4">
        <f>Table39[[#This Row],[RN Hours Contract]]/Table39[[#This Row],[RN Hours]]</f>
        <v>0</v>
      </c>
      <c r="O239" s="3">
        <v>10.327333333333334</v>
      </c>
      <c r="P239" s="3">
        <v>0</v>
      </c>
      <c r="Q239" s="4">
        <f>Table39[[#This Row],[RN Admin Hours Contract]]/Table39[[#This Row],[RN Admin Hours]]</f>
        <v>0</v>
      </c>
      <c r="R239" s="3">
        <v>5.2033333333333323</v>
      </c>
      <c r="S239" s="3">
        <v>0</v>
      </c>
      <c r="T239" s="4">
        <f>Table39[[#This Row],[RN DON Hours Contract]]/Table39[[#This Row],[RN DON Hours]]</f>
        <v>0</v>
      </c>
      <c r="U239" s="3">
        <f>SUM(Table39[[#This Row],[LPN Hours]], Table39[[#This Row],[LPN Admin Hours]])</f>
        <v>35.075000000000003</v>
      </c>
      <c r="V239" s="3">
        <f>Table39[[#This Row],[LPN Hours Contract]]+Table39[[#This Row],[LPN Admin Hours Contract]]</f>
        <v>0</v>
      </c>
      <c r="W239" s="4">
        <f t="shared" si="10"/>
        <v>0</v>
      </c>
      <c r="X239" s="3">
        <v>35.075000000000003</v>
      </c>
      <c r="Y239" s="3">
        <v>0</v>
      </c>
      <c r="Z239" s="4">
        <f>Table39[[#This Row],[LPN Hours Contract]]/Table39[[#This Row],[LPN Hours]]</f>
        <v>0</v>
      </c>
      <c r="AA239" s="3">
        <v>0</v>
      </c>
      <c r="AB239" s="3">
        <v>0</v>
      </c>
      <c r="AC239" s="4">
        <v>0</v>
      </c>
      <c r="AD239" s="3">
        <f>SUM(Table39[[#This Row],[CNA Hours]], Table39[[#This Row],[NA in Training Hours]], Table39[[#This Row],[Med Aide/Tech Hours]])</f>
        <v>154.87011111111107</v>
      </c>
      <c r="AE239" s="3">
        <f>SUM(Table39[[#This Row],[CNA Hours Contract]], Table39[[#This Row],[NA in Training Hours Contract]], Table39[[#This Row],[Med Aide/Tech Hours Contract]])</f>
        <v>0</v>
      </c>
      <c r="AF239" s="4">
        <f>Table39[[#This Row],[CNA/NA/Med Aide Contract Hours]]/Table39[[#This Row],[Total CNA, NA in Training, Med Aide/Tech Hours]]</f>
        <v>0</v>
      </c>
      <c r="AG239" s="3">
        <v>136.57644444444443</v>
      </c>
      <c r="AH239" s="3">
        <v>0</v>
      </c>
      <c r="AI239" s="4">
        <f>Table39[[#This Row],[CNA Hours Contract]]/Table39[[#This Row],[CNA Hours]]</f>
        <v>0</v>
      </c>
      <c r="AJ239" s="3">
        <v>5.3988888888888882</v>
      </c>
      <c r="AK239" s="3">
        <v>0</v>
      </c>
      <c r="AL239" s="4">
        <f>Table39[[#This Row],[NA in Training Hours Contract]]/Table39[[#This Row],[NA in Training Hours]]</f>
        <v>0</v>
      </c>
      <c r="AM239" s="3">
        <v>12.894777777777772</v>
      </c>
      <c r="AN239" s="3">
        <v>0</v>
      </c>
      <c r="AO239" s="4">
        <f>Table39[[#This Row],[Med Aide/Tech Hours Contract]]/Table39[[#This Row],[Med Aide/Tech Hours]]</f>
        <v>0</v>
      </c>
      <c r="AP239" s="1" t="s">
        <v>237</v>
      </c>
      <c r="AQ239" s="1">
        <v>7</v>
      </c>
    </row>
    <row r="240" spans="1:43" x14ac:dyDescent="0.2">
      <c r="A240" s="1" t="s">
        <v>479</v>
      </c>
      <c r="B240" s="1" t="s">
        <v>723</v>
      </c>
      <c r="C240" s="1" t="s">
        <v>964</v>
      </c>
      <c r="D240" s="1" t="s">
        <v>1291</v>
      </c>
      <c r="E240" s="3">
        <v>70.811111111111117</v>
      </c>
      <c r="F240" s="3">
        <f t="shared" si="11"/>
        <v>253.22666666666663</v>
      </c>
      <c r="G240" s="3">
        <f>SUM(Table39[[#This Row],[RN Hours Contract (W/ Admin, DON)]], Table39[[#This Row],[LPN Contract Hours (w/ Admin)]], Table39[[#This Row],[CNA/NA/Med Aide Contract Hours]])</f>
        <v>0</v>
      </c>
      <c r="H240" s="4">
        <f>Table39[[#This Row],[Total Contract Hours]]/Table39[[#This Row],[Total Hours Nurse Staffing]]</f>
        <v>0</v>
      </c>
      <c r="I240" s="3">
        <f>SUM(Table39[[#This Row],[RN Hours]], Table39[[#This Row],[RN Admin Hours]], Table39[[#This Row],[RN DON Hours]])</f>
        <v>31.345555555555556</v>
      </c>
      <c r="J240" s="3">
        <f t="shared" si="9"/>
        <v>0</v>
      </c>
      <c r="K240" s="4">
        <f>Table39[[#This Row],[RN Hours Contract (W/ Admin, DON)]]/Table39[[#This Row],[RN Hours (w/ Admin, DON)]]</f>
        <v>0</v>
      </c>
      <c r="L240" s="3">
        <v>21.18</v>
      </c>
      <c r="M240" s="3">
        <v>0</v>
      </c>
      <c r="N240" s="4">
        <f>Table39[[#This Row],[RN Hours Contract]]/Table39[[#This Row],[RN Hours]]</f>
        <v>0</v>
      </c>
      <c r="O240" s="3">
        <v>3.8333333333333326</v>
      </c>
      <c r="P240" s="3">
        <v>0</v>
      </c>
      <c r="Q240" s="4">
        <f>Table39[[#This Row],[RN Admin Hours Contract]]/Table39[[#This Row],[RN Admin Hours]]</f>
        <v>0</v>
      </c>
      <c r="R240" s="3">
        <v>6.3322222222222235</v>
      </c>
      <c r="S240" s="3">
        <v>0</v>
      </c>
      <c r="T240" s="4">
        <f>Table39[[#This Row],[RN DON Hours Contract]]/Table39[[#This Row],[RN DON Hours]]</f>
        <v>0</v>
      </c>
      <c r="U240" s="3">
        <f>SUM(Table39[[#This Row],[LPN Hours]], Table39[[#This Row],[LPN Admin Hours]])</f>
        <v>59.825555555555546</v>
      </c>
      <c r="V240" s="3">
        <f>Table39[[#This Row],[LPN Hours Contract]]+Table39[[#This Row],[LPN Admin Hours Contract]]</f>
        <v>0</v>
      </c>
      <c r="W240" s="4">
        <f t="shared" si="10"/>
        <v>0</v>
      </c>
      <c r="X240" s="3">
        <v>50.013333333333328</v>
      </c>
      <c r="Y240" s="3">
        <v>0</v>
      </c>
      <c r="Z240" s="4">
        <f>Table39[[#This Row],[LPN Hours Contract]]/Table39[[#This Row],[LPN Hours]]</f>
        <v>0</v>
      </c>
      <c r="AA240" s="3">
        <v>9.8122222222222195</v>
      </c>
      <c r="AB240" s="3">
        <v>0</v>
      </c>
      <c r="AC240" s="4">
        <f>Table39[[#This Row],[LPN Admin Hours Contract]]/Table39[[#This Row],[LPN Admin Hours]]</f>
        <v>0</v>
      </c>
      <c r="AD240" s="3">
        <f>SUM(Table39[[#This Row],[CNA Hours]], Table39[[#This Row],[NA in Training Hours]], Table39[[#This Row],[Med Aide/Tech Hours]])</f>
        <v>162.05555555555554</v>
      </c>
      <c r="AE240" s="3">
        <f>SUM(Table39[[#This Row],[CNA Hours Contract]], Table39[[#This Row],[NA in Training Hours Contract]], Table39[[#This Row],[Med Aide/Tech Hours Contract]])</f>
        <v>0</v>
      </c>
      <c r="AF240" s="4">
        <f>Table39[[#This Row],[CNA/NA/Med Aide Contract Hours]]/Table39[[#This Row],[Total CNA, NA in Training, Med Aide/Tech Hours]]</f>
        <v>0</v>
      </c>
      <c r="AG240" s="3">
        <v>134.80888888888887</v>
      </c>
      <c r="AH240" s="3">
        <v>0</v>
      </c>
      <c r="AI240" s="4">
        <f>Table39[[#This Row],[CNA Hours Contract]]/Table39[[#This Row],[CNA Hours]]</f>
        <v>0</v>
      </c>
      <c r="AJ240" s="3">
        <v>14.063333333333331</v>
      </c>
      <c r="AK240" s="3">
        <v>0</v>
      </c>
      <c r="AL240" s="4">
        <f>Table39[[#This Row],[NA in Training Hours Contract]]/Table39[[#This Row],[NA in Training Hours]]</f>
        <v>0</v>
      </c>
      <c r="AM240" s="3">
        <v>13.183333333333334</v>
      </c>
      <c r="AN240" s="3">
        <v>0</v>
      </c>
      <c r="AO240" s="4">
        <f>Table39[[#This Row],[Med Aide/Tech Hours Contract]]/Table39[[#This Row],[Med Aide/Tech Hours]]</f>
        <v>0</v>
      </c>
      <c r="AP240" s="1" t="s">
        <v>238</v>
      </c>
      <c r="AQ240" s="1">
        <v>7</v>
      </c>
    </row>
    <row r="241" spans="1:43" x14ac:dyDescent="0.2">
      <c r="A241" s="1" t="s">
        <v>479</v>
      </c>
      <c r="B241" s="1" t="s">
        <v>724</v>
      </c>
      <c r="C241" s="1" t="s">
        <v>979</v>
      </c>
      <c r="D241" s="1" t="s">
        <v>1255</v>
      </c>
      <c r="E241" s="3">
        <v>61.988888888888887</v>
      </c>
      <c r="F241" s="3">
        <f t="shared" si="11"/>
        <v>220.63855555555557</v>
      </c>
      <c r="G241" s="3">
        <f>SUM(Table39[[#This Row],[RN Hours Contract (W/ Admin, DON)]], Table39[[#This Row],[LPN Contract Hours (w/ Admin)]], Table39[[#This Row],[CNA/NA/Med Aide Contract Hours]])</f>
        <v>0.17777777777777778</v>
      </c>
      <c r="H241" s="4">
        <f>Table39[[#This Row],[Total Contract Hours]]/Table39[[#This Row],[Total Hours Nurse Staffing]]</f>
        <v>8.057421212269236E-4</v>
      </c>
      <c r="I241" s="3">
        <f>SUM(Table39[[#This Row],[RN Hours]], Table39[[#This Row],[RN Admin Hours]], Table39[[#This Row],[RN DON Hours]])</f>
        <v>31.951444444444441</v>
      </c>
      <c r="J241" s="3">
        <f t="shared" ref="J241:J304" si="12">SUM(M241,P241,S241)</f>
        <v>0.17777777777777778</v>
      </c>
      <c r="K241" s="4">
        <f>Table39[[#This Row],[RN Hours Contract (W/ Admin, DON)]]/Table39[[#This Row],[RN Hours (w/ Admin, DON)]]</f>
        <v>5.5639981499706163E-3</v>
      </c>
      <c r="L241" s="3">
        <v>16.929222222222222</v>
      </c>
      <c r="M241" s="3">
        <v>0</v>
      </c>
      <c r="N241" s="4">
        <f>Table39[[#This Row],[RN Hours Contract]]/Table39[[#This Row],[RN Hours]]</f>
        <v>0</v>
      </c>
      <c r="O241" s="3">
        <v>8.4444444444444446</v>
      </c>
      <c r="P241" s="3">
        <v>0.17777777777777778</v>
      </c>
      <c r="Q241" s="4">
        <f>Table39[[#This Row],[RN Admin Hours Contract]]/Table39[[#This Row],[RN Admin Hours]]</f>
        <v>2.1052631578947368E-2</v>
      </c>
      <c r="R241" s="3">
        <v>6.5777777777777775</v>
      </c>
      <c r="S241" s="3">
        <v>0</v>
      </c>
      <c r="T241" s="4">
        <f>Table39[[#This Row],[RN DON Hours Contract]]/Table39[[#This Row],[RN DON Hours]]</f>
        <v>0</v>
      </c>
      <c r="U241" s="3">
        <f>SUM(Table39[[#This Row],[LPN Hours]], Table39[[#This Row],[LPN Admin Hours]])</f>
        <v>50.760444444444445</v>
      </c>
      <c r="V241" s="3">
        <f>Table39[[#This Row],[LPN Hours Contract]]+Table39[[#This Row],[LPN Admin Hours Contract]]</f>
        <v>0</v>
      </c>
      <c r="W241" s="4">
        <f t="shared" ref="W241:W304" si="13">V241/U241</f>
        <v>0</v>
      </c>
      <c r="X241" s="3">
        <v>39.11</v>
      </c>
      <c r="Y241" s="3">
        <v>0</v>
      </c>
      <c r="Z241" s="4">
        <f>Table39[[#This Row],[LPN Hours Contract]]/Table39[[#This Row],[LPN Hours]]</f>
        <v>0</v>
      </c>
      <c r="AA241" s="3">
        <v>11.650444444444446</v>
      </c>
      <c r="AB241" s="3">
        <v>0</v>
      </c>
      <c r="AC241" s="4">
        <f>Table39[[#This Row],[LPN Admin Hours Contract]]/Table39[[#This Row],[LPN Admin Hours]]</f>
        <v>0</v>
      </c>
      <c r="AD241" s="3">
        <f>SUM(Table39[[#This Row],[CNA Hours]], Table39[[#This Row],[NA in Training Hours]], Table39[[#This Row],[Med Aide/Tech Hours]])</f>
        <v>137.92666666666668</v>
      </c>
      <c r="AE241" s="3">
        <f>SUM(Table39[[#This Row],[CNA Hours Contract]], Table39[[#This Row],[NA in Training Hours Contract]], Table39[[#This Row],[Med Aide/Tech Hours Contract]])</f>
        <v>0</v>
      </c>
      <c r="AF241" s="4">
        <f>Table39[[#This Row],[CNA/NA/Med Aide Contract Hours]]/Table39[[#This Row],[Total CNA, NA in Training, Med Aide/Tech Hours]]</f>
        <v>0</v>
      </c>
      <c r="AG241" s="3">
        <v>91.76466666666667</v>
      </c>
      <c r="AH241" s="3">
        <v>0</v>
      </c>
      <c r="AI241" s="4">
        <f>Table39[[#This Row],[CNA Hours Contract]]/Table39[[#This Row],[CNA Hours]]</f>
        <v>0</v>
      </c>
      <c r="AJ241" s="3">
        <v>33.604111111111116</v>
      </c>
      <c r="AK241" s="3">
        <v>0</v>
      </c>
      <c r="AL241" s="4">
        <f>Table39[[#This Row],[NA in Training Hours Contract]]/Table39[[#This Row],[NA in Training Hours]]</f>
        <v>0</v>
      </c>
      <c r="AM241" s="3">
        <v>12.55788888888889</v>
      </c>
      <c r="AN241" s="3">
        <v>0</v>
      </c>
      <c r="AO241" s="4">
        <f>Table39[[#This Row],[Med Aide/Tech Hours Contract]]/Table39[[#This Row],[Med Aide/Tech Hours]]</f>
        <v>0</v>
      </c>
      <c r="AP241" s="1" t="s">
        <v>239</v>
      </c>
      <c r="AQ241" s="1">
        <v>7</v>
      </c>
    </row>
    <row r="242" spans="1:43" x14ac:dyDescent="0.2">
      <c r="A242" s="1" t="s">
        <v>479</v>
      </c>
      <c r="B242" s="1" t="s">
        <v>725</v>
      </c>
      <c r="C242" s="1" t="s">
        <v>1018</v>
      </c>
      <c r="D242" s="1" t="s">
        <v>1224</v>
      </c>
      <c r="E242" s="3">
        <v>70.588888888888889</v>
      </c>
      <c r="F242" s="3">
        <f t="shared" si="11"/>
        <v>209.08022222222223</v>
      </c>
      <c r="G242" s="3">
        <f>SUM(Table39[[#This Row],[RN Hours Contract (W/ Admin, DON)]], Table39[[#This Row],[LPN Contract Hours (w/ Admin)]], Table39[[#This Row],[CNA/NA/Med Aide Contract Hours]])</f>
        <v>1.6</v>
      </c>
      <c r="H242" s="4">
        <f>Table39[[#This Row],[Total Contract Hours]]/Table39[[#This Row],[Total Hours Nurse Staffing]]</f>
        <v>7.6525650441457349E-3</v>
      </c>
      <c r="I242" s="3">
        <f>SUM(Table39[[#This Row],[RN Hours]], Table39[[#This Row],[RN Admin Hours]], Table39[[#This Row],[RN DON Hours]])</f>
        <v>28.87477777777778</v>
      </c>
      <c r="J242" s="3">
        <f t="shared" si="12"/>
        <v>1.6</v>
      </c>
      <c r="K242" s="4">
        <f>Table39[[#This Row],[RN Hours Contract (W/ Admin, DON)]]/Table39[[#This Row],[RN Hours (w/ Admin, DON)]]</f>
        <v>5.5411681859985455E-2</v>
      </c>
      <c r="L242" s="3">
        <v>9.1355555555555554</v>
      </c>
      <c r="M242" s="3">
        <v>1.6</v>
      </c>
      <c r="N242" s="4">
        <f>Table39[[#This Row],[RN Hours Contract]]/Table39[[#This Row],[RN Hours]]</f>
        <v>0.17513986864509853</v>
      </c>
      <c r="O242" s="3">
        <v>14.139222222222225</v>
      </c>
      <c r="P242" s="3">
        <v>0</v>
      </c>
      <c r="Q242" s="4">
        <f>Table39[[#This Row],[RN Admin Hours Contract]]/Table39[[#This Row],[RN Admin Hours]]</f>
        <v>0</v>
      </c>
      <c r="R242" s="3">
        <v>5.6</v>
      </c>
      <c r="S242" s="3">
        <v>0</v>
      </c>
      <c r="T242" s="4">
        <f>Table39[[#This Row],[RN DON Hours Contract]]/Table39[[#This Row],[RN DON Hours]]</f>
        <v>0</v>
      </c>
      <c r="U242" s="3">
        <f>SUM(Table39[[#This Row],[LPN Hours]], Table39[[#This Row],[LPN Admin Hours]])</f>
        <v>53.683000000000007</v>
      </c>
      <c r="V242" s="3">
        <f>Table39[[#This Row],[LPN Hours Contract]]+Table39[[#This Row],[LPN Admin Hours Contract]]</f>
        <v>0</v>
      </c>
      <c r="W242" s="4">
        <f t="shared" si="13"/>
        <v>0</v>
      </c>
      <c r="X242" s="3">
        <v>49.442222222222227</v>
      </c>
      <c r="Y242" s="3">
        <v>0</v>
      </c>
      <c r="Z242" s="4">
        <f>Table39[[#This Row],[LPN Hours Contract]]/Table39[[#This Row],[LPN Hours]]</f>
        <v>0</v>
      </c>
      <c r="AA242" s="3">
        <v>4.2407777777777769</v>
      </c>
      <c r="AB242" s="3">
        <v>0</v>
      </c>
      <c r="AC242" s="4">
        <f>Table39[[#This Row],[LPN Admin Hours Contract]]/Table39[[#This Row],[LPN Admin Hours]]</f>
        <v>0</v>
      </c>
      <c r="AD242" s="3">
        <f>SUM(Table39[[#This Row],[CNA Hours]], Table39[[#This Row],[NA in Training Hours]], Table39[[#This Row],[Med Aide/Tech Hours]])</f>
        <v>126.52244444444443</v>
      </c>
      <c r="AE242" s="3">
        <f>SUM(Table39[[#This Row],[CNA Hours Contract]], Table39[[#This Row],[NA in Training Hours Contract]], Table39[[#This Row],[Med Aide/Tech Hours Contract]])</f>
        <v>0</v>
      </c>
      <c r="AF242" s="4">
        <f>Table39[[#This Row],[CNA/NA/Med Aide Contract Hours]]/Table39[[#This Row],[Total CNA, NA in Training, Med Aide/Tech Hours]]</f>
        <v>0</v>
      </c>
      <c r="AG242" s="3">
        <v>100.79244444444444</v>
      </c>
      <c r="AH242" s="3">
        <v>0</v>
      </c>
      <c r="AI242" s="4">
        <f>Table39[[#This Row],[CNA Hours Contract]]/Table39[[#This Row],[CNA Hours]]</f>
        <v>0</v>
      </c>
      <c r="AJ242" s="3">
        <v>9.8589999999999982</v>
      </c>
      <c r="AK242" s="3">
        <v>0</v>
      </c>
      <c r="AL242" s="4">
        <f>Table39[[#This Row],[NA in Training Hours Contract]]/Table39[[#This Row],[NA in Training Hours]]</f>
        <v>0</v>
      </c>
      <c r="AM242" s="3">
        <v>15.870999999999997</v>
      </c>
      <c r="AN242" s="3">
        <v>0</v>
      </c>
      <c r="AO242" s="4">
        <f>Table39[[#This Row],[Med Aide/Tech Hours Contract]]/Table39[[#This Row],[Med Aide/Tech Hours]]</f>
        <v>0</v>
      </c>
      <c r="AP242" s="1" t="s">
        <v>240</v>
      </c>
      <c r="AQ242" s="1">
        <v>7</v>
      </c>
    </row>
    <row r="243" spans="1:43" x14ac:dyDescent="0.2">
      <c r="A243" s="1" t="s">
        <v>479</v>
      </c>
      <c r="B243" s="1" t="s">
        <v>726</v>
      </c>
      <c r="C243" s="1" t="s">
        <v>1143</v>
      </c>
      <c r="D243" s="1" t="s">
        <v>1227</v>
      </c>
      <c r="E243" s="3">
        <v>62.677777777777777</v>
      </c>
      <c r="F243" s="3">
        <f t="shared" si="11"/>
        <v>224.86944444444444</v>
      </c>
      <c r="G243" s="3">
        <f>SUM(Table39[[#This Row],[RN Hours Contract (W/ Admin, DON)]], Table39[[#This Row],[LPN Contract Hours (w/ Admin)]], Table39[[#This Row],[CNA/NA/Med Aide Contract Hours]])</f>
        <v>52.525000000000006</v>
      </c>
      <c r="H243" s="4">
        <f>Table39[[#This Row],[Total Contract Hours]]/Table39[[#This Row],[Total Hours Nurse Staffing]]</f>
        <v>0.23357997850604675</v>
      </c>
      <c r="I243" s="3">
        <f>SUM(Table39[[#This Row],[RN Hours]], Table39[[#This Row],[RN Admin Hours]], Table39[[#This Row],[RN DON Hours]])</f>
        <v>28.952777777777776</v>
      </c>
      <c r="J243" s="3">
        <f t="shared" si="12"/>
        <v>1.5944444444444446</v>
      </c>
      <c r="K243" s="4">
        <f>Table39[[#This Row],[RN Hours Contract (W/ Admin, DON)]]/Table39[[#This Row],[RN Hours (w/ Admin, DON)]]</f>
        <v>5.5070517125587651E-2</v>
      </c>
      <c r="L243" s="3">
        <v>9.9805555555555561</v>
      </c>
      <c r="M243" s="3">
        <v>1.5944444444444446</v>
      </c>
      <c r="N243" s="4">
        <f>Table39[[#This Row],[RN Hours Contract]]/Table39[[#This Row],[RN Hours]]</f>
        <v>0.15975507932090174</v>
      </c>
      <c r="O243" s="3">
        <v>13.536111111111111</v>
      </c>
      <c r="P243" s="3">
        <v>0</v>
      </c>
      <c r="Q243" s="4">
        <f>Table39[[#This Row],[RN Admin Hours Contract]]/Table39[[#This Row],[RN Admin Hours]]</f>
        <v>0</v>
      </c>
      <c r="R243" s="3">
        <v>5.4361111111111109</v>
      </c>
      <c r="S243" s="3">
        <v>0</v>
      </c>
      <c r="T243" s="4">
        <f>Table39[[#This Row],[RN DON Hours Contract]]/Table39[[#This Row],[RN DON Hours]]</f>
        <v>0</v>
      </c>
      <c r="U243" s="3">
        <f>SUM(Table39[[#This Row],[LPN Hours]], Table39[[#This Row],[LPN Admin Hours]])</f>
        <v>47.916666666666671</v>
      </c>
      <c r="V243" s="3">
        <f>Table39[[#This Row],[LPN Hours Contract]]+Table39[[#This Row],[LPN Admin Hours Contract]]</f>
        <v>17.044444444444444</v>
      </c>
      <c r="W243" s="4">
        <f t="shared" si="13"/>
        <v>0.35571014492753622</v>
      </c>
      <c r="X243" s="3">
        <v>47.430555555555557</v>
      </c>
      <c r="Y243" s="3">
        <v>17.044444444444444</v>
      </c>
      <c r="Z243" s="4">
        <f>Table39[[#This Row],[LPN Hours Contract]]/Table39[[#This Row],[LPN Hours]]</f>
        <v>0.3593557833089312</v>
      </c>
      <c r="AA243" s="3">
        <v>0.4861111111111111</v>
      </c>
      <c r="AB243" s="3">
        <v>0</v>
      </c>
      <c r="AC243" s="4">
        <f>Table39[[#This Row],[LPN Admin Hours Contract]]/Table39[[#This Row],[LPN Admin Hours]]</f>
        <v>0</v>
      </c>
      <c r="AD243" s="3">
        <f>SUM(Table39[[#This Row],[CNA Hours]], Table39[[#This Row],[NA in Training Hours]], Table39[[#This Row],[Med Aide/Tech Hours]])</f>
        <v>148</v>
      </c>
      <c r="AE243" s="3">
        <f>SUM(Table39[[#This Row],[CNA Hours Contract]], Table39[[#This Row],[NA in Training Hours Contract]], Table39[[#This Row],[Med Aide/Tech Hours Contract]])</f>
        <v>33.886111111111113</v>
      </c>
      <c r="AF243" s="4">
        <f>Table39[[#This Row],[CNA/NA/Med Aide Contract Hours]]/Table39[[#This Row],[Total CNA, NA in Training, Med Aide/Tech Hours]]</f>
        <v>0.22896021021021024</v>
      </c>
      <c r="AG243" s="3">
        <v>114.74722222222222</v>
      </c>
      <c r="AH243" s="3">
        <v>33.886111111111113</v>
      </c>
      <c r="AI243" s="4">
        <f>Table39[[#This Row],[CNA Hours Contract]]/Table39[[#This Row],[CNA Hours]]</f>
        <v>0.29531094918782835</v>
      </c>
      <c r="AJ243" s="3">
        <v>10.375</v>
      </c>
      <c r="AK243" s="3">
        <v>0</v>
      </c>
      <c r="AL243" s="4">
        <f>Table39[[#This Row],[NA in Training Hours Contract]]/Table39[[#This Row],[NA in Training Hours]]</f>
        <v>0</v>
      </c>
      <c r="AM243" s="3">
        <v>22.877777777777776</v>
      </c>
      <c r="AN243" s="3">
        <v>0</v>
      </c>
      <c r="AO243" s="4">
        <f>Table39[[#This Row],[Med Aide/Tech Hours Contract]]/Table39[[#This Row],[Med Aide/Tech Hours]]</f>
        <v>0</v>
      </c>
      <c r="AP243" s="1" t="s">
        <v>241</v>
      </c>
      <c r="AQ243" s="1">
        <v>7</v>
      </c>
    </row>
    <row r="244" spans="1:43" x14ac:dyDescent="0.2">
      <c r="A244" s="1" t="s">
        <v>479</v>
      </c>
      <c r="B244" s="1" t="s">
        <v>727</v>
      </c>
      <c r="C244" s="1" t="s">
        <v>1020</v>
      </c>
      <c r="D244" s="1" t="s">
        <v>1244</v>
      </c>
      <c r="E244" s="3">
        <v>48.133333333333333</v>
      </c>
      <c r="F244" s="3">
        <f t="shared" si="11"/>
        <v>101.19844444444445</v>
      </c>
      <c r="G244" s="3">
        <f>SUM(Table39[[#This Row],[RN Hours Contract (W/ Admin, DON)]], Table39[[#This Row],[LPN Contract Hours (w/ Admin)]], Table39[[#This Row],[CNA/NA/Med Aide Contract Hours]])</f>
        <v>0</v>
      </c>
      <c r="H244" s="4">
        <f>Table39[[#This Row],[Total Contract Hours]]/Table39[[#This Row],[Total Hours Nurse Staffing]]</f>
        <v>0</v>
      </c>
      <c r="I244" s="3">
        <f>SUM(Table39[[#This Row],[RN Hours]], Table39[[#This Row],[RN Admin Hours]], Table39[[#This Row],[RN DON Hours]])</f>
        <v>7.1256666666666666</v>
      </c>
      <c r="J244" s="3">
        <f t="shared" si="12"/>
        <v>0</v>
      </c>
      <c r="K244" s="4">
        <f>Table39[[#This Row],[RN Hours Contract (W/ Admin, DON)]]/Table39[[#This Row],[RN Hours (w/ Admin, DON)]]</f>
        <v>0</v>
      </c>
      <c r="L244" s="3">
        <v>1.0812222222222223</v>
      </c>
      <c r="M244" s="3">
        <v>0</v>
      </c>
      <c r="N244" s="4">
        <f>Table39[[#This Row],[RN Hours Contract]]/Table39[[#This Row],[RN Hours]]</f>
        <v>0</v>
      </c>
      <c r="O244" s="3">
        <v>0</v>
      </c>
      <c r="P244" s="3">
        <v>0</v>
      </c>
      <c r="Q244" s="4">
        <v>0</v>
      </c>
      <c r="R244" s="3">
        <v>6.0444444444444443</v>
      </c>
      <c r="S244" s="3">
        <v>0</v>
      </c>
      <c r="T244" s="4">
        <f>Table39[[#This Row],[RN DON Hours Contract]]/Table39[[#This Row],[RN DON Hours]]</f>
        <v>0</v>
      </c>
      <c r="U244" s="3">
        <f>SUM(Table39[[#This Row],[LPN Hours]], Table39[[#This Row],[LPN Admin Hours]])</f>
        <v>15.408111111111111</v>
      </c>
      <c r="V244" s="3">
        <f>Table39[[#This Row],[LPN Hours Contract]]+Table39[[#This Row],[LPN Admin Hours Contract]]</f>
        <v>0</v>
      </c>
      <c r="W244" s="4">
        <f t="shared" si="13"/>
        <v>0</v>
      </c>
      <c r="X244" s="3">
        <v>15.408111111111111</v>
      </c>
      <c r="Y244" s="3">
        <v>0</v>
      </c>
      <c r="Z244" s="4">
        <f>Table39[[#This Row],[LPN Hours Contract]]/Table39[[#This Row],[LPN Hours]]</f>
        <v>0</v>
      </c>
      <c r="AA244" s="3">
        <v>0</v>
      </c>
      <c r="AB244" s="3">
        <v>0</v>
      </c>
      <c r="AC244" s="4">
        <v>0</v>
      </c>
      <c r="AD244" s="3">
        <f>SUM(Table39[[#This Row],[CNA Hours]], Table39[[#This Row],[NA in Training Hours]], Table39[[#This Row],[Med Aide/Tech Hours]])</f>
        <v>78.664666666666676</v>
      </c>
      <c r="AE244" s="3">
        <f>SUM(Table39[[#This Row],[CNA Hours Contract]], Table39[[#This Row],[NA in Training Hours Contract]], Table39[[#This Row],[Med Aide/Tech Hours Contract]])</f>
        <v>0</v>
      </c>
      <c r="AF244" s="4">
        <f>Table39[[#This Row],[CNA/NA/Med Aide Contract Hours]]/Table39[[#This Row],[Total CNA, NA in Training, Med Aide/Tech Hours]]</f>
        <v>0</v>
      </c>
      <c r="AG244" s="3">
        <v>47.05833333333333</v>
      </c>
      <c r="AH244" s="3">
        <v>0</v>
      </c>
      <c r="AI244" s="4">
        <f>Table39[[#This Row],[CNA Hours Contract]]/Table39[[#This Row],[CNA Hours]]</f>
        <v>0</v>
      </c>
      <c r="AJ244" s="3">
        <v>0</v>
      </c>
      <c r="AK244" s="3">
        <v>0</v>
      </c>
      <c r="AL244" s="4">
        <v>0</v>
      </c>
      <c r="AM244" s="3">
        <v>31.606333333333346</v>
      </c>
      <c r="AN244" s="3">
        <v>0</v>
      </c>
      <c r="AO244" s="4">
        <f>Table39[[#This Row],[Med Aide/Tech Hours Contract]]/Table39[[#This Row],[Med Aide/Tech Hours]]</f>
        <v>0</v>
      </c>
      <c r="AP244" s="1" t="s">
        <v>242</v>
      </c>
      <c r="AQ244" s="1">
        <v>7</v>
      </c>
    </row>
    <row r="245" spans="1:43" x14ac:dyDescent="0.2">
      <c r="A245" s="1" t="s">
        <v>479</v>
      </c>
      <c r="B245" s="1" t="s">
        <v>728</v>
      </c>
      <c r="C245" s="1" t="s">
        <v>1108</v>
      </c>
      <c r="D245" s="1" t="s">
        <v>1238</v>
      </c>
      <c r="E245" s="3">
        <v>41.766666666666666</v>
      </c>
      <c r="F245" s="3">
        <f t="shared" si="11"/>
        <v>113.8991111111111</v>
      </c>
      <c r="G245" s="3">
        <f>SUM(Table39[[#This Row],[RN Hours Contract (W/ Admin, DON)]], Table39[[#This Row],[LPN Contract Hours (w/ Admin)]], Table39[[#This Row],[CNA/NA/Med Aide Contract Hours]])</f>
        <v>8.9518888888888881</v>
      </c>
      <c r="H245" s="4">
        <f>Table39[[#This Row],[Total Contract Hours]]/Table39[[#This Row],[Total Hours Nurse Staffing]]</f>
        <v>7.8594896848282886E-2</v>
      </c>
      <c r="I245" s="3">
        <f>SUM(Table39[[#This Row],[RN Hours]], Table39[[#This Row],[RN Admin Hours]], Table39[[#This Row],[RN DON Hours]])</f>
        <v>10.222222222222221</v>
      </c>
      <c r="J245" s="3">
        <f t="shared" si="12"/>
        <v>0.61111111111111116</v>
      </c>
      <c r="K245" s="4">
        <f>Table39[[#This Row],[RN Hours Contract (W/ Admin, DON)]]/Table39[[#This Row],[RN Hours (w/ Admin, DON)]]</f>
        <v>5.9782608695652183E-2</v>
      </c>
      <c r="L245" s="3">
        <v>7.1722222222222225</v>
      </c>
      <c r="M245" s="3">
        <v>0.61111111111111116</v>
      </c>
      <c r="N245" s="4">
        <f>Table39[[#This Row],[RN Hours Contract]]/Table39[[#This Row],[RN Hours]]</f>
        <v>8.5205267234701787E-2</v>
      </c>
      <c r="O245" s="3">
        <v>0</v>
      </c>
      <c r="P245" s="3">
        <v>0</v>
      </c>
      <c r="Q245" s="4">
        <v>0</v>
      </c>
      <c r="R245" s="3">
        <v>3.05</v>
      </c>
      <c r="S245" s="3">
        <v>0</v>
      </c>
      <c r="T245" s="4">
        <f>Table39[[#This Row],[RN DON Hours Contract]]/Table39[[#This Row],[RN DON Hours]]</f>
        <v>0</v>
      </c>
      <c r="U245" s="3">
        <f>SUM(Table39[[#This Row],[LPN Hours]], Table39[[#This Row],[LPN Admin Hours]])</f>
        <v>24.662888888888887</v>
      </c>
      <c r="V245" s="3">
        <f>Table39[[#This Row],[LPN Hours Contract]]+Table39[[#This Row],[LPN Admin Hours Contract]]</f>
        <v>4.9656666666666673</v>
      </c>
      <c r="W245" s="4">
        <f t="shared" si="13"/>
        <v>0.20134164691889753</v>
      </c>
      <c r="X245" s="3">
        <v>24.662888888888887</v>
      </c>
      <c r="Y245" s="3">
        <v>4.9656666666666673</v>
      </c>
      <c r="Z245" s="4">
        <f>Table39[[#This Row],[LPN Hours Contract]]/Table39[[#This Row],[LPN Hours]]</f>
        <v>0.20134164691889753</v>
      </c>
      <c r="AA245" s="3">
        <v>0</v>
      </c>
      <c r="AB245" s="3">
        <v>0</v>
      </c>
      <c r="AC245" s="4">
        <v>0</v>
      </c>
      <c r="AD245" s="3">
        <f>SUM(Table39[[#This Row],[CNA Hours]], Table39[[#This Row],[NA in Training Hours]], Table39[[#This Row],[Med Aide/Tech Hours]])</f>
        <v>79.013999999999996</v>
      </c>
      <c r="AE245" s="3">
        <f>SUM(Table39[[#This Row],[CNA Hours Contract]], Table39[[#This Row],[NA in Training Hours Contract]], Table39[[#This Row],[Med Aide/Tech Hours Contract]])</f>
        <v>3.375111111111111</v>
      </c>
      <c r="AF245" s="4">
        <f>Table39[[#This Row],[CNA/NA/Med Aide Contract Hours]]/Table39[[#This Row],[Total CNA, NA in Training, Med Aide/Tech Hours]]</f>
        <v>4.2715355647241139E-2</v>
      </c>
      <c r="AG245" s="3">
        <v>66.019555555555556</v>
      </c>
      <c r="AH245" s="3">
        <v>3.375111111111111</v>
      </c>
      <c r="AI245" s="4">
        <f>Table39[[#This Row],[CNA Hours Contract]]/Table39[[#This Row],[CNA Hours]]</f>
        <v>5.1122899612236102E-2</v>
      </c>
      <c r="AJ245" s="3">
        <v>0</v>
      </c>
      <c r="AK245" s="3">
        <v>0</v>
      </c>
      <c r="AL245" s="4">
        <v>0</v>
      </c>
      <c r="AM245" s="3">
        <v>12.994444444444444</v>
      </c>
      <c r="AN245" s="3">
        <v>0</v>
      </c>
      <c r="AO245" s="4">
        <f>Table39[[#This Row],[Med Aide/Tech Hours Contract]]/Table39[[#This Row],[Med Aide/Tech Hours]]</f>
        <v>0</v>
      </c>
      <c r="AP245" s="1" t="s">
        <v>243</v>
      </c>
      <c r="AQ245" s="1">
        <v>7</v>
      </c>
    </row>
    <row r="246" spans="1:43" x14ac:dyDescent="0.2">
      <c r="A246" s="1" t="s">
        <v>479</v>
      </c>
      <c r="B246" s="1" t="s">
        <v>729</v>
      </c>
      <c r="C246" s="1" t="s">
        <v>1144</v>
      </c>
      <c r="D246" s="1" t="s">
        <v>1217</v>
      </c>
      <c r="E246" s="3">
        <v>44.822222222222223</v>
      </c>
      <c r="F246" s="3">
        <f t="shared" si="11"/>
        <v>176.78377777777777</v>
      </c>
      <c r="G246" s="3">
        <f>SUM(Table39[[#This Row],[RN Hours Contract (W/ Admin, DON)]], Table39[[#This Row],[LPN Contract Hours (w/ Admin)]], Table39[[#This Row],[CNA/NA/Med Aide Contract Hours]])</f>
        <v>0</v>
      </c>
      <c r="H246" s="4">
        <f>Table39[[#This Row],[Total Contract Hours]]/Table39[[#This Row],[Total Hours Nurse Staffing]]</f>
        <v>0</v>
      </c>
      <c r="I246" s="3">
        <f>SUM(Table39[[#This Row],[RN Hours]], Table39[[#This Row],[RN Admin Hours]], Table39[[#This Row],[RN DON Hours]])</f>
        <v>25.977555555555554</v>
      </c>
      <c r="J246" s="3">
        <f t="shared" si="12"/>
        <v>0</v>
      </c>
      <c r="K246" s="4">
        <f>Table39[[#This Row],[RN Hours Contract (W/ Admin, DON)]]/Table39[[#This Row],[RN Hours (w/ Admin, DON)]]</f>
        <v>0</v>
      </c>
      <c r="L246" s="3">
        <v>15.492444444444443</v>
      </c>
      <c r="M246" s="3">
        <v>0</v>
      </c>
      <c r="N246" s="4">
        <f>Table39[[#This Row],[RN Hours Contract]]/Table39[[#This Row],[RN Hours]]</f>
        <v>0</v>
      </c>
      <c r="O246" s="3">
        <v>4.0257777777777779</v>
      </c>
      <c r="P246" s="3">
        <v>0</v>
      </c>
      <c r="Q246" s="4">
        <f>Table39[[#This Row],[RN Admin Hours Contract]]/Table39[[#This Row],[RN Admin Hours]]</f>
        <v>0</v>
      </c>
      <c r="R246" s="3">
        <v>6.4593333333333334</v>
      </c>
      <c r="S246" s="3">
        <v>0</v>
      </c>
      <c r="T246" s="4">
        <f>Table39[[#This Row],[RN DON Hours Contract]]/Table39[[#This Row],[RN DON Hours]]</f>
        <v>0</v>
      </c>
      <c r="U246" s="3">
        <f>SUM(Table39[[#This Row],[LPN Hours]], Table39[[#This Row],[LPN Admin Hours]])</f>
        <v>39.68911111111111</v>
      </c>
      <c r="V246" s="3">
        <f>Table39[[#This Row],[LPN Hours Contract]]+Table39[[#This Row],[LPN Admin Hours Contract]]</f>
        <v>0</v>
      </c>
      <c r="W246" s="4">
        <f t="shared" si="13"/>
        <v>0</v>
      </c>
      <c r="X246" s="3">
        <v>28.75588888888889</v>
      </c>
      <c r="Y246" s="3">
        <v>0</v>
      </c>
      <c r="Z246" s="4">
        <f>Table39[[#This Row],[LPN Hours Contract]]/Table39[[#This Row],[LPN Hours]]</f>
        <v>0</v>
      </c>
      <c r="AA246" s="3">
        <v>10.933222222222222</v>
      </c>
      <c r="AB246" s="3">
        <v>0</v>
      </c>
      <c r="AC246" s="4">
        <f>Table39[[#This Row],[LPN Admin Hours Contract]]/Table39[[#This Row],[LPN Admin Hours]]</f>
        <v>0</v>
      </c>
      <c r="AD246" s="3">
        <f>SUM(Table39[[#This Row],[CNA Hours]], Table39[[#This Row],[NA in Training Hours]], Table39[[#This Row],[Med Aide/Tech Hours]])</f>
        <v>111.11711111111111</v>
      </c>
      <c r="AE246" s="3">
        <f>SUM(Table39[[#This Row],[CNA Hours Contract]], Table39[[#This Row],[NA in Training Hours Contract]], Table39[[#This Row],[Med Aide/Tech Hours Contract]])</f>
        <v>0</v>
      </c>
      <c r="AF246" s="4">
        <f>Table39[[#This Row],[CNA/NA/Med Aide Contract Hours]]/Table39[[#This Row],[Total CNA, NA in Training, Med Aide/Tech Hours]]</f>
        <v>0</v>
      </c>
      <c r="AG246" s="3">
        <v>109.509</v>
      </c>
      <c r="AH246" s="3">
        <v>0</v>
      </c>
      <c r="AI246" s="4">
        <f>Table39[[#This Row],[CNA Hours Contract]]/Table39[[#This Row],[CNA Hours]]</f>
        <v>0</v>
      </c>
      <c r="AJ246" s="3">
        <v>0</v>
      </c>
      <c r="AK246" s="3">
        <v>0</v>
      </c>
      <c r="AL246" s="4">
        <v>0</v>
      </c>
      <c r="AM246" s="3">
        <v>1.6081111111111117</v>
      </c>
      <c r="AN246" s="3">
        <v>0</v>
      </c>
      <c r="AO246" s="4">
        <f>Table39[[#This Row],[Med Aide/Tech Hours Contract]]/Table39[[#This Row],[Med Aide/Tech Hours]]</f>
        <v>0</v>
      </c>
      <c r="AP246" s="1" t="s">
        <v>244</v>
      </c>
      <c r="AQ246" s="1">
        <v>7</v>
      </c>
    </row>
    <row r="247" spans="1:43" x14ac:dyDescent="0.2">
      <c r="A247" s="1" t="s">
        <v>479</v>
      </c>
      <c r="B247" s="1" t="s">
        <v>730</v>
      </c>
      <c r="C247" s="1" t="s">
        <v>1137</v>
      </c>
      <c r="D247" s="1" t="s">
        <v>1261</v>
      </c>
      <c r="E247" s="3">
        <v>47.166666666666664</v>
      </c>
      <c r="F247" s="3">
        <f t="shared" si="11"/>
        <v>158.38088888888888</v>
      </c>
      <c r="G247" s="3">
        <f>SUM(Table39[[#This Row],[RN Hours Contract (W/ Admin, DON)]], Table39[[#This Row],[LPN Contract Hours (w/ Admin)]], Table39[[#This Row],[CNA/NA/Med Aide Contract Hours]])</f>
        <v>0</v>
      </c>
      <c r="H247" s="4">
        <f>Table39[[#This Row],[Total Contract Hours]]/Table39[[#This Row],[Total Hours Nurse Staffing]]</f>
        <v>0</v>
      </c>
      <c r="I247" s="3">
        <f>SUM(Table39[[#This Row],[RN Hours]], Table39[[#This Row],[RN Admin Hours]], Table39[[#This Row],[RN DON Hours]])</f>
        <v>16.95</v>
      </c>
      <c r="J247" s="3">
        <f t="shared" si="12"/>
        <v>0</v>
      </c>
      <c r="K247" s="4">
        <f>Table39[[#This Row],[RN Hours Contract (W/ Admin, DON)]]/Table39[[#This Row],[RN Hours (w/ Admin, DON)]]</f>
        <v>0</v>
      </c>
      <c r="L247" s="3">
        <v>15.7</v>
      </c>
      <c r="M247" s="3">
        <v>0</v>
      </c>
      <c r="N247" s="4">
        <f>Table39[[#This Row],[RN Hours Contract]]/Table39[[#This Row],[RN Hours]]</f>
        <v>0</v>
      </c>
      <c r="O247" s="3">
        <v>0</v>
      </c>
      <c r="P247" s="3">
        <v>0</v>
      </c>
      <c r="Q247" s="4">
        <v>0</v>
      </c>
      <c r="R247" s="3">
        <v>1.25</v>
      </c>
      <c r="S247" s="3">
        <v>0</v>
      </c>
      <c r="T247" s="4">
        <f>Table39[[#This Row],[RN DON Hours Contract]]/Table39[[#This Row],[RN DON Hours]]</f>
        <v>0</v>
      </c>
      <c r="U247" s="3">
        <f>SUM(Table39[[#This Row],[LPN Hours]], Table39[[#This Row],[LPN Admin Hours]])</f>
        <v>35.763888888888886</v>
      </c>
      <c r="V247" s="3">
        <f>Table39[[#This Row],[LPN Hours Contract]]+Table39[[#This Row],[LPN Admin Hours Contract]]</f>
        <v>0</v>
      </c>
      <c r="W247" s="4">
        <f t="shared" si="13"/>
        <v>0</v>
      </c>
      <c r="X247" s="3">
        <v>35.763888888888886</v>
      </c>
      <c r="Y247" s="3">
        <v>0</v>
      </c>
      <c r="Z247" s="4">
        <f>Table39[[#This Row],[LPN Hours Contract]]/Table39[[#This Row],[LPN Hours]]</f>
        <v>0</v>
      </c>
      <c r="AA247" s="3">
        <v>0</v>
      </c>
      <c r="AB247" s="3">
        <v>0</v>
      </c>
      <c r="AC247" s="4">
        <v>0</v>
      </c>
      <c r="AD247" s="3">
        <f>SUM(Table39[[#This Row],[CNA Hours]], Table39[[#This Row],[NA in Training Hours]], Table39[[#This Row],[Med Aide/Tech Hours]])</f>
        <v>105.667</v>
      </c>
      <c r="AE247" s="3">
        <f>SUM(Table39[[#This Row],[CNA Hours Contract]], Table39[[#This Row],[NA in Training Hours Contract]], Table39[[#This Row],[Med Aide/Tech Hours Contract]])</f>
        <v>0</v>
      </c>
      <c r="AF247" s="4">
        <f>Table39[[#This Row],[CNA/NA/Med Aide Contract Hours]]/Table39[[#This Row],[Total CNA, NA in Training, Med Aide/Tech Hours]]</f>
        <v>0</v>
      </c>
      <c r="AG247" s="3">
        <v>91.75866666666667</v>
      </c>
      <c r="AH247" s="3">
        <v>0</v>
      </c>
      <c r="AI247" s="4">
        <f>Table39[[#This Row],[CNA Hours Contract]]/Table39[[#This Row],[CNA Hours]]</f>
        <v>0</v>
      </c>
      <c r="AJ247" s="3">
        <v>0</v>
      </c>
      <c r="AK247" s="3">
        <v>0</v>
      </c>
      <c r="AL247" s="4">
        <v>0</v>
      </c>
      <c r="AM247" s="3">
        <v>13.908333333333333</v>
      </c>
      <c r="AN247" s="3">
        <v>0</v>
      </c>
      <c r="AO247" s="4">
        <f>Table39[[#This Row],[Med Aide/Tech Hours Contract]]/Table39[[#This Row],[Med Aide/Tech Hours]]</f>
        <v>0</v>
      </c>
      <c r="AP247" s="1" t="s">
        <v>245</v>
      </c>
      <c r="AQ247" s="1">
        <v>7</v>
      </c>
    </row>
    <row r="248" spans="1:43" x14ac:dyDescent="0.2">
      <c r="A248" s="1" t="s">
        <v>479</v>
      </c>
      <c r="B248" s="1" t="s">
        <v>731</v>
      </c>
      <c r="C248" s="1" t="s">
        <v>1050</v>
      </c>
      <c r="D248" s="1" t="s">
        <v>1276</v>
      </c>
      <c r="E248" s="3">
        <v>29.755555555555556</v>
      </c>
      <c r="F248" s="3">
        <f t="shared" si="11"/>
        <v>158.06433333333331</v>
      </c>
      <c r="G248" s="3">
        <f>SUM(Table39[[#This Row],[RN Hours Contract (W/ Admin, DON)]], Table39[[#This Row],[LPN Contract Hours (w/ Admin)]], Table39[[#This Row],[CNA/NA/Med Aide Contract Hours]])</f>
        <v>0</v>
      </c>
      <c r="H248" s="4">
        <f>Table39[[#This Row],[Total Contract Hours]]/Table39[[#This Row],[Total Hours Nurse Staffing]]</f>
        <v>0</v>
      </c>
      <c r="I248" s="3">
        <f>SUM(Table39[[#This Row],[RN Hours]], Table39[[#This Row],[RN Admin Hours]], Table39[[#This Row],[RN DON Hours]])</f>
        <v>16.963444444444445</v>
      </c>
      <c r="J248" s="3">
        <f t="shared" si="12"/>
        <v>0</v>
      </c>
      <c r="K248" s="4">
        <f>Table39[[#This Row],[RN Hours Contract (W/ Admin, DON)]]/Table39[[#This Row],[RN Hours (w/ Admin, DON)]]</f>
        <v>0</v>
      </c>
      <c r="L248" s="3">
        <v>12.163444444444444</v>
      </c>
      <c r="M248" s="3">
        <v>0</v>
      </c>
      <c r="N248" s="4">
        <f>Table39[[#This Row],[RN Hours Contract]]/Table39[[#This Row],[RN Hours]]</f>
        <v>0</v>
      </c>
      <c r="O248" s="3">
        <v>0</v>
      </c>
      <c r="P248" s="3">
        <v>0</v>
      </c>
      <c r="Q248" s="4">
        <v>0</v>
      </c>
      <c r="R248" s="3">
        <v>4.8</v>
      </c>
      <c r="S248" s="3">
        <v>0</v>
      </c>
      <c r="T248" s="4">
        <f>Table39[[#This Row],[RN DON Hours Contract]]/Table39[[#This Row],[RN DON Hours]]</f>
        <v>0</v>
      </c>
      <c r="U248" s="3">
        <f>SUM(Table39[[#This Row],[LPN Hours]], Table39[[#This Row],[LPN Admin Hours]])</f>
        <v>30.649888888888885</v>
      </c>
      <c r="V248" s="3">
        <f>Table39[[#This Row],[LPN Hours Contract]]+Table39[[#This Row],[LPN Admin Hours Contract]]</f>
        <v>0</v>
      </c>
      <c r="W248" s="4">
        <f t="shared" si="13"/>
        <v>0</v>
      </c>
      <c r="X248" s="3">
        <v>30.649888888888885</v>
      </c>
      <c r="Y248" s="3">
        <v>0</v>
      </c>
      <c r="Z248" s="4">
        <f>Table39[[#This Row],[LPN Hours Contract]]/Table39[[#This Row],[LPN Hours]]</f>
        <v>0</v>
      </c>
      <c r="AA248" s="3">
        <v>0</v>
      </c>
      <c r="AB248" s="3">
        <v>0</v>
      </c>
      <c r="AC248" s="4">
        <v>0</v>
      </c>
      <c r="AD248" s="3">
        <f>SUM(Table39[[#This Row],[CNA Hours]], Table39[[#This Row],[NA in Training Hours]], Table39[[#This Row],[Med Aide/Tech Hours]])</f>
        <v>110.45099999999999</v>
      </c>
      <c r="AE248" s="3">
        <f>SUM(Table39[[#This Row],[CNA Hours Contract]], Table39[[#This Row],[NA in Training Hours Contract]], Table39[[#This Row],[Med Aide/Tech Hours Contract]])</f>
        <v>0</v>
      </c>
      <c r="AF248" s="4">
        <f>Table39[[#This Row],[CNA/NA/Med Aide Contract Hours]]/Table39[[#This Row],[Total CNA, NA in Training, Med Aide/Tech Hours]]</f>
        <v>0</v>
      </c>
      <c r="AG248" s="3">
        <v>70.356111111111119</v>
      </c>
      <c r="AH248" s="3">
        <v>0</v>
      </c>
      <c r="AI248" s="4">
        <f>Table39[[#This Row],[CNA Hours Contract]]/Table39[[#This Row],[CNA Hours]]</f>
        <v>0</v>
      </c>
      <c r="AJ248" s="3">
        <v>4.0013333333333332</v>
      </c>
      <c r="AK248" s="3">
        <v>0</v>
      </c>
      <c r="AL248" s="4">
        <f>Table39[[#This Row],[NA in Training Hours Contract]]/Table39[[#This Row],[NA in Training Hours]]</f>
        <v>0</v>
      </c>
      <c r="AM248" s="3">
        <v>36.09355555555554</v>
      </c>
      <c r="AN248" s="3">
        <v>0</v>
      </c>
      <c r="AO248" s="4">
        <f>Table39[[#This Row],[Med Aide/Tech Hours Contract]]/Table39[[#This Row],[Med Aide/Tech Hours]]</f>
        <v>0</v>
      </c>
      <c r="AP248" s="1" t="s">
        <v>246</v>
      </c>
      <c r="AQ248" s="1">
        <v>7</v>
      </c>
    </row>
    <row r="249" spans="1:43" x14ac:dyDescent="0.2">
      <c r="A249" s="1" t="s">
        <v>479</v>
      </c>
      <c r="B249" s="1" t="s">
        <v>732</v>
      </c>
      <c r="C249" s="1" t="s">
        <v>1027</v>
      </c>
      <c r="D249" s="1" t="s">
        <v>1203</v>
      </c>
      <c r="E249" s="3">
        <v>81.577777777777783</v>
      </c>
      <c r="F249" s="3">
        <f t="shared" si="11"/>
        <v>304.52499999999998</v>
      </c>
      <c r="G249" s="3">
        <f>SUM(Table39[[#This Row],[RN Hours Contract (W/ Admin, DON)]], Table39[[#This Row],[LPN Contract Hours (w/ Admin)]], Table39[[#This Row],[CNA/NA/Med Aide Contract Hours]])</f>
        <v>0</v>
      </c>
      <c r="H249" s="4">
        <f>Table39[[#This Row],[Total Contract Hours]]/Table39[[#This Row],[Total Hours Nurse Staffing]]</f>
        <v>0</v>
      </c>
      <c r="I249" s="3">
        <f>SUM(Table39[[#This Row],[RN Hours]], Table39[[#This Row],[RN Admin Hours]], Table39[[#This Row],[RN DON Hours]])</f>
        <v>45.56388888888889</v>
      </c>
      <c r="J249" s="3">
        <f t="shared" si="12"/>
        <v>0</v>
      </c>
      <c r="K249" s="4">
        <f>Table39[[#This Row],[RN Hours Contract (W/ Admin, DON)]]/Table39[[#This Row],[RN Hours (w/ Admin, DON)]]</f>
        <v>0</v>
      </c>
      <c r="L249" s="3">
        <v>34.472222222222221</v>
      </c>
      <c r="M249" s="3">
        <v>0</v>
      </c>
      <c r="N249" s="4">
        <f>Table39[[#This Row],[RN Hours Contract]]/Table39[[#This Row],[RN Hours]]</f>
        <v>0</v>
      </c>
      <c r="O249" s="3">
        <v>5.5805555555555557</v>
      </c>
      <c r="P249" s="3">
        <v>0</v>
      </c>
      <c r="Q249" s="4">
        <f>Table39[[#This Row],[RN Admin Hours Contract]]/Table39[[#This Row],[RN Admin Hours]]</f>
        <v>0</v>
      </c>
      <c r="R249" s="3">
        <v>5.5111111111111111</v>
      </c>
      <c r="S249" s="3">
        <v>0</v>
      </c>
      <c r="T249" s="4">
        <f>Table39[[#This Row],[RN DON Hours Contract]]/Table39[[#This Row],[RN DON Hours]]</f>
        <v>0</v>
      </c>
      <c r="U249" s="3">
        <f>SUM(Table39[[#This Row],[LPN Hours]], Table39[[#This Row],[LPN Admin Hours]])</f>
        <v>94.097222222222229</v>
      </c>
      <c r="V249" s="3">
        <f>Table39[[#This Row],[LPN Hours Contract]]+Table39[[#This Row],[LPN Admin Hours Contract]]</f>
        <v>0</v>
      </c>
      <c r="W249" s="4">
        <f t="shared" si="13"/>
        <v>0</v>
      </c>
      <c r="X249" s="3">
        <v>94.097222222222229</v>
      </c>
      <c r="Y249" s="3">
        <v>0</v>
      </c>
      <c r="Z249" s="4">
        <f>Table39[[#This Row],[LPN Hours Contract]]/Table39[[#This Row],[LPN Hours]]</f>
        <v>0</v>
      </c>
      <c r="AA249" s="3">
        <v>0</v>
      </c>
      <c r="AB249" s="3">
        <v>0</v>
      </c>
      <c r="AC249" s="4">
        <v>0</v>
      </c>
      <c r="AD249" s="3">
        <f>SUM(Table39[[#This Row],[CNA Hours]], Table39[[#This Row],[NA in Training Hours]], Table39[[#This Row],[Med Aide/Tech Hours]])</f>
        <v>164.86388888888888</v>
      </c>
      <c r="AE249" s="3">
        <f>SUM(Table39[[#This Row],[CNA Hours Contract]], Table39[[#This Row],[NA in Training Hours Contract]], Table39[[#This Row],[Med Aide/Tech Hours Contract]])</f>
        <v>0</v>
      </c>
      <c r="AF249" s="4">
        <f>Table39[[#This Row],[CNA/NA/Med Aide Contract Hours]]/Table39[[#This Row],[Total CNA, NA in Training, Med Aide/Tech Hours]]</f>
        <v>0</v>
      </c>
      <c r="AG249" s="3">
        <v>149.63055555555556</v>
      </c>
      <c r="AH249" s="3">
        <v>0</v>
      </c>
      <c r="AI249" s="4">
        <f>Table39[[#This Row],[CNA Hours Contract]]/Table39[[#This Row],[CNA Hours]]</f>
        <v>0</v>
      </c>
      <c r="AJ249" s="3">
        <v>0</v>
      </c>
      <c r="AK249" s="3">
        <v>0</v>
      </c>
      <c r="AL249" s="4">
        <v>0</v>
      </c>
      <c r="AM249" s="3">
        <v>15.233333333333333</v>
      </c>
      <c r="AN249" s="3">
        <v>0</v>
      </c>
      <c r="AO249" s="4">
        <f>Table39[[#This Row],[Med Aide/Tech Hours Contract]]/Table39[[#This Row],[Med Aide/Tech Hours]]</f>
        <v>0</v>
      </c>
      <c r="AP249" s="1" t="s">
        <v>247</v>
      </c>
      <c r="AQ249" s="1">
        <v>7</v>
      </c>
    </row>
    <row r="250" spans="1:43" x14ac:dyDescent="0.2">
      <c r="A250" s="1" t="s">
        <v>479</v>
      </c>
      <c r="B250" s="1" t="s">
        <v>733</v>
      </c>
      <c r="C250" s="1" t="s">
        <v>1086</v>
      </c>
      <c r="D250" s="1" t="s">
        <v>1287</v>
      </c>
      <c r="E250" s="3">
        <v>24.488888888888887</v>
      </c>
      <c r="F250" s="3">
        <f t="shared" si="11"/>
        <v>109.42877777777778</v>
      </c>
      <c r="G250" s="3">
        <f>SUM(Table39[[#This Row],[RN Hours Contract (W/ Admin, DON)]], Table39[[#This Row],[LPN Contract Hours (w/ Admin)]], Table39[[#This Row],[CNA/NA/Med Aide Contract Hours]])</f>
        <v>6.9545555555555554</v>
      </c>
      <c r="H250" s="4">
        <f>Table39[[#This Row],[Total Contract Hours]]/Table39[[#This Row],[Total Hours Nurse Staffing]]</f>
        <v>6.3553259908271126E-2</v>
      </c>
      <c r="I250" s="3">
        <f>SUM(Table39[[#This Row],[RN Hours]], Table39[[#This Row],[RN Admin Hours]], Table39[[#This Row],[RN DON Hours]])</f>
        <v>22.933666666666667</v>
      </c>
      <c r="J250" s="3">
        <f t="shared" si="12"/>
        <v>3.2608888888888883</v>
      </c>
      <c r="K250" s="4">
        <f>Table39[[#This Row],[RN Hours Contract (W/ Admin, DON)]]/Table39[[#This Row],[RN Hours (w/ Admin, DON)]]</f>
        <v>0.14218785579666959</v>
      </c>
      <c r="L250" s="3">
        <v>11.955888888888889</v>
      </c>
      <c r="M250" s="3">
        <v>3.2608888888888883</v>
      </c>
      <c r="N250" s="4">
        <f>Table39[[#This Row],[RN Hours Contract]]/Table39[[#This Row],[RN Hours]]</f>
        <v>0.2727433250002323</v>
      </c>
      <c r="O250" s="3">
        <v>5.6</v>
      </c>
      <c r="P250" s="3">
        <v>0</v>
      </c>
      <c r="Q250" s="4">
        <f>Table39[[#This Row],[RN Admin Hours Contract]]/Table39[[#This Row],[RN Admin Hours]]</f>
        <v>0</v>
      </c>
      <c r="R250" s="3">
        <v>5.3777777777777782</v>
      </c>
      <c r="S250" s="3">
        <v>0</v>
      </c>
      <c r="T250" s="4">
        <f>Table39[[#This Row],[RN DON Hours Contract]]/Table39[[#This Row],[RN DON Hours]]</f>
        <v>0</v>
      </c>
      <c r="U250" s="3">
        <f>SUM(Table39[[#This Row],[LPN Hours]], Table39[[#This Row],[LPN Admin Hours]])</f>
        <v>14.99011111111111</v>
      </c>
      <c r="V250" s="3">
        <f>Table39[[#This Row],[LPN Hours Contract]]+Table39[[#This Row],[LPN Admin Hours Contract]]</f>
        <v>3.0082222222222228</v>
      </c>
      <c r="W250" s="4">
        <f t="shared" si="13"/>
        <v>0.20068044859203479</v>
      </c>
      <c r="X250" s="3">
        <v>14.99011111111111</v>
      </c>
      <c r="Y250" s="3">
        <v>3.0082222222222228</v>
      </c>
      <c r="Z250" s="4">
        <f>Table39[[#This Row],[LPN Hours Contract]]/Table39[[#This Row],[LPN Hours]]</f>
        <v>0.20068044859203479</v>
      </c>
      <c r="AA250" s="3">
        <v>0</v>
      </c>
      <c r="AB250" s="3">
        <v>0</v>
      </c>
      <c r="AC250" s="4">
        <v>0</v>
      </c>
      <c r="AD250" s="3">
        <f>SUM(Table39[[#This Row],[CNA Hours]], Table39[[#This Row],[NA in Training Hours]], Table39[[#This Row],[Med Aide/Tech Hours]])</f>
        <v>71.50500000000001</v>
      </c>
      <c r="AE250" s="3">
        <f>SUM(Table39[[#This Row],[CNA Hours Contract]], Table39[[#This Row],[NA in Training Hours Contract]], Table39[[#This Row],[Med Aide/Tech Hours Contract]])</f>
        <v>0.68544444444444452</v>
      </c>
      <c r="AF250" s="4">
        <f>Table39[[#This Row],[CNA/NA/Med Aide Contract Hours]]/Table39[[#This Row],[Total CNA, NA in Training, Med Aide/Tech Hours]]</f>
        <v>9.5859652394160461E-3</v>
      </c>
      <c r="AG250" s="3">
        <v>51.673111111111112</v>
      </c>
      <c r="AH250" s="3">
        <v>0.68544444444444452</v>
      </c>
      <c r="AI250" s="4">
        <f>Table39[[#This Row],[CNA Hours Contract]]/Table39[[#This Row],[CNA Hours]]</f>
        <v>1.3265012106016886E-2</v>
      </c>
      <c r="AJ250" s="3">
        <v>0.95555555555555538</v>
      </c>
      <c r="AK250" s="3">
        <v>0</v>
      </c>
      <c r="AL250" s="4">
        <f>Table39[[#This Row],[NA in Training Hours Contract]]/Table39[[#This Row],[NA in Training Hours]]</f>
        <v>0</v>
      </c>
      <c r="AM250" s="3">
        <v>18.876333333333339</v>
      </c>
      <c r="AN250" s="3">
        <v>0</v>
      </c>
      <c r="AO250" s="4">
        <f>Table39[[#This Row],[Med Aide/Tech Hours Contract]]/Table39[[#This Row],[Med Aide/Tech Hours]]</f>
        <v>0</v>
      </c>
      <c r="AP250" s="1" t="s">
        <v>248</v>
      </c>
      <c r="AQ250" s="1">
        <v>7</v>
      </c>
    </row>
    <row r="251" spans="1:43" x14ac:dyDescent="0.2">
      <c r="A251" s="1" t="s">
        <v>479</v>
      </c>
      <c r="B251" s="1" t="s">
        <v>734</v>
      </c>
      <c r="C251" s="1" t="s">
        <v>1037</v>
      </c>
      <c r="D251" s="1" t="s">
        <v>1301</v>
      </c>
      <c r="E251" s="3">
        <v>22.322222222222223</v>
      </c>
      <c r="F251" s="3">
        <f t="shared" si="11"/>
        <v>101.06300000000002</v>
      </c>
      <c r="G251" s="3">
        <f>SUM(Table39[[#This Row],[RN Hours Contract (W/ Admin, DON)]], Table39[[#This Row],[LPN Contract Hours (w/ Admin)]], Table39[[#This Row],[CNA/NA/Med Aide Contract Hours]])</f>
        <v>32.978666666666655</v>
      </c>
      <c r="H251" s="4">
        <f>Table39[[#This Row],[Total Contract Hours]]/Table39[[#This Row],[Total Hours Nurse Staffing]]</f>
        <v>0.32631790731194055</v>
      </c>
      <c r="I251" s="3">
        <f>SUM(Table39[[#This Row],[RN Hours]], Table39[[#This Row],[RN Admin Hours]], Table39[[#This Row],[RN DON Hours]])</f>
        <v>28.00288888888889</v>
      </c>
      <c r="J251" s="3">
        <f t="shared" si="12"/>
        <v>1.9661111111111109</v>
      </c>
      <c r="K251" s="4">
        <f>Table39[[#This Row],[RN Hours Contract (W/ Admin, DON)]]/Table39[[#This Row],[RN Hours (w/ Admin, DON)]]</f>
        <v>7.021100997516129E-2</v>
      </c>
      <c r="L251" s="3">
        <v>18.815444444444445</v>
      </c>
      <c r="M251" s="3">
        <v>1.9661111111111109</v>
      </c>
      <c r="N251" s="4">
        <f>Table39[[#This Row],[RN Hours Contract]]/Table39[[#This Row],[RN Hours]]</f>
        <v>0.10449453463171507</v>
      </c>
      <c r="O251" s="3">
        <v>4.5652222222222214</v>
      </c>
      <c r="P251" s="3">
        <v>0</v>
      </c>
      <c r="Q251" s="4">
        <f>Table39[[#This Row],[RN Admin Hours Contract]]/Table39[[#This Row],[RN Admin Hours]]</f>
        <v>0</v>
      </c>
      <c r="R251" s="3">
        <v>4.6222222222222218</v>
      </c>
      <c r="S251" s="3">
        <v>0</v>
      </c>
      <c r="T251" s="4">
        <f>Table39[[#This Row],[RN DON Hours Contract]]/Table39[[#This Row],[RN DON Hours]]</f>
        <v>0</v>
      </c>
      <c r="U251" s="3">
        <f>SUM(Table39[[#This Row],[LPN Hours]], Table39[[#This Row],[LPN Admin Hours]])</f>
        <v>9.9026666666666667</v>
      </c>
      <c r="V251" s="3">
        <f>Table39[[#This Row],[LPN Hours Contract]]+Table39[[#This Row],[LPN Admin Hours Contract]]</f>
        <v>2.4809999999999999</v>
      </c>
      <c r="W251" s="4">
        <f t="shared" si="13"/>
        <v>0.25053857546788744</v>
      </c>
      <c r="X251" s="3">
        <v>9.9026666666666667</v>
      </c>
      <c r="Y251" s="3">
        <v>2.4809999999999999</v>
      </c>
      <c r="Z251" s="4">
        <f>Table39[[#This Row],[LPN Hours Contract]]/Table39[[#This Row],[LPN Hours]]</f>
        <v>0.25053857546788744</v>
      </c>
      <c r="AA251" s="3">
        <v>0</v>
      </c>
      <c r="AB251" s="3">
        <v>0</v>
      </c>
      <c r="AC251" s="4">
        <v>0</v>
      </c>
      <c r="AD251" s="3">
        <f>SUM(Table39[[#This Row],[CNA Hours]], Table39[[#This Row],[NA in Training Hours]], Table39[[#This Row],[Med Aide/Tech Hours]])</f>
        <v>63.157444444444451</v>
      </c>
      <c r="AE251" s="3">
        <f>SUM(Table39[[#This Row],[CNA Hours Contract]], Table39[[#This Row],[NA in Training Hours Contract]], Table39[[#This Row],[Med Aide/Tech Hours Contract]])</f>
        <v>28.531555555555546</v>
      </c>
      <c r="AF251" s="4">
        <f>Table39[[#This Row],[CNA/NA/Med Aide Contract Hours]]/Table39[[#This Row],[Total CNA, NA in Training, Med Aide/Tech Hours]]</f>
        <v>0.45175285046013736</v>
      </c>
      <c r="AG251" s="3">
        <v>40.538222222222224</v>
      </c>
      <c r="AH251" s="3">
        <v>24.25588888888888</v>
      </c>
      <c r="AI251" s="4">
        <f>Table39[[#This Row],[CNA Hours Contract]]/Table39[[#This Row],[CNA Hours]]</f>
        <v>0.59834614246088713</v>
      </c>
      <c r="AJ251" s="3">
        <v>3.738666666666667</v>
      </c>
      <c r="AK251" s="3">
        <v>0</v>
      </c>
      <c r="AL251" s="4">
        <f>Table39[[#This Row],[NA in Training Hours Contract]]/Table39[[#This Row],[NA in Training Hours]]</f>
        <v>0</v>
      </c>
      <c r="AM251" s="3">
        <v>18.880555555555556</v>
      </c>
      <c r="AN251" s="3">
        <v>4.2756666666666661</v>
      </c>
      <c r="AO251" s="4">
        <f>Table39[[#This Row],[Med Aide/Tech Hours Contract]]/Table39[[#This Row],[Med Aide/Tech Hours]]</f>
        <v>0.22645873179343823</v>
      </c>
      <c r="AP251" s="1" t="s">
        <v>249</v>
      </c>
      <c r="AQ251" s="1">
        <v>7</v>
      </c>
    </row>
    <row r="252" spans="1:43" x14ac:dyDescent="0.2">
      <c r="A252" s="1" t="s">
        <v>479</v>
      </c>
      <c r="B252" s="1" t="s">
        <v>735</v>
      </c>
      <c r="C252" s="1" t="s">
        <v>987</v>
      </c>
      <c r="D252" s="1" t="s">
        <v>1281</v>
      </c>
      <c r="E252" s="3">
        <v>70.12222222222222</v>
      </c>
      <c r="F252" s="3">
        <f t="shared" si="11"/>
        <v>274.37344444444443</v>
      </c>
      <c r="G252" s="3">
        <f>SUM(Table39[[#This Row],[RN Hours Contract (W/ Admin, DON)]], Table39[[#This Row],[LPN Contract Hours (w/ Admin)]], Table39[[#This Row],[CNA/NA/Med Aide Contract Hours]])</f>
        <v>10.639444444444447</v>
      </c>
      <c r="H252" s="4">
        <f>Table39[[#This Row],[Total Contract Hours]]/Table39[[#This Row],[Total Hours Nurse Staffing]]</f>
        <v>3.8777238321978852E-2</v>
      </c>
      <c r="I252" s="3">
        <f>SUM(Table39[[#This Row],[RN Hours]], Table39[[#This Row],[RN Admin Hours]], Table39[[#This Row],[RN DON Hours]])</f>
        <v>71.861555555555555</v>
      </c>
      <c r="J252" s="3">
        <f t="shared" si="12"/>
        <v>0.26666666666666666</v>
      </c>
      <c r="K252" s="4">
        <f>Table39[[#This Row],[RN Hours Contract (W/ Admin, DON)]]/Table39[[#This Row],[RN Hours (w/ Admin, DON)]]</f>
        <v>3.7108390516332329E-3</v>
      </c>
      <c r="L252" s="3">
        <v>37.298111111111112</v>
      </c>
      <c r="M252" s="3">
        <v>0.26666666666666666</v>
      </c>
      <c r="N252" s="4">
        <f>Table39[[#This Row],[RN Hours Contract]]/Table39[[#This Row],[RN Hours]]</f>
        <v>7.1496024523136411E-3</v>
      </c>
      <c r="O252" s="3">
        <v>29.23011111111111</v>
      </c>
      <c r="P252" s="3">
        <v>0</v>
      </c>
      <c r="Q252" s="4">
        <f>Table39[[#This Row],[RN Admin Hours Contract]]/Table39[[#This Row],[RN Admin Hours]]</f>
        <v>0</v>
      </c>
      <c r="R252" s="3">
        <v>5.333333333333333</v>
      </c>
      <c r="S252" s="3">
        <v>0</v>
      </c>
      <c r="T252" s="4">
        <f>Table39[[#This Row],[RN DON Hours Contract]]/Table39[[#This Row],[RN DON Hours]]</f>
        <v>0</v>
      </c>
      <c r="U252" s="3">
        <f>SUM(Table39[[#This Row],[LPN Hours]], Table39[[#This Row],[LPN Admin Hours]])</f>
        <v>42.514111111111113</v>
      </c>
      <c r="V252" s="3">
        <f>Table39[[#This Row],[LPN Hours Contract]]+Table39[[#This Row],[LPN Admin Hours Contract]]</f>
        <v>0.94311111111111101</v>
      </c>
      <c r="W252" s="4">
        <f t="shared" si="13"/>
        <v>2.2183484176495644E-2</v>
      </c>
      <c r="X252" s="3">
        <v>42.514111111111113</v>
      </c>
      <c r="Y252" s="3">
        <v>0.94311111111111101</v>
      </c>
      <c r="Z252" s="4">
        <f>Table39[[#This Row],[LPN Hours Contract]]/Table39[[#This Row],[LPN Hours]]</f>
        <v>2.2183484176495644E-2</v>
      </c>
      <c r="AA252" s="3">
        <v>0</v>
      </c>
      <c r="AB252" s="3">
        <v>0</v>
      </c>
      <c r="AC252" s="4">
        <v>0</v>
      </c>
      <c r="AD252" s="3">
        <f>SUM(Table39[[#This Row],[CNA Hours]], Table39[[#This Row],[NA in Training Hours]], Table39[[#This Row],[Med Aide/Tech Hours]])</f>
        <v>159.99777777777777</v>
      </c>
      <c r="AE252" s="3">
        <f>SUM(Table39[[#This Row],[CNA Hours Contract]], Table39[[#This Row],[NA in Training Hours Contract]], Table39[[#This Row],[Med Aide/Tech Hours Contract]])</f>
        <v>9.4296666666666695</v>
      </c>
      <c r="AF252" s="4">
        <f>Table39[[#This Row],[CNA/NA/Med Aide Contract Hours]]/Table39[[#This Row],[Total CNA, NA in Training, Med Aide/Tech Hours]]</f>
        <v>5.8936235225489263E-2</v>
      </c>
      <c r="AG252" s="3">
        <v>141.04300000000001</v>
      </c>
      <c r="AH252" s="3">
        <v>9.4296666666666695</v>
      </c>
      <c r="AI252" s="4">
        <f>Table39[[#This Row],[CNA Hours Contract]]/Table39[[#This Row],[CNA Hours]]</f>
        <v>6.6856679641433242E-2</v>
      </c>
      <c r="AJ252" s="3">
        <v>0</v>
      </c>
      <c r="AK252" s="3">
        <v>0</v>
      </c>
      <c r="AL252" s="4">
        <v>0</v>
      </c>
      <c r="AM252" s="3">
        <v>18.954777777777775</v>
      </c>
      <c r="AN252" s="3">
        <v>0</v>
      </c>
      <c r="AO252" s="4">
        <f>Table39[[#This Row],[Med Aide/Tech Hours Contract]]/Table39[[#This Row],[Med Aide/Tech Hours]]</f>
        <v>0</v>
      </c>
      <c r="AP252" s="1" t="s">
        <v>250</v>
      </c>
      <c r="AQ252" s="1">
        <v>7</v>
      </c>
    </row>
    <row r="253" spans="1:43" x14ac:dyDescent="0.2">
      <c r="A253" s="1" t="s">
        <v>479</v>
      </c>
      <c r="B253" s="1" t="s">
        <v>736</v>
      </c>
      <c r="C253" s="1" t="s">
        <v>1050</v>
      </c>
      <c r="D253" s="1" t="s">
        <v>1293</v>
      </c>
      <c r="E253" s="3">
        <v>119.07777777777778</v>
      </c>
      <c r="F253" s="3">
        <f t="shared" si="11"/>
        <v>301.95777777777778</v>
      </c>
      <c r="G253" s="3">
        <f>SUM(Table39[[#This Row],[RN Hours Contract (W/ Admin, DON)]], Table39[[#This Row],[LPN Contract Hours (w/ Admin)]], Table39[[#This Row],[CNA/NA/Med Aide Contract Hours]])</f>
        <v>13.223111111111114</v>
      </c>
      <c r="H253" s="4">
        <f>Table39[[#This Row],[Total Contract Hours]]/Table39[[#This Row],[Total Hours Nurse Staffing]]</f>
        <v>4.3791258527682321E-2</v>
      </c>
      <c r="I253" s="3">
        <f>SUM(Table39[[#This Row],[RN Hours]], Table39[[#This Row],[RN Admin Hours]], Table39[[#This Row],[RN DON Hours]])</f>
        <v>18.347888888888889</v>
      </c>
      <c r="J253" s="3">
        <f t="shared" si="12"/>
        <v>0</v>
      </c>
      <c r="K253" s="4">
        <f>Table39[[#This Row],[RN Hours Contract (W/ Admin, DON)]]/Table39[[#This Row],[RN Hours (w/ Admin, DON)]]</f>
        <v>0</v>
      </c>
      <c r="L253" s="3">
        <v>6.2589999999999995</v>
      </c>
      <c r="M253" s="3">
        <v>0</v>
      </c>
      <c r="N253" s="4">
        <f>Table39[[#This Row],[RN Hours Contract]]/Table39[[#This Row],[RN Hours]]</f>
        <v>0</v>
      </c>
      <c r="O253" s="3">
        <v>6.5777777777777775</v>
      </c>
      <c r="P253" s="3">
        <v>0</v>
      </c>
      <c r="Q253" s="4">
        <f>Table39[[#This Row],[RN Admin Hours Contract]]/Table39[[#This Row],[RN Admin Hours]]</f>
        <v>0</v>
      </c>
      <c r="R253" s="3">
        <v>5.5111111111111111</v>
      </c>
      <c r="S253" s="3">
        <v>0</v>
      </c>
      <c r="T253" s="4">
        <f>Table39[[#This Row],[RN DON Hours Contract]]/Table39[[#This Row],[RN DON Hours]]</f>
        <v>0</v>
      </c>
      <c r="U253" s="3">
        <f>SUM(Table39[[#This Row],[LPN Hours]], Table39[[#This Row],[LPN Admin Hours]])</f>
        <v>102.76344444444445</v>
      </c>
      <c r="V253" s="3">
        <f>Table39[[#This Row],[LPN Hours Contract]]+Table39[[#This Row],[LPN Admin Hours Contract]]</f>
        <v>8.493222222222224</v>
      </c>
      <c r="W253" s="4">
        <f t="shared" si="13"/>
        <v>8.2648282841607121E-2</v>
      </c>
      <c r="X253" s="3">
        <v>74.110666666666674</v>
      </c>
      <c r="Y253" s="3">
        <v>8.493222222222224</v>
      </c>
      <c r="Z253" s="4">
        <f>Table39[[#This Row],[LPN Hours Contract]]/Table39[[#This Row],[LPN Hours]]</f>
        <v>0.11460188666798603</v>
      </c>
      <c r="AA253" s="3">
        <v>28.652777777777779</v>
      </c>
      <c r="AB253" s="3">
        <v>0</v>
      </c>
      <c r="AC253" s="4">
        <f>Table39[[#This Row],[LPN Admin Hours Contract]]/Table39[[#This Row],[LPN Admin Hours]]</f>
        <v>0</v>
      </c>
      <c r="AD253" s="3">
        <f>SUM(Table39[[#This Row],[CNA Hours]], Table39[[#This Row],[NA in Training Hours]], Table39[[#This Row],[Med Aide/Tech Hours]])</f>
        <v>180.84644444444444</v>
      </c>
      <c r="AE253" s="3">
        <f>SUM(Table39[[#This Row],[CNA Hours Contract]], Table39[[#This Row],[NA in Training Hours Contract]], Table39[[#This Row],[Med Aide/Tech Hours Contract]])</f>
        <v>4.7298888888888904</v>
      </c>
      <c r="AF253" s="4">
        <f>Table39[[#This Row],[CNA/NA/Med Aide Contract Hours]]/Table39[[#This Row],[Total CNA, NA in Training, Med Aide/Tech Hours]]</f>
        <v>2.6154171310467208E-2</v>
      </c>
      <c r="AG253" s="3">
        <v>150.54633333333334</v>
      </c>
      <c r="AH253" s="3">
        <v>1.0547777777777778</v>
      </c>
      <c r="AI253" s="4">
        <f>Table39[[#This Row],[CNA Hours Contract]]/Table39[[#This Row],[CNA Hours]]</f>
        <v>7.006333229267918E-3</v>
      </c>
      <c r="AJ253" s="3">
        <v>0</v>
      </c>
      <c r="AK253" s="3">
        <v>0</v>
      </c>
      <c r="AL253" s="4">
        <v>0</v>
      </c>
      <c r="AM253" s="3">
        <v>30.300111111111114</v>
      </c>
      <c r="AN253" s="3">
        <v>3.6751111111111121</v>
      </c>
      <c r="AO253" s="4">
        <f>Table39[[#This Row],[Med Aide/Tech Hours Contract]]/Table39[[#This Row],[Med Aide/Tech Hours]]</f>
        <v>0.12129035097047684</v>
      </c>
      <c r="AP253" s="1" t="s">
        <v>251</v>
      </c>
      <c r="AQ253" s="1">
        <v>7</v>
      </c>
    </row>
    <row r="254" spans="1:43" x14ac:dyDescent="0.2">
      <c r="A254" s="1" t="s">
        <v>479</v>
      </c>
      <c r="B254" s="1" t="s">
        <v>737</v>
      </c>
      <c r="C254" s="1" t="s">
        <v>1050</v>
      </c>
      <c r="D254" s="1" t="s">
        <v>1276</v>
      </c>
      <c r="E254" s="3">
        <v>47.888888888888886</v>
      </c>
      <c r="F254" s="3">
        <f t="shared" si="11"/>
        <v>136.803</v>
      </c>
      <c r="G254" s="3">
        <f>SUM(Table39[[#This Row],[RN Hours Contract (W/ Admin, DON)]], Table39[[#This Row],[LPN Contract Hours (w/ Admin)]], Table39[[#This Row],[CNA/NA/Med Aide Contract Hours]])</f>
        <v>1.0425555555555555</v>
      </c>
      <c r="H254" s="4">
        <f>Table39[[#This Row],[Total Contract Hours]]/Table39[[#This Row],[Total Hours Nurse Staffing]]</f>
        <v>7.6208530189802526E-3</v>
      </c>
      <c r="I254" s="3">
        <f>SUM(Table39[[#This Row],[RN Hours]], Table39[[#This Row],[RN Admin Hours]], Table39[[#This Row],[RN DON Hours]])</f>
        <v>12.788555555555556</v>
      </c>
      <c r="J254" s="3">
        <f t="shared" si="12"/>
        <v>0.48888888888888887</v>
      </c>
      <c r="K254" s="4">
        <f>Table39[[#This Row],[RN Hours Contract (W/ Admin, DON)]]/Table39[[#This Row],[RN Hours (w/ Admin, DON)]]</f>
        <v>3.8228624551465286E-2</v>
      </c>
      <c r="L254" s="3">
        <v>3.388555555555556</v>
      </c>
      <c r="M254" s="3">
        <v>0</v>
      </c>
      <c r="N254" s="4">
        <f>Table39[[#This Row],[RN Hours Contract]]/Table39[[#This Row],[RN Hours]]</f>
        <v>0</v>
      </c>
      <c r="O254" s="3">
        <v>3.4444444444444446</v>
      </c>
      <c r="P254" s="3">
        <v>0.48888888888888887</v>
      </c>
      <c r="Q254" s="4">
        <f>Table39[[#This Row],[RN Admin Hours Contract]]/Table39[[#This Row],[RN Admin Hours]]</f>
        <v>0.14193548387096772</v>
      </c>
      <c r="R254" s="3">
        <v>5.9555555555555557</v>
      </c>
      <c r="S254" s="3">
        <v>0</v>
      </c>
      <c r="T254" s="4">
        <f>Table39[[#This Row],[RN DON Hours Contract]]/Table39[[#This Row],[RN DON Hours]]</f>
        <v>0</v>
      </c>
      <c r="U254" s="3">
        <f>SUM(Table39[[#This Row],[LPN Hours]], Table39[[#This Row],[LPN Admin Hours]])</f>
        <v>43.584888888888891</v>
      </c>
      <c r="V254" s="3">
        <f>Table39[[#This Row],[LPN Hours Contract]]+Table39[[#This Row],[LPN Admin Hours Contract]]</f>
        <v>0.55366666666666664</v>
      </c>
      <c r="W254" s="4">
        <f t="shared" si="13"/>
        <v>1.2703179491362959E-2</v>
      </c>
      <c r="X254" s="3">
        <v>35.268777777777778</v>
      </c>
      <c r="Y254" s="3">
        <v>0.55366666666666664</v>
      </c>
      <c r="Z254" s="4">
        <f>Table39[[#This Row],[LPN Hours Contract]]/Table39[[#This Row],[LPN Hours]]</f>
        <v>1.5698493158884629E-2</v>
      </c>
      <c r="AA254" s="3">
        <v>8.3161111111111126</v>
      </c>
      <c r="AB254" s="3">
        <v>0</v>
      </c>
      <c r="AC254" s="4">
        <f>Table39[[#This Row],[LPN Admin Hours Contract]]/Table39[[#This Row],[LPN Admin Hours]]</f>
        <v>0</v>
      </c>
      <c r="AD254" s="3">
        <f>SUM(Table39[[#This Row],[CNA Hours]], Table39[[#This Row],[NA in Training Hours]], Table39[[#This Row],[Med Aide/Tech Hours]])</f>
        <v>80.429555555555552</v>
      </c>
      <c r="AE254" s="3">
        <f>SUM(Table39[[#This Row],[CNA Hours Contract]], Table39[[#This Row],[NA in Training Hours Contract]], Table39[[#This Row],[Med Aide/Tech Hours Contract]])</f>
        <v>0</v>
      </c>
      <c r="AF254" s="4">
        <f>Table39[[#This Row],[CNA/NA/Med Aide Contract Hours]]/Table39[[#This Row],[Total CNA, NA in Training, Med Aide/Tech Hours]]</f>
        <v>0</v>
      </c>
      <c r="AG254" s="3">
        <v>55.362444444444442</v>
      </c>
      <c r="AH254" s="3">
        <v>0</v>
      </c>
      <c r="AI254" s="4">
        <f>Table39[[#This Row],[CNA Hours Contract]]/Table39[[#This Row],[CNA Hours]]</f>
        <v>0</v>
      </c>
      <c r="AJ254" s="3">
        <v>0</v>
      </c>
      <c r="AK254" s="3">
        <v>0</v>
      </c>
      <c r="AL254" s="4">
        <v>0</v>
      </c>
      <c r="AM254" s="3">
        <v>25.06711111111111</v>
      </c>
      <c r="AN254" s="3">
        <v>0</v>
      </c>
      <c r="AO254" s="4">
        <f>Table39[[#This Row],[Med Aide/Tech Hours Contract]]/Table39[[#This Row],[Med Aide/Tech Hours]]</f>
        <v>0</v>
      </c>
      <c r="AP254" s="1" t="s">
        <v>252</v>
      </c>
      <c r="AQ254" s="1">
        <v>7</v>
      </c>
    </row>
    <row r="255" spans="1:43" x14ac:dyDescent="0.2">
      <c r="A255" s="1" t="s">
        <v>479</v>
      </c>
      <c r="B255" s="1" t="s">
        <v>738</v>
      </c>
      <c r="C255" s="1" t="s">
        <v>1145</v>
      </c>
      <c r="D255" s="1" t="s">
        <v>1272</v>
      </c>
      <c r="E255" s="3">
        <v>63.788888888888891</v>
      </c>
      <c r="F255" s="3">
        <f t="shared" si="11"/>
        <v>187.28899999999999</v>
      </c>
      <c r="G255" s="3">
        <f>SUM(Table39[[#This Row],[RN Hours Contract (W/ Admin, DON)]], Table39[[#This Row],[LPN Contract Hours (w/ Admin)]], Table39[[#This Row],[CNA/NA/Med Aide Contract Hours]])</f>
        <v>48.720999999999997</v>
      </c>
      <c r="H255" s="4">
        <f>Table39[[#This Row],[Total Contract Hours]]/Table39[[#This Row],[Total Hours Nurse Staffing]]</f>
        <v>0.26013807538082856</v>
      </c>
      <c r="I255" s="3">
        <f>SUM(Table39[[#This Row],[RN Hours]], Table39[[#This Row],[RN Admin Hours]], Table39[[#This Row],[RN DON Hours]])</f>
        <v>19.961555555555556</v>
      </c>
      <c r="J255" s="3">
        <f t="shared" si="12"/>
        <v>1.3472222222222223</v>
      </c>
      <c r="K255" s="4">
        <f>Table39[[#This Row],[RN Hours Contract (W/ Admin, DON)]]/Table39[[#This Row],[RN Hours (w/ Admin, DON)]]</f>
        <v>6.7490843510303142E-2</v>
      </c>
      <c r="L255" s="3">
        <v>13.232111111111113</v>
      </c>
      <c r="M255" s="3">
        <v>1.3472222222222223</v>
      </c>
      <c r="N255" s="4">
        <f>Table39[[#This Row],[RN Hours Contract]]/Table39[[#This Row],[RN Hours]]</f>
        <v>0.10181460924182753</v>
      </c>
      <c r="O255" s="3">
        <v>1.7516666666666667</v>
      </c>
      <c r="P255" s="3">
        <v>0</v>
      </c>
      <c r="Q255" s="4">
        <f>Table39[[#This Row],[RN Admin Hours Contract]]/Table39[[#This Row],[RN Admin Hours]]</f>
        <v>0</v>
      </c>
      <c r="R255" s="3">
        <v>4.9777777777777779</v>
      </c>
      <c r="S255" s="3">
        <v>0</v>
      </c>
      <c r="T255" s="4">
        <f>Table39[[#This Row],[RN DON Hours Contract]]/Table39[[#This Row],[RN DON Hours]]</f>
        <v>0</v>
      </c>
      <c r="U255" s="3">
        <f>SUM(Table39[[#This Row],[LPN Hours]], Table39[[#This Row],[LPN Admin Hours]])</f>
        <v>48.608777777777775</v>
      </c>
      <c r="V255" s="3">
        <f>Table39[[#This Row],[LPN Hours Contract]]+Table39[[#This Row],[LPN Admin Hours Contract]]</f>
        <v>15.29477777777778</v>
      </c>
      <c r="W255" s="4">
        <f t="shared" si="13"/>
        <v>0.3146505317969549</v>
      </c>
      <c r="X255" s="3">
        <v>42.287666666666667</v>
      </c>
      <c r="Y255" s="3">
        <v>15.29477777777778</v>
      </c>
      <c r="Z255" s="4">
        <f>Table39[[#This Row],[LPN Hours Contract]]/Table39[[#This Row],[LPN Hours]]</f>
        <v>0.36168412644611386</v>
      </c>
      <c r="AA255" s="3">
        <v>6.3211111111111107</v>
      </c>
      <c r="AB255" s="3">
        <v>0</v>
      </c>
      <c r="AC255" s="4">
        <f>Table39[[#This Row],[LPN Admin Hours Contract]]/Table39[[#This Row],[LPN Admin Hours]]</f>
        <v>0</v>
      </c>
      <c r="AD255" s="3">
        <f>SUM(Table39[[#This Row],[CNA Hours]], Table39[[#This Row],[NA in Training Hours]], Table39[[#This Row],[Med Aide/Tech Hours]])</f>
        <v>118.71866666666666</v>
      </c>
      <c r="AE255" s="3">
        <f>SUM(Table39[[#This Row],[CNA Hours Contract]], Table39[[#This Row],[NA in Training Hours Contract]], Table39[[#This Row],[Med Aide/Tech Hours Contract]])</f>
        <v>32.078999999999994</v>
      </c>
      <c r="AF255" s="4">
        <f>Table39[[#This Row],[CNA/NA/Med Aide Contract Hours]]/Table39[[#This Row],[Total CNA, NA in Training, Med Aide/Tech Hours]]</f>
        <v>0.2702102449488426</v>
      </c>
      <c r="AG255" s="3">
        <v>60.748666666666665</v>
      </c>
      <c r="AH255" s="3">
        <v>22.685222222222219</v>
      </c>
      <c r="AI255" s="4">
        <f>Table39[[#This Row],[CNA Hours Contract]]/Table39[[#This Row],[CNA Hours]]</f>
        <v>0.37342749177851176</v>
      </c>
      <c r="AJ255" s="3">
        <v>29.811999999999994</v>
      </c>
      <c r="AK255" s="3">
        <v>0</v>
      </c>
      <c r="AL255" s="4">
        <f>Table39[[#This Row],[NA in Training Hours Contract]]/Table39[[#This Row],[NA in Training Hours]]</f>
        <v>0</v>
      </c>
      <c r="AM255" s="3">
        <v>28.157999999999998</v>
      </c>
      <c r="AN255" s="3">
        <v>9.3937777777777764</v>
      </c>
      <c r="AO255" s="4">
        <f>Table39[[#This Row],[Med Aide/Tech Hours Contract]]/Table39[[#This Row],[Med Aide/Tech Hours]]</f>
        <v>0.33360955244611751</v>
      </c>
      <c r="AP255" s="1" t="s">
        <v>253</v>
      </c>
      <c r="AQ255" s="1">
        <v>7</v>
      </c>
    </row>
    <row r="256" spans="1:43" x14ac:dyDescent="0.2">
      <c r="A256" s="1" t="s">
        <v>479</v>
      </c>
      <c r="B256" s="1" t="s">
        <v>739</v>
      </c>
      <c r="C256" s="1" t="s">
        <v>974</v>
      </c>
      <c r="D256" s="1" t="s">
        <v>1222</v>
      </c>
      <c r="E256" s="3">
        <v>65.922222222222217</v>
      </c>
      <c r="F256" s="3">
        <f t="shared" si="11"/>
        <v>221.21944444444443</v>
      </c>
      <c r="G256" s="3">
        <f>SUM(Table39[[#This Row],[RN Hours Contract (W/ Admin, DON)]], Table39[[#This Row],[LPN Contract Hours (w/ Admin)]], Table39[[#This Row],[CNA/NA/Med Aide Contract Hours]])</f>
        <v>17.013888888888889</v>
      </c>
      <c r="H256" s="4">
        <f>Table39[[#This Row],[Total Contract Hours]]/Table39[[#This Row],[Total Hours Nurse Staffing]]</f>
        <v>7.6909554364067864E-2</v>
      </c>
      <c r="I256" s="3">
        <f>SUM(Table39[[#This Row],[RN Hours]], Table39[[#This Row],[RN Admin Hours]], Table39[[#This Row],[RN DON Hours]])</f>
        <v>12.105555555555554</v>
      </c>
      <c r="J256" s="3">
        <f t="shared" si="12"/>
        <v>2.1333333333333333</v>
      </c>
      <c r="K256" s="4">
        <f>Table39[[#This Row],[RN Hours Contract (W/ Admin, DON)]]/Table39[[#This Row],[RN Hours (w/ Admin, DON)]]</f>
        <v>0.17622762735199635</v>
      </c>
      <c r="L256" s="3">
        <v>5.7305555555555552</v>
      </c>
      <c r="M256" s="3">
        <v>2.1333333333333333</v>
      </c>
      <c r="N256" s="4">
        <f>Table39[[#This Row],[RN Hours Contract]]/Table39[[#This Row],[RN Hours]]</f>
        <v>0.37227338826951045</v>
      </c>
      <c r="O256" s="3">
        <v>0</v>
      </c>
      <c r="P256" s="3">
        <v>0</v>
      </c>
      <c r="Q256" s="4">
        <v>0</v>
      </c>
      <c r="R256" s="3">
        <v>6.375</v>
      </c>
      <c r="S256" s="3">
        <v>0</v>
      </c>
      <c r="T256" s="4">
        <f>Table39[[#This Row],[RN DON Hours Contract]]/Table39[[#This Row],[RN DON Hours]]</f>
        <v>0</v>
      </c>
      <c r="U256" s="3">
        <f>SUM(Table39[[#This Row],[LPN Hours]], Table39[[#This Row],[LPN Admin Hours]])</f>
        <v>67.902777777777786</v>
      </c>
      <c r="V256" s="3">
        <f>Table39[[#This Row],[LPN Hours Contract]]+Table39[[#This Row],[LPN Admin Hours Contract]]</f>
        <v>8.4916666666666671</v>
      </c>
      <c r="W256" s="4">
        <f t="shared" si="13"/>
        <v>0.12505624872161997</v>
      </c>
      <c r="X256" s="3">
        <v>48.994444444444447</v>
      </c>
      <c r="Y256" s="3">
        <v>8.4916666666666671</v>
      </c>
      <c r="Z256" s="4">
        <f>Table39[[#This Row],[LPN Hours Contract]]/Table39[[#This Row],[LPN Hours]]</f>
        <v>0.17331897040480782</v>
      </c>
      <c r="AA256" s="3">
        <v>18.908333333333335</v>
      </c>
      <c r="AB256" s="3">
        <v>0</v>
      </c>
      <c r="AC256" s="4">
        <f>Table39[[#This Row],[LPN Admin Hours Contract]]/Table39[[#This Row],[LPN Admin Hours]]</f>
        <v>0</v>
      </c>
      <c r="AD256" s="3">
        <f>SUM(Table39[[#This Row],[CNA Hours]], Table39[[#This Row],[NA in Training Hours]], Table39[[#This Row],[Med Aide/Tech Hours]])</f>
        <v>141.21111111111111</v>
      </c>
      <c r="AE256" s="3">
        <f>SUM(Table39[[#This Row],[CNA Hours Contract]], Table39[[#This Row],[NA in Training Hours Contract]], Table39[[#This Row],[Med Aide/Tech Hours Contract]])</f>
        <v>6.3888888888888893</v>
      </c>
      <c r="AF256" s="4">
        <f>Table39[[#This Row],[CNA/NA/Med Aide Contract Hours]]/Table39[[#This Row],[Total CNA, NA in Training, Med Aide/Tech Hours]]</f>
        <v>4.5243528208356289E-2</v>
      </c>
      <c r="AG256" s="3">
        <v>86.586111111111109</v>
      </c>
      <c r="AH256" s="3">
        <v>2.75</v>
      </c>
      <c r="AI256" s="4">
        <f>Table39[[#This Row],[CNA Hours Contract]]/Table39[[#This Row],[CNA Hours]]</f>
        <v>3.1760290013153253E-2</v>
      </c>
      <c r="AJ256" s="3">
        <v>0</v>
      </c>
      <c r="AK256" s="3">
        <v>0</v>
      </c>
      <c r="AL256" s="4">
        <v>0</v>
      </c>
      <c r="AM256" s="3">
        <v>54.625</v>
      </c>
      <c r="AN256" s="3">
        <v>3.6388888888888888</v>
      </c>
      <c r="AO256" s="4">
        <f>Table39[[#This Row],[Med Aide/Tech Hours Contract]]/Table39[[#This Row],[Med Aide/Tech Hours]]</f>
        <v>6.6615814899567763E-2</v>
      </c>
      <c r="AP256" s="1" t="s">
        <v>254</v>
      </c>
      <c r="AQ256" s="1">
        <v>7</v>
      </c>
    </row>
    <row r="257" spans="1:43" x14ac:dyDescent="0.2">
      <c r="A257" s="1" t="s">
        <v>479</v>
      </c>
      <c r="B257" s="1" t="s">
        <v>740</v>
      </c>
      <c r="C257" s="1" t="s">
        <v>959</v>
      </c>
      <c r="D257" s="1" t="s">
        <v>1294</v>
      </c>
      <c r="E257" s="3">
        <v>32.155555555555559</v>
      </c>
      <c r="F257" s="3">
        <f t="shared" si="11"/>
        <v>103.26666666666667</v>
      </c>
      <c r="G257" s="3">
        <f>SUM(Table39[[#This Row],[RN Hours Contract (W/ Admin, DON)]], Table39[[#This Row],[LPN Contract Hours (w/ Admin)]], Table39[[#This Row],[CNA/NA/Med Aide Contract Hours]])</f>
        <v>3.4561111111111109</v>
      </c>
      <c r="H257" s="4">
        <f>Table39[[#This Row],[Total Contract Hours]]/Table39[[#This Row],[Total Hours Nurse Staffing]]</f>
        <v>3.3467828706692487E-2</v>
      </c>
      <c r="I257" s="3">
        <f>SUM(Table39[[#This Row],[RN Hours]], Table39[[#This Row],[RN Admin Hours]], Table39[[#This Row],[RN DON Hours]])</f>
        <v>10.92588888888889</v>
      </c>
      <c r="J257" s="3">
        <f t="shared" si="12"/>
        <v>0.39777777777777779</v>
      </c>
      <c r="K257" s="4">
        <f>Table39[[#This Row],[RN Hours Contract (W/ Admin, DON)]]/Table39[[#This Row],[RN Hours (w/ Admin, DON)]]</f>
        <v>3.6406903074247703E-2</v>
      </c>
      <c r="L257" s="3">
        <v>1.0325555555555557</v>
      </c>
      <c r="M257" s="3">
        <v>0.13111111111111112</v>
      </c>
      <c r="N257" s="4">
        <f>Table39[[#This Row],[RN Hours Contract]]/Table39[[#This Row],[RN Hours]]</f>
        <v>0.12697729473797481</v>
      </c>
      <c r="O257" s="3">
        <v>6.2488888888888896</v>
      </c>
      <c r="P257" s="3">
        <v>0.26666666666666666</v>
      </c>
      <c r="Q257" s="4">
        <f>Table39[[#This Row],[RN Admin Hours Contract]]/Table39[[#This Row],[RN Admin Hours]]</f>
        <v>4.2674253200568987E-2</v>
      </c>
      <c r="R257" s="3">
        <v>3.6444444444444444</v>
      </c>
      <c r="S257" s="3">
        <v>0</v>
      </c>
      <c r="T257" s="4">
        <f>Table39[[#This Row],[RN DON Hours Contract]]/Table39[[#This Row],[RN DON Hours]]</f>
        <v>0</v>
      </c>
      <c r="U257" s="3">
        <f>SUM(Table39[[#This Row],[LPN Hours]], Table39[[#This Row],[LPN Admin Hours]])</f>
        <v>25.173555555555556</v>
      </c>
      <c r="V257" s="3">
        <f>Table39[[#This Row],[LPN Hours Contract]]+Table39[[#This Row],[LPN Admin Hours Contract]]</f>
        <v>0.26111111111111113</v>
      </c>
      <c r="W257" s="4">
        <f t="shared" si="13"/>
        <v>1.0372436683998201E-2</v>
      </c>
      <c r="X257" s="3">
        <v>25.173555555555556</v>
      </c>
      <c r="Y257" s="3">
        <v>0.26111111111111113</v>
      </c>
      <c r="Z257" s="4">
        <f>Table39[[#This Row],[LPN Hours Contract]]/Table39[[#This Row],[LPN Hours]]</f>
        <v>1.0372436683998201E-2</v>
      </c>
      <c r="AA257" s="3">
        <v>0</v>
      </c>
      <c r="AB257" s="3">
        <v>0</v>
      </c>
      <c r="AC257" s="4">
        <v>0</v>
      </c>
      <c r="AD257" s="3">
        <f>SUM(Table39[[#This Row],[CNA Hours]], Table39[[#This Row],[NA in Training Hours]], Table39[[#This Row],[Med Aide/Tech Hours]])</f>
        <v>67.167222222222222</v>
      </c>
      <c r="AE257" s="3">
        <f>SUM(Table39[[#This Row],[CNA Hours Contract]], Table39[[#This Row],[NA in Training Hours Contract]], Table39[[#This Row],[Med Aide/Tech Hours Contract]])</f>
        <v>2.7972222222222221</v>
      </c>
      <c r="AF257" s="4">
        <f>Table39[[#This Row],[CNA/NA/Med Aide Contract Hours]]/Table39[[#This Row],[Total CNA, NA in Training, Med Aide/Tech Hours]]</f>
        <v>4.1645643956625664E-2</v>
      </c>
      <c r="AG257" s="3">
        <v>38.042888888888889</v>
      </c>
      <c r="AH257" s="3">
        <v>2.7972222222222221</v>
      </c>
      <c r="AI257" s="4">
        <f>Table39[[#This Row],[CNA Hours Contract]]/Table39[[#This Row],[CNA Hours]]</f>
        <v>7.3528123229337647E-2</v>
      </c>
      <c r="AJ257" s="3">
        <v>14.403777777777785</v>
      </c>
      <c r="AK257" s="3">
        <v>0</v>
      </c>
      <c r="AL257" s="4">
        <f>Table39[[#This Row],[NA in Training Hours Contract]]/Table39[[#This Row],[NA in Training Hours]]</f>
        <v>0</v>
      </c>
      <c r="AM257" s="3">
        <v>14.720555555555556</v>
      </c>
      <c r="AN257" s="3">
        <v>0</v>
      </c>
      <c r="AO257" s="4">
        <f>Table39[[#This Row],[Med Aide/Tech Hours Contract]]/Table39[[#This Row],[Med Aide/Tech Hours]]</f>
        <v>0</v>
      </c>
      <c r="AP257" s="1" t="s">
        <v>255</v>
      </c>
      <c r="AQ257" s="1">
        <v>7</v>
      </c>
    </row>
    <row r="258" spans="1:43" x14ac:dyDescent="0.2">
      <c r="A258" s="1" t="s">
        <v>479</v>
      </c>
      <c r="B258" s="1" t="s">
        <v>741</v>
      </c>
      <c r="C258" s="1" t="s">
        <v>1146</v>
      </c>
      <c r="D258" s="1" t="s">
        <v>1265</v>
      </c>
      <c r="E258" s="3">
        <v>24.68888888888889</v>
      </c>
      <c r="F258" s="3">
        <f t="shared" ref="F258:F321" si="14">SUM(I258,U258,AD258)</f>
        <v>118.68622222222223</v>
      </c>
      <c r="G258" s="3">
        <f>SUM(Table39[[#This Row],[RN Hours Contract (W/ Admin, DON)]], Table39[[#This Row],[LPN Contract Hours (w/ Admin)]], Table39[[#This Row],[CNA/NA/Med Aide Contract Hours]])</f>
        <v>0</v>
      </c>
      <c r="H258" s="4">
        <f>Table39[[#This Row],[Total Contract Hours]]/Table39[[#This Row],[Total Hours Nurse Staffing]]</f>
        <v>0</v>
      </c>
      <c r="I258" s="3">
        <f>SUM(Table39[[#This Row],[RN Hours]], Table39[[#This Row],[RN Admin Hours]], Table39[[#This Row],[RN DON Hours]])</f>
        <v>27.466333333333335</v>
      </c>
      <c r="J258" s="3">
        <f t="shared" si="12"/>
        <v>0</v>
      </c>
      <c r="K258" s="4">
        <f>Table39[[#This Row],[RN Hours Contract (W/ Admin, DON)]]/Table39[[#This Row],[RN Hours (w/ Admin, DON)]]</f>
        <v>0</v>
      </c>
      <c r="L258" s="3">
        <v>17.084777777777781</v>
      </c>
      <c r="M258" s="3">
        <v>0</v>
      </c>
      <c r="N258" s="4">
        <f>Table39[[#This Row],[RN Hours Contract]]/Table39[[#This Row],[RN Hours]]</f>
        <v>0</v>
      </c>
      <c r="O258" s="3">
        <v>6.0482222222222228</v>
      </c>
      <c r="P258" s="3">
        <v>0</v>
      </c>
      <c r="Q258" s="4">
        <f>Table39[[#This Row],[RN Admin Hours Contract]]/Table39[[#This Row],[RN Admin Hours]]</f>
        <v>0</v>
      </c>
      <c r="R258" s="3">
        <v>4.333333333333333</v>
      </c>
      <c r="S258" s="3">
        <v>0</v>
      </c>
      <c r="T258" s="4">
        <f>Table39[[#This Row],[RN DON Hours Contract]]/Table39[[#This Row],[RN DON Hours]]</f>
        <v>0</v>
      </c>
      <c r="U258" s="3">
        <f>SUM(Table39[[#This Row],[LPN Hours]], Table39[[#This Row],[LPN Admin Hours]])</f>
        <v>9.0618888888888893</v>
      </c>
      <c r="V258" s="3">
        <f>Table39[[#This Row],[LPN Hours Contract]]+Table39[[#This Row],[LPN Admin Hours Contract]]</f>
        <v>0</v>
      </c>
      <c r="W258" s="4">
        <f t="shared" si="13"/>
        <v>0</v>
      </c>
      <c r="X258" s="3">
        <v>9.0618888888888893</v>
      </c>
      <c r="Y258" s="3">
        <v>0</v>
      </c>
      <c r="Z258" s="4">
        <f>Table39[[#This Row],[LPN Hours Contract]]/Table39[[#This Row],[LPN Hours]]</f>
        <v>0</v>
      </c>
      <c r="AA258" s="3">
        <v>0</v>
      </c>
      <c r="AB258" s="3">
        <v>0</v>
      </c>
      <c r="AC258" s="4">
        <v>0</v>
      </c>
      <c r="AD258" s="3">
        <f>SUM(Table39[[#This Row],[CNA Hours]], Table39[[#This Row],[NA in Training Hours]], Table39[[#This Row],[Med Aide/Tech Hours]])</f>
        <v>82.158000000000001</v>
      </c>
      <c r="AE258" s="3">
        <f>SUM(Table39[[#This Row],[CNA Hours Contract]], Table39[[#This Row],[NA in Training Hours Contract]], Table39[[#This Row],[Med Aide/Tech Hours Contract]])</f>
        <v>0</v>
      </c>
      <c r="AF258" s="4">
        <f>Table39[[#This Row],[CNA/NA/Med Aide Contract Hours]]/Table39[[#This Row],[Total CNA, NA in Training, Med Aide/Tech Hours]]</f>
        <v>0</v>
      </c>
      <c r="AG258" s="3">
        <v>53.762666666666668</v>
      </c>
      <c r="AH258" s="3">
        <v>0</v>
      </c>
      <c r="AI258" s="4">
        <f>Table39[[#This Row],[CNA Hours Contract]]/Table39[[#This Row],[CNA Hours]]</f>
        <v>0</v>
      </c>
      <c r="AJ258" s="3">
        <v>10.670111111111114</v>
      </c>
      <c r="AK258" s="3">
        <v>0</v>
      </c>
      <c r="AL258" s="4">
        <f>Table39[[#This Row],[NA in Training Hours Contract]]/Table39[[#This Row],[NA in Training Hours]]</f>
        <v>0</v>
      </c>
      <c r="AM258" s="3">
        <v>17.725222222222218</v>
      </c>
      <c r="AN258" s="3">
        <v>0</v>
      </c>
      <c r="AO258" s="4">
        <f>Table39[[#This Row],[Med Aide/Tech Hours Contract]]/Table39[[#This Row],[Med Aide/Tech Hours]]</f>
        <v>0</v>
      </c>
      <c r="AP258" s="1" t="s">
        <v>256</v>
      </c>
      <c r="AQ258" s="1">
        <v>7</v>
      </c>
    </row>
    <row r="259" spans="1:43" x14ac:dyDescent="0.2">
      <c r="A259" s="1" t="s">
        <v>479</v>
      </c>
      <c r="B259" s="1" t="s">
        <v>742</v>
      </c>
      <c r="C259" s="1" t="s">
        <v>1147</v>
      </c>
      <c r="D259" s="1" t="s">
        <v>1215</v>
      </c>
      <c r="E259" s="3">
        <v>47.62222222222222</v>
      </c>
      <c r="F259" s="3">
        <f t="shared" si="14"/>
        <v>195.33766666666668</v>
      </c>
      <c r="G259" s="3">
        <f>SUM(Table39[[#This Row],[RN Hours Contract (W/ Admin, DON)]], Table39[[#This Row],[LPN Contract Hours (w/ Admin)]], Table39[[#This Row],[CNA/NA/Med Aide Contract Hours]])</f>
        <v>10.972222222222221</v>
      </c>
      <c r="H259" s="4">
        <f>Table39[[#This Row],[Total Contract Hours]]/Table39[[#This Row],[Total Hours Nurse Staffing]]</f>
        <v>5.6170540016461518E-2</v>
      </c>
      <c r="I259" s="3">
        <f>SUM(Table39[[#This Row],[RN Hours]], Table39[[#This Row],[RN Admin Hours]], Table39[[#This Row],[RN DON Hours]])</f>
        <v>11.297222222222221</v>
      </c>
      <c r="J259" s="3">
        <f t="shared" si="12"/>
        <v>0</v>
      </c>
      <c r="K259" s="4">
        <f>Table39[[#This Row],[RN Hours Contract (W/ Admin, DON)]]/Table39[[#This Row],[RN Hours (w/ Admin, DON)]]</f>
        <v>0</v>
      </c>
      <c r="L259" s="3">
        <v>5.9916666666666663</v>
      </c>
      <c r="M259" s="3">
        <v>0</v>
      </c>
      <c r="N259" s="4">
        <f>Table39[[#This Row],[RN Hours Contract]]/Table39[[#This Row],[RN Hours]]</f>
        <v>0</v>
      </c>
      <c r="O259" s="3">
        <v>0</v>
      </c>
      <c r="P259" s="3">
        <v>0</v>
      </c>
      <c r="Q259" s="4">
        <v>0</v>
      </c>
      <c r="R259" s="3">
        <v>5.3055555555555554</v>
      </c>
      <c r="S259" s="3">
        <v>0</v>
      </c>
      <c r="T259" s="4">
        <f>Table39[[#This Row],[RN DON Hours Contract]]/Table39[[#This Row],[RN DON Hours]]</f>
        <v>0</v>
      </c>
      <c r="U259" s="3">
        <f>SUM(Table39[[#This Row],[LPN Hours]], Table39[[#This Row],[LPN Admin Hours]])</f>
        <v>38.356444444444442</v>
      </c>
      <c r="V259" s="3">
        <f>Table39[[#This Row],[LPN Hours Contract]]+Table39[[#This Row],[LPN Admin Hours Contract]]</f>
        <v>2.5499999999999998</v>
      </c>
      <c r="W259" s="4">
        <f t="shared" si="13"/>
        <v>6.6481657435517136E-2</v>
      </c>
      <c r="X259" s="3">
        <v>33.461999999999996</v>
      </c>
      <c r="Y259" s="3">
        <v>2.5499999999999998</v>
      </c>
      <c r="Z259" s="4">
        <f>Table39[[#This Row],[LPN Hours Contract]]/Table39[[#This Row],[LPN Hours]]</f>
        <v>7.6205845436614669E-2</v>
      </c>
      <c r="AA259" s="3">
        <v>4.8944444444444448</v>
      </c>
      <c r="AB259" s="3">
        <v>0</v>
      </c>
      <c r="AC259" s="4">
        <f>Table39[[#This Row],[LPN Admin Hours Contract]]/Table39[[#This Row],[LPN Admin Hours]]</f>
        <v>0</v>
      </c>
      <c r="AD259" s="3">
        <f>SUM(Table39[[#This Row],[CNA Hours]], Table39[[#This Row],[NA in Training Hours]], Table39[[#This Row],[Med Aide/Tech Hours]])</f>
        <v>145.684</v>
      </c>
      <c r="AE259" s="3">
        <f>SUM(Table39[[#This Row],[CNA Hours Contract]], Table39[[#This Row],[NA in Training Hours Contract]], Table39[[#This Row],[Med Aide/Tech Hours Contract]])</f>
        <v>8.4222222222222225</v>
      </c>
      <c r="AF259" s="4">
        <f>Table39[[#This Row],[CNA/NA/Med Aide Contract Hours]]/Table39[[#This Row],[Total CNA, NA in Training, Med Aide/Tech Hours]]</f>
        <v>5.7811580010311517E-2</v>
      </c>
      <c r="AG259" s="3">
        <v>113.00344444444444</v>
      </c>
      <c r="AH259" s="3">
        <v>4.8250000000000002</v>
      </c>
      <c r="AI259" s="4">
        <f>Table39[[#This Row],[CNA Hours Contract]]/Table39[[#This Row],[CNA Hours]]</f>
        <v>4.2697813537640447E-2</v>
      </c>
      <c r="AJ259" s="3">
        <v>0</v>
      </c>
      <c r="AK259" s="3">
        <v>0</v>
      </c>
      <c r="AL259" s="4">
        <v>0</v>
      </c>
      <c r="AM259" s="3">
        <v>32.680555555555557</v>
      </c>
      <c r="AN259" s="3">
        <v>3.5972222222222223</v>
      </c>
      <c r="AO259" s="4">
        <f>Table39[[#This Row],[Med Aide/Tech Hours Contract]]/Table39[[#This Row],[Med Aide/Tech Hours]]</f>
        <v>0.11007224819379516</v>
      </c>
      <c r="AP259" s="1" t="s">
        <v>257</v>
      </c>
      <c r="AQ259" s="1">
        <v>7</v>
      </c>
    </row>
    <row r="260" spans="1:43" x14ac:dyDescent="0.2">
      <c r="A260" s="1" t="s">
        <v>479</v>
      </c>
      <c r="B260" s="1" t="s">
        <v>743</v>
      </c>
      <c r="C260" s="1" t="s">
        <v>1148</v>
      </c>
      <c r="D260" s="1" t="s">
        <v>1203</v>
      </c>
      <c r="E260" s="3">
        <v>57.844444444444441</v>
      </c>
      <c r="F260" s="3">
        <f t="shared" si="14"/>
        <v>216.90477777777778</v>
      </c>
      <c r="G260" s="3">
        <f>SUM(Table39[[#This Row],[RN Hours Contract (W/ Admin, DON)]], Table39[[#This Row],[LPN Contract Hours (w/ Admin)]], Table39[[#This Row],[CNA/NA/Med Aide Contract Hours]])</f>
        <v>64.688111111111141</v>
      </c>
      <c r="H260" s="4">
        <f>Table39[[#This Row],[Total Contract Hours]]/Table39[[#This Row],[Total Hours Nurse Staffing]]</f>
        <v>0.29823276266134208</v>
      </c>
      <c r="I260" s="3">
        <f>SUM(Table39[[#This Row],[RN Hours]], Table39[[#This Row],[RN Admin Hours]], Table39[[#This Row],[RN DON Hours]])</f>
        <v>18.117666666666668</v>
      </c>
      <c r="J260" s="3">
        <f t="shared" si="12"/>
        <v>0</v>
      </c>
      <c r="K260" s="4">
        <f>Table39[[#This Row],[RN Hours Contract (W/ Admin, DON)]]/Table39[[#This Row],[RN Hours (w/ Admin, DON)]]</f>
        <v>0</v>
      </c>
      <c r="L260" s="3">
        <v>7.8319999999999999</v>
      </c>
      <c r="M260" s="3">
        <v>0</v>
      </c>
      <c r="N260" s="4">
        <f>Table39[[#This Row],[RN Hours Contract]]/Table39[[#This Row],[RN Hours]]</f>
        <v>0</v>
      </c>
      <c r="O260" s="3">
        <v>6.2857777777777795</v>
      </c>
      <c r="P260" s="3">
        <v>0</v>
      </c>
      <c r="Q260" s="4">
        <f>Table39[[#This Row],[RN Admin Hours Contract]]/Table39[[#This Row],[RN Admin Hours]]</f>
        <v>0</v>
      </c>
      <c r="R260" s="3">
        <v>3.999888888888889</v>
      </c>
      <c r="S260" s="3">
        <v>0</v>
      </c>
      <c r="T260" s="4">
        <f>Table39[[#This Row],[RN DON Hours Contract]]/Table39[[#This Row],[RN DON Hours]]</f>
        <v>0</v>
      </c>
      <c r="U260" s="3">
        <f>SUM(Table39[[#This Row],[LPN Hours]], Table39[[#This Row],[LPN Admin Hours]])</f>
        <v>53.808444444444447</v>
      </c>
      <c r="V260" s="3">
        <f>Table39[[#This Row],[LPN Hours Contract]]+Table39[[#This Row],[LPN Admin Hours Contract]]</f>
        <v>2.6982222222222219</v>
      </c>
      <c r="W260" s="4">
        <f t="shared" si="13"/>
        <v>5.0144958659937712E-2</v>
      </c>
      <c r="X260" s="3">
        <v>52.841777777777779</v>
      </c>
      <c r="Y260" s="3">
        <v>2.6982222222222219</v>
      </c>
      <c r="Z260" s="4">
        <f>Table39[[#This Row],[LPN Hours Contract]]/Table39[[#This Row],[LPN Hours]]</f>
        <v>5.1062290780022536E-2</v>
      </c>
      <c r="AA260" s="3">
        <v>0.96666666666666667</v>
      </c>
      <c r="AB260" s="3">
        <v>0</v>
      </c>
      <c r="AC260" s="4">
        <f>Table39[[#This Row],[LPN Admin Hours Contract]]/Table39[[#This Row],[LPN Admin Hours]]</f>
        <v>0</v>
      </c>
      <c r="AD260" s="3">
        <f>SUM(Table39[[#This Row],[CNA Hours]], Table39[[#This Row],[NA in Training Hours]], Table39[[#This Row],[Med Aide/Tech Hours]])</f>
        <v>144.97866666666667</v>
      </c>
      <c r="AE260" s="3">
        <f>SUM(Table39[[#This Row],[CNA Hours Contract]], Table39[[#This Row],[NA in Training Hours Contract]], Table39[[#This Row],[Med Aide/Tech Hours Contract]])</f>
        <v>61.98988888888892</v>
      </c>
      <c r="AF260" s="4">
        <f>Table39[[#This Row],[CNA/NA/Med Aide Contract Hours]]/Table39[[#This Row],[Total CNA, NA in Training, Med Aide/Tech Hours]]</f>
        <v>0.42757938332689582</v>
      </c>
      <c r="AG260" s="3">
        <v>130.84133333333332</v>
      </c>
      <c r="AH260" s="3">
        <v>61.98988888888892</v>
      </c>
      <c r="AI260" s="4">
        <f>Table39[[#This Row],[CNA Hours Contract]]/Table39[[#This Row],[CNA Hours]]</f>
        <v>0.47377909800844475</v>
      </c>
      <c r="AJ260" s="3">
        <v>0</v>
      </c>
      <c r="AK260" s="3">
        <v>0</v>
      </c>
      <c r="AL260" s="4">
        <v>0</v>
      </c>
      <c r="AM260" s="3">
        <v>14.137333333333332</v>
      </c>
      <c r="AN260" s="3">
        <v>0</v>
      </c>
      <c r="AO260" s="4">
        <f>Table39[[#This Row],[Med Aide/Tech Hours Contract]]/Table39[[#This Row],[Med Aide/Tech Hours]]</f>
        <v>0</v>
      </c>
      <c r="AP260" s="1" t="s">
        <v>258</v>
      </c>
      <c r="AQ260" s="1">
        <v>7</v>
      </c>
    </row>
    <row r="261" spans="1:43" x14ac:dyDescent="0.2">
      <c r="A261" s="1" t="s">
        <v>479</v>
      </c>
      <c r="B261" s="1" t="s">
        <v>744</v>
      </c>
      <c r="C261" s="1" t="s">
        <v>1031</v>
      </c>
      <c r="D261" s="1" t="s">
        <v>1203</v>
      </c>
      <c r="E261" s="3">
        <v>110.18888888888888</v>
      </c>
      <c r="F261" s="3">
        <f t="shared" si="14"/>
        <v>341.87933333333331</v>
      </c>
      <c r="G261" s="3">
        <f>SUM(Table39[[#This Row],[RN Hours Contract (W/ Admin, DON)]], Table39[[#This Row],[LPN Contract Hours (w/ Admin)]], Table39[[#This Row],[CNA/NA/Med Aide Contract Hours]])</f>
        <v>2.3644444444444446</v>
      </c>
      <c r="H261" s="4">
        <f>Table39[[#This Row],[Total Contract Hours]]/Table39[[#This Row],[Total Hours Nurse Staffing]]</f>
        <v>6.916020402260188E-3</v>
      </c>
      <c r="I261" s="3">
        <f>SUM(Table39[[#This Row],[RN Hours]], Table39[[#This Row],[RN Admin Hours]], Table39[[#This Row],[RN DON Hours]])</f>
        <v>28.457999999999998</v>
      </c>
      <c r="J261" s="3">
        <f t="shared" si="12"/>
        <v>2.3644444444444446</v>
      </c>
      <c r="K261" s="4">
        <f>Table39[[#This Row],[RN Hours Contract (W/ Admin, DON)]]/Table39[[#This Row],[RN Hours (w/ Admin, DON)]]</f>
        <v>8.3085404611864672E-2</v>
      </c>
      <c r="L261" s="3">
        <v>15.763333333333334</v>
      </c>
      <c r="M261" s="3">
        <v>0</v>
      </c>
      <c r="N261" s="4">
        <f>Table39[[#This Row],[RN Hours Contract]]/Table39[[#This Row],[RN Hours]]</f>
        <v>0</v>
      </c>
      <c r="O261" s="3">
        <v>8.1132222222222197</v>
      </c>
      <c r="P261" s="3">
        <v>2.3644444444444446</v>
      </c>
      <c r="Q261" s="4">
        <f>Table39[[#This Row],[RN Admin Hours Contract]]/Table39[[#This Row],[RN Admin Hours]]</f>
        <v>0.2914309974116327</v>
      </c>
      <c r="R261" s="3">
        <v>4.5814444444444442</v>
      </c>
      <c r="S261" s="3">
        <v>0</v>
      </c>
      <c r="T261" s="4">
        <f>Table39[[#This Row],[RN DON Hours Contract]]/Table39[[#This Row],[RN DON Hours]]</f>
        <v>0</v>
      </c>
      <c r="U261" s="3">
        <f>SUM(Table39[[#This Row],[LPN Hours]], Table39[[#This Row],[LPN Admin Hours]])</f>
        <v>87.985111111111109</v>
      </c>
      <c r="V261" s="3">
        <f>Table39[[#This Row],[LPN Hours Contract]]+Table39[[#This Row],[LPN Admin Hours Contract]]</f>
        <v>0</v>
      </c>
      <c r="W261" s="4">
        <f t="shared" si="13"/>
        <v>0</v>
      </c>
      <c r="X261" s="3">
        <v>83.844444444444449</v>
      </c>
      <c r="Y261" s="3">
        <v>0</v>
      </c>
      <c r="Z261" s="4">
        <f>Table39[[#This Row],[LPN Hours Contract]]/Table39[[#This Row],[LPN Hours]]</f>
        <v>0</v>
      </c>
      <c r="AA261" s="3">
        <v>4.140666666666668</v>
      </c>
      <c r="AB261" s="3">
        <v>0</v>
      </c>
      <c r="AC261" s="4">
        <f>Table39[[#This Row],[LPN Admin Hours Contract]]/Table39[[#This Row],[LPN Admin Hours]]</f>
        <v>0</v>
      </c>
      <c r="AD261" s="3">
        <f>SUM(Table39[[#This Row],[CNA Hours]], Table39[[#This Row],[NA in Training Hours]], Table39[[#This Row],[Med Aide/Tech Hours]])</f>
        <v>225.43622222222223</v>
      </c>
      <c r="AE261" s="3">
        <f>SUM(Table39[[#This Row],[CNA Hours Contract]], Table39[[#This Row],[NA in Training Hours Contract]], Table39[[#This Row],[Med Aide/Tech Hours Contract]])</f>
        <v>0</v>
      </c>
      <c r="AF261" s="4">
        <f>Table39[[#This Row],[CNA/NA/Med Aide Contract Hours]]/Table39[[#This Row],[Total CNA, NA in Training, Med Aide/Tech Hours]]</f>
        <v>0</v>
      </c>
      <c r="AG261" s="3">
        <v>175.59877777777777</v>
      </c>
      <c r="AH261" s="3">
        <v>0</v>
      </c>
      <c r="AI261" s="4">
        <f>Table39[[#This Row],[CNA Hours Contract]]/Table39[[#This Row],[CNA Hours]]</f>
        <v>0</v>
      </c>
      <c r="AJ261" s="3">
        <v>0</v>
      </c>
      <c r="AK261" s="3">
        <v>0</v>
      </c>
      <c r="AL261" s="4">
        <v>0</v>
      </c>
      <c r="AM261" s="3">
        <v>49.837444444444444</v>
      </c>
      <c r="AN261" s="3">
        <v>0</v>
      </c>
      <c r="AO261" s="4">
        <f>Table39[[#This Row],[Med Aide/Tech Hours Contract]]/Table39[[#This Row],[Med Aide/Tech Hours]]</f>
        <v>0</v>
      </c>
      <c r="AP261" s="1" t="s">
        <v>259</v>
      </c>
      <c r="AQ261" s="1">
        <v>7</v>
      </c>
    </row>
    <row r="262" spans="1:43" x14ac:dyDescent="0.2">
      <c r="A262" s="1" t="s">
        <v>479</v>
      </c>
      <c r="B262" s="1" t="s">
        <v>745</v>
      </c>
      <c r="C262" s="1" t="s">
        <v>1002</v>
      </c>
      <c r="D262" s="1" t="s">
        <v>1283</v>
      </c>
      <c r="E262" s="3">
        <v>37.43333333333333</v>
      </c>
      <c r="F262" s="3">
        <f t="shared" si="14"/>
        <v>111.76388888888889</v>
      </c>
      <c r="G262" s="3">
        <f>SUM(Table39[[#This Row],[RN Hours Contract (W/ Admin, DON)]], Table39[[#This Row],[LPN Contract Hours (w/ Admin)]], Table39[[#This Row],[CNA/NA/Med Aide Contract Hours]])</f>
        <v>0</v>
      </c>
      <c r="H262" s="4">
        <f>Table39[[#This Row],[Total Contract Hours]]/Table39[[#This Row],[Total Hours Nurse Staffing]]</f>
        <v>0</v>
      </c>
      <c r="I262" s="3">
        <f>SUM(Table39[[#This Row],[RN Hours]], Table39[[#This Row],[RN Admin Hours]], Table39[[#This Row],[RN DON Hours]])</f>
        <v>17.241666666666667</v>
      </c>
      <c r="J262" s="3">
        <f t="shared" si="12"/>
        <v>0</v>
      </c>
      <c r="K262" s="4">
        <f>Table39[[#This Row],[RN Hours Contract (W/ Admin, DON)]]/Table39[[#This Row],[RN Hours (w/ Admin, DON)]]</f>
        <v>0</v>
      </c>
      <c r="L262" s="3">
        <v>8.8805555555555564</v>
      </c>
      <c r="M262" s="3">
        <v>0</v>
      </c>
      <c r="N262" s="4">
        <f>Table39[[#This Row],[RN Hours Contract]]/Table39[[#This Row],[RN Hours]]</f>
        <v>0</v>
      </c>
      <c r="O262" s="3">
        <v>4.3305555555555557</v>
      </c>
      <c r="P262" s="3">
        <v>0</v>
      </c>
      <c r="Q262" s="4">
        <f>Table39[[#This Row],[RN Admin Hours Contract]]/Table39[[#This Row],[RN Admin Hours]]</f>
        <v>0</v>
      </c>
      <c r="R262" s="3">
        <v>4.0305555555555559</v>
      </c>
      <c r="S262" s="3">
        <v>0</v>
      </c>
      <c r="T262" s="4">
        <f>Table39[[#This Row],[RN DON Hours Contract]]/Table39[[#This Row],[RN DON Hours]]</f>
        <v>0</v>
      </c>
      <c r="U262" s="3">
        <f>SUM(Table39[[#This Row],[LPN Hours]], Table39[[#This Row],[LPN Admin Hours]])</f>
        <v>20.552777777777777</v>
      </c>
      <c r="V262" s="3">
        <f>Table39[[#This Row],[LPN Hours Contract]]+Table39[[#This Row],[LPN Admin Hours Contract]]</f>
        <v>0</v>
      </c>
      <c r="W262" s="4">
        <f t="shared" si="13"/>
        <v>0</v>
      </c>
      <c r="X262" s="3">
        <v>16.166666666666668</v>
      </c>
      <c r="Y262" s="3">
        <v>0</v>
      </c>
      <c r="Z262" s="4">
        <f>Table39[[#This Row],[LPN Hours Contract]]/Table39[[#This Row],[LPN Hours]]</f>
        <v>0</v>
      </c>
      <c r="AA262" s="3">
        <v>4.3861111111111111</v>
      </c>
      <c r="AB262" s="3">
        <v>0</v>
      </c>
      <c r="AC262" s="4">
        <f>Table39[[#This Row],[LPN Admin Hours Contract]]/Table39[[#This Row],[LPN Admin Hours]]</f>
        <v>0</v>
      </c>
      <c r="AD262" s="3">
        <f>SUM(Table39[[#This Row],[CNA Hours]], Table39[[#This Row],[NA in Training Hours]], Table39[[#This Row],[Med Aide/Tech Hours]])</f>
        <v>73.969444444444434</v>
      </c>
      <c r="AE262" s="3">
        <f>SUM(Table39[[#This Row],[CNA Hours Contract]], Table39[[#This Row],[NA in Training Hours Contract]], Table39[[#This Row],[Med Aide/Tech Hours Contract]])</f>
        <v>0</v>
      </c>
      <c r="AF262" s="4">
        <f>Table39[[#This Row],[CNA/NA/Med Aide Contract Hours]]/Table39[[#This Row],[Total CNA, NA in Training, Med Aide/Tech Hours]]</f>
        <v>0</v>
      </c>
      <c r="AG262" s="3">
        <v>41.855555555555554</v>
      </c>
      <c r="AH262" s="3">
        <v>0</v>
      </c>
      <c r="AI262" s="4">
        <f>Table39[[#This Row],[CNA Hours Contract]]/Table39[[#This Row],[CNA Hours]]</f>
        <v>0</v>
      </c>
      <c r="AJ262" s="3">
        <v>18.194444444444443</v>
      </c>
      <c r="AK262" s="3">
        <v>0</v>
      </c>
      <c r="AL262" s="4">
        <f>Table39[[#This Row],[NA in Training Hours Contract]]/Table39[[#This Row],[NA in Training Hours]]</f>
        <v>0</v>
      </c>
      <c r="AM262" s="3">
        <v>13.919444444444444</v>
      </c>
      <c r="AN262" s="3">
        <v>0</v>
      </c>
      <c r="AO262" s="4">
        <f>Table39[[#This Row],[Med Aide/Tech Hours Contract]]/Table39[[#This Row],[Med Aide/Tech Hours]]</f>
        <v>0</v>
      </c>
      <c r="AP262" s="1" t="s">
        <v>260</v>
      </c>
      <c r="AQ262" s="1">
        <v>7</v>
      </c>
    </row>
    <row r="263" spans="1:43" x14ac:dyDescent="0.2">
      <c r="A263" s="1" t="s">
        <v>479</v>
      </c>
      <c r="B263" s="1" t="s">
        <v>746</v>
      </c>
      <c r="C263" s="1" t="s">
        <v>1030</v>
      </c>
      <c r="D263" s="1" t="s">
        <v>1216</v>
      </c>
      <c r="E263" s="3">
        <v>34.1</v>
      </c>
      <c r="F263" s="3">
        <f t="shared" si="14"/>
        <v>112.08888888888889</v>
      </c>
      <c r="G263" s="3">
        <f>SUM(Table39[[#This Row],[RN Hours Contract (W/ Admin, DON)]], Table39[[#This Row],[LPN Contract Hours (w/ Admin)]], Table39[[#This Row],[CNA/NA/Med Aide Contract Hours]])</f>
        <v>1.8444444444444448</v>
      </c>
      <c r="H263" s="4">
        <f>Table39[[#This Row],[Total Contract Hours]]/Table39[[#This Row],[Total Hours Nurse Staffing]]</f>
        <v>1.6455194290245841E-2</v>
      </c>
      <c r="I263" s="3">
        <f>SUM(Table39[[#This Row],[RN Hours]], Table39[[#This Row],[RN Admin Hours]], Table39[[#This Row],[RN DON Hours]])</f>
        <v>18</v>
      </c>
      <c r="J263" s="3">
        <f t="shared" si="12"/>
        <v>0</v>
      </c>
      <c r="K263" s="4">
        <f>Table39[[#This Row],[RN Hours Contract (W/ Admin, DON)]]/Table39[[#This Row],[RN Hours (w/ Admin, DON)]]</f>
        <v>0</v>
      </c>
      <c r="L263" s="3">
        <v>14.930555555555555</v>
      </c>
      <c r="M263" s="3">
        <v>0</v>
      </c>
      <c r="N263" s="4">
        <f>Table39[[#This Row],[RN Hours Contract]]/Table39[[#This Row],[RN Hours]]</f>
        <v>0</v>
      </c>
      <c r="O263" s="3">
        <v>0</v>
      </c>
      <c r="P263" s="3">
        <v>0</v>
      </c>
      <c r="Q263" s="4">
        <v>0</v>
      </c>
      <c r="R263" s="3">
        <v>3.0694444444444446</v>
      </c>
      <c r="S263" s="3">
        <v>0</v>
      </c>
      <c r="T263" s="4">
        <f>Table39[[#This Row],[RN DON Hours Contract]]/Table39[[#This Row],[RN DON Hours]]</f>
        <v>0</v>
      </c>
      <c r="U263" s="3">
        <f>SUM(Table39[[#This Row],[LPN Hours]], Table39[[#This Row],[LPN Admin Hours]])</f>
        <v>11.494444444444444</v>
      </c>
      <c r="V263" s="3">
        <f>Table39[[#This Row],[LPN Hours Contract]]+Table39[[#This Row],[LPN Admin Hours Contract]]</f>
        <v>0</v>
      </c>
      <c r="W263" s="4">
        <f t="shared" si="13"/>
        <v>0</v>
      </c>
      <c r="X263" s="3">
        <v>11.494444444444444</v>
      </c>
      <c r="Y263" s="3">
        <v>0</v>
      </c>
      <c r="Z263" s="4">
        <f>Table39[[#This Row],[LPN Hours Contract]]/Table39[[#This Row],[LPN Hours]]</f>
        <v>0</v>
      </c>
      <c r="AA263" s="3">
        <v>0</v>
      </c>
      <c r="AB263" s="3">
        <v>0</v>
      </c>
      <c r="AC263" s="4">
        <v>0</v>
      </c>
      <c r="AD263" s="3">
        <f>SUM(Table39[[#This Row],[CNA Hours]], Table39[[#This Row],[NA in Training Hours]], Table39[[#This Row],[Med Aide/Tech Hours]])</f>
        <v>82.594444444444449</v>
      </c>
      <c r="AE263" s="3">
        <f>SUM(Table39[[#This Row],[CNA Hours Contract]], Table39[[#This Row],[NA in Training Hours Contract]], Table39[[#This Row],[Med Aide/Tech Hours Contract]])</f>
        <v>1.8444444444444448</v>
      </c>
      <c r="AF263" s="4">
        <f>Table39[[#This Row],[CNA/NA/Med Aide Contract Hours]]/Table39[[#This Row],[Total CNA, NA in Training, Med Aide/Tech Hours]]</f>
        <v>2.2331337862379771E-2</v>
      </c>
      <c r="AG263" s="3">
        <v>64.165666666666667</v>
      </c>
      <c r="AH263" s="3">
        <v>1.8444444444444448</v>
      </c>
      <c r="AI263" s="4">
        <f>Table39[[#This Row],[CNA Hours Contract]]/Table39[[#This Row],[CNA Hours]]</f>
        <v>2.8745036719186972E-2</v>
      </c>
      <c r="AJ263" s="3">
        <v>2.8277777777777779</v>
      </c>
      <c r="AK263" s="3">
        <v>0</v>
      </c>
      <c r="AL263" s="4">
        <f>Table39[[#This Row],[NA in Training Hours Contract]]/Table39[[#This Row],[NA in Training Hours]]</f>
        <v>0</v>
      </c>
      <c r="AM263" s="3">
        <v>15.600999999999999</v>
      </c>
      <c r="AN263" s="3">
        <v>0</v>
      </c>
      <c r="AO263" s="4">
        <f>Table39[[#This Row],[Med Aide/Tech Hours Contract]]/Table39[[#This Row],[Med Aide/Tech Hours]]</f>
        <v>0</v>
      </c>
      <c r="AP263" s="1" t="s">
        <v>261</v>
      </c>
      <c r="AQ263" s="1">
        <v>7</v>
      </c>
    </row>
    <row r="264" spans="1:43" x14ac:dyDescent="0.2">
      <c r="A264" s="1" t="s">
        <v>479</v>
      </c>
      <c r="B264" s="1" t="s">
        <v>747</v>
      </c>
      <c r="C264" s="1" t="s">
        <v>1149</v>
      </c>
      <c r="D264" s="1" t="s">
        <v>1276</v>
      </c>
      <c r="E264" s="3">
        <v>93.4</v>
      </c>
      <c r="F264" s="3">
        <f t="shared" si="14"/>
        <v>454.10222222222222</v>
      </c>
      <c r="G264" s="3">
        <f>SUM(Table39[[#This Row],[RN Hours Contract (W/ Admin, DON)]], Table39[[#This Row],[LPN Contract Hours (w/ Admin)]], Table39[[#This Row],[CNA/NA/Med Aide Contract Hours]])</f>
        <v>6.9808888888888925</v>
      </c>
      <c r="H264" s="4">
        <f>Table39[[#This Row],[Total Contract Hours]]/Table39[[#This Row],[Total Hours Nurse Staffing]]</f>
        <v>1.5372945885899414E-2</v>
      </c>
      <c r="I264" s="3">
        <f>SUM(Table39[[#This Row],[RN Hours]], Table39[[#This Row],[RN Admin Hours]], Table39[[#This Row],[RN DON Hours]])</f>
        <v>99.906888888888901</v>
      </c>
      <c r="J264" s="3">
        <f t="shared" si="12"/>
        <v>6.9808888888888925</v>
      </c>
      <c r="K264" s="4">
        <f>Table39[[#This Row],[RN Hours Contract (W/ Admin, DON)]]/Table39[[#This Row],[RN Hours (w/ Admin, DON)]]</f>
        <v>6.9873949299458851E-2</v>
      </c>
      <c r="L264" s="3">
        <v>39.29</v>
      </c>
      <c r="M264" s="3">
        <v>6.9808888888888925</v>
      </c>
      <c r="N264" s="4">
        <f>Table39[[#This Row],[RN Hours Contract]]/Table39[[#This Row],[RN Hours]]</f>
        <v>0.17767597070218613</v>
      </c>
      <c r="O264" s="3">
        <v>55.105777777777796</v>
      </c>
      <c r="P264" s="3">
        <v>0</v>
      </c>
      <c r="Q264" s="4">
        <f>Table39[[#This Row],[RN Admin Hours Contract]]/Table39[[#This Row],[RN Admin Hours]]</f>
        <v>0</v>
      </c>
      <c r="R264" s="3">
        <v>5.5111111111111111</v>
      </c>
      <c r="S264" s="3">
        <v>0</v>
      </c>
      <c r="T264" s="4">
        <f>Table39[[#This Row],[RN DON Hours Contract]]/Table39[[#This Row],[RN DON Hours]]</f>
        <v>0</v>
      </c>
      <c r="U264" s="3">
        <f>SUM(Table39[[#This Row],[LPN Hours]], Table39[[#This Row],[LPN Admin Hours]])</f>
        <v>91.38144444444444</v>
      </c>
      <c r="V264" s="3">
        <f>Table39[[#This Row],[LPN Hours Contract]]+Table39[[#This Row],[LPN Admin Hours Contract]]</f>
        <v>0</v>
      </c>
      <c r="W264" s="4">
        <f t="shared" si="13"/>
        <v>0</v>
      </c>
      <c r="X264" s="3">
        <v>84.163666666666657</v>
      </c>
      <c r="Y264" s="3">
        <v>0</v>
      </c>
      <c r="Z264" s="4">
        <f>Table39[[#This Row],[LPN Hours Contract]]/Table39[[#This Row],[LPN Hours]]</f>
        <v>0</v>
      </c>
      <c r="AA264" s="3">
        <v>7.2177777777777843</v>
      </c>
      <c r="AB264" s="3">
        <v>0</v>
      </c>
      <c r="AC264" s="4">
        <f>Table39[[#This Row],[LPN Admin Hours Contract]]/Table39[[#This Row],[LPN Admin Hours]]</f>
        <v>0</v>
      </c>
      <c r="AD264" s="3">
        <f>SUM(Table39[[#This Row],[CNA Hours]], Table39[[#This Row],[NA in Training Hours]], Table39[[#This Row],[Med Aide/Tech Hours]])</f>
        <v>262.81388888888887</v>
      </c>
      <c r="AE264" s="3">
        <f>SUM(Table39[[#This Row],[CNA Hours Contract]], Table39[[#This Row],[NA in Training Hours Contract]], Table39[[#This Row],[Med Aide/Tech Hours Contract]])</f>
        <v>0</v>
      </c>
      <c r="AF264" s="4">
        <f>Table39[[#This Row],[CNA/NA/Med Aide Contract Hours]]/Table39[[#This Row],[Total CNA, NA in Training, Med Aide/Tech Hours]]</f>
        <v>0</v>
      </c>
      <c r="AG264" s="3">
        <v>200.60544444444446</v>
      </c>
      <c r="AH264" s="3">
        <v>0</v>
      </c>
      <c r="AI264" s="4">
        <f>Table39[[#This Row],[CNA Hours Contract]]/Table39[[#This Row],[CNA Hours]]</f>
        <v>0</v>
      </c>
      <c r="AJ264" s="3">
        <v>0</v>
      </c>
      <c r="AK264" s="3">
        <v>0</v>
      </c>
      <c r="AL264" s="4">
        <v>0</v>
      </c>
      <c r="AM264" s="3">
        <v>62.208444444444439</v>
      </c>
      <c r="AN264" s="3">
        <v>0</v>
      </c>
      <c r="AO264" s="4">
        <f>Table39[[#This Row],[Med Aide/Tech Hours Contract]]/Table39[[#This Row],[Med Aide/Tech Hours]]</f>
        <v>0</v>
      </c>
      <c r="AP264" s="1" t="s">
        <v>262</v>
      </c>
      <c r="AQ264" s="1">
        <v>7</v>
      </c>
    </row>
    <row r="265" spans="1:43" x14ac:dyDescent="0.2">
      <c r="A265" s="1" t="s">
        <v>479</v>
      </c>
      <c r="B265" s="1" t="s">
        <v>748</v>
      </c>
      <c r="C265" s="1" t="s">
        <v>999</v>
      </c>
      <c r="D265" s="1" t="s">
        <v>1299</v>
      </c>
      <c r="E265" s="3">
        <v>70.922222222222217</v>
      </c>
      <c r="F265" s="3">
        <f t="shared" si="14"/>
        <v>222.39155555555553</v>
      </c>
      <c r="G265" s="3">
        <f>SUM(Table39[[#This Row],[RN Hours Contract (W/ Admin, DON)]], Table39[[#This Row],[LPN Contract Hours (w/ Admin)]], Table39[[#This Row],[CNA/NA/Med Aide Contract Hours]])</f>
        <v>0</v>
      </c>
      <c r="H265" s="4">
        <f>Table39[[#This Row],[Total Contract Hours]]/Table39[[#This Row],[Total Hours Nurse Staffing]]</f>
        <v>0</v>
      </c>
      <c r="I265" s="3">
        <f>SUM(Table39[[#This Row],[RN Hours]], Table39[[#This Row],[RN Admin Hours]], Table39[[#This Row],[RN DON Hours]])</f>
        <v>30.103111111111112</v>
      </c>
      <c r="J265" s="3">
        <f t="shared" si="12"/>
        <v>0</v>
      </c>
      <c r="K265" s="4">
        <f>Table39[[#This Row],[RN Hours Contract (W/ Admin, DON)]]/Table39[[#This Row],[RN Hours (w/ Admin, DON)]]</f>
        <v>0</v>
      </c>
      <c r="L265" s="3">
        <v>16.502555555555556</v>
      </c>
      <c r="M265" s="3">
        <v>0</v>
      </c>
      <c r="N265" s="4">
        <f>Table39[[#This Row],[RN Hours Contract]]/Table39[[#This Row],[RN Hours]]</f>
        <v>0</v>
      </c>
      <c r="O265" s="3">
        <v>8.0005555555555574</v>
      </c>
      <c r="P265" s="3">
        <v>0</v>
      </c>
      <c r="Q265" s="4">
        <f>Table39[[#This Row],[RN Admin Hours Contract]]/Table39[[#This Row],[RN Admin Hours]]</f>
        <v>0</v>
      </c>
      <c r="R265" s="3">
        <v>5.6</v>
      </c>
      <c r="S265" s="3">
        <v>0</v>
      </c>
      <c r="T265" s="4">
        <f>Table39[[#This Row],[RN DON Hours Contract]]/Table39[[#This Row],[RN DON Hours]]</f>
        <v>0</v>
      </c>
      <c r="U265" s="3">
        <f>SUM(Table39[[#This Row],[LPN Hours]], Table39[[#This Row],[LPN Admin Hours]])</f>
        <v>43.25</v>
      </c>
      <c r="V265" s="3">
        <f>Table39[[#This Row],[LPN Hours Contract]]+Table39[[#This Row],[LPN Admin Hours Contract]]</f>
        <v>0</v>
      </c>
      <c r="W265" s="4">
        <f t="shared" si="13"/>
        <v>0</v>
      </c>
      <c r="X265" s="3">
        <v>43.25</v>
      </c>
      <c r="Y265" s="3">
        <v>0</v>
      </c>
      <c r="Z265" s="4">
        <f>Table39[[#This Row],[LPN Hours Contract]]/Table39[[#This Row],[LPN Hours]]</f>
        <v>0</v>
      </c>
      <c r="AA265" s="3">
        <v>0</v>
      </c>
      <c r="AB265" s="3">
        <v>0</v>
      </c>
      <c r="AC265" s="4">
        <v>0</v>
      </c>
      <c r="AD265" s="3">
        <f>SUM(Table39[[#This Row],[CNA Hours]], Table39[[#This Row],[NA in Training Hours]], Table39[[#This Row],[Med Aide/Tech Hours]])</f>
        <v>149.03844444444442</v>
      </c>
      <c r="AE265" s="3">
        <f>SUM(Table39[[#This Row],[CNA Hours Contract]], Table39[[#This Row],[NA in Training Hours Contract]], Table39[[#This Row],[Med Aide/Tech Hours Contract]])</f>
        <v>0</v>
      </c>
      <c r="AF265" s="4">
        <f>Table39[[#This Row],[CNA/NA/Med Aide Contract Hours]]/Table39[[#This Row],[Total CNA, NA in Training, Med Aide/Tech Hours]]</f>
        <v>0</v>
      </c>
      <c r="AG265" s="3">
        <v>111.36622222222221</v>
      </c>
      <c r="AH265" s="3">
        <v>0</v>
      </c>
      <c r="AI265" s="4">
        <f>Table39[[#This Row],[CNA Hours Contract]]/Table39[[#This Row],[CNA Hours]]</f>
        <v>0</v>
      </c>
      <c r="AJ265" s="3">
        <v>13.427555555555559</v>
      </c>
      <c r="AK265" s="3">
        <v>0</v>
      </c>
      <c r="AL265" s="4">
        <f>Table39[[#This Row],[NA in Training Hours Contract]]/Table39[[#This Row],[NA in Training Hours]]</f>
        <v>0</v>
      </c>
      <c r="AM265" s="3">
        <v>24.244666666666657</v>
      </c>
      <c r="AN265" s="3">
        <v>0</v>
      </c>
      <c r="AO265" s="4">
        <f>Table39[[#This Row],[Med Aide/Tech Hours Contract]]/Table39[[#This Row],[Med Aide/Tech Hours]]</f>
        <v>0</v>
      </c>
      <c r="AP265" s="1" t="s">
        <v>263</v>
      </c>
      <c r="AQ265" s="1">
        <v>7</v>
      </c>
    </row>
    <row r="266" spans="1:43" x14ac:dyDescent="0.2">
      <c r="A266" s="1" t="s">
        <v>479</v>
      </c>
      <c r="B266" s="1" t="s">
        <v>749</v>
      </c>
      <c r="C266" s="1" t="s">
        <v>1150</v>
      </c>
      <c r="D266" s="1" t="s">
        <v>1231</v>
      </c>
      <c r="E266" s="3">
        <v>58.466666666666669</v>
      </c>
      <c r="F266" s="3">
        <f t="shared" si="14"/>
        <v>162.3581111111111</v>
      </c>
      <c r="G266" s="3">
        <f>SUM(Table39[[#This Row],[RN Hours Contract (W/ Admin, DON)]], Table39[[#This Row],[LPN Contract Hours (w/ Admin)]], Table39[[#This Row],[CNA/NA/Med Aide Contract Hours]])</f>
        <v>0</v>
      </c>
      <c r="H266" s="4">
        <f>Table39[[#This Row],[Total Contract Hours]]/Table39[[#This Row],[Total Hours Nurse Staffing]]</f>
        <v>0</v>
      </c>
      <c r="I266" s="3">
        <f>SUM(Table39[[#This Row],[RN Hours]], Table39[[#This Row],[RN Admin Hours]], Table39[[#This Row],[RN DON Hours]])</f>
        <v>6.9866666666666664</v>
      </c>
      <c r="J266" s="3">
        <f t="shared" si="12"/>
        <v>0</v>
      </c>
      <c r="K266" s="4">
        <f>Table39[[#This Row],[RN Hours Contract (W/ Admin, DON)]]/Table39[[#This Row],[RN Hours (w/ Admin, DON)]]</f>
        <v>0</v>
      </c>
      <c r="L266" s="3">
        <v>2.0833333333333335</v>
      </c>
      <c r="M266" s="3">
        <v>0</v>
      </c>
      <c r="N266" s="4">
        <f>Table39[[#This Row],[RN Hours Contract]]/Table39[[#This Row],[RN Hours]]</f>
        <v>0</v>
      </c>
      <c r="O266" s="3">
        <v>0</v>
      </c>
      <c r="P266" s="3">
        <v>0</v>
      </c>
      <c r="Q266" s="4">
        <v>0</v>
      </c>
      <c r="R266" s="3">
        <v>4.9033333333333333</v>
      </c>
      <c r="S266" s="3">
        <v>0</v>
      </c>
      <c r="T266" s="4">
        <f>Table39[[#This Row],[RN DON Hours Contract]]/Table39[[#This Row],[RN DON Hours]]</f>
        <v>0</v>
      </c>
      <c r="U266" s="3">
        <f>SUM(Table39[[#This Row],[LPN Hours]], Table39[[#This Row],[LPN Admin Hours]])</f>
        <v>41.376888888888885</v>
      </c>
      <c r="V266" s="3">
        <f>Table39[[#This Row],[LPN Hours Contract]]+Table39[[#This Row],[LPN Admin Hours Contract]]</f>
        <v>0</v>
      </c>
      <c r="W266" s="4">
        <f t="shared" si="13"/>
        <v>0</v>
      </c>
      <c r="X266" s="3">
        <v>29.88088888888889</v>
      </c>
      <c r="Y266" s="3">
        <v>0</v>
      </c>
      <c r="Z266" s="4">
        <f>Table39[[#This Row],[LPN Hours Contract]]/Table39[[#This Row],[LPN Hours]]</f>
        <v>0</v>
      </c>
      <c r="AA266" s="3">
        <v>11.495999999999999</v>
      </c>
      <c r="AB266" s="3">
        <v>0</v>
      </c>
      <c r="AC266" s="4">
        <f>Table39[[#This Row],[LPN Admin Hours Contract]]/Table39[[#This Row],[LPN Admin Hours]]</f>
        <v>0</v>
      </c>
      <c r="AD266" s="3">
        <f>SUM(Table39[[#This Row],[CNA Hours]], Table39[[#This Row],[NA in Training Hours]], Table39[[#This Row],[Med Aide/Tech Hours]])</f>
        <v>113.99455555555555</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55.639444444444443</v>
      </c>
      <c r="AH266" s="3">
        <v>0</v>
      </c>
      <c r="AI266" s="4">
        <f>Table39[[#This Row],[CNA Hours Contract]]/Table39[[#This Row],[CNA Hours]]</f>
        <v>0</v>
      </c>
      <c r="AJ266" s="3">
        <v>19.087666666666664</v>
      </c>
      <c r="AK266" s="3">
        <v>0</v>
      </c>
      <c r="AL266" s="4">
        <f>Table39[[#This Row],[NA in Training Hours Contract]]/Table39[[#This Row],[NA in Training Hours]]</f>
        <v>0</v>
      </c>
      <c r="AM266" s="3">
        <v>39.26744444444445</v>
      </c>
      <c r="AN266" s="3">
        <v>0</v>
      </c>
      <c r="AO266" s="4">
        <f>Table39[[#This Row],[Med Aide/Tech Hours Contract]]/Table39[[#This Row],[Med Aide/Tech Hours]]</f>
        <v>0</v>
      </c>
      <c r="AP266" s="1" t="s">
        <v>264</v>
      </c>
      <c r="AQ266" s="1">
        <v>7</v>
      </c>
    </row>
    <row r="267" spans="1:43" x14ac:dyDescent="0.2">
      <c r="A267" s="1" t="s">
        <v>479</v>
      </c>
      <c r="B267" s="1" t="s">
        <v>750</v>
      </c>
      <c r="C267" s="1" t="s">
        <v>1062</v>
      </c>
      <c r="D267" s="1" t="s">
        <v>1276</v>
      </c>
      <c r="E267" s="3">
        <v>113.98888888888889</v>
      </c>
      <c r="F267" s="3">
        <f t="shared" si="14"/>
        <v>311.20055555555558</v>
      </c>
      <c r="G267" s="3">
        <f>SUM(Table39[[#This Row],[RN Hours Contract (W/ Admin, DON)]], Table39[[#This Row],[LPN Contract Hours (w/ Admin)]], Table39[[#This Row],[CNA/NA/Med Aide Contract Hours]])</f>
        <v>38.408777777777779</v>
      </c>
      <c r="H267" s="4">
        <f>Table39[[#This Row],[Total Contract Hours]]/Table39[[#This Row],[Total Hours Nurse Staffing]]</f>
        <v>0.12342130208993485</v>
      </c>
      <c r="I267" s="3">
        <f>SUM(Table39[[#This Row],[RN Hours]], Table39[[#This Row],[RN Admin Hours]], Table39[[#This Row],[RN DON Hours]])</f>
        <v>38.133555555555553</v>
      </c>
      <c r="J267" s="3">
        <f t="shared" si="12"/>
        <v>0</v>
      </c>
      <c r="K267" s="4">
        <f>Table39[[#This Row],[RN Hours Contract (W/ Admin, DON)]]/Table39[[#This Row],[RN Hours (w/ Admin, DON)]]</f>
        <v>0</v>
      </c>
      <c r="L267" s="3">
        <v>26.755777777777777</v>
      </c>
      <c r="M267" s="3">
        <v>0</v>
      </c>
      <c r="N267" s="4">
        <f>Table39[[#This Row],[RN Hours Contract]]/Table39[[#This Row],[RN Hours]]</f>
        <v>0</v>
      </c>
      <c r="O267" s="3">
        <v>5.6888888888888891</v>
      </c>
      <c r="P267" s="3">
        <v>0</v>
      </c>
      <c r="Q267" s="4">
        <f>Table39[[#This Row],[RN Admin Hours Contract]]/Table39[[#This Row],[RN Admin Hours]]</f>
        <v>0</v>
      </c>
      <c r="R267" s="3">
        <v>5.6888888888888891</v>
      </c>
      <c r="S267" s="3">
        <v>0</v>
      </c>
      <c r="T267" s="4">
        <f>Table39[[#This Row],[RN DON Hours Contract]]/Table39[[#This Row],[RN DON Hours]]</f>
        <v>0</v>
      </c>
      <c r="U267" s="3">
        <f>SUM(Table39[[#This Row],[LPN Hours]], Table39[[#This Row],[LPN Admin Hours]])</f>
        <v>90.714888888888893</v>
      </c>
      <c r="V267" s="3">
        <f>Table39[[#This Row],[LPN Hours Contract]]+Table39[[#This Row],[LPN Admin Hours Contract]]</f>
        <v>34.19166666666667</v>
      </c>
      <c r="W267" s="4">
        <f t="shared" si="13"/>
        <v>0.37691350433715404</v>
      </c>
      <c r="X267" s="3">
        <v>73.818666666666672</v>
      </c>
      <c r="Y267" s="3">
        <v>34.19166666666667</v>
      </c>
      <c r="Z267" s="4">
        <f>Table39[[#This Row],[LPN Hours Contract]]/Table39[[#This Row],[LPN Hours]]</f>
        <v>0.46318456036413552</v>
      </c>
      <c r="AA267" s="3">
        <v>16.896222222222221</v>
      </c>
      <c r="AB267" s="3">
        <v>0</v>
      </c>
      <c r="AC267" s="4">
        <f>Table39[[#This Row],[LPN Admin Hours Contract]]/Table39[[#This Row],[LPN Admin Hours]]</f>
        <v>0</v>
      </c>
      <c r="AD267" s="3">
        <f>SUM(Table39[[#This Row],[CNA Hours]], Table39[[#This Row],[NA in Training Hours]], Table39[[#This Row],[Med Aide/Tech Hours]])</f>
        <v>182.35211111111113</v>
      </c>
      <c r="AE267" s="3">
        <f>SUM(Table39[[#This Row],[CNA Hours Contract]], Table39[[#This Row],[NA in Training Hours Contract]], Table39[[#This Row],[Med Aide/Tech Hours Contract]])</f>
        <v>4.2171111111111106</v>
      </c>
      <c r="AF267" s="4">
        <f>Table39[[#This Row],[CNA/NA/Med Aide Contract Hours]]/Table39[[#This Row],[Total CNA, NA in Training, Med Aide/Tech Hours]]</f>
        <v>2.3126198459756424E-2</v>
      </c>
      <c r="AG267" s="3">
        <v>150.94011111111112</v>
      </c>
      <c r="AH267" s="3">
        <v>4.2171111111111106</v>
      </c>
      <c r="AI267" s="4">
        <f>Table39[[#This Row],[CNA Hours Contract]]/Table39[[#This Row],[CNA Hours]]</f>
        <v>2.7938969171731828E-2</v>
      </c>
      <c r="AJ267" s="3">
        <v>0</v>
      </c>
      <c r="AK267" s="3">
        <v>0</v>
      </c>
      <c r="AL267" s="4">
        <v>0</v>
      </c>
      <c r="AM267" s="3">
        <v>31.411999999999999</v>
      </c>
      <c r="AN267" s="3">
        <v>0</v>
      </c>
      <c r="AO267" s="4">
        <f>Table39[[#This Row],[Med Aide/Tech Hours Contract]]/Table39[[#This Row],[Med Aide/Tech Hours]]</f>
        <v>0</v>
      </c>
      <c r="AP267" s="1" t="s">
        <v>265</v>
      </c>
      <c r="AQ267" s="1">
        <v>7</v>
      </c>
    </row>
    <row r="268" spans="1:43" x14ac:dyDescent="0.2">
      <c r="A268" s="1" t="s">
        <v>479</v>
      </c>
      <c r="B268" s="1" t="s">
        <v>480</v>
      </c>
      <c r="C268" s="1" t="s">
        <v>990</v>
      </c>
      <c r="D268" s="1" t="s">
        <v>1261</v>
      </c>
      <c r="E268" s="3">
        <v>37.43333333333333</v>
      </c>
      <c r="F268" s="3">
        <f t="shared" si="14"/>
        <v>144.4903333333333</v>
      </c>
      <c r="G268" s="3">
        <f>SUM(Table39[[#This Row],[RN Hours Contract (W/ Admin, DON)]], Table39[[#This Row],[LPN Contract Hours (w/ Admin)]], Table39[[#This Row],[CNA/NA/Med Aide Contract Hours]])</f>
        <v>1.7777777777777777</v>
      </c>
      <c r="H268" s="4">
        <f>Table39[[#This Row],[Total Contract Hours]]/Table39[[#This Row],[Total Hours Nurse Staffing]]</f>
        <v>1.2303783490321922E-2</v>
      </c>
      <c r="I268" s="3">
        <f>SUM(Table39[[#This Row],[RN Hours]], Table39[[#This Row],[RN Admin Hours]], Table39[[#This Row],[RN DON Hours]])</f>
        <v>20.046333333333333</v>
      </c>
      <c r="J268" s="3">
        <f t="shared" si="12"/>
        <v>1.7777777777777777</v>
      </c>
      <c r="K268" s="4">
        <f>Table39[[#This Row],[RN Hours Contract (W/ Admin, DON)]]/Table39[[#This Row],[RN Hours (w/ Admin, DON)]]</f>
        <v>8.8683438922052799E-2</v>
      </c>
      <c r="L268" s="3">
        <v>12.402666666666667</v>
      </c>
      <c r="M268" s="3">
        <v>0</v>
      </c>
      <c r="N268" s="4">
        <f>Table39[[#This Row],[RN Hours Contract]]/Table39[[#This Row],[RN Hours]]</f>
        <v>0</v>
      </c>
      <c r="O268" s="3">
        <v>2.0436666666666667</v>
      </c>
      <c r="P268" s="3">
        <v>1.7777777777777777</v>
      </c>
      <c r="Q268" s="4">
        <f>Table39[[#This Row],[RN Admin Hours Contract]]/Table39[[#This Row],[RN Admin Hours]]</f>
        <v>0.86989615614635996</v>
      </c>
      <c r="R268" s="3">
        <v>5.6</v>
      </c>
      <c r="S268" s="3">
        <v>0</v>
      </c>
      <c r="T268" s="4">
        <f>Table39[[#This Row],[RN DON Hours Contract]]/Table39[[#This Row],[RN DON Hours]]</f>
        <v>0</v>
      </c>
      <c r="U268" s="3">
        <f>SUM(Table39[[#This Row],[LPN Hours]], Table39[[#This Row],[LPN Admin Hours]])</f>
        <v>19.56088888888889</v>
      </c>
      <c r="V268" s="3">
        <f>Table39[[#This Row],[LPN Hours Contract]]+Table39[[#This Row],[LPN Admin Hours Contract]]</f>
        <v>0</v>
      </c>
      <c r="W268" s="4">
        <f t="shared" si="13"/>
        <v>0</v>
      </c>
      <c r="X268" s="3">
        <v>14.490333333333334</v>
      </c>
      <c r="Y268" s="3">
        <v>0</v>
      </c>
      <c r="Z268" s="4">
        <f>Table39[[#This Row],[LPN Hours Contract]]/Table39[[#This Row],[LPN Hours]]</f>
        <v>0</v>
      </c>
      <c r="AA268" s="3">
        <v>5.070555555555555</v>
      </c>
      <c r="AB268" s="3">
        <v>0</v>
      </c>
      <c r="AC268" s="4">
        <f>Table39[[#This Row],[LPN Admin Hours Contract]]/Table39[[#This Row],[LPN Admin Hours]]</f>
        <v>0</v>
      </c>
      <c r="AD268" s="3">
        <f>SUM(Table39[[#This Row],[CNA Hours]], Table39[[#This Row],[NA in Training Hours]], Table39[[#This Row],[Med Aide/Tech Hours]])</f>
        <v>104.88311111111109</v>
      </c>
      <c r="AE268" s="3">
        <f>SUM(Table39[[#This Row],[CNA Hours Contract]], Table39[[#This Row],[NA in Training Hours Contract]], Table39[[#This Row],[Med Aide/Tech Hours Contract]])</f>
        <v>0</v>
      </c>
      <c r="AF268" s="4">
        <f>Table39[[#This Row],[CNA/NA/Med Aide Contract Hours]]/Table39[[#This Row],[Total CNA, NA in Training, Med Aide/Tech Hours]]</f>
        <v>0</v>
      </c>
      <c r="AG268" s="3">
        <v>63.609555555555552</v>
      </c>
      <c r="AH268" s="3">
        <v>0</v>
      </c>
      <c r="AI268" s="4">
        <f>Table39[[#This Row],[CNA Hours Contract]]/Table39[[#This Row],[CNA Hours]]</f>
        <v>0</v>
      </c>
      <c r="AJ268" s="3">
        <v>13.448333333333332</v>
      </c>
      <c r="AK268" s="3">
        <v>0</v>
      </c>
      <c r="AL268" s="4">
        <f>Table39[[#This Row],[NA in Training Hours Contract]]/Table39[[#This Row],[NA in Training Hours]]</f>
        <v>0</v>
      </c>
      <c r="AM268" s="3">
        <v>27.825222222222212</v>
      </c>
      <c r="AN268" s="3">
        <v>0</v>
      </c>
      <c r="AO268" s="4">
        <f>Table39[[#This Row],[Med Aide/Tech Hours Contract]]/Table39[[#This Row],[Med Aide/Tech Hours]]</f>
        <v>0</v>
      </c>
      <c r="AP268" s="1" t="s">
        <v>266</v>
      </c>
      <c r="AQ268" s="1">
        <v>7</v>
      </c>
    </row>
    <row r="269" spans="1:43" x14ac:dyDescent="0.2">
      <c r="A269" s="1" t="s">
        <v>479</v>
      </c>
      <c r="B269" s="1" t="s">
        <v>751</v>
      </c>
      <c r="C269" s="1" t="s">
        <v>1048</v>
      </c>
      <c r="D269" s="1" t="s">
        <v>1282</v>
      </c>
      <c r="E269" s="3">
        <v>23.477777777777778</v>
      </c>
      <c r="F269" s="3">
        <f t="shared" si="14"/>
        <v>101.136</v>
      </c>
      <c r="G269" s="3">
        <f>SUM(Table39[[#This Row],[RN Hours Contract (W/ Admin, DON)]], Table39[[#This Row],[LPN Contract Hours (w/ Admin)]], Table39[[#This Row],[CNA/NA/Med Aide Contract Hours]])</f>
        <v>3.9888888888888889</v>
      </c>
      <c r="H269" s="4">
        <f>Table39[[#This Row],[Total Contract Hours]]/Table39[[#This Row],[Total Hours Nurse Staffing]]</f>
        <v>3.9440840935857549E-2</v>
      </c>
      <c r="I269" s="3">
        <f>SUM(Table39[[#This Row],[RN Hours]], Table39[[#This Row],[RN Admin Hours]], Table39[[#This Row],[RN DON Hours]])</f>
        <v>13.641777777777779</v>
      </c>
      <c r="J269" s="3">
        <f t="shared" si="12"/>
        <v>3.9888888888888889</v>
      </c>
      <c r="K269" s="4">
        <f>Table39[[#This Row],[RN Hours Contract (W/ Admin, DON)]]/Table39[[#This Row],[RN Hours (w/ Admin, DON)]]</f>
        <v>0.29240242392650029</v>
      </c>
      <c r="L269" s="3">
        <v>12.504888888888889</v>
      </c>
      <c r="M269" s="3">
        <v>3.4277777777777776</v>
      </c>
      <c r="N269" s="4">
        <f>Table39[[#This Row],[RN Hours Contract]]/Table39[[#This Row],[RN Hours]]</f>
        <v>0.27411501279499573</v>
      </c>
      <c r="O269" s="3">
        <v>0.56111111111111112</v>
      </c>
      <c r="P269" s="3">
        <v>0.56111111111111112</v>
      </c>
      <c r="Q269" s="4">
        <f>Table39[[#This Row],[RN Admin Hours Contract]]/Table39[[#This Row],[RN Admin Hours]]</f>
        <v>1</v>
      </c>
      <c r="R269" s="3">
        <v>0.57577777777777783</v>
      </c>
      <c r="S269" s="3">
        <v>0</v>
      </c>
      <c r="T269" s="4">
        <f>Table39[[#This Row],[RN DON Hours Contract]]/Table39[[#This Row],[RN DON Hours]]</f>
        <v>0</v>
      </c>
      <c r="U269" s="3">
        <f>SUM(Table39[[#This Row],[LPN Hours]], Table39[[#This Row],[LPN Admin Hours]])</f>
        <v>20.212555555555557</v>
      </c>
      <c r="V269" s="3">
        <f>Table39[[#This Row],[LPN Hours Contract]]+Table39[[#This Row],[LPN Admin Hours Contract]]</f>
        <v>0</v>
      </c>
      <c r="W269" s="4">
        <f t="shared" si="13"/>
        <v>0</v>
      </c>
      <c r="X269" s="3">
        <v>16.976222222222223</v>
      </c>
      <c r="Y269" s="3">
        <v>0</v>
      </c>
      <c r="Z269" s="4">
        <f>Table39[[#This Row],[LPN Hours Contract]]/Table39[[#This Row],[LPN Hours]]</f>
        <v>0</v>
      </c>
      <c r="AA269" s="3">
        <v>3.2363333333333331</v>
      </c>
      <c r="AB269" s="3">
        <v>0</v>
      </c>
      <c r="AC269" s="4">
        <f>Table39[[#This Row],[LPN Admin Hours Contract]]/Table39[[#This Row],[LPN Admin Hours]]</f>
        <v>0</v>
      </c>
      <c r="AD269" s="3">
        <f>SUM(Table39[[#This Row],[CNA Hours]], Table39[[#This Row],[NA in Training Hours]], Table39[[#This Row],[Med Aide/Tech Hours]])</f>
        <v>67.281666666666666</v>
      </c>
      <c r="AE269" s="3">
        <f>SUM(Table39[[#This Row],[CNA Hours Contract]], Table39[[#This Row],[NA in Training Hours Contract]], Table39[[#This Row],[Med Aide/Tech Hours Contract]])</f>
        <v>0</v>
      </c>
      <c r="AF269" s="4">
        <f>Table39[[#This Row],[CNA/NA/Med Aide Contract Hours]]/Table39[[#This Row],[Total CNA, NA in Training, Med Aide/Tech Hours]]</f>
        <v>0</v>
      </c>
      <c r="AG269" s="3">
        <v>53.288222222222217</v>
      </c>
      <c r="AH269" s="3">
        <v>0</v>
      </c>
      <c r="AI269" s="4">
        <f>Table39[[#This Row],[CNA Hours Contract]]/Table39[[#This Row],[CNA Hours]]</f>
        <v>0</v>
      </c>
      <c r="AJ269" s="3">
        <v>3.1027777777777779</v>
      </c>
      <c r="AK269" s="3">
        <v>0</v>
      </c>
      <c r="AL269" s="4">
        <f>Table39[[#This Row],[NA in Training Hours Contract]]/Table39[[#This Row],[NA in Training Hours]]</f>
        <v>0</v>
      </c>
      <c r="AM269" s="3">
        <v>10.890666666666668</v>
      </c>
      <c r="AN269" s="3">
        <v>0</v>
      </c>
      <c r="AO269" s="4">
        <f>Table39[[#This Row],[Med Aide/Tech Hours Contract]]/Table39[[#This Row],[Med Aide/Tech Hours]]</f>
        <v>0</v>
      </c>
      <c r="AP269" s="1" t="s">
        <v>267</v>
      </c>
      <c r="AQ269" s="1">
        <v>7</v>
      </c>
    </row>
    <row r="270" spans="1:43" x14ac:dyDescent="0.2">
      <c r="A270" s="1" t="s">
        <v>479</v>
      </c>
      <c r="B270" s="1" t="s">
        <v>752</v>
      </c>
      <c r="C270" s="1" t="s">
        <v>1050</v>
      </c>
      <c r="D270" s="1" t="s">
        <v>1293</v>
      </c>
      <c r="E270" s="3">
        <v>77.811111111111117</v>
      </c>
      <c r="F270" s="3">
        <f t="shared" si="14"/>
        <v>359.9928888888889</v>
      </c>
      <c r="G270" s="3">
        <f>SUM(Table39[[#This Row],[RN Hours Contract (W/ Admin, DON)]], Table39[[#This Row],[LPN Contract Hours (w/ Admin)]], Table39[[#This Row],[CNA/NA/Med Aide Contract Hours]])</f>
        <v>190.08433333333329</v>
      </c>
      <c r="H270" s="4">
        <f>Table39[[#This Row],[Total Contract Hours]]/Table39[[#This Row],[Total Hours Nurse Staffing]]</f>
        <v>0.5280224671104613</v>
      </c>
      <c r="I270" s="3">
        <f>SUM(Table39[[#This Row],[RN Hours]], Table39[[#This Row],[RN Admin Hours]], Table39[[#This Row],[RN DON Hours]])</f>
        <v>30.85477777777778</v>
      </c>
      <c r="J270" s="3">
        <f t="shared" si="12"/>
        <v>0</v>
      </c>
      <c r="K270" s="4">
        <f>Table39[[#This Row],[RN Hours Contract (W/ Admin, DON)]]/Table39[[#This Row],[RN Hours (w/ Admin, DON)]]</f>
        <v>0</v>
      </c>
      <c r="L270" s="3">
        <v>20.074777777777779</v>
      </c>
      <c r="M270" s="3">
        <v>0</v>
      </c>
      <c r="N270" s="4">
        <f>Table39[[#This Row],[RN Hours Contract]]/Table39[[#This Row],[RN Hours]]</f>
        <v>0</v>
      </c>
      <c r="O270" s="3">
        <v>5.0022222222222217</v>
      </c>
      <c r="P270" s="3">
        <v>0</v>
      </c>
      <c r="Q270" s="4">
        <f>Table39[[#This Row],[RN Admin Hours Contract]]/Table39[[#This Row],[RN Admin Hours]]</f>
        <v>0</v>
      </c>
      <c r="R270" s="3">
        <v>5.7777777777777777</v>
      </c>
      <c r="S270" s="3">
        <v>0</v>
      </c>
      <c r="T270" s="4">
        <f>Table39[[#This Row],[RN DON Hours Contract]]/Table39[[#This Row],[RN DON Hours]]</f>
        <v>0</v>
      </c>
      <c r="U270" s="3">
        <f>SUM(Table39[[#This Row],[LPN Hours]], Table39[[#This Row],[LPN Admin Hours]])</f>
        <v>95.215000000000003</v>
      </c>
      <c r="V270" s="3">
        <f>Table39[[#This Row],[LPN Hours Contract]]+Table39[[#This Row],[LPN Admin Hours Contract]]</f>
        <v>71.226888888888865</v>
      </c>
      <c r="W270" s="4">
        <f t="shared" si="13"/>
        <v>0.74806373878998966</v>
      </c>
      <c r="X270" s="3">
        <v>88.655555555555551</v>
      </c>
      <c r="Y270" s="3">
        <v>71.226888888888865</v>
      </c>
      <c r="Z270" s="4">
        <f>Table39[[#This Row],[LPN Hours Contract]]/Table39[[#This Row],[LPN Hours]]</f>
        <v>0.80341145506955736</v>
      </c>
      <c r="AA270" s="3">
        <v>6.5594444444444449</v>
      </c>
      <c r="AB270" s="3">
        <v>0</v>
      </c>
      <c r="AC270" s="4">
        <f>Table39[[#This Row],[LPN Admin Hours Contract]]/Table39[[#This Row],[LPN Admin Hours]]</f>
        <v>0</v>
      </c>
      <c r="AD270" s="3">
        <f>SUM(Table39[[#This Row],[CNA Hours]], Table39[[#This Row],[NA in Training Hours]], Table39[[#This Row],[Med Aide/Tech Hours]])</f>
        <v>233.9231111111111</v>
      </c>
      <c r="AE270" s="3">
        <f>SUM(Table39[[#This Row],[CNA Hours Contract]], Table39[[#This Row],[NA in Training Hours Contract]], Table39[[#This Row],[Med Aide/Tech Hours Contract]])</f>
        <v>118.85744444444444</v>
      </c>
      <c r="AF270" s="4">
        <f>Table39[[#This Row],[CNA/NA/Med Aide Contract Hours]]/Table39[[#This Row],[Total CNA, NA in Training, Med Aide/Tech Hours]]</f>
        <v>0.5081047523687745</v>
      </c>
      <c r="AG270" s="3">
        <v>170.05177777777777</v>
      </c>
      <c r="AH270" s="3">
        <v>90.364222222222224</v>
      </c>
      <c r="AI270" s="4">
        <f>Table39[[#This Row],[CNA Hours Contract]]/Table39[[#This Row],[CNA Hours]]</f>
        <v>0.53139239943912508</v>
      </c>
      <c r="AJ270" s="3">
        <v>0</v>
      </c>
      <c r="AK270" s="3">
        <v>0</v>
      </c>
      <c r="AL270" s="4">
        <v>0</v>
      </c>
      <c r="AM270" s="3">
        <v>63.871333333333325</v>
      </c>
      <c r="AN270" s="3">
        <v>28.493222222222222</v>
      </c>
      <c r="AO270" s="4">
        <f>Table39[[#This Row],[Med Aide/Tech Hours Contract]]/Table39[[#This Row],[Med Aide/Tech Hours]]</f>
        <v>0.44610345103524102</v>
      </c>
      <c r="AP270" s="1" t="s">
        <v>268</v>
      </c>
      <c r="AQ270" s="1">
        <v>7</v>
      </c>
    </row>
    <row r="271" spans="1:43" x14ac:dyDescent="0.2">
      <c r="A271" s="1" t="s">
        <v>479</v>
      </c>
      <c r="B271" s="1" t="s">
        <v>753</v>
      </c>
      <c r="C271" s="1" t="s">
        <v>1151</v>
      </c>
      <c r="D271" s="1" t="s">
        <v>1236</v>
      </c>
      <c r="E271" s="3">
        <v>54.222222222222221</v>
      </c>
      <c r="F271" s="3">
        <f t="shared" si="14"/>
        <v>102.29111111111111</v>
      </c>
      <c r="G271" s="3">
        <f>SUM(Table39[[#This Row],[RN Hours Contract (W/ Admin, DON)]], Table39[[#This Row],[LPN Contract Hours (w/ Admin)]], Table39[[#This Row],[CNA/NA/Med Aide Contract Hours]])</f>
        <v>6.6666666666666666E-2</v>
      </c>
      <c r="H271" s="4">
        <f>Table39[[#This Row],[Total Contract Hours]]/Table39[[#This Row],[Total Hours Nurse Staffing]]</f>
        <v>6.5173470052790517E-4</v>
      </c>
      <c r="I271" s="3">
        <f>SUM(Table39[[#This Row],[RN Hours]], Table39[[#This Row],[RN Admin Hours]], Table39[[#This Row],[RN DON Hours]])</f>
        <v>19.572111111111113</v>
      </c>
      <c r="J271" s="3">
        <f t="shared" si="12"/>
        <v>6.6666666666666666E-2</v>
      </c>
      <c r="K271" s="4">
        <f>Table39[[#This Row],[RN Hours Contract (W/ Admin, DON)]]/Table39[[#This Row],[RN Hours (w/ Admin, DON)]]</f>
        <v>3.4062072450028098E-3</v>
      </c>
      <c r="L271" s="3">
        <v>14.266555555555556</v>
      </c>
      <c r="M271" s="3">
        <v>6.6666666666666666E-2</v>
      </c>
      <c r="N271" s="4">
        <f>Table39[[#This Row],[RN Hours Contract]]/Table39[[#This Row],[RN Hours]]</f>
        <v>4.672933589825466E-3</v>
      </c>
      <c r="O271" s="3">
        <v>0</v>
      </c>
      <c r="P271" s="3">
        <v>0</v>
      </c>
      <c r="Q271" s="4">
        <v>0</v>
      </c>
      <c r="R271" s="3">
        <v>5.3055555555555554</v>
      </c>
      <c r="S271" s="3">
        <v>0</v>
      </c>
      <c r="T271" s="4">
        <f>Table39[[#This Row],[RN DON Hours Contract]]/Table39[[#This Row],[RN DON Hours]]</f>
        <v>0</v>
      </c>
      <c r="U271" s="3">
        <f>SUM(Table39[[#This Row],[LPN Hours]], Table39[[#This Row],[LPN Admin Hours]])</f>
        <v>25.544555555555558</v>
      </c>
      <c r="V271" s="3">
        <f>Table39[[#This Row],[LPN Hours Contract]]+Table39[[#This Row],[LPN Admin Hours Contract]]</f>
        <v>0</v>
      </c>
      <c r="W271" s="4">
        <f t="shared" si="13"/>
        <v>0</v>
      </c>
      <c r="X271" s="3">
        <v>21.175000000000001</v>
      </c>
      <c r="Y271" s="3">
        <v>0</v>
      </c>
      <c r="Z271" s="4">
        <f>Table39[[#This Row],[LPN Hours Contract]]/Table39[[#This Row],[LPN Hours]]</f>
        <v>0</v>
      </c>
      <c r="AA271" s="3">
        <v>4.3695555555555563</v>
      </c>
      <c r="AB271" s="3">
        <v>0</v>
      </c>
      <c r="AC271" s="4">
        <f>Table39[[#This Row],[LPN Admin Hours Contract]]/Table39[[#This Row],[LPN Admin Hours]]</f>
        <v>0</v>
      </c>
      <c r="AD271" s="3">
        <f>SUM(Table39[[#This Row],[CNA Hours]], Table39[[#This Row],[NA in Training Hours]], Table39[[#This Row],[Med Aide/Tech Hours]])</f>
        <v>57.174444444444433</v>
      </c>
      <c r="AE271" s="3">
        <f>SUM(Table39[[#This Row],[CNA Hours Contract]], Table39[[#This Row],[NA in Training Hours Contract]], Table39[[#This Row],[Med Aide/Tech Hours Contract]])</f>
        <v>0</v>
      </c>
      <c r="AF271" s="4">
        <f>Table39[[#This Row],[CNA/NA/Med Aide Contract Hours]]/Table39[[#This Row],[Total CNA, NA in Training, Med Aide/Tech Hours]]</f>
        <v>0</v>
      </c>
      <c r="AG271" s="3">
        <v>19.011333333333333</v>
      </c>
      <c r="AH271" s="3">
        <v>0</v>
      </c>
      <c r="AI271" s="4">
        <f>Table39[[#This Row],[CNA Hours Contract]]/Table39[[#This Row],[CNA Hours]]</f>
        <v>0</v>
      </c>
      <c r="AJ271" s="3">
        <v>26.748999999999992</v>
      </c>
      <c r="AK271" s="3">
        <v>0</v>
      </c>
      <c r="AL271" s="4">
        <f>Table39[[#This Row],[NA in Training Hours Contract]]/Table39[[#This Row],[NA in Training Hours]]</f>
        <v>0</v>
      </c>
      <c r="AM271" s="3">
        <v>11.414111111111112</v>
      </c>
      <c r="AN271" s="3">
        <v>0</v>
      </c>
      <c r="AO271" s="4">
        <f>Table39[[#This Row],[Med Aide/Tech Hours Contract]]/Table39[[#This Row],[Med Aide/Tech Hours]]</f>
        <v>0</v>
      </c>
      <c r="AP271" s="1" t="s">
        <v>269</v>
      </c>
      <c r="AQ271" s="1">
        <v>7</v>
      </c>
    </row>
    <row r="272" spans="1:43" x14ac:dyDescent="0.2">
      <c r="A272" s="1" t="s">
        <v>479</v>
      </c>
      <c r="B272" s="1" t="s">
        <v>754</v>
      </c>
      <c r="C272" s="1" t="s">
        <v>1109</v>
      </c>
      <c r="D272" s="1" t="s">
        <v>1256</v>
      </c>
      <c r="E272" s="3">
        <v>27.18888888888889</v>
      </c>
      <c r="F272" s="3">
        <f t="shared" si="14"/>
        <v>87.906888888888886</v>
      </c>
      <c r="G272" s="3">
        <f>SUM(Table39[[#This Row],[RN Hours Contract (W/ Admin, DON)]], Table39[[#This Row],[LPN Contract Hours (w/ Admin)]], Table39[[#This Row],[CNA/NA/Med Aide Contract Hours]])</f>
        <v>4.3583333333333334</v>
      </c>
      <c r="H272" s="4">
        <f>Table39[[#This Row],[Total Contract Hours]]/Table39[[#This Row],[Total Hours Nurse Staffing]]</f>
        <v>4.9578973712084251E-2</v>
      </c>
      <c r="I272" s="3">
        <f>SUM(Table39[[#This Row],[RN Hours]], Table39[[#This Row],[RN Admin Hours]], Table39[[#This Row],[RN DON Hours]])</f>
        <v>18.78211111111111</v>
      </c>
      <c r="J272" s="3">
        <f t="shared" si="12"/>
        <v>4.3583333333333334</v>
      </c>
      <c r="K272" s="4">
        <f>Table39[[#This Row],[RN Hours Contract (W/ Admin, DON)]]/Table39[[#This Row],[RN Hours (w/ Admin, DON)]]</f>
        <v>0.23204704239849977</v>
      </c>
      <c r="L272" s="3">
        <v>13.395777777777777</v>
      </c>
      <c r="M272" s="3">
        <v>3.4555555555555557</v>
      </c>
      <c r="N272" s="4">
        <f>Table39[[#This Row],[RN Hours Contract]]/Table39[[#This Row],[RN Hours]]</f>
        <v>0.25795856074053186</v>
      </c>
      <c r="O272" s="3">
        <v>0.90277777777777779</v>
      </c>
      <c r="P272" s="3">
        <v>0.90277777777777779</v>
      </c>
      <c r="Q272" s="4">
        <f>Table39[[#This Row],[RN Admin Hours Contract]]/Table39[[#This Row],[RN Admin Hours]]</f>
        <v>1</v>
      </c>
      <c r="R272" s="3">
        <v>4.4835555555555553</v>
      </c>
      <c r="S272" s="3">
        <v>0</v>
      </c>
      <c r="T272" s="4">
        <f>Table39[[#This Row],[RN DON Hours Contract]]/Table39[[#This Row],[RN DON Hours]]</f>
        <v>0</v>
      </c>
      <c r="U272" s="3">
        <f>SUM(Table39[[#This Row],[LPN Hours]], Table39[[#This Row],[LPN Admin Hours]])</f>
        <v>12.383888888888887</v>
      </c>
      <c r="V272" s="3">
        <f>Table39[[#This Row],[LPN Hours Contract]]+Table39[[#This Row],[LPN Admin Hours Contract]]</f>
        <v>0</v>
      </c>
      <c r="W272" s="4">
        <f t="shared" si="13"/>
        <v>0</v>
      </c>
      <c r="X272" s="3">
        <v>11.545777777777776</v>
      </c>
      <c r="Y272" s="3">
        <v>0</v>
      </c>
      <c r="Z272" s="4">
        <f>Table39[[#This Row],[LPN Hours Contract]]/Table39[[#This Row],[LPN Hours]]</f>
        <v>0</v>
      </c>
      <c r="AA272" s="3">
        <v>0.83811111111111103</v>
      </c>
      <c r="AB272" s="3">
        <v>0</v>
      </c>
      <c r="AC272" s="4">
        <f>Table39[[#This Row],[LPN Admin Hours Contract]]/Table39[[#This Row],[LPN Admin Hours]]</f>
        <v>0</v>
      </c>
      <c r="AD272" s="3">
        <f>SUM(Table39[[#This Row],[CNA Hours]], Table39[[#This Row],[NA in Training Hours]], Table39[[#This Row],[Med Aide/Tech Hours]])</f>
        <v>56.740888888888882</v>
      </c>
      <c r="AE272" s="3">
        <f>SUM(Table39[[#This Row],[CNA Hours Contract]], Table39[[#This Row],[NA in Training Hours Contract]], Table39[[#This Row],[Med Aide/Tech Hours Contract]])</f>
        <v>0</v>
      </c>
      <c r="AF272" s="4">
        <f>Table39[[#This Row],[CNA/NA/Med Aide Contract Hours]]/Table39[[#This Row],[Total CNA, NA in Training, Med Aide/Tech Hours]]</f>
        <v>0</v>
      </c>
      <c r="AG272" s="3">
        <v>47.428666666666665</v>
      </c>
      <c r="AH272" s="3">
        <v>0</v>
      </c>
      <c r="AI272" s="4">
        <f>Table39[[#This Row],[CNA Hours Contract]]/Table39[[#This Row],[CNA Hours]]</f>
        <v>0</v>
      </c>
      <c r="AJ272" s="3">
        <v>3.3188888888888881</v>
      </c>
      <c r="AK272" s="3">
        <v>0</v>
      </c>
      <c r="AL272" s="4">
        <f>Table39[[#This Row],[NA in Training Hours Contract]]/Table39[[#This Row],[NA in Training Hours]]</f>
        <v>0</v>
      </c>
      <c r="AM272" s="3">
        <v>5.9933333333333314</v>
      </c>
      <c r="AN272" s="3">
        <v>0</v>
      </c>
      <c r="AO272" s="4">
        <f>Table39[[#This Row],[Med Aide/Tech Hours Contract]]/Table39[[#This Row],[Med Aide/Tech Hours]]</f>
        <v>0</v>
      </c>
      <c r="AP272" s="1" t="s">
        <v>270</v>
      </c>
      <c r="AQ272" s="1">
        <v>7</v>
      </c>
    </row>
    <row r="273" spans="1:43" x14ac:dyDescent="0.2">
      <c r="A273" s="1" t="s">
        <v>479</v>
      </c>
      <c r="B273" s="1" t="s">
        <v>755</v>
      </c>
      <c r="C273" s="1" t="s">
        <v>1071</v>
      </c>
      <c r="D273" s="1" t="s">
        <v>1246</v>
      </c>
      <c r="E273" s="3">
        <v>66.855555555555554</v>
      </c>
      <c r="F273" s="3">
        <f t="shared" si="14"/>
        <v>281.43444444444447</v>
      </c>
      <c r="G273" s="3">
        <f>SUM(Table39[[#This Row],[RN Hours Contract (W/ Admin, DON)]], Table39[[#This Row],[LPN Contract Hours (w/ Admin)]], Table39[[#This Row],[CNA/NA/Med Aide Contract Hours]])</f>
        <v>0</v>
      </c>
      <c r="H273" s="4">
        <f>Table39[[#This Row],[Total Contract Hours]]/Table39[[#This Row],[Total Hours Nurse Staffing]]</f>
        <v>0</v>
      </c>
      <c r="I273" s="3">
        <f>SUM(Table39[[#This Row],[RN Hours]], Table39[[#This Row],[RN Admin Hours]], Table39[[#This Row],[RN DON Hours]])</f>
        <v>45.625</v>
      </c>
      <c r="J273" s="3">
        <f t="shared" si="12"/>
        <v>0</v>
      </c>
      <c r="K273" s="4">
        <f>Table39[[#This Row],[RN Hours Contract (W/ Admin, DON)]]/Table39[[#This Row],[RN Hours (w/ Admin, DON)]]</f>
        <v>0</v>
      </c>
      <c r="L273" s="3">
        <v>22.616666666666667</v>
      </c>
      <c r="M273" s="3">
        <v>0</v>
      </c>
      <c r="N273" s="4">
        <f>Table39[[#This Row],[RN Hours Contract]]/Table39[[#This Row],[RN Hours]]</f>
        <v>0</v>
      </c>
      <c r="O273" s="3">
        <v>17.152777777777779</v>
      </c>
      <c r="P273" s="3">
        <v>0</v>
      </c>
      <c r="Q273" s="4">
        <f>Table39[[#This Row],[RN Admin Hours Contract]]/Table39[[#This Row],[RN Admin Hours]]</f>
        <v>0</v>
      </c>
      <c r="R273" s="3">
        <v>5.8555555555555552</v>
      </c>
      <c r="S273" s="3">
        <v>0</v>
      </c>
      <c r="T273" s="4">
        <f>Table39[[#This Row],[RN DON Hours Contract]]/Table39[[#This Row],[RN DON Hours]]</f>
        <v>0</v>
      </c>
      <c r="U273" s="3">
        <f>SUM(Table39[[#This Row],[LPN Hours]], Table39[[#This Row],[LPN Admin Hours]])</f>
        <v>111.74833333333333</v>
      </c>
      <c r="V273" s="3">
        <f>Table39[[#This Row],[LPN Hours Contract]]+Table39[[#This Row],[LPN Admin Hours Contract]]</f>
        <v>0</v>
      </c>
      <c r="W273" s="4">
        <f t="shared" si="13"/>
        <v>0</v>
      </c>
      <c r="X273" s="3">
        <v>93.238888888888894</v>
      </c>
      <c r="Y273" s="3">
        <v>0</v>
      </c>
      <c r="Z273" s="4">
        <f>Table39[[#This Row],[LPN Hours Contract]]/Table39[[#This Row],[LPN Hours]]</f>
        <v>0</v>
      </c>
      <c r="AA273" s="3">
        <v>18.509444444444448</v>
      </c>
      <c r="AB273" s="3">
        <v>0</v>
      </c>
      <c r="AC273" s="4">
        <f>Table39[[#This Row],[LPN Admin Hours Contract]]/Table39[[#This Row],[LPN Admin Hours]]</f>
        <v>0</v>
      </c>
      <c r="AD273" s="3">
        <f>SUM(Table39[[#This Row],[CNA Hours]], Table39[[#This Row],[NA in Training Hours]], Table39[[#This Row],[Med Aide/Tech Hours]])</f>
        <v>124.06111111111112</v>
      </c>
      <c r="AE273" s="3">
        <f>SUM(Table39[[#This Row],[CNA Hours Contract]], Table39[[#This Row],[NA in Training Hours Contract]], Table39[[#This Row],[Med Aide/Tech Hours Contract]])</f>
        <v>0</v>
      </c>
      <c r="AF273" s="4">
        <f>Table39[[#This Row],[CNA/NA/Med Aide Contract Hours]]/Table39[[#This Row],[Total CNA, NA in Training, Med Aide/Tech Hours]]</f>
        <v>0</v>
      </c>
      <c r="AG273" s="3">
        <v>116.53611111111111</v>
      </c>
      <c r="AH273" s="3">
        <v>0</v>
      </c>
      <c r="AI273" s="4">
        <f>Table39[[#This Row],[CNA Hours Contract]]/Table39[[#This Row],[CNA Hours]]</f>
        <v>0</v>
      </c>
      <c r="AJ273" s="3">
        <v>0</v>
      </c>
      <c r="AK273" s="3">
        <v>0</v>
      </c>
      <c r="AL273" s="4">
        <v>0</v>
      </c>
      <c r="AM273" s="3">
        <v>7.5250000000000004</v>
      </c>
      <c r="AN273" s="3">
        <v>0</v>
      </c>
      <c r="AO273" s="4">
        <f>Table39[[#This Row],[Med Aide/Tech Hours Contract]]/Table39[[#This Row],[Med Aide/Tech Hours]]</f>
        <v>0</v>
      </c>
      <c r="AP273" s="1" t="s">
        <v>271</v>
      </c>
      <c r="AQ273" s="1">
        <v>7</v>
      </c>
    </row>
    <row r="274" spans="1:43" x14ac:dyDescent="0.2">
      <c r="A274" s="1" t="s">
        <v>479</v>
      </c>
      <c r="B274" s="1" t="s">
        <v>756</v>
      </c>
      <c r="C274" s="1" t="s">
        <v>1012</v>
      </c>
      <c r="D274" s="1" t="s">
        <v>1229</v>
      </c>
      <c r="E274" s="3">
        <v>56.022222222222226</v>
      </c>
      <c r="F274" s="3">
        <f t="shared" si="14"/>
        <v>214.17877777777784</v>
      </c>
      <c r="G274" s="3">
        <f>SUM(Table39[[#This Row],[RN Hours Contract (W/ Admin, DON)]], Table39[[#This Row],[LPN Contract Hours (w/ Admin)]], Table39[[#This Row],[CNA/NA/Med Aide Contract Hours]])</f>
        <v>0</v>
      </c>
      <c r="H274" s="4">
        <f>Table39[[#This Row],[Total Contract Hours]]/Table39[[#This Row],[Total Hours Nurse Staffing]]</f>
        <v>0</v>
      </c>
      <c r="I274" s="3">
        <f>SUM(Table39[[#This Row],[RN Hours]], Table39[[#This Row],[RN Admin Hours]], Table39[[#This Row],[RN DON Hours]])</f>
        <v>14.084555555555555</v>
      </c>
      <c r="J274" s="3">
        <f t="shared" si="12"/>
        <v>0</v>
      </c>
      <c r="K274" s="4">
        <f>Table39[[#This Row],[RN Hours Contract (W/ Admin, DON)]]/Table39[[#This Row],[RN Hours (w/ Admin, DON)]]</f>
        <v>0</v>
      </c>
      <c r="L274" s="3">
        <v>3.4103333333333334</v>
      </c>
      <c r="M274" s="3">
        <v>0</v>
      </c>
      <c r="N274" s="4">
        <f>Table39[[#This Row],[RN Hours Contract]]/Table39[[#This Row],[RN Hours]]</f>
        <v>0</v>
      </c>
      <c r="O274" s="3">
        <v>5.0742222222222226</v>
      </c>
      <c r="P274" s="3">
        <v>0</v>
      </c>
      <c r="Q274" s="4">
        <f>Table39[[#This Row],[RN Admin Hours Contract]]/Table39[[#This Row],[RN Admin Hours]]</f>
        <v>0</v>
      </c>
      <c r="R274" s="3">
        <v>5.6</v>
      </c>
      <c r="S274" s="3">
        <v>0</v>
      </c>
      <c r="T274" s="4">
        <f>Table39[[#This Row],[RN DON Hours Contract]]/Table39[[#This Row],[RN DON Hours]]</f>
        <v>0</v>
      </c>
      <c r="U274" s="3">
        <f>SUM(Table39[[#This Row],[LPN Hours]], Table39[[#This Row],[LPN Admin Hours]])</f>
        <v>43.427777777777777</v>
      </c>
      <c r="V274" s="3">
        <f>Table39[[#This Row],[LPN Hours Contract]]+Table39[[#This Row],[LPN Admin Hours Contract]]</f>
        <v>0</v>
      </c>
      <c r="W274" s="4">
        <f t="shared" si="13"/>
        <v>0</v>
      </c>
      <c r="X274" s="3">
        <v>38.534222222222219</v>
      </c>
      <c r="Y274" s="3">
        <v>0</v>
      </c>
      <c r="Z274" s="4">
        <f>Table39[[#This Row],[LPN Hours Contract]]/Table39[[#This Row],[LPN Hours]]</f>
        <v>0</v>
      </c>
      <c r="AA274" s="3">
        <v>4.8935555555555572</v>
      </c>
      <c r="AB274" s="3">
        <v>0</v>
      </c>
      <c r="AC274" s="4">
        <f>Table39[[#This Row],[LPN Admin Hours Contract]]/Table39[[#This Row],[LPN Admin Hours]]</f>
        <v>0</v>
      </c>
      <c r="AD274" s="3">
        <f>SUM(Table39[[#This Row],[CNA Hours]], Table39[[#This Row],[NA in Training Hours]], Table39[[#This Row],[Med Aide/Tech Hours]])</f>
        <v>156.66644444444449</v>
      </c>
      <c r="AE274" s="3">
        <f>SUM(Table39[[#This Row],[CNA Hours Contract]], Table39[[#This Row],[NA in Training Hours Contract]], Table39[[#This Row],[Med Aide/Tech Hours Contract]])</f>
        <v>0</v>
      </c>
      <c r="AF274" s="4">
        <f>Table39[[#This Row],[CNA/NA/Med Aide Contract Hours]]/Table39[[#This Row],[Total CNA, NA in Training, Med Aide/Tech Hours]]</f>
        <v>0</v>
      </c>
      <c r="AG274" s="3">
        <v>55.99077777777778</v>
      </c>
      <c r="AH274" s="3">
        <v>0</v>
      </c>
      <c r="AI274" s="4">
        <f>Table39[[#This Row],[CNA Hours Contract]]/Table39[[#This Row],[CNA Hours]]</f>
        <v>0</v>
      </c>
      <c r="AJ274" s="3">
        <v>50.832444444444462</v>
      </c>
      <c r="AK274" s="3">
        <v>0</v>
      </c>
      <c r="AL274" s="4">
        <f>Table39[[#This Row],[NA in Training Hours Contract]]/Table39[[#This Row],[NA in Training Hours]]</f>
        <v>0</v>
      </c>
      <c r="AM274" s="3">
        <v>49.843222222222238</v>
      </c>
      <c r="AN274" s="3">
        <v>0</v>
      </c>
      <c r="AO274" s="4">
        <f>Table39[[#This Row],[Med Aide/Tech Hours Contract]]/Table39[[#This Row],[Med Aide/Tech Hours]]</f>
        <v>0</v>
      </c>
      <c r="AP274" s="1" t="s">
        <v>272</v>
      </c>
      <c r="AQ274" s="1">
        <v>7</v>
      </c>
    </row>
    <row r="275" spans="1:43" x14ac:dyDescent="0.2">
      <c r="A275" s="1" t="s">
        <v>479</v>
      </c>
      <c r="B275" s="1" t="s">
        <v>757</v>
      </c>
      <c r="C275" s="1" t="s">
        <v>1035</v>
      </c>
      <c r="D275" s="1" t="s">
        <v>1204</v>
      </c>
      <c r="E275" s="3">
        <v>74.766666666666666</v>
      </c>
      <c r="F275" s="3">
        <f t="shared" si="14"/>
        <v>220.71233333333333</v>
      </c>
      <c r="G275" s="3">
        <f>SUM(Table39[[#This Row],[RN Hours Contract (W/ Admin, DON)]], Table39[[#This Row],[LPN Contract Hours (w/ Admin)]], Table39[[#This Row],[CNA/NA/Med Aide Contract Hours]])</f>
        <v>0</v>
      </c>
      <c r="H275" s="4">
        <f>Table39[[#This Row],[Total Contract Hours]]/Table39[[#This Row],[Total Hours Nurse Staffing]]</f>
        <v>0</v>
      </c>
      <c r="I275" s="3">
        <f>SUM(Table39[[#This Row],[RN Hours]], Table39[[#This Row],[RN Admin Hours]], Table39[[#This Row],[RN DON Hours]])</f>
        <v>34.637444444444441</v>
      </c>
      <c r="J275" s="3">
        <f t="shared" si="12"/>
        <v>0</v>
      </c>
      <c r="K275" s="4">
        <f>Table39[[#This Row],[RN Hours Contract (W/ Admin, DON)]]/Table39[[#This Row],[RN Hours (w/ Admin, DON)]]</f>
        <v>0</v>
      </c>
      <c r="L275" s="3">
        <v>24.509666666666664</v>
      </c>
      <c r="M275" s="3">
        <v>0</v>
      </c>
      <c r="N275" s="4">
        <f>Table39[[#This Row],[RN Hours Contract]]/Table39[[#This Row],[RN Hours]]</f>
        <v>0</v>
      </c>
      <c r="O275" s="3">
        <v>4.677777777777778</v>
      </c>
      <c r="P275" s="3">
        <v>0</v>
      </c>
      <c r="Q275" s="4">
        <f>Table39[[#This Row],[RN Admin Hours Contract]]/Table39[[#This Row],[RN Admin Hours]]</f>
        <v>0</v>
      </c>
      <c r="R275" s="3">
        <v>5.45</v>
      </c>
      <c r="S275" s="3">
        <v>0</v>
      </c>
      <c r="T275" s="4">
        <f>Table39[[#This Row],[RN DON Hours Contract]]/Table39[[#This Row],[RN DON Hours]]</f>
        <v>0</v>
      </c>
      <c r="U275" s="3">
        <f>SUM(Table39[[#This Row],[LPN Hours]], Table39[[#This Row],[LPN Admin Hours]])</f>
        <v>30.851777777777777</v>
      </c>
      <c r="V275" s="3">
        <f>Table39[[#This Row],[LPN Hours Contract]]+Table39[[#This Row],[LPN Admin Hours Contract]]</f>
        <v>0</v>
      </c>
      <c r="W275" s="4">
        <f t="shared" si="13"/>
        <v>0</v>
      </c>
      <c r="X275" s="3">
        <v>30.851777777777777</v>
      </c>
      <c r="Y275" s="3">
        <v>0</v>
      </c>
      <c r="Z275" s="4">
        <f>Table39[[#This Row],[LPN Hours Contract]]/Table39[[#This Row],[LPN Hours]]</f>
        <v>0</v>
      </c>
      <c r="AA275" s="3">
        <v>0</v>
      </c>
      <c r="AB275" s="3">
        <v>0</v>
      </c>
      <c r="AC275" s="4">
        <v>0</v>
      </c>
      <c r="AD275" s="3">
        <f>SUM(Table39[[#This Row],[CNA Hours]], Table39[[#This Row],[NA in Training Hours]], Table39[[#This Row],[Med Aide/Tech Hours]])</f>
        <v>155.22311111111111</v>
      </c>
      <c r="AE275" s="3">
        <f>SUM(Table39[[#This Row],[CNA Hours Contract]], Table39[[#This Row],[NA in Training Hours Contract]], Table39[[#This Row],[Med Aide/Tech Hours Contract]])</f>
        <v>0</v>
      </c>
      <c r="AF275" s="4">
        <f>Table39[[#This Row],[CNA/NA/Med Aide Contract Hours]]/Table39[[#This Row],[Total CNA, NA in Training, Med Aide/Tech Hours]]</f>
        <v>0</v>
      </c>
      <c r="AG275" s="3">
        <v>124.76155555555556</v>
      </c>
      <c r="AH275" s="3">
        <v>0</v>
      </c>
      <c r="AI275" s="4">
        <f>Table39[[#This Row],[CNA Hours Contract]]/Table39[[#This Row],[CNA Hours]]</f>
        <v>0</v>
      </c>
      <c r="AJ275" s="3">
        <v>0</v>
      </c>
      <c r="AK275" s="3">
        <v>0</v>
      </c>
      <c r="AL275" s="4">
        <v>0</v>
      </c>
      <c r="AM275" s="3">
        <v>30.461555555555556</v>
      </c>
      <c r="AN275" s="3">
        <v>0</v>
      </c>
      <c r="AO275" s="4">
        <f>Table39[[#This Row],[Med Aide/Tech Hours Contract]]/Table39[[#This Row],[Med Aide/Tech Hours]]</f>
        <v>0</v>
      </c>
      <c r="AP275" s="1" t="s">
        <v>273</v>
      </c>
      <c r="AQ275" s="1">
        <v>7</v>
      </c>
    </row>
    <row r="276" spans="1:43" x14ac:dyDescent="0.2">
      <c r="A276" s="1" t="s">
        <v>479</v>
      </c>
      <c r="B276" s="1" t="s">
        <v>758</v>
      </c>
      <c r="C276" s="1" t="s">
        <v>1003</v>
      </c>
      <c r="D276" s="1" t="s">
        <v>1251</v>
      </c>
      <c r="E276" s="3">
        <v>30.888888888888889</v>
      </c>
      <c r="F276" s="3">
        <f t="shared" si="14"/>
        <v>154.08611111111111</v>
      </c>
      <c r="G276" s="3">
        <f>SUM(Table39[[#This Row],[RN Hours Contract (W/ Admin, DON)]], Table39[[#This Row],[LPN Contract Hours (w/ Admin)]], Table39[[#This Row],[CNA/NA/Med Aide Contract Hours]])</f>
        <v>0</v>
      </c>
      <c r="H276" s="4">
        <f>Table39[[#This Row],[Total Contract Hours]]/Table39[[#This Row],[Total Hours Nurse Staffing]]</f>
        <v>0</v>
      </c>
      <c r="I276" s="3">
        <f>SUM(Table39[[#This Row],[RN Hours]], Table39[[#This Row],[RN Admin Hours]], Table39[[#This Row],[RN DON Hours]])</f>
        <v>11.030222222222221</v>
      </c>
      <c r="J276" s="3">
        <f t="shared" si="12"/>
        <v>0</v>
      </c>
      <c r="K276" s="4">
        <f>Table39[[#This Row],[RN Hours Contract (W/ Admin, DON)]]/Table39[[#This Row],[RN Hours (w/ Admin, DON)]]</f>
        <v>0</v>
      </c>
      <c r="L276" s="3">
        <v>5.9366666666666665</v>
      </c>
      <c r="M276" s="3">
        <v>0</v>
      </c>
      <c r="N276" s="4">
        <f>Table39[[#This Row],[RN Hours Contract]]/Table39[[#This Row],[RN Hours]]</f>
        <v>0</v>
      </c>
      <c r="O276" s="3">
        <v>0</v>
      </c>
      <c r="P276" s="3">
        <v>0</v>
      </c>
      <c r="Q276" s="4">
        <v>0</v>
      </c>
      <c r="R276" s="3">
        <v>5.0935555555555556</v>
      </c>
      <c r="S276" s="3">
        <v>0</v>
      </c>
      <c r="T276" s="4">
        <f>Table39[[#This Row],[RN DON Hours Contract]]/Table39[[#This Row],[RN DON Hours]]</f>
        <v>0</v>
      </c>
      <c r="U276" s="3">
        <f>SUM(Table39[[#This Row],[LPN Hours]], Table39[[#This Row],[LPN Admin Hours]])</f>
        <v>35.06411111111111</v>
      </c>
      <c r="V276" s="3">
        <f>Table39[[#This Row],[LPN Hours Contract]]+Table39[[#This Row],[LPN Admin Hours Contract]]</f>
        <v>0</v>
      </c>
      <c r="W276" s="4">
        <f t="shared" si="13"/>
        <v>0</v>
      </c>
      <c r="X276" s="3">
        <v>29.251111111111111</v>
      </c>
      <c r="Y276" s="3">
        <v>0</v>
      </c>
      <c r="Z276" s="4">
        <f>Table39[[#This Row],[LPN Hours Contract]]/Table39[[#This Row],[LPN Hours]]</f>
        <v>0</v>
      </c>
      <c r="AA276" s="3">
        <v>5.8130000000000006</v>
      </c>
      <c r="AB276" s="3">
        <v>0</v>
      </c>
      <c r="AC276" s="4">
        <f>Table39[[#This Row],[LPN Admin Hours Contract]]/Table39[[#This Row],[LPN Admin Hours]]</f>
        <v>0</v>
      </c>
      <c r="AD276" s="3">
        <f>SUM(Table39[[#This Row],[CNA Hours]], Table39[[#This Row],[NA in Training Hours]], Table39[[#This Row],[Med Aide/Tech Hours]])</f>
        <v>107.99177777777778</v>
      </c>
      <c r="AE276" s="3">
        <f>SUM(Table39[[#This Row],[CNA Hours Contract]], Table39[[#This Row],[NA in Training Hours Contract]], Table39[[#This Row],[Med Aide/Tech Hours Contract]])</f>
        <v>0</v>
      </c>
      <c r="AF276" s="4">
        <f>Table39[[#This Row],[CNA/NA/Med Aide Contract Hours]]/Table39[[#This Row],[Total CNA, NA in Training, Med Aide/Tech Hours]]</f>
        <v>0</v>
      </c>
      <c r="AG276" s="3">
        <v>82.00022222222222</v>
      </c>
      <c r="AH276" s="3">
        <v>0</v>
      </c>
      <c r="AI276" s="4">
        <f>Table39[[#This Row],[CNA Hours Contract]]/Table39[[#This Row],[CNA Hours]]</f>
        <v>0</v>
      </c>
      <c r="AJ276" s="3">
        <v>10.395888888888887</v>
      </c>
      <c r="AK276" s="3">
        <v>0</v>
      </c>
      <c r="AL276" s="4">
        <f>Table39[[#This Row],[NA in Training Hours Contract]]/Table39[[#This Row],[NA in Training Hours]]</f>
        <v>0</v>
      </c>
      <c r="AM276" s="3">
        <v>15.595666666666668</v>
      </c>
      <c r="AN276" s="3">
        <v>0</v>
      </c>
      <c r="AO276" s="4">
        <f>Table39[[#This Row],[Med Aide/Tech Hours Contract]]/Table39[[#This Row],[Med Aide/Tech Hours]]</f>
        <v>0</v>
      </c>
      <c r="AP276" s="1" t="s">
        <v>274</v>
      </c>
      <c r="AQ276" s="1">
        <v>7</v>
      </c>
    </row>
    <row r="277" spans="1:43" x14ac:dyDescent="0.2">
      <c r="A277" s="1" t="s">
        <v>479</v>
      </c>
      <c r="B277" s="1" t="s">
        <v>759</v>
      </c>
      <c r="C277" s="1" t="s">
        <v>1152</v>
      </c>
      <c r="D277" s="1" t="s">
        <v>1205</v>
      </c>
      <c r="E277" s="3">
        <v>43</v>
      </c>
      <c r="F277" s="3">
        <f t="shared" si="14"/>
        <v>129.15833333333333</v>
      </c>
      <c r="G277" s="3">
        <f>SUM(Table39[[#This Row],[RN Hours Contract (W/ Admin, DON)]], Table39[[#This Row],[LPN Contract Hours (w/ Admin)]], Table39[[#This Row],[CNA/NA/Med Aide Contract Hours]])</f>
        <v>0</v>
      </c>
      <c r="H277" s="4">
        <f>Table39[[#This Row],[Total Contract Hours]]/Table39[[#This Row],[Total Hours Nurse Staffing]]</f>
        <v>0</v>
      </c>
      <c r="I277" s="3">
        <f>SUM(Table39[[#This Row],[RN Hours]], Table39[[#This Row],[RN Admin Hours]], Table39[[#This Row],[RN DON Hours]])</f>
        <v>11.172222222222222</v>
      </c>
      <c r="J277" s="3">
        <f t="shared" si="12"/>
        <v>0</v>
      </c>
      <c r="K277" s="4">
        <f>Table39[[#This Row],[RN Hours Contract (W/ Admin, DON)]]/Table39[[#This Row],[RN Hours (w/ Admin, DON)]]</f>
        <v>0</v>
      </c>
      <c r="L277" s="3">
        <v>6.5222222222222221</v>
      </c>
      <c r="M277" s="3">
        <v>0</v>
      </c>
      <c r="N277" s="4">
        <f>Table39[[#This Row],[RN Hours Contract]]/Table39[[#This Row],[RN Hours]]</f>
        <v>0</v>
      </c>
      <c r="O277" s="3">
        <v>0</v>
      </c>
      <c r="P277" s="3">
        <v>0</v>
      </c>
      <c r="Q277" s="4">
        <v>0</v>
      </c>
      <c r="R277" s="3">
        <v>4.6500000000000004</v>
      </c>
      <c r="S277" s="3">
        <v>0</v>
      </c>
      <c r="T277" s="4">
        <f>Table39[[#This Row],[RN DON Hours Contract]]/Table39[[#This Row],[RN DON Hours]]</f>
        <v>0</v>
      </c>
      <c r="U277" s="3">
        <f>SUM(Table39[[#This Row],[LPN Hours]], Table39[[#This Row],[LPN Admin Hours]])</f>
        <v>35.174999999999997</v>
      </c>
      <c r="V277" s="3">
        <f>Table39[[#This Row],[LPN Hours Contract]]+Table39[[#This Row],[LPN Admin Hours Contract]]</f>
        <v>0</v>
      </c>
      <c r="W277" s="4">
        <f t="shared" si="13"/>
        <v>0</v>
      </c>
      <c r="X277" s="3">
        <v>23.541666666666668</v>
      </c>
      <c r="Y277" s="3">
        <v>0</v>
      </c>
      <c r="Z277" s="4">
        <f>Table39[[#This Row],[LPN Hours Contract]]/Table39[[#This Row],[LPN Hours]]</f>
        <v>0</v>
      </c>
      <c r="AA277" s="3">
        <v>11.633333333333333</v>
      </c>
      <c r="AB277" s="3">
        <v>0</v>
      </c>
      <c r="AC277" s="4">
        <f>Table39[[#This Row],[LPN Admin Hours Contract]]/Table39[[#This Row],[LPN Admin Hours]]</f>
        <v>0</v>
      </c>
      <c r="AD277" s="3">
        <f>SUM(Table39[[#This Row],[CNA Hours]], Table39[[#This Row],[NA in Training Hours]], Table39[[#This Row],[Med Aide/Tech Hours]])</f>
        <v>82.811111111111117</v>
      </c>
      <c r="AE277" s="3">
        <f>SUM(Table39[[#This Row],[CNA Hours Contract]], Table39[[#This Row],[NA in Training Hours Contract]], Table39[[#This Row],[Med Aide/Tech Hours Contract]])</f>
        <v>0</v>
      </c>
      <c r="AF277" s="4">
        <f>Table39[[#This Row],[CNA/NA/Med Aide Contract Hours]]/Table39[[#This Row],[Total CNA, NA in Training, Med Aide/Tech Hours]]</f>
        <v>0</v>
      </c>
      <c r="AG277" s="3">
        <v>82.811111111111117</v>
      </c>
      <c r="AH277" s="3">
        <v>0</v>
      </c>
      <c r="AI277" s="4">
        <f>Table39[[#This Row],[CNA Hours Contract]]/Table39[[#This Row],[CNA Hours]]</f>
        <v>0</v>
      </c>
      <c r="AJ277" s="3">
        <v>0</v>
      </c>
      <c r="AK277" s="3">
        <v>0</v>
      </c>
      <c r="AL277" s="4">
        <v>0</v>
      </c>
      <c r="AM277" s="3">
        <v>0</v>
      </c>
      <c r="AN277" s="3">
        <v>0</v>
      </c>
      <c r="AO277" s="4">
        <v>0</v>
      </c>
      <c r="AP277" s="1" t="s">
        <v>275</v>
      </c>
      <c r="AQ277" s="1">
        <v>7</v>
      </c>
    </row>
    <row r="278" spans="1:43" x14ac:dyDescent="0.2">
      <c r="A278" s="1" t="s">
        <v>479</v>
      </c>
      <c r="B278" s="1" t="s">
        <v>760</v>
      </c>
      <c r="C278" s="1" t="s">
        <v>1025</v>
      </c>
      <c r="D278" s="1" t="s">
        <v>1276</v>
      </c>
      <c r="E278" s="3">
        <v>18.866666666666667</v>
      </c>
      <c r="F278" s="3">
        <f t="shared" si="14"/>
        <v>59.927666666666667</v>
      </c>
      <c r="G278" s="3">
        <f>SUM(Table39[[#This Row],[RN Hours Contract (W/ Admin, DON)]], Table39[[#This Row],[LPN Contract Hours (w/ Admin)]], Table39[[#This Row],[CNA/NA/Med Aide Contract Hours]])</f>
        <v>0</v>
      </c>
      <c r="H278" s="4">
        <f>Table39[[#This Row],[Total Contract Hours]]/Table39[[#This Row],[Total Hours Nurse Staffing]]</f>
        <v>0</v>
      </c>
      <c r="I278" s="3">
        <f>SUM(Table39[[#This Row],[RN Hours]], Table39[[#This Row],[RN Admin Hours]], Table39[[#This Row],[RN DON Hours]])</f>
        <v>7.3702222222222238</v>
      </c>
      <c r="J278" s="3">
        <f t="shared" si="12"/>
        <v>0</v>
      </c>
      <c r="K278" s="4">
        <f>Table39[[#This Row],[RN Hours Contract (W/ Admin, DON)]]/Table39[[#This Row],[RN Hours (w/ Admin, DON)]]</f>
        <v>0</v>
      </c>
      <c r="L278" s="3">
        <v>5.5782222222222222</v>
      </c>
      <c r="M278" s="3">
        <v>0</v>
      </c>
      <c r="N278" s="4">
        <f>Table39[[#This Row],[RN Hours Contract]]/Table39[[#This Row],[RN Hours]]</f>
        <v>0</v>
      </c>
      <c r="O278" s="3">
        <v>0</v>
      </c>
      <c r="P278" s="3">
        <v>0</v>
      </c>
      <c r="Q278" s="4">
        <v>0</v>
      </c>
      <c r="R278" s="3">
        <v>1.7920000000000014</v>
      </c>
      <c r="S278" s="3">
        <v>0</v>
      </c>
      <c r="T278" s="4">
        <f>Table39[[#This Row],[RN DON Hours Contract]]/Table39[[#This Row],[RN DON Hours]]</f>
        <v>0</v>
      </c>
      <c r="U278" s="3">
        <f>SUM(Table39[[#This Row],[LPN Hours]], Table39[[#This Row],[LPN Admin Hours]])</f>
        <v>11.252333333333333</v>
      </c>
      <c r="V278" s="3">
        <f>Table39[[#This Row],[LPN Hours Contract]]+Table39[[#This Row],[LPN Admin Hours Contract]]</f>
        <v>0</v>
      </c>
      <c r="W278" s="4">
        <f t="shared" si="13"/>
        <v>0</v>
      </c>
      <c r="X278" s="3">
        <v>10.712999999999999</v>
      </c>
      <c r="Y278" s="3">
        <v>0</v>
      </c>
      <c r="Z278" s="4">
        <f>Table39[[#This Row],[LPN Hours Contract]]/Table39[[#This Row],[LPN Hours]]</f>
        <v>0</v>
      </c>
      <c r="AA278" s="3">
        <v>0.53933333333333344</v>
      </c>
      <c r="AB278" s="3">
        <v>0</v>
      </c>
      <c r="AC278" s="4">
        <f>Table39[[#This Row],[LPN Admin Hours Contract]]/Table39[[#This Row],[LPN Admin Hours]]</f>
        <v>0</v>
      </c>
      <c r="AD278" s="3">
        <f>SUM(Table39[[#This Row],[CNA Hours]], Table39[[#This Row],[NA in Training Hours]], Table39[[#This Row],[Med Aide/Tech Hours]])</f>
        <v>41.30511111111111</v>
      </c>
      <c r="AE278" s="3">
        <f>SUM(Table39[[#This Row],[CNA Hours Contract]], Table39[[#This Row],[NA in Training Hours Contract]], Table39[[#This Row],[Med Aide/Tech Hours Contract]])</f>
        <v>0</v>
      </c>
      <c r="AF278" s="4">
        <f>Table39[[#This Row],[CNA/NA/Med Aide Contract Hours]]/Table39[[#This Row],[Total CNA, NA in Training, Med Aide/Tech Hours]]</f>
        <v>0</v>
      </c>
      <c r="AG278" s="3">
        <v>34.563333333333333</v>
      </c>
      <c r="AH278" s="3">
        <v>0</v>
      </c>
      <c r="AI278" s="4">
        <f>Table39[[#This Row],[CNA Hours Contract]]/Table39[[#This Row],[CNA Hours]]</f>
        <v>0</v>
      </c>
      <c r="AJ278" s="3">
        <v>0</v>
      </c>
      <c r="AK278" s="3">
        <v>0</v>
      </c>
      <c r="AL278" s="4">
        <v>0</v>
      </c>
      <c r="AM278" s="3">
        <v>6.741777777777779</v>
      </c>
      <c r="AN278" s="3">
        <v>0</v>
      </c>
      <c r="AO278" s="4">
        <f>Table39[[#This Row],[Med Aide/Tech Hours Contract]]/Table39[[#This Row],[Med Aide/Tech Hours]]</f>
        <v>0</v>
      </c>
      <c r="AP278" s="1" t="s">
        <v>276</v>
      </c>
      <c r="AQ278" s="1">
        <v>7</v>
      </c>
    </row>
    <row r="279" spans="1:43" x14ac:dyDescent="0.2">
      <c r="A279" s="1" t="s">
        <v>479</v>
      </c>
      <c r="B279" s="1" t="s">
        <v>761</v>
      </c>
      <c r="C279" s="1" t="s">
        <v>1007</v>
      </c>
      <c r="D279" s="1" t="s">
        <v>1310</v>
      </c>
      <c r="E279" s="3">
        <v>36.477777777777774</v>
      </c>
      <c r="F279" s="3">
        <f t="shared" si="14"/>
        <v>132.53566666666666</v>
      </c>
      <c r="G279" s="3">
        <f>SUM(Table39[[#This Row],[RN Hours Contract (W/ Admin, DON)]], Table39[[#This Row],[LPN Contract Hours (w/ Admin)]], Table39[[#This Row],[CNA/NA/Med Aide Contract Hours]])</f>
        <v>0</v>
      </c>
      <c r="H279" s="4">
        <f>Table39[[#This Row],[Total Contract Hours]]/Table39[[#This Row],[Total Hours Nurse Staffing]]</f>
        <v>0</v>
      </c>
      <c r="I279" s="3">
        <f>SUM(Table39[[#This Row],[RN Hours]], Table39[[#This Row],[RN Admin Hours]], Table39[[#This Row],[RN DON Hours]])</f>
        <v>16.11922222222222</v>
      </c>
      <c r="J279" s="3">
        <f t="shared" si="12"/>
        <v>0</v>
      </c>
      <c r="K279" s="4">
        <f>Table39[[#This Row],[RN Hours Contract (W/ Admin, DON)]]/Table39[[#This Row],[RN Hours (w/ Admin, DON)]]</f>
        <v>0</v>
      </c>
      <c r="L279" s="3">
        <v>6.793444444444444</v>
      </c>
      <c r="M279" s="3">
        <v>0</v>
      </c>
      <c r="N279" s="4">
        <f>Table39[[#This Row],[RN Hours Contract]]/Table39[[#This Row],[RN Hours]]</f>
        <v>0</v>
      </c>
      <c r="O279" s="3">
        <v>3.2275555555555551</v>
      </c>
      <c r="P279" s="3">
        <v>0</v>
      </c>
      <c r="Q279" s="4">
        <f>Table39[[#This Row],[RN Admin Hours Contract]]/Table39[[#This Row],[RN Admin Hours]]</f>
        <v>0</v>
      </c>
      <c r="R279" s="3">
        <v>6.0982222222222209</v>
      </c>
      <c r="S279" s="3">
        <v>0</v>
      </c>
      <c r="T279" s="4">
        <f>Table39[[#This Row],[RN DON Hours Contract]]/Table39[[#This Row],[RN DON Hours]]</f>
        <v>0</v>
      </c>
      <c r="U279" s="3">
        <f>SUM(Table39[[#This Row],[LPN Hours]], Table39[[#This Row],[LPN Admin Hours]])</f>
        <v>29.054444444444446</v>
      </c>
      <c r="V279" s="3">
        <f>Table39[[#This Row],[LPN Hours Contract]]+Table39[[#This Row],[LPN Admin Hours Contract]]</f>
        <v>0</v>
      </c>
      <c r="W279" s="4">
        <f t="shared" si="13"/>
        <v>0</v>
      </c>
      <c r="X279" s="3">
        <v>23.424555555555557</v>
      </c>
      <c r="Y279" s="3">
        <v>0</v>
      </c>
      <c r="Z279" s="4">
        <f>Table39[[#This Row],[LPN Hours Contract]]/Table39[[#This Row],[LPN Hours]]</f>
        <v>0</v>
      </c>
      <c r="AA279" s="3">
        <v>5.6298888888888898</v>
      </c>
      <c r="AB279" s="3">
        <v>0</v>
      </c>
      <c r="AC279" s="4">
        <f>Table39[[#This Row],[LPN Admin Hours Contract]]/Table39[[#This Row],[LPN Admin Hours]]</f>
        <v>0</v>
      </c>
      <c r="AD279" s="3">
        <f>SUM(Table39[[#This Row],[CNA Hours]], Table39[[#This Row],[NA in Training Hours]], Table39[[#This Row],[Med Aide/Tech Hours]])</f>
        <v>87.361999999999995</v>
      </c>
      <c r="AE279" s="3">
        <f>SUM(Table39[[#This Row],[CNA Hours Contract]], Table39[[#This Row],[NA in Training Hours Contract]], Table39[[#This Row],[Med Aide/Tech Hours Contract]])</f>
        <v>0</v>
      </c>
      <c r="AF279" s="4">
        <f>Table39[[#This Row],[CNA/NA/Med Aide Contract Hours]]/Table39[[#This Row],[Total CNA, NA in Training, Med Aide/Tech Hours]]</f>
        <v>0</v>
      </c>
      <c r="AG279" s="3">
        <v>56.106666666666669</v>
      </c>
      <c r="AH279" s="3">
        <v>0</v>
      </c>
      <c r="AI279" s="4">
        <f>Table39[[#This Row],[CNA Hours Contract]]/Table39[[#This Row],[CNA Hours]]</f>
        <v>0</v>
      </c>
      <c r="AJ279" s="3">
        <v>10.073444444444441</v>
      </c>
      <c r="AK279" s="3">
        <v>0</v>
      </c>
      <c r="AL279" s="4">
        <f>Table39[[#This Row],[NA in Training Hours Contract]]/Table39[[#This Row],[NA in Training Hours]]</f>
        <v>0</v>
      </c>
      <c r="AM279" s="3">
        <v>21.181888888888896</v>
      </c>
      <c r="AN279" s="3">
        <v>0</v>
      </c>
      <c r="AO279" s="4">
        <f>Table39[[#This Row],[Med Aide/Tech Hours Contract]]/Table39[[#This Row],[Med Aide/Tech Hours]]</f>
        <v>0</v>
      </c>
      <c r="AP279" s="1" t="s">
        <v>277</v>
      </c>
      <c r="AQ279" s="1">
        <v>7</v>
      </c>
    </row>
    <row r="280" spans="1:43" x14ac:dyDescent="0.2">
      <c r="A280" s="1" t="s">
        <v>479</v>
      </c>
      <c r="B280" s="1" t="s">
        <v>762</v>
      </c>
      <c r="C280" s="1" t="s">
        <v>1153</v>
      </c>
      <c r="D280" s="1" t="s">
        <v>1277</v>
      </c>
      <c r="E280" s="3">
        <v>23.733333333333334</v>
      </c>
      <c r="F280" s="3">
        <f t="shared" si="14"/>
        <v>101.4</v>
      </c>
      <c r="G280" s="3">
        <f>SUM(Table39[[#This Row],[RN Hours Contract (W/ Admin, DON)]], Table39[[#This Row],[LPN Contract Hours (w/ Admin)]], Table39[[#This Row],[CNA/NA/Med Aide Contract Hours]])</f>
        <v>0</v>
      </c>
      <c r="H280" s="4">
        <f>Table39[[#This Row],[Total Contract Hours]]/Table39[[#This Row],[Total Hours Nurse Staffing]]</f>
        <v>0</v>
      </c>
      <c r="I280" s="3">
        <f>SUM(Table39[[#This Row],[RN Hours]], Table39[[#This Row],[RN Admin Hours]], Table39[[#This Row],[RN DON Hours]])</f>
        <v>15.780555555555555</v>
      </c>
      <c r="J280" s="3">
        <f t="shared" si="12"/>
        <v>0</v>
      </c>
      <c r="K280" s="4">
        <f>Table39[[#This Row],[RN Hours Contract (W/ Admin, DON)]]/Table39[[#This Row],[RN Hours (w/ Admin, DON)]]</f>
        <v>0</v>
      </c>
      <c r="L280" s="3">
        <v>10.091666666666667</v>
      </c>
      <c r="M280" s="3">
        <v>0</v>
      </c>
      <c r="N280" s="4">
        <f>Table39[[#This Row],[RN Hours Contract]]/Table39[[#This Row],[RN Hours]]</f>
        <v>0</v>
      </c>
      <c r="O280" s="3">
        <v>0</v>
      </c>
      <c r="P280" s="3">
        <v>0</v>
      </c>
      <c r="Q280" s="4">
        <v>0</v>
      </c>
      <c r="R280" s="3">
        <v>5.6888888888888891</v>
      </c>
      <c r="S280" s="3">
        <v>0</v>
      </c>
      <c r="T280" s="4">
        <f>Table39[[#This Row],[RN DON Hours Contract]]/Table39[[#This Row],[RN DON Hours]]</f>
        <v>0</v>
      </c>
      <c r="U280" s="3">
        <f>SUM(Table39[[#This Row],[LPN Hours]], Table39[[#This Row],[LPN Admin Hours]])</f>
        <v>22.897222222222222</v>
      </c>
      <c r="V280" s="3">
        <f>Table39[[#This Row],[LPN Hours Contract]]+Table39[[#This Row],[LPN Admin Hours Contract]]</f>
        <v>0</v>
      </c>
      <c r="W280" s="4">
        <f t="shared" si="13"/>
        <v>0</v>
      </c>
      <c r="X280" s="3">
        <v>17.427777777777777</v>
      </c>
      <c r="Y280" s="3">
        <v>0</v>
      </c>
      <c r="Z280" s="4">
        <f>Table39[[#This Row],[LPN Hours Contract]]/Table39[[#This Row],[LPN Hours]]</f>
        <v>0</v>
      </c>
      <c r="AA280" s="3">
        <v>5.4694444444444441</v>
      </c>
      <c r="AB280" s="3">
        <v>0</v>
      </c>
      <c r="AC280" s="4">
        <f>Table39[[#This Row],[LPN Admin Hours Contract]]/Table39[[#This Row],[LPN Admin Hours]]</f>
        <v>0</v>
      </c>
      <c r="AD280" s="3">
        <f>SUM(Table39[[#This Row],[CNA Hours]], Table39[[#This Row],[NA in Training Hours]], Table39[[#This Row],[Med Aide/Tech Hours]])</f>
        <v>62.722222222222221</v>
      </c>
      <c r="AE280" s="3">
        <f>SUM(Table39[[#This Row],[CNA Hours Contract]], Table39[[#This Row],[NA in Training Hours Contract]], Table39[[#This Row],[Med Aide/Tech Hours Contract]])</f>
        <v>0</v>
      </c>
      <c r="AF280" s="4">
        <f>Table39[[#This Row],[CNA/NA/Med Aide Contract Hours]]/Table39[[#This Row],[Total CNA, NA in Training, Med Aide/Tech Hours]]</f>
        <v>0</v>
      </c>
      <c r="AG280" s="3">
        <v>25.088888888888889</v>
      </c>
      <c r="AH280" s="3">
        <v>0</v>
      </c>
      <c r="AI280" s="4">
        <f>Table39[[#This Row],[CNA Hours Contract]]/Table39[[#This Row],[CNA Hours]]</f>
        <v>0</v>
      </c>
      <c r="AJ280" s="3">
        <v>23.625</v>
      </c>
      <c r="AK280" s="3">
        <v>0</v>
      </c>
      <c r="AL280" s="4">
        <f>Table39[[#This Row],[NA in Training Hours Contract]]/Table39[[#This Row],[NA in Training Hours]]</f>
        <v>0</v>
      </c>
      <c r="AM280" s="3">
        <v>14.008333333333333</v>
      </c>
      <c r="AN280" s="3">
        <v>0</v>
      </c>
      <c r="AO280" s="4">
        <f>Table39[[#This Row],[Med Aide/Tech Hours Contract]]/Table39[[#This Row],[Med Aide/Tech Hours]]</f>
        <v>0</v>
      </c>
      <c r="AP280" s="1" t="s">
        <v>278</v>
      </c>
      <c r="AQ280" s="1">
        <v>7</v>
      </c>
    </row>
    <row r="281" spans="1:43" x14ac:dyDescent="0.2">
      <c r="A281" s="1" t="s">
        <v>479</v>
      </c>
      <c r="B281" s="1" t="s">
        <v>763</v>
      </c>
      <c r="C281" s="1" t="s">
        <v>1102</v>
      </c>
      <c r="D281" s="1" t="s">
        <v>1250</v>
      </c>
      <c r="E281" s="3">
        <v>58.111111111111114</v>
      </c>
      <c r="F281" s="3">
        <f t="shared" si="14"/>
        <v>192.43588888888888</v>
      </c>
      <c r="G281" s="3">
        <f>SUM(Table39[[#This Row],[RN Hours Contract (W/ Admin, DON)]], Table39[[#This Row],[LPN Contract Hours (w/ Admin)]], Table39[[#This Row],[CNA/NA/Med Aide Contract Hours]])</f>
        <v>1.8</v>
      </c>
      <c r="H281" s="4">
        <f>Table39[[#This Row],[Total Contract Hours]]/Table39[[#This Row],[Total Hours Nurse Staffing]]</f>
        <v>9.3537645726744206E-3</v>
      </c>
      <c r="I281" s="3">
        <f>SUM(Table39[[#This Row],[RN Hours]], Table39[[#This Row],[RN Admin Hours]], Table39[[#This Row],[RN DON Hours]])</f>
        <v>32.767000000000003</v>
      </c>
      <c r="J281" s="3">
        <f t="shared" si="12"/>
        <v>1.8</v>
      </c>
      <c r="K281" s="4">
        <f>Table39[[#This Row],[RN Hours Contract (W/ Admin, DON)]]/Table39[[#This Row],[RN Hours (w/ Admin, DON)]]</f>
        <v>5.4933317056794939E-2</v>
      </c>
      <c r="L281" s="3">
        <v>20.591444444444445</v>
      </c>
      <c r="M281" s="3">
        <v>0</v>
      </c>
      <c r="N281" s="4">
        <f>Table39[[#This Row],[RN Hours Contract]]/Table39[[#This Row],[RN Hours]]</f>
        <v>0</v>
      </c>
      <c r="O281" s="3">
        <v>7.0082222222222219</v>
      </c>
      <c r="P281" s="3">
        <v>1.8</v>
      </c>
      <c r="Q281" s="4">
        <f>Table39[[#This Row],[RN Admin Hours Contract]]/Table39[[#This Row],[RN Admin Hours]]</f>
        <v>0.25684117068839779</v>
      </c>
      <c r="R281" s="3">
        <v>5.1673333333333336</v>
      </c>
      <c r="S281" s="3">
        <v>0</v>
      </c>
      <c r="T281" s="4">
        <f>Table39[[#This Row],[RN DON Hours Contract]]/Table39[[#This Row],[RN DON Hours]]</f>
        <v>0</v>
      </c>
      <c r="U281" s="3">
        <f>SUM(Table39[[#This Row],[LPN Hours]], Table39[[#This Row],[LPN Admin Hours]])</f>
        <v>42.866444444444447</v>
      </c>
      <c r="V281" s="3">
        <f>Table39[[#This Row],[LPN Hours Contract]]+Table39[[#This Row],[LPN Admin Hours Contract]]</f>
        <v>0</v>
      </c>
      <c r="W281" s="4">
        <f t="shared" si="13"/>
        <v>0</v>
      </c>
      <c r="X281" s="3">
        <v>36.911666666666669</v>
      </c>
      <c r="Y281" s="3">
        <v>0</v>
      </c>
      <c r="Z281" s="4">
        <f>Table39[[#This Row],[LPN Hours Contract]]/Table39[[#This Row],[LPN Hours]]</f>
        <v>0</v>
      </c>
      <c r="AA281" s="3">
        <v>5.9547777777777782</v>
      </c>
      <c r="AB281" s="3">
        <v>0</v>
      </c>
      <c r="AC281" s="4">
        <f>Table39[[#This Row],[LPN Admin Hours Contract]]/Table39[[#This Row],[LPN Admin Hours]]</f>
        <v>0</v>
      </c>
      <c r="AD281" s="3">
        <f>SUM(Table39[[#This Row],[CNA Hours]], Table39[[#This Row],[NA in Training Hours]], Table39[[#This Row],[Med Aide/Tech Hours]])</f>
        <v>116.80244444444443</v>
      </c>
      <c r="AE281" s="3">
        <f>SUM(Table39[[#This Row],[CNA Hours Contract]], Table39[[#This Row],[NA in Training Hours Contract]], Table39[[#This Row],[Med Aide/Tech Hours Contract]])</f>
        <v>0</v>
      </c>
      <c r="AF281" s="4">
        <f>Table39[[#This Row],[CNA/NA/Med Aide Contract Hours]]/Table39[[#This Row],[Total CNA, NA in Training, Med Aide/Tech Hours]]</f>
        <v>0</v>
      </c>
      <c r="AG281" s="3">
        <v>97.468444444444444</v>
      </c>
      <c r="AH281" s="3">
        <v>0</v>
      </c>
      <c r="AI281" s="4">
        <f>Table39[[#This Row],[CNA Hours Contract]]/Table39[[#This Row],[CNA Hours]]</f>
        <v>0</v>
      </c>
      <c r="AJ281" s="3">
        <v>0</v>
      </c>
      <c r="AK281" s="3">
        <v>0</v>
      </c>
      <c r="AL281" s="4">
        <v>0</v>
      </c>
      <c r="AM281" s="3">
        <v>19.333999999999996</v>
      </c>
      <c r="AN281" s="3">
        <v>0</v>
      </c>
      <c r="AO281" s="4">
        <f>Table39[[#This Row],[Med Aide/Tech Hours Contract]]/Table39[[#This Row],[Med Aide/Tech Hours]]</f>
        <v>0</v>
      </c>
      <c r="AP281" s="1" t="s">
        <v>279</v>
      </c>
      <c r="AQ281" s="1">
        <v>7</v>
      </c>
    </row>
    <row r="282" spans="1:43" x14ac:dyDescent="0.2">
      <c r="A282" s="1" t="s">
        <v>479</v>
      </c>
      <c r="B282" s="1" t="s">
        <v>764</v>
      </c>
      <c r="C282" s="1" t="s">
        <v>1115</v>
      </c>
      <c r="D282" s="1" t="s">
        <v>1274</v>
      </c>
      <c r="E282" s="3">
        <v>37.1</v>
      </c>
      <c r="F282" s="3">
        <f t="shared" si="14"/>
        <v>179.45922222222222</v>
      </c>
      <c r="G282" s="3">
        <f>SUM(Table39[[#This Row],[RN Hours Contract (W/ Admin, DON)]], Table39[[#This Row],[LPN Contract Hours (w/ Admin)]], Table39[[#This Row],[CNA/NA/Med Aide Contract Hours]])</f>
        <v>0</v>
      </c>
      <c r="H282" s="4">
        <f>Table39[[#This Row],[Total Contract Hours]]/Table39[[#This Row],[Total Hours Nurse Staffing]]</f>
        <v>0</v>
      </c>
      <c r="I282" s="3">
        <f>SUM(Table39[[#This Row],[RN Hours]], Table39[[#This Row],[RN Admin Hours]], Table39[[#This Row],[RN DON Hours]])</f>
        <v>32.939777777777778</v>
      </c>
      <c r="J282" s="3">
        <f t="shared" si="12"/>
        <v>0</v>
      </c>
      <c r="K282" s="4">
        <f>Table39[[#This Row],[RN Hours Contract (W/ Admin, DON)]]/Table39[[#This Row],[RN Hours (w/ Admin, DON)]]</f>
        <v>0</v>
      </c>
      <c r="L282" s="3">
        <v>28.503</v>
      </c>
      <c r="M282" s="3">
        <v>0</v>
      </c>
      <c r="N282" s="4">
        <f>Table39[[#This Row],[RN Hours Contract]]/Table39[[#This Row],[RN Hours]]</f>
        <v>0</v>
      </c>
      <c r="O282" s="3">
        <v>1.7777777777777777</v>
      </c>
      <c r="P282" s="3">
        <v>0</v>
      </c>
      <c r="Q282" s="4">
        <f>Table39[[#This Row],[RN Admin Hours Contract]]/Table39[[#This Row],[RN Admin Hours]]</f>
        <v>0</v>
      </c>
      <c r="R282" s="3">
        <v>2.6589999999999998</v>
      </c>
      <c r="S282" s="3">
        <v>0</v>
      </c>
      <c r="T282" s="4">
        <f>Table39[[#This Row],[RN DON Hours Contract]]/Table39[[#This Row],[RN DON Hours]]</f>
        <v>0</v>
      </c>
      <c r="U282" s="3">
        <f>SUM(Table39[[#This Row],[LPN Hours]], Table39[[#This Row],[LPN Admin Hours]])</f>
        <v>22.655999999999999</v>
      </c>
      <c r="V282" s="3">
        <f>Table39[[#This Row],[LPN Hours Contract]]+Table39[[#This Row],[LPN Admin Hours Contract]]</f>
        <v>0</v>
      </c>
      <c r="W282" s="4">
        <f t="shared" si="13"/>
        <v>0</v>
      </c>
      <c r="X282" s="3">
        <v>22.655999999999999</v>
      </c>
      <c r="Y282" s="3">
        <v>0</v>
      </c>
      <c r="Z282" s="4">
        <f>Table39[[#This Row],[LPN Hours Contract]]/Table39[[#This Row],[LPN Hours]]</f>
        <v>0</v>
      </c>
      <c r="AA282" s="3">
        <v>0</v>
      </c>
      <c r="AB282" s="3">
        <v>0</v>
      </c>
      <c r="AC282" s="4">
        <v>0</v>
      </c>
      <c r="AD282" s="3">
        <f>SUM(Table39[[#This Row],[CNA Hours]], Table39[[#This Row],[NA in Training Hours]], Table39[[#This Row],[Med Aide/Tech Hours]])</f>
        <v>123.86344444444444</v>
      </c>
      <c r="AE282" s="3">
        <f>SUM(Table39[[#This Row],[CNA Hours Contract]], Table39[[#This Row],[NA in Training Hours Contract]], Table39[[#This Row],[Med Aide/Tech Hours Contract]])</f>
        <v>0</v>
      </c>
      <c r="AF282" s="4">
        <f>Table39[[#This Row],[CNA/NA/Med Aide Contract Hours]]/Table39[[#This Row],[Total CNA, NA in Training, Med Aide/Tech Hours]]</f>
        <v>0</v>
      </c>
      <c r="AG282" s="3">
        <v>97.929000000000002</v>
      </c>
      <c r="AH282" s="3">
        <v>0</v>
      </c>
      <c r="AI282" s="4">
        <f>Table39[[#This Row],[CNA Hours Contract]]/Table39[[#This Row],[CNA Hours]]</f>
        <v>0</v>
      </c>
      <c r="AJ282" s="3">
        <v>5.4096666666666673</v>
      </c>
      <c r="AK282" s="3">
        <v>0</v>
      </c>
      <c r="AL282" s="4">
        <f>Table39[[#This Row],[NA in Training Hours Contract]]/Table39[[#This Row],[NA in Training Hours]]</f>
        <v>0</v>
      </c>
      <c r="AM282" s="3">
        <v>20.524777777777771</v>
      </c>
      <c r="AN282" s="3">
        <v>0</v>
      </c>
      <c r="AO282" s="4">
        <f>Table39[[#This Row],[Med Aide/Tech Hours Contract]]/Table39[[#This Row],[Med Aide/Tech Hours]]</f>
        <v>0</v>
      </c>
      <c r="AP282" s="1" t="s">
        <v>280</v>
      </c>
      <c r="AQ282" s="1">
        <v>7</v>
      </c>
    </row>
    <row r="283" spans="1:43" x14ac:dyDescent="0.2">
      <c r="A283" s="1" t="s">
        <v>479</v>
      </c>
      <c r="B283" s="1" t="s">
        <v>765</v>
      </c>
      <c r="C283" s="1" t="s">
        <v>1050</v>
      </c>
      <c r="D283" s="1" t="s">
        <v>1276</v>
      </c>
      <c r="E283" s="3">
        <v>96.12222222222222</v>
      </c>
      <c r="F283" s="3">
        <f t="shared" si="14"/>
        <v>369.16200000000003</v>
      </c>
      <c r="G283" s="3">
        <f>SUM(Table39[[#This Row],[RN Hours Contract (W/ Admin, DON)]], Table39[[#This Row],[LPN Contract Hours (w/ Admin)]], Table39[[#This Row],[CNA/NA/Med Aide Contract Hours]])</f>
        <v>131.53333333333333</v>
      </c>
      <c r="H283" s="4">
        <f>Table39[[#This Row],[Total Contract Hours]]/Table39[[#This Row],[Total Hours Nurse Staffing]]</f>
        <v>0.35630247244660423</v>
      </c>
      <c r="I283" s="3">
        <f>SUM(Table39[[#This Row],[RN Hours]], Table39[[#This Row],[RN Admin Hours]], Table39[[#This Row],[RN DON Hours]])</f>
        <v>52.461111111111116</v>
      </c>
      <c r="J283" s="3">
        <f t="shared" si="12"/>
        <v>0.18333333333333332</v>
      </c>
      <c r="K283" s="4">
        <f>Table39[[#This Row],[RN Hours Contract (W/ Admin, DON)]]/Table39[[#This Row],[RN Hours (w/ Admin, DON)]]</f>
        <v>3.4946521232659105E-3</v>
      </c>
      <c r="L283" s="3">
        <v>35.75</v>
      </c>
      <c r="M283" s="3">
        <v>0.18333333333333332</v>
      </c>
      <c r="N283" s="4">
        <f>Table39[[#This Row],[RN Hours Contract]]/Table39[[#This Row],[RN Hours]]</f>
        <v>5.1282051282051282E-3</v>
      </c>
      <c r="O283" s="3">
        <v>11.022222222222222</v>
      </c>
      <c r="P283" s="3">
        <v>0</v>
      </c>
      <c r="Q283" s="4">
        <f>Table39[[#This Row],[RN Admin Hours Contract]]/Table39[[#This Row],[RN Admin Hours]]</f>
        <v>0</v>
      </c>
      <c r="R283" s="3">
        <v>5.6888888888888891</v>
      </c>
      <c r="S283" s="3">
        <v>0</v>
      </c>
      <c r="T283" s="4">
        <f>Table39[[#This Row],[RN DON Hours Contract]]/Table39[[#This Row],[RN DON Hours]]</f>
        <v>0</v>
      </c>
      <c r="U283" s="3">
        <f>SUM(Table39[[#This Row],[LPN Hours]], Table39[[#This Row],[LPN Admin Hours]])</f>
        <v>83.830555555555549</v>
      </c>
      <c r="V283" s="3">
        <f>Table39[[#This Row],[LPN Hours Contract]]+Table39[[#This Row],[LPN Admin Hours Contract]]</f>
        <v>33.844444444444441</v>
      </c>
      <c r="W283" s="4">
        <f t="shared" si="13"/>
        <v>0.40372444414990555</v>
      </c>
      <c r="X283" s="3">
        <v>83.830555555555549</v>
      </c>
      <c r="Y283" s="3">
        <v>33.844444444444441</v>
      </c>
      <c r="Z283" s="4">
        <f>Table39[[#This Row],[LPN Hours Contract]]/Table39[[#This Row],[LPN Hours]]</f>
        <v>0.40372444414990555</v>
      </c>
      <c r="AA283" s="3">
        <v>0</v>
      </c>
      <c r="AB283" s="3">
        <v>0</v>
      </c>
      <c r="AC283" s="4">
        <v>0</v>
      </c>
      <c r="AD283" s="3">
        <f>SUM(Table39[[#This Row],[CNA Hours]], Table39[[#This Row],[NA in Training Hours]], Table39[[#This Row],[Med Aide/Tech Hours]])</f>
        <v>232.87033333333335</v>
      </c>
      <c r="AE283" s="3">
        <f>SUM(Table39[[#This Row],[CNA Hours Contract]], Table39[[#This Row],[NA in Training Hours Contract]], Table39[[#This Row],[Med Aide/Tech Hours Contract]])</f>
        <v>97.50555555555556</v>
      </c>
      <c r="AF283" s="4">
        <f>Table39[[#This Row],[CNA/NA/Med Aide Contract Hours]]/Table39[[#This Row],[Total CNA, NA in Training, Med Aide/Tech Hours]]</f>
        <v>0.41871179621658788</v>
      </c>
      <c r="AG283" s="3">
        <v>197.86477777777779</v>
      </c>
      <c r="AH283" s="3">
        <v>88.769444444444446</v>
      </c>
      <c r="AI283" s="4">
        <f>Table39[[#This Row],[CNA Hours Contract]]/Table39[[#This Row],[CNA Hours]]</f>
        <v>0.44863691982684017</v>
      </c>
      <c r="AJ283" s="3">
        <v>0</v>
      </c>
      <c r="AK283" s="3">
        <v>0</v>
      </c>
      <c r="AL283" s="4">
        <v>0</v>
      </c>
      <c r="AM283" s="3">
        <v>35.005555555555553</v>
      </c>
      <c r="AN283" s="3">
        <v>8.7361111111111107</v>
      </c>
      <c r="AO283" s="4">
        <f>Table39[[#This Row],[Med Aide/Tech Hours Contract]]/Table39[[#This Row],[Med Aide/Tech Hours]]</f>
        <v>0.24956356133946994</v>
      </c>
      <c r="AP283" s="1" t="s">
        <v>281</v>
      </c>
      <c r="AQ283" s="1">
        <v>7</v>
      </c>
    </row>
    <row r="284" spans="1:43" x14ac:dyDescent="0.2">
      <c r="A284" s="1" t="s">
        <v>479</v>
      </c>
      <c r="B284" s="1" t="s">
        <v>766</v>
      </c>
      <c r="C284" s="1" t="s">
        <v>1015</v>
      </c>
      <c r="D284" s="1" t="s">
        <v>1304</v>
      </c>
      <c r="E284" s="3">
        <v>61.722222222222221</v>
      </c>
      <c r="F284" s="3">
        <f t="shared" si="14"/>
        <v>262.7402222222222</v>
      </c>
      <c r="G284" s="3">
        <f>SUM(Table39[[#This Row],[RN Hours Contract (W/ Admin, DON)]], Table39[[#This Row],[LPN Contract Hours (w/ Admin)]], Table39[[#This Row],[CNA/NA/Med Aide Contract Hours]])</f>
        <v>0</v>
      </c>
      <c r="H284" s="4">
        <f>Table39[[#This Row],[Total Contract Hours]]/Table39[[#This Row],[Total Hours Nurse Staffing]]</f>
        <v>0</v>
      </c>
      <c r="I284" s="3">
        <f>SUM(Table39[[#This Row],[RN Hours]], Table39[[#This Row],[RN Admin Hours]], Table39[[#This Row],[RN DON Hours]])</f>
        <v>11.822222222222223</v>
      </c>
      <c r="J284" s="3">
        <f t="shared" si="12"/>
        <v>0</v>
      </c>
      <c r="K284" s="4">
        <f>Table39[[#This Row],[RN Hours Contract (W/ Admin, DON)]]/Table39[[#This Row],[RN Hours (w/ Admin, DON)]]</f>
        <v>0</v>
      </c>
      <c r="L284" s="3">
        <v>6.9861111111111107</v>
      </c>
      <c r="M284" s="3">
        <v>0</v>
      </c>
      <c r="N284" s="4">
        <f>Table39[[#This Row],[RN Hours Contract]]/Table39[[#This Row],[RN Hours]]</f>
        <v>0</v>
      </c>
      <c r="O284" s="3">
        <v>0</v>
      </c>
      <c r="P284" s="3">
        <v>0</v>
      </c>
      <c r="Q284" s="4">
        <v>0</v>
      </c>
      <c r="R284" s="3">
        <v>4.8361111111111112</v>
      </c>
      <c r="S284" s="3">
        <v>0</v>
      </c>
      <c r="T284" s="4">
        <f>Table39[[#This Row],[RN DON Hours Contract]]/Table39[[#This Row],[RN DON Hours]]</f>
        <v>0</v>
      </c>
      <c r="U284" s="3">
        <f>SUM(Table39[[#This Row],[LPN Hours]], Table39[[#This Row],[LPN Admin Hours]])</f>
        <v>70.768888888888881</v>
      </c>
      <c r="V284" s="3">
        <f>Table39[[#This Row],[LPN Hours Contract]]+Table39[[#This Row],[LPN Admin Hours Contract]]</f>
        <v>0</v>
      </c>
      <c r="W284" s="4">
        <f t="shared" si="13"/>
        <v>0</v>
      </c>
      <c r="X284" s="3">
        <v>70.768888888888881</v>
      </c>
      <c r="Y284" s="3">
        <v>0</v>
      </c>
      <c r="Z284" s="4">
        <f>Table39[[#This Row],[LPN Hours Contract]]/Table39[[#This Row],[LPN Hours]]</f>
        <v>0</v>
      </c>
      <c r="AA284" s="3">
        <v>0</v>
      </c>
      <c r="AB284" s="3">
        <v>0</v>
      </c>
      <c r="AC284" s="4">
        <v>0</v>
      </c>
      <c r="AD284" s="3">
        <f>SUM(Table39[[#This Row],[CNA Hours]], Table39[[#This Row],[NA in Training Hours]], Table39[[#This Row],[Med Aide/Tech Hours]])</f>
        <v>180.1491111111111</v>
      </c>
      <c r="AE284" s="3">
        <f>SUM(Table39[[#This Row],[CNA Hours Contract]], Table39[[#This Row],[NA in Training Hours Contract]], Table39[[#This Row],[Med Aide/Tech Hours Contract]])</f>
        <v>0</v>
      </c>
      <c r="AF284" s="4">
        <f>Table39[[#This Row],[CNA/NA/Med Aide Contract Hours]]/Table39[[#This Row],[Total CNA, NA in Training, Med Aide/Tech Hours]]</f>
        <v>0</v>
      </c>
      <c r="AG284" s="3">
        <v>103.31022222222222</v>
      </c>
      <c r="AH284" s="3">
        <v>0</v>
      </c>
      <c r="AI284" s="4">
        <f>Table39[[#This Row],[CNA Hours Contract]]/Table39[[#This Row],[CNA Hours]]</f>
        <v>0</v>
      </c>
      <c r="AJ284" s="3">
        <v>58.797222222222224</v>
      </c>
      <c r="AK284" s="3">
        <v>0</v>
      </c>
      <c r="AL284" s="4">
        <f>Table39[[#This Row],[NA in Training Hours Contract]]/Table39[[#This Row],[NA in Training Hours]]</f>
        <v>0</v>
      </c>
      <c r="AM284" s="3">
        <v>18.041666666666668</v>
      </c>
      <c r="AN284" s="3">
        <v>0</v>
      </c>
      <c r="AO284" s="4">
        <f>Table39[[#This Row],[Med Aide/Tech Hours Contract]]/Table39[[#This Row],[Med Aide/Tech Hours]]</f>
        <v>0</v>
      </c>
      <c r="AP284" s="1" t="s">
        <v>282</v>
      </c>
      <c r="AQ284" s="1">
        <v>7</v>
      </c>
    </row>
    <row r="285" spans="1:43" x14ac:dyDescent="0.2">
      <c r="A285" s="1" t="s">
        <v>479</v>
      </c>
      <c r="B285" s="1" t="s">
        <v>767</v>
      </c>
      <c r="C285" s="1" t="s">
        <v>1012</v>
      </c>
      <c r="D285" s="1" t="s">
        <v>1229</v>
      </c>
      <c r="E285" s="3">
        <v>23.788888888888888</v>
      </c>
      <c r="F285" s="3">
        <f t="shared" si="14"/>
        <v>182.43422222222222</v>
      </c>
      <c r="G285" s="3">
        <f>SUM(Table39[[#This Row],[RN Hours Contract (W/ Admin, DON)]], Table39[[#This Row],[LPN Contract Hours (w/ Admin)]], Table39[[#This Row],[CNA/NA/Med Aide Contract Hours]])</f>
        <v>0</v>
      </c>
      <c r="H285" s="4">
        <f>Table39[[#This Row],[Total Contract Hours]]/Table39[[#This Row],[Total Hours Nurse Staffing]]</f>
        <v>0</v>
      </c>
      <c r="I285" s="3">
        <f>SUM(Table39[[#This Row],[RN Hours]], Table39[[#This Row],[RN Admin Hours]], Table39[[#This Row],[RN DON Hours]])</f>
        <v>41.652666666666669</v>
      </c>
      <c r="J285" s="3">
        <f t="shared" si="12"/>
        <v>0</v>
      </c>
      <c r="K285" s="4">
        <f>Table39[[#This Row],[RN Hours Contract (W/ Admin, DON)]]/Table39[[#This Row],[RN Hours (w/ Admin, DON)]]</f>
        <v>0</v>
      </c>
      <c r="L285" s="3">
        <v>15.159333333333333</v>
      </c>
      <c r="M285" s="3">
        <v>0</v>
      </c>
      <c r="N285" s="4">
        <f>Table39[[#This Row],[RN Hours Contract]]/Table39[[#This Row],[RN Hours]]</f>
        <v>0</v>
      </c>
      <c r="O285" s="3">
        <v>22.751999999999999</v>
      </c>
      <c r="P285" s="3">
        <v>0</v>
      </c>
      <c r="Q285" s="4">
        <f>Table39[[#This Row],[RN Admin Hours Contract]]/Table39[[#This Row],[RN Admin Hours]]</f>
        <v>0</v>
      </c>
      <c r="R285" s="3">
        <v>3.7413333333333374</v>
      </c>
      <c r="S285" s="3">
        <v>0</v>
      </c>
      <c r="T285" s="4">
        <f>Table39[[#This Row],[RN DON Hours Contract]]/Table39[[#This Row],[RN DON Hours]]</f>
        <v>0</v>
      </c>
      <c r="U285" s="3">
        <f>SUM(Table39[[#This Row],[LPN Hours]], Table39[[#This Row],[LPN Admin Hours]])</f>
        <v>48.629555555555555</v>
      </c>
      <c r="V285" s="3">
        <f>Table39[[#This Row],[LPN Hours Contract]]+Table39[[#This Row],[LPN Admin Hours Contract]]</f>
        <v>0</v>
      </c>
      <c r="W285" s="4">
        <f t="shared" si="13"/>
        <v>0</v>
      </c>
      <c r="X285" s="3">
        <v>45.922111111111107</v>
      </c>
      <c r="Y285" s="3">
        <v>0</v>
      </c>
      <c r="Z285" s="4">
        <f>Table39[[#This Row],[LPN Hours Contract]]/Table39[[#This Row],[LPN Hours]]</f>
        <v>0</v>
      </c>
      <c r="AA285" s="3">
        <v>2.7074444444444454</v>
      </c>
      <c r="AB285" s="3">
        <v>0</v>
      </c>
      <c r="AC285" s="4">
        <f>Table39[[#This Row],[LPN Admin Hours Contract]]/Table39[[#This Row],[LPN Admin Hours]]</f>
        <v>0</v>
      </c>
      <c r="AD285" s="3">
        <f>SUM(Table39[[#This Row],[CNA Hours]], Table39[[#This Row],[NA in Training Hours]], Table39[[#This Row],[Med Aide/Tech Hours]])</f>
        <v>92.151999999999987</v>
      </c>
      <c r="AE285" s="3">
        <f>SUM(Table39[[#This Row],[CNA Hours Contract]], Table39[[#This Row],[NA in Training Hours Contract]], Table39[[#This Row],[Med Aide/Tech Hours Contract]])</f>
        <v>0</v>
      </c>
      <c r="AF285" s="4">
        <f>Table39[[#This Row],[CNA/NA/Med Aide Contract Hours]]/Table39[[#This Row],[Total CNA, NA in Training, Med Aide/Tech Hours]]</f>
        <v>0</v>
      </c>
      <c r="AG285" s="3">
        <v>73.214666666666659</v>
      </c>
      <c r="AH285" s="3">
        <v>0</v>
      </c>
      <c r="AI285" s="4">
        <f>Table39[[#This Row],[CNA Hours Contract]]/Table39[[#This Row],[CNA Hours]]</f>
        <v>0</v>
      </c>
      <c r="AJ285" s="3">
        <v>0</v>
      </c>
      <c r="AK285" s="3">
        <v>0</v>
      </c>
      <c r="AL285" s="4">
        <v>0</v>
      </c>
      <c r="AM285" s="3">
        <v>18.937333333333331</v>
      </c>
      <c r="AN285" s="3">
        <v>0</v>
      </c>
      <c r="AO285" s="4">
        <f>Table39[[#This Row],[Med Aide/Tech Hours Contract]]/Table39[[#This Row],[Med Aide/Tech Hours]]</f>
        <v>0</v>
      </c>
      <c r="AP285" s="1" t="s">
        <v>283</v>
      </c>
      <c r="AQ285" s="1">
        <v>7</v>
      </c>
    </row>
    <row r="286" spans="1:43" x14ac:dyDescent="0.2">
      <c r="A286" s="1" t="s">
        <v>479</v>
      </c>
      <c r="B286" s="1" t="s">
        <v>768</v>
      </c>
      <c r="C286" s="1" t="s">
        <v>959</v>
      </c>
      <c r="D286" s="1" t="s">
        <v>1294</v>
      </c>
      <c r="E286" s="3">
        <v>29.7</v>
      </c>
      <c r="F286" s="3">
        <f t="shared" si="14"/>
        <v>104.21533333333332</v>
      </c>
      <c r="G286" s="3">
        <f>SUM(Table39[[#This Row],[RN Hours Contract (W/ Admin, DON)]], Table39[[#This Row],[LPN Contract Hours (w/ Admin)]], Table39[[#This Row],[CNA/NA/Med Aide Contract Hours]])</f>
        <v>0</v>
      </c>
      <c r="H286" s="4">
        <f>Table39[[#This Row],[Total Contract Hours]]/Table39[[#This Row],[Total Hours Nurse Staffing]]</f>
        <v>0</v>
      </c>
      <c r="I286" s="3">
        <f>SUM(Table39[[#This Row],[RN Hours]], Table39[[#This Row],[RN Admin Hours]], Table39[[#This Row],[RN DON Hours]])</f>
        <v>6.6315555555555559</v>
      </c>
      <c r="J286" s="3">
        <f t="shared" si="12"/>
        <v>0</v>
      </c>
      <c r="K286" s="4">
        <f>Table39[[#This Row],[RN Hours Contract (W/ Admin, DON)]]/Table39[[#This Row],[RN Hours (w/ Admin, DON)]]</f>
        <v>0</v>
      </c>
      <c r="L286" s="3">
        <v>5.0315555555555553</v>
      </c>
      <c r="M286" s="3">
        <v>0</v>
      </c>
      <c r="N286" s="4">
        <f>Table39[[#This Row],[RN Hours Contract]]/Table39[[#This Row],[RN Hours]]</f>
        <v>0</v>
      </c>
      <c r="O286" s="3">
        <v>0</v>
      </c>
      <c r="P286" s="3">
        <v>0</v>
      </c>
      <c r="Q286" s="4">
        <v>0</v>
      </c>
      <c r="R286" s="3">
        <v>1.6</v>
      </c>
      <c r="S286" s="3">
        <v>0</v>
      </c>
      <c r="T286" s="4">
        <f>Table39[[#This Row],[RN DON Hours Contract]]/Table39[[#This Row],[RN DON Hours]]</f>
        <v>0</v>
      </c>
      <c r="U286" s="3">
        <f>SUM(Table39[[#This Row],[LPN Hours]], Table39[[#This Row],[LPN Admin Hours]])</f>
        <v>23.894444444444446</v>
      </c>
      <c r="V286" s="3">
        <f>Table39[[#This Row],[LPN Hours Contract]]+Table39[[#This Row],[LPN Admin Hours Contract]]</f>
        <v>0</v>
      </c>
      <c r="W286" s="4">
        <f t="shared" si="13"/>
        <v>0</v>
      </c>
      <c r="X286" s="3">
        <v>21.094444444444445</v>
      </c>
      <c r="Y286" s="3">
        <v>0</v>
      </c>
      <c r="Z286" s="4">
        <f>Table39[[#This Row],[LPN Hours Contract]]/Table39[[#This Row],[LPN Hours]]</f>
        <v>0</v>
      </c>
      <c r="AA286" s="3">
        <v>2.8</v>
      </c>
      <c r="AB286" s="3">
        <v>0</v>
      </c>
      <c r="AC286" s="4">
        <f>Table39[[#This Row],[LPN Admin Hours Contract]]/Table39[[#This Row],[LPN Admin Hours]]</f>
        <v>0</v>
      </c>
      <c r="AD286" s="3">
        <f>SUM(Table39[[#This Row],[CNA Hours]], Table39[[#This Row],[NA in Training Hours]], Table39[[#This Row],[Med Aide/Tech Hours]])</f>
        <v>73.689333333333323</v>
      </c>
      <c r="AE286" s="3">
        <f>SUM(Table39[[#This Row],[CNA Hours Contract]], Table39[[#This Row],[NA in Training Hours Contract]], Table39[[#This Row],[Med Aide/Tech Hours Contract]])</f>
        <v>0</v>
      </c>
      <c r="AF286" s="4">
        <f>Table39[[#This Row],[CNA/NA/Med Aide Contract Hours]]/Table39[[#This Row],[Total CNA, NA in Training, Med Aide/Tech Hours]]</f>
        <v>0</v>
      </c>
      <c r="AG286" s="3">
        <v>53.874444444444443</v>
      </c>
      <c r="AH286" s="3">
        <v>0</v>
      </c>
      <c r="AI286" s="4">
        <f>Table39[[#This Row],[CNA Hours Contract]]/Table39[[#This Row],[CNA Hours]]</f>
        <v>0</v>
      </c>
      <c r="AJ286" s="3">
        <v>1.9567777777777773</v>
      </c>
      <c r="AK286" s="3">
        <v>0</v>
      </c>
      <c r="AL286" s="4">
        <f>Table39[[#This Row],[NA in Training Hours Contract]]/Table39[[#This Row],[NA in Training Hours]]</f>
        <v>0</v>
      </c>
      <c r="AM286" s="3">
        <v>17.858111111111103</v>
      </c>
      <c r="AN286" s="3">
        <v>0</v>
      </c>
      <c r="AO286" s="4">
        <f>Table39[[#This Row],[Med Aide/Tech Hours Contract]]/Table39[[#This Row],[Med Aide/Tech Hours]]</f>
        <v>0</v>
      </c>
      <c r="AP286" s="1" t="s">
        <v>284</v>
      </c>
      <c r="AQ286" s="1">
        <v>7</v>
      </c>
    </row>
    <row r="287" spans="1:43" x14ac:dyDescent="0.2">
      <c r="A287" s="1" t="s">
        <v>479</v>
      </c>
      <c r="B287" s="1" t="s">
        <v>769</v>
      </c>
      <c r="C287" s="1" t="s">
        <v>1013</v>
      </c>
      <c r="D287" s="1" t="s">
        <v>1260</v>
      </c>
      <c r="E287" s="3">
        <v>26.555555555555557</v>
      </c>
      <c r="F287" s="3">
        <f t="shared" si="14"/>
        <v>121.34055555555557</v>
      </c>
      <c r="G287" s="3">
        <f>SUM(Table39[[#This Row],[RN Hours Contract (W/ Admin, DON)]], Table39[[#This Row],[LPN Contract Hours (w/ Admin)]], Table39[[#This Row],[CNA/NA/Med Aide Contract Hours]])</f>
        <v>2.19</v>
      </c>
      <c r="H287" s="4">
        <f>Table39[[#This Row],[Total Contract Hours]]/Table39[[#This Row],[Total Hours Nurse Staffing]]</f>
        <v>1.8048376241340945E-2</v>
      </c>
      <c r="I287" s="3">
        <f>SUM(Table39[[#This Row],[RN Hours]], Table39[[#This Row],[RN Admin Hours]], Table39[[#This Row],[RN DON Hours]])</f>
        <v>17.681888888888889</v>
      </c>
      <c r="J287" s="3">
        <f t="shared" si="12"/>
        <v>0</v>
      </c>
      <c r="K287" s="4">
        <f>Table39[[#This Row],[RN Hours Contract (W/ Admin, DON)]]/Table39[[#This Row],[RN Hours (w/ Admin, DON)]]</f>
        <v>0</v>
      </c>
      <c r="L287" s="3">
        <v>14.129</v>
      </c>
      <c r="M287" s="3">
        <v>0</v>
      </c>
      <c r="N287" s="4">
        <f>Table39[[#This Row],[RN Hours Contract]]/Table39[[#This Row],[RN Hours]]</f>
        <v>0</v>
      </c>
      <c r="O287" s="3">
        <v>3.5528888888888881</v>
      </c>
      <c r="P287" s="3">
        <v>0</v>
      </c>
      <c r="Q287" s="4">
        <f>Table39[[#This Row],[RN Admin Hours Contract]]/Table39[[#This Row],[RN Admin Hours]]</f>
        <v>0</v>
      </c>
      <c r="R287" s="3">
        <v>0</v>
      </c>
      <c r="S287" s="3">
        <v>0</v>
      </c>
      <c r="T287" s="4">
        <v>0</v>
      </c>
      <c r="U287" s="3">
        <f>SUM(Table39[[#This Row],[LPN Hours]], Table39[[#This Row],[LPN Admin Hours]])</f>
        <v>22.061444444444447</v>
      </c>
      <c r="V287" s="3">
        <f>Table39[[#This Row],[LPN Hours Contract]]+Table39[[#This Row],[LPN Admin Hours Contract]]</f>
        <v>0.4316666666666667</v>
      </c>
      <c r="W287" s="4">
        <f t="shared" si="13"/>
        <v>1.9566564091199831E-2</v>
      </c>
      <c r="X287" s="3">
        <v>13.032111111111112</v>
      </c>
      <c r="Y287" s="3">
        <v>0.4316666666666667</v>
      </c>
      <c r="Z287" s="4">
        <f>Table39[[#This Row],[LPN Hours Contract]]/Table39[[#This Row],[LPN Hours]]</f>
        <v>3.3123310796408872E-2</v>
      </c>
      <c r="AA287" s="3">
        <v>9.0293333333333337</v>
      </c>
      <c r="AB287" s="3">
        <v>0</v>
      </c>
      <c r="AC287" s="4">
        <f>Table39[[#This Row],[LPN Admin Hours Contract]]/Table39[[#This Row],[LPN Admin Hours]]</f>
        <v>0</v>
      </c>
      <c r="AD287" s="3">
        <f>SUM(Table39[[#This Row],[CNA Hours]], Table39[[#This Row],[NA in Training Hours]], Table39[[#This Row],[Med Aide/Tech Hours]])</f>
        <v>81.597222222222229</v>
      </c>
      <c r="AE287" s="3">
        <f>SUM(Table39[[#This Row],[CNA Hours Contract]], Table39[[#This Row],[NA in Training Hours Contract]], Table39[[#This Row],[Med Aide/Tech Hours Contract]])</f>
        <v>1.7583333333333333</v>
      </c>
      <c r="AF287" s="4">
        <f>Table39[[#This Row],[CNA/NA/Med Aide Contract Hours]]/Table39[[#This Row],[Total CNA, NA in Training, Med Aide/Tech Hours]]</f>
        <v>2.1548936170212765E-2</v>
      </c>
      <c r="AG287" s="3">
        <v>44.56133333333333</v>
      </c>
      <c r="AH287" s="3">
        <v>1.7583333333333333</v>
      </c>
      <c r="AI287" s="4">
        <f>Table39[[#This Row],[CNA Hours Contract]]/Table39[[#This Row],[CNA Hours]]</f>
        <v>3.9458723557044974E-2</v>
      </c>
      <c r="AJ287" s="3">
        <v>17.506111111111114</v>
      </c>
      <c r="AK287" s="3">
        <v>0</v>
      </c>
      <c r="AL287" s="4">
        <f>Table39[[#This Row],[NA in Training Hours Contract]]/Table39[[#This Row],[NA in Training Hours]]</f>
        <v>0</v>
      </c>
      <c r="AM287" s="3">
        <v>19.529777777777777</v>
      </c>
      <c r="AN287" s="3">
        <v>0</v>
      </c>
      <c r="AO287" s="4">
        <f>Table39[[#This Row],[Med Aide/Tech Hours Contract]]/Table39[[#This Row],[Med Aide/Tech Hours]]</f>
        <v>0</v>
      </c>
      <c r="AP287" s="1" t="s">
        <v>285</v>
      </c>
      <c r="AQ287" s="1">
        <v>7</v>
      </c>
    </row>
    <row r="288" spans="1:43" x14ac:dyDescent="0.2">
      <c r="A288" s="1" t="s">
        <v>479</v>
      </c>
      <c r="B288" s="1" t="s">
        <v>770</v>
      </c>
      <c r="C288" s="1" t="s">
        <v>1154</v>
      </c>
      <c r="D288" s="1" t="s">
        <v>1226</v>
      </c>
      <c r="E288" s="3">
        <v>40.744444444444447</v>
      </c>
      <c r="F288" s="3">
        <f t="shared" si="14"/>
        <v>136.9</v>
      </c>
      <c r="G288" s="3">
        <f>SUM(Table39[[#This Row],[RN Hours Contract (W/ Admin, DON)]], Table39[[#This Row],[LPN Contract Hours (w/ Admin)]], Table39[[#This Row],[CNA/NA/Med Aide Contract Hours]])</f>
        <v>0.76666666666666672</v>
      </c>
      <c r="H288" s="4">
        <f>Table39[[#This Row],[Total Contract Hours]]/Table39[[#This Row],[Total Hours Nurse Staffing]]</f>
        <v>5.6001947893839785E-3</v>
      </c>
      <c r="I288" s="3">
        <f>SUM(Table39[[#This Row],[RN Hours]], Table39[[#This Row],[RN Admin Hours]], Table39[[#This Row],[RN DON Hours]])</f>
        <v>16.81388888888889</v>
      </c>
      <c r="J288" s="3">
        <f t="shared" si="12"/>
        <v>0</v>
      </c>
      <c r="K288" s="4">
        <f>Table39[[#This Row],[RN Hours Contract (W/ Admin, DON)]]/Table39[[#This Row],[RN Hours (w/ Admin, DON)]]</f>
        <v>0</v>
      </c>
      <c r="L288" s="3">
        <v>16.169444444444444</v>
      </c>
      <c r="M288" s="3">
        <v>0</v>
      </c>
      <c r="N288" s="4">
        <f>Table39[[#This Row],[RN Hours Contract]]/Table39[[#This Row],[RN Hours]]</f>
        <v>0</v>
      </c>
      <c r="O288" s="3">
        <v>0.64444444444444449</v>
      </c>
      <c r="P288" s="3">
        <v>0</v>
      </c>
      <c r="Q288" s="4">
        <f>Table39[[#This Row],[RN Admin Hours Contract]]/Table39[[#This Row],[RN Admin Hours]]</f>
        <v>0</v>
      </c>
      <c r="R288" s="3">
        <v>0</v>
      </c>
      <c r="S288" s="3">
        <v>0</v>
      </c>
      <c r="T288" s="4">
        <v>0</v>
      </c>
      <c r="U288" s="3">
        <f>SUM(Table39[[#This Row],[LPN Hours]], Table39[[#This Row],[LPN Admin Hours]])</f>
        <v>33.352777777777774</v>
      </c>
      <c r="V288" s="3">
        <f>Table39[[#This Row],[LPN Hours Contract]]+Table39[[#This Row],[LPN Admin Hours Contract]]</f>
        <v>0</v>
      </c>
      <c r="W288" s="4">
        <f t="shared" si="13"/>
        <v>0</v>
      </c>
      <c r="X288" s="3">
        <v>22.422222222222221</v>
      </c>
      <c r="Y288" s="3">
        <v>0</v>
      </c>
      <c r="Z288" s="4">
        <f>Table39[[#This Row],[LPN Hours Contract]]/Table39[[#This Row],[LPN Hours]]</f>
        <v>0</v>
      </c>
      <c r="AA288" s="3">
        <v>10.930555555555555</v>
      </c>
      <c r="AB288" s="3">
        <v>0</v>
      </c>
      <c r="AC288" s="4">
        <f>Table39[[#This Row],[LPN Admin Hours Contract]]/Table39[[#This Row],[LPN Admin Hours]]</f>
        <v>0</v>
      </c>
      <c r="AD288" s="3">
        <f>SUM(Table39[[#This Row],[CNA Hours]], Table39[[#This Row],[NA in Training Hours]], Table39[[#This Row],[Med Aide/Tech Hours]])</f>
        <v>86.733333333333334</v>
      </c>
      <c r="AE288" s="3">
        <f>SUM(Table39[[#This Row],[CNA Hours Contract]], Table39[[#This Row],[NA in Training Hours Contract]], Table39[[#This Row],[Med Aide/Tech Hours Contract]])</f>
        <v>0.76666666666666672</v>
      </c>
      <c r="AF288" s="4">
        <f>Table39[[#This Row],[CNA/NA/Med Aide Contract Hours]]/Table39[[#This Row],[Total CNA, NA in Training, Med Aide/Tech Hours]]</f>
        <v>8.8393543428132212E-3</v>
      </c>
      <c r="AG288" s="3">
        <v>61.841666666666669</v>
      </c>
      <c r="AH288" s="3">
        <v>0.76666666666666672</v>
      </c>
      <c r="AI288" s="4">
        <f>Table39[[#This Row],[CNA Hours Contract]]/Table39[[#This Row],[CNA Hours]]</f>
        <v>1.2397251044333648E-2</v>
      </c>
      <c r="AJ288" s="3">
        <v>0</v>
      </c>
      <c r="AK288" s="3">
        <v>0</v>
      </c>
      <c r="AL288" s="4">
        <v>0</v>
      </c>
      <c r="AM288" s="3">
        <v>24.891666666666666</v>
      </c>
      <c r="AN288" s="3">
        <v>0</v>
      </c>
      <c r="AO288" s="4">
        <f>Table39[[#This Row],[Med Aide/Tech Hours Contract]]/Table39[[#This Row],[Med Aide/Tech Hours]]</f>
        <v>0</v>
      </c>
      <c r="AP288" s="1" t="s">
        <v>286</v>
      </c>
      <c r="AQ288" s="1">
        <v>7</v>
      </c>
    </row>
    <row r="289" spans="1:43" x14ac:dyDescent="0.2">
      <c r="A289" s="1" t="s">
        <v>479</v>
      </c>
      <c r="B289" s="1" t="s">
        <v>771</v>
      </c>
      <c r="C289" s="1" t="s">
        <v>1155</v>
      </c>
      <c r="D289" s="1" t="s">
        <v>1269</v>
      </c>
      <c r="E289" s="3">
        <v>41.3</v>
      </c>
      <c r="F289" s="3">
        <f t="shared" si="14"/>
        <v>153.16944444444445</v>
      </c>
      <c r="G289" s="3">
        <f>SUM(Table39[[#This Row],[RN Hours Contract (W/ Admin, DON)]], Table39[[#This Row],[LPN Contract Hours (w/ Admin)]], Table39[[#This Row],[CNA/NA/Med Aide Contract Hours]])</f>
        <v>30.686111111111114</v>
      </c>
      <c r="H289" s="4">
        <f>Table39[[#This Row],[Total Contract Hours]]/Table39[[#This Row],[Total Hours Nurse Staffing]]</f>
        <v>0.2003409441250612</v>
      </c>
      <c r="I289" s="3">
        <f>SUM(Table39[[#This Row],[RN Hours]], Table39[[#This Row],[RN Admin Hours]], Table39[[#This Row],[RN DON Hours]])</f>
        <v>16.330555555555556</v>
      </c>
      <c r="J289" s="3">
        <f t="shared" si="12"/>
        <v>0</v>
      </c>
      <c r="K289" s="4">
        <f>Table39[[#This Row],[RN Hours Contract (W/ Admin, DON)]]/Table39[[#This Row],[RN Hours (w/ Admin, DON)]]</f>
        <v>0</v>
      </c>
      <c r="L289" s="3">
        <v>9.9749999999999996</v>
      </c>
      <c r="M289" s="3">
        <v>0</v>
      </c>
      <c r="N289" s="4">
        <f>Table39[[#This Row],[RN Hours Contract]]/Table39[[#This Row],[RN Hours]]</f>
        <v>0</v>
      </c>
      <c r="O289" s="3">
        <v>1.1777777777777778</v>
      </c>
      <c r="P289" s="3">
        <v>0</v>
      </c>
      <c r="Q289" s="4">
        <f>Table39[[#This Row],[RN Admin Hours Contract]]/Table39[[#This Row],[RN Admin Hours]]</f>
        <v>0</v>
      </c>
      <c r="R289" s="3">
        <v>5.177777777777778</v>
      </c>
      <c r="S289" s="3">
        <v>0</v>
      </c>
      <c r="T289" s="4">
        <f>Table39[[#This Row],[RN DON Hours Contract]]/Table39[[#This Row],[RN DON Hours]]</f>
        <v>0</v>
      </c>
      <c r="U289" s="3">
        <f>SUM(Table39[[#This Row],[LPN Hours]], Table39[[#This Row],[LPN Admin Hours]])</f>
        <v>23.302777777777777</v>
      </c>
      <c r="V289" s="3">
        <f>Table39[[#This Row],[LPN Hours Contract]]+Table39[[#This Row],[LPN Admin Hours Contract]]</f>
        <v>2.3277777777777779</v>
      </c>
      <c r="W289" s="4">
        <f t="shared" si="13"/>
        <v>9.9892716652759575E-2</v>
      </c>
      <c r="X289" s="3">
        <v>16.7</v>
      </c>
      <c r="Y289" s="3">
        <v>2.3277777777777779</v>
      </c>
      <c r="Z289" s="4">
        <f>Table39[[#This Row],[LPN Hours Contract]]/Table39[[#This Row],[LPN Hours]]</f>
        <v>0.13938789088489689</v>
      </c>
      <c r="AA289" s="3">
        <v>6.6027777777777779</v>
      </c>
      <c r="AB289" s="3">
        <v>0</v>
      </c>
      <c r="AC289" s="4">
        <f>Table39[[#This Row],[LPN Admin Hours Contract]]/Table39[[#This Row],[LPN Admin Hours]]</f>
        <v>0</v>
      </c>
      <c r="AD289" s="3">
        <f>SUM(Table39[[#This Row],[CNA Hours]], Table39[[#This Row],[NA in Training Hours]], Table39[[#This Row],[Med Aide/Tech Hours]])</f>
        <v>113.53611111111111</v>
      </c>
      <c r="AE289" s="3">
        <f>SUM(Table39[[#This Row],[CNA Hours Contract]], Table39[[#This Row],[NA in Training Hours Contract]], Table39[[#This Row],[Med Aide/Tech Hours Contract]])</f>
        <v>28.358333333333334</v>
      </c>
      <c r="AF289" s="4">
        <f>Table39[[#This Row],[CNA/NA/Med Aide Contract Hours]]/Table39[[#This Row],[Total CNA, NA in Training, Med Aide/Tech Hours]]</f>
        <v>0.24977368923250068</v>
      </c>
      <c r="AG289" s="3">
        <v>80.588888888888889</v>
      </c>
      <c r="AH289" s="3">
        <v>28.358333333333334</v>
      </c>
      <c r="AI289" s="4">
        <f>Table39[[#This Row],[CNA Hours Contract]]/Table39[[#This Row],[CNA Hours]]</f>
        <v>0.35188887356955745</v>
      </c>
      <c r="AJ289" s="3">
        <v>12.641666666666667</v>
      </c>
      <c r="AK289" s="3">
        <v>0</v>
      </c>
      <c r="AL289" s="4">
        <f>Table39[[#This Row],[NA in Training Hours Contract]]/Table39[[#This Row],[NA in Training Hours]]</f>
        <v>0</v>
      </c>
      <c r="AM289" s="3">
        <v>20.305555555555557</v>
      </c>
      <c r="AN289" s="3">
        <v>0</v>
      </c>
      <c r="AO289" s="4">
        <f>Table39[[#This Row],[Med Aide/Tech Hours Contract]]/Table39[[#This Row],[Med Aide/Tech Hours]]</f>
        <v>0</v>
      </c>
      <c r="AP289" s="1" t="s">
        <v>287</v>
      </c>
      <c r="AQ289" s="1">
        <v>7</v>
      </c>
    </row>
    <row r="290" spans="1:43" x14ac:dyDescent="0.2">
      <c r="A290" s="1" t="s">
        <v>479</v>
      </c>
      <c r="B290" s="1" t="s">
        <v>772</v>
      </c>
      <c r="C290" s="1" t="s">
        <v>1100</v>
      </c>
      <c r="D290" s="1" t="s">
        <v>1255</v>
      </c>
      <c r="E290" s="3">
        <v>86.166666666666671</v>
      </c>
      <c r="F290" s="3">
        <f t="shared" si="14"/>
        <v>255.04188888888888</v>
      </c>
      <c r="G290" s="3">
        <f>SUM(Table39[[#This Row],[RN Hours Contract (W/ Admin, DON)]], Table39[[#This Row],[LPN Contract Hours (w/ Admin)]], Table39[[#This Row],[CNA/NA/Med Aide Contract Hours]])</f>
        <v>15.211333333333336</v>
      </c>
      <c r="H290" s="4">
        <f>Table39[[#This Row],[Total Contract Hours]]/Table39[[#This Row],[Total Hours Nurse Staffing]]</f>
        <v>5.9642490100754703E-2</v>
      </c>
      <c r="I290" s="3">
        <f>SUM(Table39[[#This Row],[RN Hours]], Table39[[#This Row],[RN Admin Hours]], Table39[[#This Row],[RN DON Hours]])</f>
        <v>20.100000000000001</v>
      </c>
      <c r="J290" s="3">
        <f t="shared" si="12"/>
        <v>0</v>
      </c>
      <c r="K290" s="4">
        <f>Table39[[#This Row],[RN Hours Contract (W/ Admin, DON)]]/Table39[[#This Row],[RN Hours (w/ Admin, DON)]]</f>
        <v>0</v>
      </c>
      <c r="L290" s="3">
        <v>10.844444444444445</v>
      </c>
      <c r="M290" s="3">
        <v>0</v>
      </c>
      <c r="N290" s="4">
        <f>Table39[[#This Row],[RN Hours Contract]]/Table39[[#This Row],[RN Hours]]</f>
        <v>0</v>
      </c>
      <c r="O290" s="3">
        <v>6.9694444444444441</v>
      </c>
      <c r="P290" s="3">
        <v>0</v>
      </c>
      <c r="Q290" s="4">
        <f>Table39[[#This Row],[RN Admin Hours Contract]]/Table39[[#This Row],[RN Admin Hours]]</f>
        <v>0</v>
      </c>
      <c r="R290" s="3">
        <v>2.286111111111111</v>
      </c>
      <c r="S290" s="3">
        <v>0</v>
      </c>
      <c r="T290" s="4">
        <f>Table39[[#This Row],[RN DON Hours Contract]]/Table39[[#This Row],[RN DON Hours]]</f>
        <v>0</v>
      </c>
      <c r="U290" s="3">
        <f>SUM(Table39[[#This Row],[LPN Hours]], Table39[[#This Row],[LPN Admin Hours]])</f>
        <v>75.605555555555554</v>
      </c>
      <c r="V290" s="3">
        <f>Table39[[#This Row],[LPN Hours Contract]]+Table39[[#This Row],[LPN Admin Hours Contract]]</f>
        <v>0.26111111111111113</v>
      </c>
      <c r="W290" s="4">
        <f t="shared" si="13"/>
        <v>3.4535968844147257E-3</v>
      </c>
      <c r="X290" s="3">
        <v>73.352777777777774</v>
      </c>
      <c r="Y290" s="3">
        <v>0.26111111111111113</v>
      </c>
      <c r="Z290" s="4">
        <f>Table39[[#This Row],[LPN Hours Contract]]/Table39[[#This Row],[LPN Hours]]</f>
        <v>3.5596622107774457E-3</v>
      </c>
      <c r="AA290" s="3">
        <v>2.2527777777777778</v>
      </c>
      <c r="AB290" s="3">
        <v>0</v>
      </c>
      <c r="AC290" s="4">
        <f>Table39[[#This Row],[LPN Admin Hours Contract]]/Table39[[#This Row],[LPN Admin Hours]]</f>
        <v>0</v>
      </c>
      <c r="AD290" s="3">
        <f>SUM(Table39[[#This Row],[CNA Hours]], Table39[[#This Row],[NA in Training Hours]], Table39[[#This Row],[Med Aide/Tech Hours]])</f>
        <v>159.33633333333333</v>
      </c>
      <c r="AE290" s="3">
        <f>SUM(Table39[[#This Row],[CNA Hours Contract]], Table39[[#This Row],[NA in Training Hours Contract]], Table39[[#This Row],[Med Aide/Tech Hours Contract]])</f>
        <v>14.950222222222225</v>
      </c>
      <c r="AF290" s="4">
        <f>Table39[[#This Row],[CNA/NA/Med Aide Contract Hours]]/Table39[[#This Row],[Total CNA, NA in Training, Med Aide/Tech Hours]]</f>
        <v>9.3828079945496162E-2</v>
      </c>
      <c r="AG290" s="3">
        <v>138.55577777777779</v>
      </c>
      <c r="AH290" s="3">
        <v>14.869666666666669</v>
      </c>
      <c r="AI290" s="4">
        <f>Table39[[#This Row],[CNA Hours Contract]]/Table39[[#This Row],[CNA Hours]]</f>
        <v>0.10731899387490959</v>
      </c>
      <c r="AJ290" s="3">
        <v>8.0555555555555561E-2</v>
      </c>
      <c r="AK290" s="3">
        <v>8.0555555555555561E-2</v>
      </c>
      <c r="AL290" s="4">
        <f>Table39[[#This Row],[NA in Training Hours Contract]]/Table39[[#This Row],[NA in Training Hours]]</f>
        <v>1</v>
      </c>
      <c r="AM290" s="3">
        <v>20.7</v>
      </c>
      <c r="AN290" s="3">
        <v>0</v>
      </c>
      <c r="AO290" s="4">
        <f>Table39[[#This Row],[Med Aide/Tech Hours Contract]]/Table39[[#This Row],[Med Aide/Tech Hours]]</f>
        <v>0</v>
      </c>
      <c r="AP290" s="1" t="s">
        <v>288</v>
      </c>
      <c r="AQ290" s="1">
        <v>7</v>
      </c>
    </row>
    <row r="291" spans="1:43" x14ac:dyDescent="0.2">
      <c r="A291" s="1" t="s">
        <v>479</v>
      </c>
      <c r="B291" s="1" t="s">
        <v>773</v>
      </c>
      <c r="C291" s="1" t="s">
        <v>1111</v>
      </c>
      <c r="D291" s="1" t="s">
        <v>1300</v>
      </c>
      <c r="E291" s="3">
        <v>25.377777777777776</v>
      </c>
      <c r="F291" s="3">
        <f t="shared" si="14"/>
        <v>82.643888888888895</v>
      </c>
      <c r="G291" s="3">
        <f>SUM(Table39[[#This Row],[RN Hours Contract (W/ Admin, DON)]], Table39[[#This Row],[LPN Contract Hours (w/ Admin)]], Table39[[#This Row],[CNA/NA/Med Aide Contract Hours]])</f>
        <v>0.56666666666666665</v>
      </c>
      <c r="H291" s="4">
        <f>Table39[[#This Row],[Total Contract Hours]]/Table39[[#This Row],[Total Hours Nurse Staffing]]</f>
        <v>6.8567279962892993E-3</v>
      </c>
      <c r="I291" s="3">
        <f>SUM(Table39[[#This Row],[RN Hours]], Table39[[#This Row],[RN Admin Hours]], Table39[[#This Row],[RN DON Hours]])</f>
        <v>10.164333333333332</v>
      </c>
      <c r="J291" s="3">
        <f t="shared" si="12"/>
        <v>0.56666666666666665</v>
      </c>
      <c r="K291" s="4">
        <f>Table39[[#This Row],[RN Hours Contract (W/ Admin, DON)]]/Table39[[#This Row],[RN Hours (w/ Admin, DON)]]</f>
        <v>5.575050011478045E-2</v>
      </c>
      <c r="L291" s="3">
        <v>5.1888888888888891</v>
      </c>
      <c r="M291" s="3">
        <v>0.56666666666666665</v>
      </c>
      <c r="N291" s="4">
        <f>Table39[[#This Row],[RN Hours Contract]]/Table39[[#This Row],[RN Hours]]</f>
        <v>0.10920770877944325</v>
      </c>
      <c r="O291" s="3">
        <v>0.20077777777777778</v>
      </c>
      <c r="P291" s="3">
        <v>0</v>
      </c>
      <c r="Q291" s="4">
        <f>Table39[[#This Row],[RN Admin Hours Contract]]/Table39[[#This Row],[RN Admin Hours]]</f>
        <v>0</v>
      </c>
      <c r="R291" s="3">
        <v>4.7746666666666657</v>
      </c>
      <c r="S291" s="3">
        <v>0</v>
      </c>
      <c r="T291" s="4">
        <f>Table39[[#This Row],[RN DON Hours Contract]]/Table39[[#This Row],[RN DON Hours]]</f>
        <v>0</v>
      </c>
      <c r="U291" s="3">
        <f>SUM(Table39[[#This Row],[LPN Hours]], Table39[[#This Row],[LPN Admin Hours]])</f>
        <v>18.951333333333331</v>
      </c>
      <c r="V291" s="3">
        <f>Table39[[#This Row],[LPN Hours Contract]]+Table39[[#This Row],[LPN Admin Hours Contract]]</f>
        <v>0</v>
      </c>
      <c r="W291" s="4">
        <f t="shared" si="13"/>
        <v>0</v>
      </c>
      <c r="X291" s="3">
        <v>18.951333333333331</v>
      </c>
      <c r="Y291" s="3">
        <v>0</v>
      </c>
      <c r="Z291" s="4">
        <f>Table39[[#This Row],[LPN Hours Contract]]/Table39[[#This Row],[LPN Hours]]</f>
        <v>0</v>
      </c>
      <c r="AA291" s="3">
        <v>0</v>
      </c>
      <c r="AB291" s="3">
        <v>0</v>
      </c>
      <c r="AC291" s="4">
        <v>0</v>
      </c>
      <c r="AD291" s="3">
        <f>SUM(Table39[[#This Row],[CNA Hours]], Table39[[#This Row],[NA in Training Hours]], Table39[[#This Row],[Med Aide/Tech Hours]])</f>
        <v>53.528222222222233</v>
      </c>
      <c r="AE291" s="3">
        <f>SUM(Table39[[#This Row],[CNA Hours Contract]], Table39[[#This Row],[NA in Training Hours Contract]], Table39[[#This Row],[Med Aide/Tech Hours Contract]])</f>
        <v>0</v>
      </c>
      <c r="AF291" s="4">
        <f>Table39[[#This Row],[CNA/NA/Med Aide Contract Hours]]/Table39[[#This Row],[Total CNA, NA in Training, Med Aide/Tech Hours]]</f>
        <v>0</v>
      </c>
      <c r="AG291" s="3">
        <v>15.47088888888889</v>
      </c>
      <c r="AH291" s="3">
        <v>0</v>
      </c>
      <c r="AI291" s="4">
        <f>Table39[[#This Row],[CNA Hours Contract]]/Table39[[#This Row],[CNA Hours]]</f>
        <v>0</v>
      </c>
      <c r="AJ291" s="3">
        <v>22.096444444444451</v>
      </c>
      <c r="AK291" s="3">
        <v>0</v>
      </c>
      <c r="AL291" s="4">
        <f>Table39[[#This Row],[NA in Training Hours Contract]]/Table39[[#This Row],[NA in Training Hours]]</f>
        <v>0</v>
      </c>
      <c r="AM291" s="3">
        <v>15.960888888888894</v>
      </c>
      <c r="AN291" s="3">
        <v>0</v>
      </c>
      <c r="AO291" s="4">
        <f>Table39[[#This Row],[Med Aide/Tech Hours Contract]]/Table39[[#This Row],[Med Aide/Tech Hours]]</f>
        <v>0</v>
      </c>
      <c r="AP291" s="1" t="s">
        <v>289</v>
      </c>
      <c r="AQ291" s="1">
        <v>7</v>
      </c>
    </row>
    <row r="292" spans="1:43" x14ac:dyDescent="0.2">
      <c r="A292" s="1" t="s">
        <v>479</v>
      </c>
      <c r="B292" s="1" t="s">
        <v>774</v>
      </c>
      <c r="C292" s="1" t="s">
        <v>1156</v>
      </c>
      <c r="D292" s="1" t="s">
        <v>1246</v>
      </c>
      <c r="E292" s="3">
        <v>30.711111111111112</v>
      </c>
      <c r="F292" s="3">
        <f t="shared" si="14"/>
        <v>106.41388888888889</v>
      </c>
      <c r="G292" s="3">
        <f>SUM(Table39[[#This Row],[RN Hours Contract (W/ Admin, DON)]], Table39[[#This Row],[LPN Contract Hours (w/ Admin)]], Table39[[#This Row],[CNA/NA/Med Aide Contract Hours]])</f>
        <v>0</v>
      </c>
      <c r="H292" s="4">
        <f>Table39[[#This Row],[Total Contract Hours]]/Table39[[#This Row],[Total Hours Nurse Staffing]]</f>
        <v>0</v>
      </c>
      <c r="I292" s="3">
        <f>SUM(Table39[[#This Row],[RN Hours]], Table39[[#This Row],[RN Admin Hours]], Table39[[#This Row],[RN DON Hours]])</f>
        <v>20.666666666666664</v>
      </c>
      <c r="J292" s="3">
        <f t="shared" si="12"/>
        <v>0</v>
      </c>
      <c r="K292" s="4">
        <f>Table39[[#This Row],[RN Hours Contract (W/ Admin, DON)]]/Table39[[#This Row],[RN Hours (w/ Admin, DON)]]</f>
        <v>0</v>
      </c>
      <c r="L292" s="3">
        <v>16.044444444444444</v>
      </c>
      <c r="M292" s="3">
        <v>0</v>
      </c>
      <c r="N292" s="4">
        <f>Table39[[#This Row],[RN Hours Contract]]/Table39[[#This Row],[RN Hours]]</f>
        <v>0</v>
      </c>
      <c r="O292" s="3">
        <v>0</v>
      </c>
      <c r="P292" s="3">
        <v>0</v>
      </c>
      <c r="Q292" s="4">
        <v>0</v>
      </c>
      <c r="R292" s="3">
        <v>4.6222222222222218</v>
      </c>
      <c r="S292" s="3">
        <v>0</v>
      </c>
      <c r="T292" s="4">
        <f>Table39[[#This Row],[RN DON Hours Contract]]/Table39[[#This Row],[RN DON Hours]]</f>
        <v>0</v>
      </c>
      <c r="U292" s="3">
        <f>SUM(Table39[[#This Row],[LPN Hours]], Table39[[#This Row],[LPN Admin Hours]])</f>
        <v>13.802777777777777</v>
      </c>
      <c r="V292" s="3">
        <f>Table39[[#This Row],[LPN Hours Contract]]+Table39[[#This Row],[LPN Admin Hours Contract]]</f>
        <v>0</v>
      </c>
      <c r="W292" s="4">
        <f t="shared" si="13"/>
        <v>0</v>
      </c>
      <c r="X292" s="3">
        <v>13.802777777777777</v>
      </c>
      <c r="Y292" s="3">
        <v>0</v>
      </c>
      <c r="Z292" s="4">
        <f>Table39[[#This Row],[LPN Hours Contract]]/Table39[[#This Row],[LPN Hours]]</f>
        <v>0</v>
      </c>
      <c r="AA292" s="3">
        <v>0</v>
      </c>
      <c r="AB292" s="3">
        <v>0</v>
      </c>
      <c r="AC292" s="4">
        <v>0</v>
      </c>
      <c r="AD292" s="3">
        <f>SUM(Table39[[#This Row],[CNA Hours]], Table39[[#This Row],[NA in Training Hours]], Table39[[#This Row],[Med Aide/Tech Hours]])</f>
        <v>71.944444444444443</v>
      </c>
      <c r="AE292" s="3">
        <f>SUM(Table39[[#This Row],[CNA Hours Contract]], Table39[[#This Row],[NA in Training Hours Contract]], Table39[[#This Row],[Med Aide/Tech Hours Contract]])</f>
        <v>0</v>
      </c>
      <c r="AF292" s="4">
        <f>Table39[[#This Row],[CNA/NA/Med Aide Contract Hours]]/Table39[[#This Row],[Total CNA, NA in Training, Med Aide/Tech Hours]]</f>
        <v>0</v>
      </c>
      <c r="AG292" s="3">
        <v>55.338888888888889</v>
      </c>
      <c r="AH292" s="3">
        <v>0</v>
      </c>
      <c r="AI292" s="4">
        <f>Table39[[#This Row],[CNA Hours Contract]]/Table39[[#This Row],[CNA Hours]]</f>
        <v>0</v>
      </c>
      <c r="AJ292" s="3">
        <v>10.622222222222222</v>
      </c>
      <c r="AK292" s="3">
        <v>0</v>
      </c>
      <c r="AL292" s="4">
        <f>Table39[[#This Row],[NA in Training Hours Contract]]/Table39[[#This Row],[NA in Training Hours]]</f>
        <v>0</v>
      </c>
      <c r="AM292" s="3">
        <v>5.9833333333333334</v>
      </c>
      <c r="AN292" s="3">
        <v>0</v>
      </c>
      <c r="AO292" s="4">
        <f>Table39[[#This Row],[Med Aide/Tech Hours Contract]]/Table39[[#This Row],[Med Aide/Tech Hours]]</f>
        <v>0</v>
      </c>
      <c r="AP292" s="1" t="s">
        <v>290</v>
      </c>
      <c r="AQ292" s="1">
        <v>7</v>
      </c>
    </row>
    <row r="293" spans="1:43" x14ac:dyDescent="0.2">
      <c r="A293" s="1" t="s">
        <v>479</v>
      </c>
      <c r="B293" s="1" t="s">
        <v>775</v>
      </c>
      <c r="C293" s="1" t="s">
        <v>1157</v>
      </c>
      <c r="D293" s="1" t="s">
        <v>1308</v>
      </c>
      <c r="E293" s="3">
        <v>48.18888888888889</v>
      </c>
      <c r="F293" s="3">
        <f t="shared" si="14"/>
        <v>180.14011111111108</v>
      </c>
      <c r="G293" s="3">
        <f>SUM(Table39[[#This Row],[RN Hours Contract (W/ Admin, DON)]], Table39[[#This Row],[LPN Contract Hours (w/ Admin)]], Table39[[#This Row],[CNA/NA/Med Aide Contract Hours]])</f>
        <v>0</v>
      </c>
      <c r="H293" s="4">
        <f>Table39[[#This Row],[Total Contract Hours]]/Table39[[#This Row],[Total Hours Nurse Staffing]]</f>
        <v>0</v>
      </c>
      <c r="I293" s="3">
        <f>SUM(Table39[[#This Row],[RN Hours]], Table39[[#This Row],[RN Admin Hours]], Table39[[#This Row],[RN DON Hours]])</f>
        <v>27.089000000000002</v>
      </c>
      <c r="J293" s="3">
        <f t="shared" si="12"/>
        <v>0</v>
      </c>
      <c r="K293" s="4">
        <f>Table39[[#This Row],[RN Hours Contract (W/ Admin, DON)]]/Table39[[#This Row],[RN Hours (w/ Admin, DON)]]</f>
        <v>0</v>
      </c>
      <c r="L293" s="3">
        <v>18.624666666666666</v>
      </c>
      <c r="M293" s="3">
        <v>0</v>
      </c>
      <c r="N293" s="4">
        <f>Table39[[#This Row],[RN Hours Contract]]/Table39[[#This Row],[RN Hours]]</f>
        <v>0</v>
      </c>
      <c r="O293" s="3">
        <v>5.842888888888889</v>
      </c>
      <c r="P293" s="3">
        <v>0</v>
      </c>
      <c r="Q293" s="4">
        <f>Table39[[#This Row],[RN Admin Hours Contract]]/Table39[[#This Row],[RN Admin Hours]]</f>
        <v>0</v>
      </c>
      <c r="R293" s="3">
        <v>2.6214444444444447</v>
      </c>
      <c r="S293" s="3">
        <v>0</v>
      </c>
      <c r="T293" s="4">
        <f>Table39[[#This Row],[RN DON Hours Contract]]/Table39[[#This Row],[RN DON Hours]]</f>
        <v>0</v>
      </c>
      <c r="U293" s="3">
        <f>SUM(Table39[[#This Row],[LPN Hours]], Table39[[#This Row],[LPN Admin Hours]])</f>
        <v>10.684444444444445</v>
      </c>
      <c r="V293" s="3">
        <f>Table39[[#This Row],[LPN Hours Contract]]+Table39[[#This Row],[LPN Admin Hours Contract]]</f>
        <v>0</v>
      </c>
      <c r="W293" s="4">
        <f t="shared" si="13"/>
        <v>0</v>
      </c>
      <c r="X293" s="3">
        <v>5.9715555555555557</v>
      </c>
      <c r="Y293" s="3">
        <v>0</v>
      </c>
      <c r="Z293" s="4">
        <f>Table39[[#This Row],[LPN Hours Contract]]/Table39[[#This Row],[LPN Hours]]</f>
        <v>0</v>
      </c>
      <c r="AA293" s="3">
        <v>4.7128888888888891</v>
      </c>
      <c r="AB293" s="3">
        <v>0</v>
      </c>
      <c r="AC293" s="4">
        <f>Table39[[#This Row],[LPN Admin Hours Contract]]/Table39[[#This Row],[LPN Admin Hours]]</f>
        <v>0</v>
      </c>
      <c r="AD293" s="3">
        <f>SUM(Table39[[#This Row],[CNA Hours]], Table39[[#This Row],[NA in Training Hours]], Table39[[#This Row],[Med Aide/Tech Hours]])</f>
        <v>142.36666666666665</v>
      </c>
      <c r="AE293" s="3">
        <f>SUM(Table39[[#This Row],[CNA Hours Contract]], Table39[[#This Row],[NA in Training Hours Contract]], Table39[[#This Row],[Med Aide/Tech Hours Contract]])</f>
        <v>0</v>
      </c>
      <c r="AF293" s="4">
        <f>Table39[[#This Row],[CNA/NA/Med Aide Contract Hours]]/Table39[[#This Row],[Total CNA, NA in Training, Med Aide/Tech Hours]]</f>
        <v>0</v>
      </c>
      <c r="AG293" s="3">
        <v>77.985111111111109</v>
      </c>
      <c r="AH293" s="3">
        <v>0</v>
      </c>
      <c r="AI293" s="4">
        <f>Table39[[#This Row],[CNA Hours Contract]]/Table39[[#This Row],[CNA Hours]]</f>
        <v>0</v>
      </c>
      <c r="AJ293" s="3">
        <v>11.702555555555559</v>
      </c>
      <c r="AK293" s="3">
        <v>0</v>
      </c>
      <c r="AL293" s="4">
        <f>Table39[[#This Row],[NA in Training Hours Contract]]/Table39[[#This Row],[NA in Training Hours]]</f>
        <v>0</v>
      </c>
      <c r="AM293" s="3">
        <v>52.678999999999967</v>
      </c>
      <c r="AN293" s="3">
        <v>0</v>
      </c>
      <c r="AO293" s="4">
        <f>Table39[[#This Row],[Med Aide/Tech Hours Contract]]/Table39[[#This Row],[Med Aide/Tech Hours]]</f>
        <v>0</v>
      </c>
      <c r="AP293" s="1" t="s">
        <v>291</v>
      </c>
      <c r="AQ293" s="1">
        <v>7</v>
      </c>
    </row>
    <row r="294" spans="1:43" x14ac:dyDescent="0.2">
      <c r="A294" s="1" t="s">
        <v>479</v>
      </c>
      <c r="B294" s="1" t="s">
        <v>776</v>
      </c>
      <c r="C294" s="1" t="s">
        <v>1017</v>
      </c>
      <c r="D294" s="1" t="s">
        <v>1225</v>
      </c>
      <c r="E294" s="3">
        <v>61.766666666666666</v>
      </c>
      <c r="F294" s="3">
        <f t="shared" si="14"/>
        <v>171.79344444444445</v>
      </c>
      <c r="G294" s="3">
        <f>SUM(Table39[[#This Row],[RN Hours Contract (W/ Admin, DON)]], Table39[[#This Row],[LPN Contract Hours (w/ Admin)]], Table39[[#This Row],[CNA/NA/Med Aide Contract Hours]])</f>
        <v>0</v>
      </c>
      <c r="H294" s="4">
        <f>Table39[[#This Row],[Total Contract Hours]]/Table39[[#This Row],[Total Hours Nurse Staffing]]</f>
        <v>0</v>
      </c>
      <c r="I294" s="3">
        <f>SUM(Table39[[#This Row],[RN Hours]], Table39[[#This Row],[RN Admin Hours]], Table39[[#This Row],[RN DON Hours]])</f>
        <v>26.918999999999997</v>
      </c>
      <c r="J294" s="3">
        <f t="shared" si="12"/>
        <v>0</v>
      </c>
      <c r="K294" s="4">
        <f>Table39[[#This Row],[RN Hours Contract (W/ Admin, DON)]]/Table39[[#This Row],[RN Hours (w/ Admin, DON)]]</f>
        <v>0</v>
      </c>
      <c r="L294" s="3">
        <v>8.9675555555555562</v>
      </c>
      <c r="M294" s="3">
        <v>0</v>
      </c>
      <c r="N294" s="4">
        <f>Table39[[#This Row],[RN Hours Contract]]/Table39[[#This Row],[RN Hours]]</f>
        <v>0</v>
      </c>
      <c r="O294" s="3">
        <v>11.729222222222218</v>
      </c>
      <c r="P294" s="3">
        <v>0</v>
      </c>
      <c r="Q294" s="4">
        <f>Table39[[#This Row],[RN Admin Hours Contract]]/Table39[[#This Row],[RN Admin Hours]]</f>
        <v>0</v>
      </c>
      <c r="R294" s="3">
        <v>6.2222222222222223</v>
      </c>
      <c r="S294" s="3">
        <v>0</v>
      </c>
      <c r="T294" s="4">
        <f>Table39[[#This Row],[RN DON Hours Contract]]/Table39[[#This Row],[RN DON Hours]]</f>
        <v>0</v>
      </c>
      <c r="U294" s="3">
        <f>SUM(Table39[[#This Row],[LPN Hours]], Table39[[#This Row],[LPN Admin Hours]])</f>
        <v>52.935888888888883</v>
      </c>
      <c r="V294" s="3">
        <f>Table39[[#This Row],[LPN Hours Contract]]+Table39[[#This Row],[LPN Admin Hours Contract]]</f>
        <v>0</v>
      </c>
      <c r="W294" s="4">
        <f t="shared" si="13"/>
        <v>0</v>
      </c>
      <c r="X294" s="3">
        <v>52.935888888888883</v>
      </c>
      <c r="Y294" s="3">
        <v>0</v>
      </c>
      <c r="Z294" s="4">
        <f>Table39[[#This Row],[LPN Hours Contract]]/Table39[[#This Row],[LPN Hours]]</f>
        <v>0</v>
      </c>
      <c r="AA294" s="3">
        <v>0</v>
      </c>
      <c r="AB294" s="3">
        <v>0</v>
      </c>
      <c r="AC294" s="4">
        <v>0</v>
      </c>
      <c r="AD294" s="3">
        <f>SUM(Table39[[#This Row],[CNA Hours]], Table39[[#This Row],[NA in Training Hours]], Table39[[#This Row],[Med Aide/Tech Hours]])</f>
        <v>91.938555555555553</v>
      </c>
      <c r="AE294" s="3">
        <f>SUM(Table39[[#This Row],[CNA Hours Contract]], Table39[[#This Row],[NA in Training Hours Contract]], Table39[[#This Row],[Med Aide/Tech Hours Contract]])</f>
        <v>0</v>
      </c>
      <c r="AF294" s="4">
        <f>Table39[[#This Row],[CNA/NA/Med Aide Contract Hours]]/Table39[[#This Row],[Total CNA, NA in Training, Med Aide/Tech Hours]]</f>
        <v>0</v>
      </c>
      <c r="AG294" s="3">
        <v>22.919111111111111</v>
      </c>
      <c r="AH294" s="3">
        <v>0</v>
      </c>
      <c r="AI294" s="4">
        <f>Table39[[#This Row],[CNA Hours Contract]]/Table39[[#This Row],[CNA Hours]]</f>
        <v>0</v>
      </c>
      <c r="AJ294" s="3">
        <v>21.813444444444446</v>
      </c>
      <c r="AK294" s="3">
        <v>0</v>
      </c>
      <c r="AL294" s="4">
        <f>Table39[[#This Row],[NA in Training Hours Contract]]/Table39[[#This Row],[NA in Training Hours]]</f>
        <v>0</v>
      </c>
      <c r="AM294" s="3">
        <v>47.205999999999989</v>
      </c>
      <c r="AN294" s="3">
        <v>0</v>
      </c>
      <c r="AO294" s="4">
        <f>Table39[[#This Row],[Med Aide/Tech Hours Contract]]/Table39[[#This Row],[Med Aide/Tech Hours]]</f>
        <v>0</v>
      </c>
      <c r="AP294" s="1" t="s">
        <v>292</v>
      </c>
      <c r="AQ294" s="1">
        <v>7</v>
      </c>
    </row>
    <row r="295" spans="1:43" x14ac:dyDescent="0.2">
      <c r="A295" s="1" t="s">
        <v>479</v>
      </c>
      <c r="B295" s="1" t="s">
        <v>777</v>
      </c>
      <c r="C295" s="1" t="s">
        <v>1106</v>
      </c>
      <c r="D295" s="1" t="s">
        <v>1204</v>
      </c>
      <c r="E295" s="3">
        <v>64.411111111111111</v>
      </c>
      <c r="F295" s="3">
        <f t="shared" si="14"/>
        <v>181.072</v>
      </c>
      <c r="G295" s="3">
        <f>SUM(Table39[[#This Row],[RN Hours Contract (W/ Admin, DON)]], Table39[[#This Row],[LPN Contract Hours (w/ Admin)]], Table39[[#This Row],[CNA/NA/Med Aide Contract Hours]])</f>
        <v>0</v>
      </c>
      <c r="H295" s="4">
        <f>Table39[[#This Row],[Total Contract Hours]]/Table39[[#This Row],[Total Hours Nurse Staffing]]</f>
        <v>0</v>
      </c>
      <c r="I295" s="3">
        <f>SUM(Table39[[#This Row],[RN Hours]], Table39[[#This Row],[RN Admin Hours]], Table39[[#This Row],[RN DON Hours]])</f>
        <v>21.289333333333339</v>
      </c>
      <c r="J295" s="3">
        <f t="shared" si="12"/>
        <v>0</v>
      </c>
      <c r="K295" s="4">
        <f>Table39[[#This Row],[RN Hours Contract (W/ Admin, DON)]]/Table39[[#This Row],[RN Hours (w/ Admin, DON)]]</f>
        <v>0</v>
      </c>
      <c r="L295" s="3">
        <v>10.041777777777778</v>
      </c>
      <c r="M295" s="3">
        <v>0</v>
      </c>
      <c r="N295" s="4">
        <f>Table39[[#This Row],[RN Hours Contract]]/Table39[[#This Row],[RN Hours]]</f>
        <v>0</v>
      </c>
      <c r="O295" s="3">
        <v>5.5075555555555553</v>
      </c>
      <c r="P295" s="3">
        <v>0</v>
      </c>
      <c r="Q295" s="4">
        <f>Table39[[#This Row],[RN Admin Hours Contract]]/Table39[[#This Row],[RN Admin Hours]]</f>
        <v>0</v>
      </c>
      <c r="R295" s="3">
        <v>5.7400000000000055</v>
      </c>
      <c r="S295" s="3">
        <v>0</v>
      </c>
      <c r="T295" s="4">
        <f>Table39[[#This Row],[RN DON Hours Contract]]/Table39[[#This Row],[RN DON Hours]]</f>
        <v>0</v>
      </c>
      <c r="U295" s="3">
        <f>SUM(Table39[[#This Row],[LPN Hours]], Table39[[#This Row],[LPN Admin Hours]])</f>
        <v>35.539222222222222</v>
      </c>
      <c r="V295" s="3">
        <f>Table39[[#This Row],[LPN Hours Contract]]+Table39[[#This Row],[LPN Admin Hours Contract]]</f>
        <v>0</v>
      </c>
      <c r="W295" s="4">
        <f t="shared" si="13"/>
        <v>0</v>
      </c>
      <c r="X295" s="3">
        <v>35.539222222222222</v>
      </c>
      <c r="Y295" s="3">
        <v>0</v>
      </c>
      <c r="Z295" s="4">
        <f>Table39[[#This Row],[LPN Hours Contract]]/Table39[[#This Row],[LPN Hours]]</f>
        <v>0</v>
      </c>
      <c r="AA295" s="3">
        <v>0</v>
      </c>
      <c r="AB295" s="3">
        <v>0</v>
      </c>
      <c r="AC295" s="4">
        <v>0</v>
      </c>
      <c r="AD295" s="3">
        <f>SUM(Table39[[#This Row],[CNA Hours]], Table39[[#This Row],[NA in Training Hours]], Table39[[#This Row],[Med Aide/Tech Hours]])</f>
        <v>124.24344444444445</v>
      </c>
      <c r="AE295" s="3">
        <f>SUM(Table39[[#This Row],[CNA Hours Contract]], Table39[[#This Row],[NA in Training Hours Contract]], Table39[[#This Row],[Med Aide/Tech Hours Contract]])</f>
        <v>0</v>
      </c>
      <c r="AF295" s="4">
        <f>Table39[[#This Row],[CNA/NA/Med Aide Contract Hours]]/Table39[[#This Row],[Total CNA, NA in Training, Med Aide/Tech Hours]]</f>
        <v>0</v>
      </c>
      <c r="AG295" s="3">
        <v>84.521666666666661</v>
      </c>
      <c r="AH295" s="3">
        <v>0</v>
      </c>
      <c r="AI295" s="4">
        <f>Table39[[#This Row],[CNA Hours Contract]]/Table39[[#This Row],[CNA Hours]]</f>
        <v>0</v>
      </c>
      <c r="AJ295" s="3">
        <v>20.38955555555556</v>
      </c>
      <c r="AK295" s="3">
        <v>0</v>
      </c>
      <c r="AL295" s="4">
        <f>Table39[[#This Row],[NA in Training Hours Contract]]/Table39[[#This Row],[NA in Training Hours]]</f>
        <v>0</v>
      </c>
      <c r="AM295" s="3">
        <v>19.332222222222224</v>
      </c>
      <c r="AN295" s="3">
        <v>0</v>
      </c>
      <c r="AO295" s="4">
        <f>Table39[[#This Row],[Med Aide/Tech Hours Contract]]/Table39[[#This Row],[Med Aide/Tech Hours]]</f>
        <v>0</v>
      </c>
      <c r="AP295" s="1" t="s">
        <v>293</v>
      </c>
      <c r="AQ295" s="1">
        <v>7</v>
      </c>
    </row>
    <row r="296" spans="1:43" x14ac:dyDescent="0.2">
      <c r="A296" s="1" t="s">
        <v>479</v>
      </c>
      <c r="B296" s="1" t="s">
        <v>778</v>
      </c>
      <c r="C296" s="1" t="s">
        <v>1158</v>
      </c>
      <c r="D296" s="1" t="s">
        <v>1207</v>
      </c>
      <c r="E296" s="3">
        <v>36.244444444444447</v>
      </c>
      <c r="F296" s="3">
        <f t="shared" si="14"/>
        <v>182.23055555555555</v>
      </c>
      <c r="G296" s="3">
        <f>SUM(Table39[[#This Row],[RN Hours Contract (W/ Admin, DON)]], Table39[[#This Row],[LPN Contract Hours (w/ Admin)]], Table39[[#This Row],[CNA/NA/Med Aide Contract Hours]])</f>
        <v>0</v>
      </c>
      <c r="H296" s="4">
        <f>Table39[[#This Row],[Total Contract Hours]]/Table39[[#This Row],[Total Hours Nurse Staffing]]</f>
        <v>0</v>
      </c>
      <c r="I296" s="3">
        <f>SUM(Table39[[#This Row],[RN Hours]], Table39[[#This Row],[RN Admin Hours]], Table39[[#This Row],[RN DON Hours]])</f>
        <v>24.852777777777778</v>
      </c>
      <c r="J296" s="3">
        <f t="shared" si="12"/>
        <v>0</v>
      </c>
      <c r="K296" s="4">
        <f>Table39[[#This Row],[RN Hours Contract (W/ Admin, DON)]]/Table39[[#This Row],[RN Hours (w/ Admin, DON)]]</f>
        <v>0</v>
      </c>
      <c r="L296" s="3">
        <v>19.947222222222223</v>
      </c>
      <c r="M296" s="3">
        <v>0</v>
      </c>
      <c r="N296" s="4">
        <f>Table39[[#This Row],[RN Hours Contract]]/Table39[[#This Row],[RN Hours]]</f>
        <v>0</v>
      </c>
      <c r="O296" s="3">
        <v>0</v>
      </c>
      <c r="P296" s="3">
        <v>0</v>
      </c>
      <c r="Q296" s="4">
        <v>0</v>
      </c>
      <c r="R296" s="3">
        <v>4.9055555555555559</v>
      </c>
      <c r="S296" s="3">
        <v>0</v>
      </c>
      <c r="T296" s="4">
        <f>Table39[[#This Row],[RN DON Hours Contract]]/Table39[[#This Row],[RN DON Hours]]</f>
        <v>0</v>
      </c>
      <c r="U296" s="3">
        <f>SUM(Table39[[#This Row],[LPN Hours]], Table39[[#This Row],[LPN Admin Hours]])</f>
        <v>33.036111111111111</v>
      </c>
      <c r="V296" s="3">
        <f>Table39[[#This Row],[LPN Hours Contract]]+Table39[[#This Row],[LPN Admin Hours Contract]]</f>
        <v>0</v>
      </c>
      <c r="W296" s="4">
        <f t="shared" si="13"/>
        <v>0</v>
      </c>
      <c r="X296" s="3">
        <v>33.036111111111111</v>
      </c>
      <c r="Y296" s="3">
        <v>0</v>
      </c>
      <c r="Z296" s="4">
        <f>Table39[[#This Row],[LPN Hours Contract]]/Table39[[#This Row],[LPN Hours]]</f>
        <v>0</v>
      </c>
      <c r="AA296" s="3">
        <v>0</v>
      </c>
      <c r="AB296" s="3">
        <v>0</v>
      </c>
      <c r="AC296" s="4">
        <v>0</v>
      </c>
      <c r="AD296" s="3">
        <f>SUM(Table39[[#This Row],[CNA Hours]], Table39[[#This Row],[NA in Training Hours]], Table39[[#This Row],[Med Aide/Tech Hours]])</f>
        <v>124.34166666666667</v>
      </c>
      <c r="AE296" s="3">
        <f>SUM(Table39[[#This Row],[CNA Hours Contract]], Table39[[#This Row],[NA in Training Hours Contract]], Table39[[#This Row],[Med Aide/Tech Hours Contract]])</f>
        <v>0</v>
      </c>
      <c r="AF296" s="4">
        <f>Table39[[#This Row],[CNA/NA/Med Aide Contract Hours]]/Table39[[#This Row],[Total CNA, NA in Training, Med Aide/Tech Hours]]</f>
        <v>0</v>
      </c>
      <c r="AG296" s="3">
        <v>72.594444444444449</v>
      </c>
      <c r="AH296" s="3">
        <v>0</v>
      </c>
      <c r="AI296" s="4">
        <f>Table39[[#This Row],[CNA Hours Contract]]/Table39[[#This Row],[CNA Hours]]</f>
        <v>0</v>
      </c>
      <c r="AJ296" s="3">
        <v>29.072222222222223</v>
      </c>
      <c r="AK296" s="3">
        <v>0</v>
      </c>
      <c r="AL296" s="4">
        <f>Table39[[#This Row],[NA in Training Hours Contract]]/Table39[[#This Row],[NA in Training Hours]]</f>
        <v>0</v>
      </c>
      <c r="AM296" s="3">
        <v>22.675000000000001</v>
      </c>
      <c r="AN296" s="3">
        <v>0</v>
      </c>
      <c r="AO296" s="4">
        <f>Table39[[#This Row],[Med Aide/Tech Hours Contract]]/Table39[[#This Row],[Med Aide/Tech Hours]]</f>
        <v>0</v>
      </c>
      <c r="AP296" s="1" t="s">
        <v>294</v>
      </c>
      <c r="AQ296" s="1">
        <v>7</v>
      </c>
    </row>
    <row r="297" spans="1:43" x14ac:dyDescent="0.2">
      <c r="A297" s="1" t="s">
        <v>479</v>
      </c>
      <c r="B297" s="1" t="s">
        <v>779</v>
      </c>
      <c r="C297" s="1" t="s">
        <v>1159</v>
      </c>
      <c r="D297" s="1" t="s">
        <v>1227</v>
      </c>
      <c r="E297" s="3">
        <v>60.37777777777778</v>
      </c>
      <c r="F297" s="3">
        <f t="shared" si="14"/>
        <v>153.41166666666669</v>
      </c>
      <c r="G297" s="3">
        <f>SUM(Table39[[#This Row],[RN Hours Contract (W/ Admin, DON)]], Table39[[#This Row],[LPN Contract Hours (w/ Admin)]], Table39[[#This Row],[CNA/NA/Med Aide Contract Hours]])</f>
        <v>0.93611111111111112</v>
      </c>
      <c r="H297" s="4">
        <f>Table39[[#This Row],[Total Contract Hours]]/Table39[[#This Row],[Total Hours Nurse Staffing]]</f>
        <v>6.1019551605882493E-3</v>
      </c>
      <c r="I297" s="3">
        <f>SUM(Table39[[#This Row],[RN Hours]], Table39[[#This Row],[RN Admin Hours]], Table39[[#This Row],[RN DON Hours]])</f>
        <v>38.431666666666672</v>
      </c>
      <c r="J297" s="3">
        <f t="shared" si="12"/>
        <v>0.93611111111111112</v>
      </c>
      <c r="K297" s="4">
        <f>Table39[[#This Row],[RN Hours Contract (W/ Admin, DON)]]/Table39[[#This Row],[RN Hours (w/ Admin, DON)]]</f>
        <v>2.4357806785492285E-2</v>
      </c>
      <c r="L297" s="3">
        <v>31.52611111111111</v>
      </c>
      <c r="M297" s="3">
        <v>0</v>
      </c>
      <c r="N297" s="4">
        <f>Table39[[#This Row],[RN Hours Contract]]/Table39[[#This Row],[RN Hours]]</f>
        <v>0</v>
      </c>
      <c r="O297" s="3">
        <v>1.8833333333333333</v>
      </c>
      <c r="P297" s="3">
        <v>0.93611111111111112</v>
      </c>
      <c r="Q297" s="4">
        <f>Table39[[#This Row],[RN Admin Hours Contract]]/Table39[[#This Row],[RN Admin Hours]]</f>
        <v>0.49705014749262538</v>
      </c>
      <c r="R297" s="3">
        <v>5.0222222222222221</v>
      </c>
      <c r="S297" s="3">
        <v>0</v>
      </c>
      <c r="T297" s="4">
        <f>Table39[[#This Row],[RN DON Hours Contract]]/Table39[[#This Row],[RN DON Hours]]</f>
        <v>0</v>
      </c>
      <c r="U297" s="3">
        <f>SUM(Table39[[#This Row],[LPN Hours]], Table39[[#This Row],[LPN Admin Hours]])</f>
        <v>16.690111111111111</v>
      </c>
      <c r="V297" s="3">
        <f>Table39[[#This Row],[LPN Hours Contract]]+Table39[[#This Row],[LPN Admin Hours Contract]]</f>
        <v>0</v>
      </c>
      <c r="W297" s="4">
        <f t="shared" si="13"/>
        <v>0</v>
      </c>
      <c r="X297" s="3">
        <v>11.824333333333334</v>
      </c>
      <c r="Y297" s="3">
        <v>0</v>
      </c>
      <c r="Z297" s="4">
        <f>Table39[[#This Row],[LPN Hours Contract]]/Table39[[#This Row],[LPN Hours]]</f>
        <v>0</v>
      </c>
      <c r="AA297" s="3">
        <v>4.8657777777777778</v>
      </c>
      <c r="AB297" s="3">
        <v>0</v>
      </c>
      <c r="AC297" s="4">
        <f>Table39[[#This Row],[LPN Admin Hours Contract]]/Table39[[#This Row],[LPN Admin Hours]]</f>
        <v>0</v>
      </c>
      <c r="AD297" s="3">
        <f>SUM(Table39[[#This Row],[CNA Hours]], Table39[[#This Row],[NA in Training Hours]], Table39[[#This Row],[Med Aide/Tech Hours]])</f>
        <v>98.289888888888896</v>
      </c>
      <c r="AE297" s="3">
        <f>SUM(Table39[[#This Row],[CNA Hours Contract]], Table39[[#This Row],[NA in Training Hours Contract]], Table39[[#This Row],[Med Aide/Tech Hours Contract]])</f>
        <v>0</v>
      </c>
      <c r="AF297" s="4">
        <f>Table39[[#This Row],[CNA/NA/Med Aide Contract Hours]]/Table39[[#This Row],[Total CNA, NA in Training, Med Aide/Tech Hours]]</f>
        <v>0</v>
      </c>
      <c r="AG297" s="3">
        <v>74.656444444444446</v>
      </c>
      <c r="AH297" s="3">
        <v>0</v>
      </c>
      <c r="AI297" s="4">
        <f>Table39[[#This Row],[CNA Hours Contract]]/Table39[[#This Row],[CNA Hours]]</f>
        <v>0</v>
      </c>
      <c r="AJ297" s="3">
        <v>6.7995555555555569</v>
      </c>
      <c r="AK297" s="3">
        <v>0</v>
      </c>
      <c r="AL297" s="4">
        <f>Table39[[#This Row],[NA in Training Hours Contract]]/Table39[[#This Row],[NA in Training Hours]]</f>
        <v>0</v>
      </c>
      <c r="AM297" s="3">
        <v>16.83388888888889</v>
      </c>
      <c r="AN297" s="3">
        <v>0</v>
      </c>
      <c r="AO297" s="4">
        <f>Table39[[#This Row],[Med Aide/Tech Hours Contract]]/Table39[[#This Row],[Med Aide/Tech Hours]]</f>
        <v>0</v>
      </c>
      <c r="AP297" s="1" t="s">
        <v>295</v>
      </c>
      <c r="AQ297" s="1">
        <v>7</v>
      </c>
    </row>
    <row r="298" spans="1:43" x14ac:dyDescent="0.2">
      <c r="A298" s="1" t="s">
        <v>479</v>
      </c>
      <c r="B298" s="1" t="s">
        <v>780</v>
      </c>
      <c r="C298" s="1" t="s">
        <v>1096</v>
      </c>
      <c r="D298" s="1" t="s">
        <v>1264</v>
      </c>
      <c r="E298" s="3">
        <v>64.36666666666666</v>
      </c>
      <c r="F298" s="3">
        <f t="shared" si="14"/>
        <v>242.7953333333333</v>
      </c>
      <c r="G298" s="3">
        <f>SUM(Table39[[#This Row],[RN Hours Contract (W/ Admin, DON)]], Table39[[#This Row],[LPN Contract Hours (w/ Admin)]], Table39[[#This Row],[CNA/NA/Med Aide Contract Hours]])</f>
        <v>0</v>
      </c>
      <c r="H298" s="4">
        <f>Table39[[#This Row],[Total Contract Hours]]/Table39[[#This Row],[Total Hours Nurse Staffing]]</f>
        <v>0</v>
      </c>
      <c r="I298" s="3">
        <f>SUM(Table39[[#This Row],[RN Hours]], Table39[[#This Row],[RN Admin Hours]], Table39[[#This Row],[RN DON Hours]])</f>
        <v>33.642111111111113</v>
      </c>
      <c r="J298" s="3">
        <f t="shared" si="12"/>
        <v>0</v>
      </c>
      <c r="K298" s="4">
        <f>Table39[[#This Row],[RN Hours Contract (W/ Admin, DON)]]/Table39[[#This Row],[RN Hours (w/ Admin, DON)]]</f>
        <v>0</v>
      </c>
      <c r="L298" s="3">
        <v>22.365333333333336</v>
      </c>
      <c r="M298" s="3">
        <v>0</v>
      </c>
      <c r="N298" s="4">
        <f>Table39[[#This Row],[RN Hours Contract]]/Table39[[#This Row],[RN Hours]]</f>
        <v>0</v>
      </c>
      <c r="O298" s="3">
        <v>5.8545555555555566</v>
      </c>
      <c r="P298" s="3">
        <v>0</v>
      </c>
      <c r="Q298" s="4">
        <f>Table39[[#This Row],[RN Admin Hours Contract]]/Table39[[#This Row],[RN Admin Hours]]</f>
        <v>0</v>
      </c>
      <c r="R298" s="3">
        <v>5.4222222222222225</v>
      </c>
      <c r="S298" s="3">
        <v>0</v>
      </c>
      <c r="T298" s="4">
        <f>Table39[[#This Row],[RN DON Hours Contract]]/Table39[[#This Row],[RN DON Hours]]</f>
        <v>0</v>
      </c>
      <c r="U298" s="3">
        <f>SUM(Table39[[#This Row],[LPN Hours]], Table39[[#This Row],[LPN Admin Hours]])</f>
        <v>43.65</v>
      </c>
      <c r="V298" s="3">
        <f>Table39[[#This Row],[LPN Hours Contract]]+Table39[[#This Row],[LPN Admin Hours Contract]]</f>
        <v>0</v>
      </c>
      <c r="W298" s="4">
        <f t="shared" si="13"/>
        <v>0</v>
      </c>
      <c r="X298" s="3">
        <v>32.980777777777774</v>
      </c>
      <c r="Y298" s="3">
        <v>0</v>
      </c>
      <c r="Z298" s="4">
        <f>Table39[[#This Row],[LPN Hours Contract]]/Table39[[#This Row],[LPN Hours]]</f>
        <v>0</v>
      </c>
      <c r="AA298" s="3">
        <v>10.669222222222222</v>
      </c>
      <c r="AB298" s="3">
        <v>0</v>
      </c>
      <c r="AC298" s="4">
        <f>Table39[[#This Row],[LPN Admin Hours Contract]]/Table39[[#This Row],[LPN Admin Hours]]</f>
        <v>0</v>
      </c>
      <c r="AD298" s="3">
        <f>SUM(Table39[[#This Row],[CNA Hours]], Table39[[#This Row],[NA in Training Hours]], Table39[[#This Row],[Med Aide/Tech Hours]])</f>
        <v>165.50322222222221</v>
      </c>
      <c r="AE298" s="3">
        <f>SUM(Table39[[#This Row],[CNA Hours Contract]], Table39[[#This Row],[NA in Training Hours Contract]], Table39[[#This Row],[Med Aide/Tech Hours Contract]])</f>
        <v>0</v>
      </c>
      <c r="AF298" s="4">
        <f>Table39[[#This Row],[CNA/NA/Med Aide Contract Hours]]/Table39[[#This Row],[Total CNA, NA in Training, Med Aide/Tech Hours]]</f>
        <v>0</v>
      </c>
      <c r="AG298" s="3">
        <v>88.898111111111106</v>
      </c>
      <c r="AH298" s="3">
        <v>0</v>
      </c>
      <c r="AI298" s="4">
        <f>Table39[[#This Row],[CNA Hours Contract]]/Table39[[#This Row],[CNA Hours]]</f>
        <v>0</v>
      </c>
      <c r="AJ298" s="3">
        <v>43.465555555555554</v>
      </c>
      <c r="AK298" s="3">
        <v>0</v>
      </c>
      <c r="AL298" s="4">
        <f>Table39[[#This Row],[NA in Training Hours Contract]]/Table39[[#This Row],[NA in Training Hours]]</f>
        <v>0</v>
      </c>
      <c r="AM298" s="3">
        <v>33.139555555555553</v>
      </c>
      <c r="AN298" s="3">
        <v>0</v>
      </c>
      <c r="AO298" s="4">
        <f>Table39[[#This Row],[Med Aide/Tech Hours Contract]]/Table39[[#This Row],[Med Aide/Tech Hours]]</f>
        <v>0</v>
      </c>
      <c r="AP298" s="1" t="s">
        <v>296</v>
      </c>
      <c r="AQ298" s="1">
        <v>7</v>
      </c>
    </row>
    <row r="299" spans="1:43" x14ac:dyDescent="0.2">
      <c r="A299" s="1" t="s">
        <v>479</v>
      </c>
      <c r="B299" s="1" t="s">
        <v>781</v>
      </c>
      <c r="C299" s="1" t="s">
        <v>1055</v>
      </c>
      <c r="D299" s="1" t="s">
        <v>1246</v>
      </c>
      <c r="E299" s="3">
        <v>54.588888888888889</v>
      </c>
      <c r="F299" s="3">
        <f t="shared" si="14"/>
        <v>204.75</v>
      </c>
      <c r="G299" s="3">
        <f>SUM(Table39[[#This Row],[RN Hours Contract (W/ Admin, DON)]], Table39[[#This Row],[LPN Contract Hours (w/ Admin)]], Table39[[#This Row],[CNA/NA/Med Aide Contract Hours]])</f>
        <v>0</v>
      </c>
      <c r="H299" s="4">
        <f>Table39[[#This Row],[Total Contract Hours]]/Table39[[#This Row],[Total Hours Nurse Staffing]]</f>
        <v>0</v>
      </c>
      <c r="I299" s="3">
        <f>SUM(Table39[[#This Row],[RN Hours]], Table39[[#This Row],[RN Admin Hours]], Table39[[#This Row],[RN DON Hours]])</f>
        <v>16.152777777777779</v>
      </c>
      <c r="J299" s="3">
        <f t="shared" si="12"/>
        <v>0</v>
      </c>
      <c r="K299" s="4">
        <f>Table39[[#This Row],[RN Hours Contract (W/ Admin, DON)]]/Table39[[#This Row],[RN Hours (w/ Admin, DON)]]</f>
        <v>0</v>
      </c>
      <c r="L299" s="3">
        <v>16.152777777777779</v>
      </c>
      <c r="M299" s="3">
        <v>0</v>
      </c>
      <c r="N299" s="4">
        <f>Table39[[#This Row],[RN Hours Contract]]/Table39[[#This Row],[RN Hours]]</f>
        <v>0</v>
      </c>
      <c r="O299" s="3">
        <v>0</v>
      </c>
      <c r="P299" s="3">
        <v>0</v>
      </c>
      <c r="Q299" s="4">
        <v>0</v>
      </c>
      <c r="R299" s="3">
        <v>0</v>
      </c>
      <c r="S299" s="3">
        <v>0</v>
      </c>
      <c r="T299" s="4">
        <v>0</v>
      </c>
      <c r="U299" s="3">
        <f>SUM(Table39[[#This Row],[LPN Hours]], Table39[[#This Row],[LPN Admin Hours]])</f>
        <v>53.525000000000006</v>
      </c>
      <c r="V299" s="3">
        <f>Table39[[#This Row],[LPN Hours Contract]]+Table39[[#This Row],[LPN Admin Hours Contract]]</f>
        <v>0</v>
      </c>
      <c r="W299" s="4">
        <f t="shared" si="13"/>
        <v>0</v>
      </c>
      <c r="X299" s="3">
        <v>48.297222222222224</v>
      </c>
      <c r="Y299" s="3">
        <v>0</v>
      </c>
      <c r="Z299" s="4">
        <f>Table39[[#This Row],[LPN Hours Contract]]/Table39[[#This Row],[LPN Hours]]</f>
        <v>0</v>
      </c>
      <c r="AA299" s="3">
        <v>5.2277777777777779</v>
      </c>
      <c r="AB299" s="3">
        <v>0</v>
      </c>
      <c r="AC299" s="4">
        <f>Table39[[#This Row],[LPN Admin Hours Contract]]/Table39[[#This Row],[LPN Admin Hours]]</f>
        <v>0</v>
      </c>
      <c r="AD299" s="3">
        <f>SUM(Table39[[#This Row],[CNA Hours]], Table39[[#This Row],[NA in Training Hours]], Table39[[#This Row],[Med Aide/Tech Hours]])</f>
        <v>135.07222222222222</v>
      </c>
      <c r="AE299" s="3">
        <f>SUM(Table39[[#This Row],[CNA Hours Contract]], Table39[[#This Row],[NA in Training Hours Contract]], Table39[[#This Row],[Med Aide/Tech Hours Contract]])</f>
        <v>0</v>
      </c>
      <c r="AF299" s="4">
        <f>Table39[[#This Row],[CNA/NA/Med Aide Contract Hours]]/Table39[[#This Row],[Total CNA, NA in Training, Med Aide/Tech Hours]]</f>
        <v>0</v>
      </c>
      <c r="AG299" s="3">
        <v>124.48611111111111</v>
      </c>
      <c r="AH299" s="3">
        <v>0</v>
      </c>
      <c r="AI299" s="4">
        <f>Table39[[#This Row],[CNA Hours Contract]]/Table39[[#This Row],[CNA Hours]]</f>
        <v>0</v>
      </c>
      <c r="AJ299" s="3">
        <v>0</v>
      </c>
      <c r="AK299" s="3">
        <v>0</v>
      </c>
      <c r="AL299" s="4">
        <v>0</v>
      </c>
      <c r="AM299" s="3">
        <v>10.58611111111111</v>
      </c>
      <c r="AN299" s="3">
        <v>0</v>
      </c>
      <c r="AO299" s="4">
        <f>Table39[[#This Row],[Med Aide/Tech Hours Contract]]/Table39[[#This Row],[Med Aide/Tech Hours]]</f>
        <v>0</v>
      </c>
      <c r="AP299" s="1" t="s">
        <v>297</v>
      </c>
      <c r="AQ299" s="1">
        <v>7</v>
      </c>
    </row>
    <row r="300" spans="1:43" x14ac:dyDescent="0.2">
      <c r="A300" s="1" t="s">
        <v>479</v>
      </c>
      <c r="B300" s="1" t="s">
        <v>782</v>
      </c>
      <c r="C300" s="1" t="s">
        <v>1037</v>
      </c>
      <c r="D300" s="1" t="s">
        <v>1301</v>
      </c>
      <c r="E300" s="3">
        <v>33.422222222222224</v>
      </c>
      <c r="F300" s="3">
        <f t="shared" si="14"/>
        <v>103.53044444444446</v>
      </c>
      <c r="G300" s="3">
        <f>SUM(Table39[[#This Row],[RN Hours Contract (W/ Admin, DON)]], Table39[[#This Row],[LPN Contract Hours (w/ Admin)]], Table39[[#This Row],[CNA/NA/Med Aide Contract Hours]])</f>
        <v>0</v>
      </c>
      <c r="H300" s="4">
        <f>Table39[[#This Row],[Total Contract Hours]]/Table39[[#This Row],[Total Hours Nurse Staffing]]</f>
        <v>0</v>
      </c>
      <c r="I300" s="3">
        <f>SUM(Table39[[#This Row],[RN Hours]], Table39[[#This Row],[RN Admin Hours]], Table39[[#This Row],[RN DON Hours]])</f>
        <v>10.564444444444444</v>
      </c>
      <c r="J300" s="3">
        <f t="shared" si="12"/>
        <v>0</v>
      </c>
      <c r="K300" s="4">
        <f>Table39[[#This Row],[RN Hours Contract (W/ Admin, DON)]]/Table39[[#This Row],[RN Hours (w/ Admin, DON)]]</f>
        <v>0</v>
      </c>
      <c r="L300" s="3">
        <v>5.1598888888888883</v>
      </c>
      <c r="M300" s="3">
        <v>0</v>
      </c>
      <c r="N300" s="4">
        <f>Table39[[#This Row],[RN Hours Contract]]/Table39[[#This Row],[RN Hours]]</f>
        <v>0</v>
      </c>
      <c r="O300" s="3">
        <v>0</v>
      </c>
      <c r="P300" s="3">
        <v>0</v>
      </c>
      <c r="Q300" s="4">
        <v>0</v>
      </c>
      <c r="R300" s="3">
        <v>5.4045555555555556</v>
      </c>
      <c r="S300" s="3">
        <v>0</v>
      </c>
      <c r="T300" s="4">
        <f>Table39[[#This Row],[RN DON Hours Contract]]/Table39[[#This Row],[RN DON Hours]]</f>
        <v>0</v>
      </c>
      <c r="U300" s="3">
        <f>SUM(Table39[[#This Row],[LPN Hours]], Table39[[#This Row],[LPN Admin Hours]])</f>
        <v>22.198555555555558</v>
      </c>
      <c r="V300" s="3">
        <f>Table39[[#This Row],[LPN Hours Contract]]+Table39[[#This Row],[LPN Admin Hours Contract]]</f>
        <v>0</v>
      </c>
      <c r="W300" s="4">
        <f t="shared" si="13"/>
        <v>0</v>
      </c>
      <c r="X300" s="3">
        <v>15.954333333333334</v>
      </c>
      <c r="Y300" s="3">
        <v>0</v>
      </c>
      <c r="Z300" s="4">
        <f>Table39[[#This Row],[LPN Hours Contract]]/Table39[[#This Row],[LPN Hours]]</f>
        <v>0</v>
      </c>
      <c r="AA300" s="3">
        <v>6.2442222222222226</v>
      </c>
      <c r="AB300" s="3">
        <v>0</v>
      </c>
      <c r="AC300" s="4">
        <f>Table39[[#This Row],[LPN Admin Hours Contract]]/Table39[[#This Row],[LPN Admin Hours]]</f>
        <v>0</v>
      </c>
      <c r="AD300" s="3">
        <f>SUM(Table39[[#This Row],[CNA Hours]], Table39[[#This Row],[NA in Training Hours]], Table39[[#This Row],[Med Aide/Tech Hours]])</f>
        <v>70.76744444444445</v>
      </c>
      <c r="AE300" s="3">
        <f>SUM(Table39[[#This Row],[CNA Hours Contract]], Table39[[#This Row],[NA in Training Hours Contract]], Table39[[#This Row],[Med Aide/Tech Hours Contract]])</f>
        <v>0</v>
      </c>
      <c r="AF300" s="4">
        <f>Table39[[#This Row],[CNA/NA/Med Aide Contract Hours]]/Table39[[#This Row],[Total CNA, NA in Training, Med Aide/Tech Hours]]</f>
        <v>0</v>
      </c>
      <c r="AG300" s="3">
        <v>20.904666666666667</v>
      </c>
      <c r="AH300" s="3">
        <v>0</v>
      </c>
      <c r="AI300" s="4">
        <f>Table39[[#This Row],[CNA Hours Contract]]/Table39[[#This Row],[CNA Hours]]</f>
        <v>0</v>
      </c>
      <c r="AJ300" s="3">
        <v>26.551777777777772</v>
      </c>
      <c r="AK300" s="3">
        <v>0</v>
      </c>
      <c r="AL300" s="4">
        <f>Table39[[#This Row],[NA in Training Hours Contract]]/Table39[[#This Row],[NA in Training Hours]]</f>
        <v>0</v>
      </c>
      <c r="AM300" s="3">
        <v>23.311000000000003</v>
      </c>
      <c r="AN300" s="3">
        <v>0</v>
      </c>
      <c r="AO300" s="4">
        <f>Table39[[#This Row],[Med Aide/Tech Hours Contract]]/Table39[[#This Row],[Med Aide/Tech Hours]]</f>
        <v>0</v>
      </c>
      <c r="AP300" s="1" t="s">
        <v>298</v>
      </c>
      <c r="AQ300" s="1">
        <v>7</v>
      </c>
    </row>
    <row r="301" spans="1:43" x14ac:dyDescent="0.2">
      <c r="A301" s="1" t="s">
        <v>479</v>
      </c>
      <c r="B301" s="1" t="s">
        <v>783</v>
      </c>
      <c r="C301" s="1" t="s">
        <v>985</v>
      </c>
      <c r="D301" s="1" t="s">
        <v>1227</v>
      </c>
      <c r="E301" s="3">
        <v>91.5</v>
      </c>
      <c r="F301" s="3">
        <f t="shared" si="14"/>
        <v>338.67144444444449</v>
      </c>
      <c r="G301" s="3">
        <f>SUM(Table39[[#This Row],[RN Hours Contract (W/ Admin, DON)]], Table39[[#This Row],[LPN Contract Hours (w/ Admin)]], Table39[[#This Row],[CNA/NA/Med Aide Contract Hours]])</f>
        <v>2.5575555555555556</v>
      </c>
      <c r="H301" s="4">
        <f>Table39[[#This Row],[Total Contract Hours]]/Table39[[#This Row],[Total Hours Nurse Staffing]]</f>
        <v>7.5517307334574992E-3</v>
      </c>
      <c r="I301" s="3">
        <f>SUM(Table39[[#This Row],[RN Hours]], Table39[[#This Row],[RN Admin Hours]], Table39[[#This Row],[RN DON Hours]])</f>
        <v>31.513777777777776</v>
      </c>
      <c r="J301" s="3">
        <f t="shared" si="12"/>
        <v>1.1381111111111111</v>
      </c>
      <c r="K301" s="4">
        <f>Table39[[#This Row],[RN Hours Contract (W/ Admin, DON)]]/Table39[[#This Row],[RN Hours (w/ Admin, DON)]]</f>
        <v>3.6114715256818891E-2</v>
      </c>
      <c r="L301" s="3">
        <v>12.339888888888888</v>
      </c>
      <c r="M301" s="3">
        <v>0</v>
      </c>
      <c r="N301" s="4">
        <f>Table39[[#This Row],[RN Hours Contract]]/Table39[[#This Row],[RN Hours]]</f>
        <v>0</v>
      </c>
      <c r="O301" s="3">
        <v>13.484999999999998</v>
      </c>
      <c r="P301" s="3">
        <v>1.1381111111111111</v>
      </c>
      <c r="Q301" s="4">
        <f>Table39[[#This Row],[RN Admin Hours Contract]]/Table39[[#This Row],[RN Admin Hours]]</f>
        <v>8.4398302640794315E-2</v>
      </c>
      <c r="R301" s="3">
        <v>5.6888888888888891</v>
      </c>
      <c r="S301" s="3">
        <v>0</v>
      </c>
      <c r="T301" s="4">
        <f>Table39[[#This Row],[RN DON Hours Contract]]/Table39[[#This Row],[RN DON Hours]]</f>
        <v>0</v>
      </c>
      <c r="U301" s="3">
        <f>SUM(Table39[[#This Row],[LPN Hours]], Table39[[#This Row],[LPN Admin Hours]])</f>
        <v>108.51022222222223</v>
      </c>
      <c r="V301" s="3">
        <f>Table39[[#This Row],[LPN Hours Contract]]+Table39[[#This Row],[LPN Admin Hours Contract]]</f>
        <v>0</v>
      </c>
      <c r="W301" s="4">
        <f t="shared" si="13"/>
        <v>0</v>
      </c>
      <c r="X301" s="3">
        <v>84.835666666666668</v>
      </c>
      <c r="Y301" s="3">
        <v>0</v>
      </c>
      <c r="Z301" s="4">
        <f>Table39[[#This Row],[LPN Hours Contract]]/Table39[[#This Row],[LPN Hours]]</f>
        <v>0</v>
      </c>
      <c r="AA301" s="3">
        <v>23.674555555555557</v>
      </c>
      <c r="AB301" s="3">
        <v>0</v>
      </c>
      <c r="AC301" s="4">
        <f>Table39[[#This Row],[LPN Admin Hours Contract]]/Table39[[#This Row],[LPN Admin Hours]]</f>
        <v>0</v>
      </c>
      <c r="AD301" s="3">
        <f>SUM(Table39[[#This Row],[CNA Hours]], Table39[[#This Row],[NA in Training Hours]], Table39[[#This Row],[Med Aide/Tech Hours]])</f>
        <v>198.64744444444449</v>
      </c>
      <c r="AE301" s="3">
        <f>SUM(Table39[[#This Row],[CNA Hours Contract]], Table39[[#This Row],[NA in Training Hours Contract]], Table39[[#This Row],[Med Aide/Tech Hours Contract]])</f>
        <v>1.4194444444444445</v>
      </c>
      <c r="AF301" s="4">
        <f>Table39[[#This Row],[CNA/NA/Med Aide Contract Hours]]/Table39[[#This Row],[Total CNA, NA in Training, Med Aide/Tech Hours]]</f>
        <v>7.1455459616618375E-3</v>
      </c>
      <c r="AG301" s="3">
        <v>151.33955555555556</v>
      </c>
      <c r="AH301" s="3">
        <v>1.4194444444444445</v>
      </c>
      <c r="AI301" s="4">
        <f>Table39[[#This Row],[CNA Hours Contract]]/Table39[[#This Row],[CNA Hours]]</f>
        <v>9.379203204567213E-3</v>
      </c>
      <c r="AJ301" s="3">
        <v>12.617888888888888</v>
      </c>
      <c r="AK301" s="3">
        <v>0</v>
      </c>
      <c r="AL301" s="4">
        <f>Table39[[#This Row],[NA in Training Hours Contract]]/Table39[[#This Row],[NA in Training Hours]]</f>
        <v>0</v>
      </c>
      <c r="AM301" s="3">
        <v>34.690000000000012</v>
      </c>
      <c r="AN301" s="3">
        <v>0</v>
      </c>
      <c r="AO301" s="4">
        <f>Table39[[#This Row],[Med Aide/Tech Hours Contract]]/Table39[[#This Row],[Med Aide/Tech Hours]]</f>
        <v>0</v>
      </c>
      <c r="AP301" s="1" t="s">
        <v>299</v>
      </c>
      <c r="AQ301" s="1">
        <v>7</v>
      </c>
    </row>
    <row r="302" spans="1:43" x14ac:dyDescent="0.2">
      <c r="A302" s="1" t="s">
        <v>479</v>
      </c>
      <c r="B302" s="1" t="s">
        <v>784</v>
      </c>
      <c r="C302" s="1" t="s">
        <v>965</v>
      </c>
      <c r="D302" s="1" t="s">
        <v>1271</v>
      </c>
      <c r="E302" s="3">
        <v>46.488888888888887</v>
      </c>
      <c r="F302" s="3">
        <f t="shared" si="14"/>
        <v>126.43622222222221</v>
      </c>
      <c r="G302" s="3">
        <f>SUM(Table39[[#This Row],[RN Hours Contract (W/ Admin, DON)]], Table39[[#This Row],[LPN Contract Hours (w/ Admin)]], Table39[[#This Row],[CNA/NA/Med Aide Contract Hours]])</f>
        <v>0</v>
      </c>
      <c r="H302" s="4">
        <f>Table39[[#This Row],[Total Contract Hours]]/Table39[[#This Row],[Total Hours Nurse Staffing]]</f>
        <v>0</v>
      </c>
      <c r="I302" s="3">
        <f>SUM(Table39[[#This Row],[RN Hours]], Table39[[#This Row],[RN Admin Hours]], Table39[[#This Row],[RN DON Hours]])</f>
        <v>8.530555555555555</v>
      </c>
      <c r="J302" s="3">
        <f t="shared" si="12"/>
        <v>0</v>
      </c>
      <c r="K302" s="4">
        <f>Table39[[#This Row],[RN Hours Contract (W/ Admin, DON)]]/Table39[[#This Row],[RN Hours (w/ Admin, DON)]]</f>
        <v>0</v>
      </c>
      <c r="L302" s="3">
        <v>2.3083333333333331</v>
      </c>
      <c r="M302" s="3">
        <v>0</v>
      </c>
      <c r="N302" s="4">
        <f>Table39[[#This Row],[RN Hours Contract]]/Table39[[#This Row],[RN Hours]]</f>
        <v>0</v>
      </c>
      <c r="O302" s="3">
        <v>0</v>
      </c>
      <c r="P302" s="3">
        <v>0</v>
      </c>
      <c r="Q302" s="4">
        <v>0</v>
      </c>
      <c r="R302" s="3">
        <v>6.2222222222222223</v>
      </c>
      <c r="S302" s="3">
        <v>0</v>
      </c>
      <c r="T302" s="4">
        <f>Table39[[#This Row],[RN DON Hours Contract]]/Table39[[#This Row],[RN DON Hours]]</f>
        <v>0</v>
      </c>
      <c r="U302" s="3">
        <f>SUM(Table39[[#This Row],[LPN Hours]], Table39[[#This Row],[LPN Admin Hours]])</f>
        <v>19.930666666666667</v>
      </c>
      <c r="V302" s="3">
        <f>Table39[[#This Row],[LPN Hours Contract]]+Table39[[#This Row],[LPN Admin Hours Contract]]</f>
        <v>0</v>
      </c>
      <c r="W302" s="4">
        <f t="shared" si="13"/>
        <v>0</v>
      </c>
      <c r="X302" s="3">
        <v>19.930666666666667</v>
      </c>
      <c r="Y302" s="3">
        <v>0</v>
      </c>
      <c r="Z302" s="4">
        <f>Table39[[#This Row],[LPN Hours Contract]]/Table39[[#This Row],[LPN Hours]]</f>
        <v>0</v>
      </c>
      <c r="AA302" s="3">
        <v>0</v>
      </c>
      <c r="AB302" s="3">
        <v>0</v>
      </c>
      <c r="AC302" s="4">
        <v>0</v>
      </c>
      <c r="AD302" s="3">
        <f>SUM(Table39[[#This Row],[CNA Hours]], Table39[[#This Row],[NA in Training Hours]], Table39[[#This Row],[Med Aide/Tech Hours]])</f>
        <v>97.974999999999994</v>
      </c>
      <c r="AE302" s="3">
        <f>SUM(Table39[[#This Row],[CNA Hours Contract]], Table39[[#This Row],[NA in Training Hours Contract]], Table39[[#This Row],[Med Aide/Tech Hours Contract]])</f>
        <v>0</v>
      </c>
      <c r="AF302" s="4">
        <f>Table39[[#This Row],[CNA/NA/Med Aide Contract Hours]]/Table39[[#This Row],[Total CNA, NA in Training, Med Aide/Tech Hours]]</f>
        <v>0</v>
      </c>
      <c r="AG302" s="3">
        <v>62.14266666666667</v>
      </c>
      <c r="AH302" s="3">
        <v>0</v>
      </c>
      <c r="AI302" s="4">
        <f>Table39[[#This Row],[CNA Hours Contract]]/Table39[[#This Row],[CNA Hours]]</f>
        <v>0</v>
      </c>
      <c r="AJ302" s="3">
        <v>25.515666666666664</v>
      </c>
      <c r="AK302" s="3">
        <v>0</v>
      </c>
      <c r="AL302" s="4">
        <f>Table39[[#This Row],[NA in Training Hours Contract]]/Table39[[#This Row],[NA in Training Hours]]</f>
        <v>0</v>
      </c>
      <c r="AM302" s="3">
        <v>10.316666666666666</v>
      </c>
      <c r="AN302" s="3">
        <v>0</v>
      </c>
      <c r="AO302" s="4">
        <f>Table39[[#This Row],[Med Aide/Tech Hours Contract]]/Table39[[#This Row],[Med Aide/Tech Hours]]</f>
        <v>0</v>
      </c>
      <c r="AP302" s="1" t="s">
        <v>300</v>
      </c>
      <c r="AQ302" s="1">
        <v>7</v>
      </c>
    </row>
    <row r="303" spans="1:43" x14ac:dyDescent="0.2">
      <c r="A303" s="1" t="s">
        <v>479</v>
      </c>
      <c r="B303" s="1" t="s">
        <v>785</v>
      </c>
      <c r="C303" s="1" t="s">
        <v>1160</v>
      </c>
      <c r="D303" s="1" t="s">
        <v>1311</v>
      </c>
      <c r="E303" s="3">
        <v>42.588888888888889</v>
      </c>
      <c r="F303" s="3">
        <f t="shared" si="14"/>
        <v>105.74166666666667</v>
      </c>
      <c r="G303" s="3">
        <f>SUM(Table39[[#This Row],[RN Hours Contract (W/ Admin, DON)]], Table39[[#This Row],[LPN Contract Hours (w/ Admin)]], Table39[[#This Row],[CNA/NA/Med Aide Contract Hours]])</f>
        <v>0</v>
      </c>
      <c r="H303" s="4">
        <f>Table39[[#This Row],[Total Contract Hours]]/Table39[[#This Row],[Total Hours Nurse Staffing]]</f>
        <v>0</v>
      </c>
      <c r="I303" s="3">
        <f>SUM(Table39[[#This Row],[RN Hours]], Table39[[#This Row],[RN Admin Hours]], Table39[[#This Row],[RN DON Hours]])</f>
        <v>14.758333333333333</v>
      </c>
      <c r="J303" s="3">
        <f t="shared" si="12"/>
        <v>0</v>
      </c>
      <c r="K303" s="4">
        <f>Table39[[#This Row],[RN Hours Contract (W/ Admin, DON)]]/Table39[[#This Row],[RN Hours (w/ Admin, DON)]]</f>
        <v>0</v>
      </c>
      <c r="L303" s="3">
        <v>8.8916666666666675</v>
      </c>
      <c r="M303" s="3">
        <v>0</v>
      </c>
      <c r="N303" s="4">
        <f>Table39[[#This Row],[RN Hours Contract]]/Table39[[#This Row],[RN Hours]]</f>
        <v>0</v>
      </c>
      <c r="O303" s="3">
        <v>0</v>
      </c>
      <c r="P303" s="3">
        <v>0</v>
      </c>
      <c r="Q303" s="4">
        <v>0</v>
      </c>
      <c r="R303" s="3">
        <v>5.8666666666666663</v>
      </c>
      <c r="S303" s="3">
        <v>0</v>
      </c>
      <c r="T303" s="4">
        <f>Table39[[#This Row],[RN DON Hours Contract]]/Table39[[#This Row],[RN DON Hours]]</f>
        <v>0</v>
      </c>
      <c r="U303" s="3">
        <f>SUM(Table39[[#This Row],[LPN Hours]], Table39[[#This Row],[LPN Admin Hours]])</f>
        <v>22.013888888888889</v>
      </c>
      <c r="V303" s="3">
        <f>Table39[[#This Row],[LPN Hours Contract]]+Table39[[#This Row],[LPN Admin Hours Contract]]</f>
        <v>0</v>
      </c>
      <c r="W303" s="4">
        <f t="shared" si="13"/>
        <v>0</v>
      </c>
      <c r="X303" s="3">
        <v>16.772222222222222</v>
      </c>
      <c r="Y303" s="3">
        <v>0</v>
      </c>
      <c r="Z303" s="4">
        <f>Table39[[#This Row],[LPN Hours Contract]]/Table39[[#This Row],[LPN Hours]]</f>
        <v>0</v>
      </c>
      <c r="AA303" s="3">
        <v>5.2416666666666663</v>
      </c>
      <c r="AB303" s="3">
        <v>0</v>
      </c>
      <c r="AC303" s="4">
        <f>Table39[[#This Row],[LPN Admin Hours Contract]]/Table39[[#This Row],[LPN Admin Hours]]</f>
        <v>0</v>
      </c>
      <c r="AD303" s="3">
        <f>SUM(Table39[[#This Row],[CNA Hours]], Table39[[#This Row],[NA in Training Hours]], Table39[[#This Row],[Med Aide/Tech Hours]])</f>
        <v>68.969444444444449</v>
      </c>
      <c r="AE303" s="3">
        <f>SUM(Table39[[#This Row],[CNA Hours Contract]], Table39[[#This Row],[NA in Training Hours Contract]], Table39[[#This Row],[Med Aide/Tech Hours Contract]])</f>
        <v>0</v>
      </c>
      <c r="AF303" s="4">
        <f>Table39[[#This Row],[CNA/NA/Med Aide Contract Hours]]/Table39[[#This Row],[Total CNA, NA in Training, Med Aide/Tech Hours]]</f>
        <v>0</v>
      </c>
      <c r="AG303" s="3">
        <v>58.480555555555554</v>
      </c>
      <c r="AH303" s="3">
        <v>0</v>
      </c>
      <c r="AI303" s="4">
        <f>Table39[[#This Row],[CNA Hours Contract]]/Table39[[#This Row],[CNA Hours]]</f>
        <v>0</v>
      </c>
      <c r="AJ303" s="3">
        <v>0</v>
      </c>
      <c r="AK303" s="3">
        <v>0</v>
      </c>
      <c r="AL303" s="4">
        <v>0</v>
      </c>
      <c r="AM303" s="3">
        <v>10.488888888888889</v>
      </c>
      <c r="AN303" s="3">
        <v>0</v>
      </c>
      <c r="AO303" s="4">
        <f>Table39[[#This Row],[Med Aide/Tech Hours Contract]]/Table39[[#This Row],[Med Aide/Tech Hours]]</f>
        <v>0</v>
      </c>
      <c r="AP303" s="1" t="s">
        <v>301</v>
      </c>
      <c r="AQ303" s="1">
        <v>7</v>
      </c>
    </row>
    <row r="304" spans="1:43" x14ac:dyDescent="0.2">
      <c r="A304" s="1" t="s">
        <v>479</v>
      </c>
      <c r="B304" s="1" t="s">
        <v>786</v>
      </c>
      <c r="C304" s="1" t="s">
        <v>1161</v>
      </c>
      <c r="D304" s="1" t="s">
        <v>1234</v>
      </c>
      <c r="E304" s="3">
        <v>41.266666666666666</v>
      </c>
      <c r="F304" s="3">
        <f t="shared" si="14"/>
        <v>159.62977777777778</v>
      </c>
      <c r="G304" s="3">
        <f>SUM(Table39[[#This Row],[RN Hours Contract (W/ Admin, DON)]], Table39[[#This Row],[LPN Contract Hours (w/ Admin)]], Table39[[#This Row],[CNA/NA/Med Aide Contract Hours]])</f>
        <v>0</v>
      </c>
      <c r="H304" s="4">
        <f>Table39[[#This Row],[Total Contract Hours]]/Table39[[#This Row],[Total Hours Nurse Staffing]]</f>
        <v>0</v>
      </c>
      <c r="I304" s="3">
        <f>SUM(Table39[[#This Row],[RN Hours]], Table39[[#This Row],[RN Admin Hours]], Table39[[#This Row],[RN DON Hours]])</f>
        <v>27.717666666666666</v>
      </c>
      <c r="J304" s="3">
        <f t="shared" si="12"/>
        <v>0</v>
      </c>
      <c r="K304" s="4">
        <f>Table39[[#This Row],[RN Hours Contract (W/ Admin, DON)]]/Table39[[#This Row],[RN Hours (w/ Admin, DON)]]</f>
        <v>0</v>
      </c>
      <c r="L304" s="3">
        <v>22.117666666666665</v>
      </c>
      <c r="M304" s="3">
        <v>0</v>
      </c>
      <c r="N304" s="4">
        <f>Table39[[#This Row],[RN Hours Contract]]/Table39[[#This Row],[RN Hours]]</f>
        <v>0</v>
      </c>
      <c r="O304" s="3">
        <v>0</v>
      </c>
      <c r="P304" s="3">
        <v>0</v>
      </c>
      <c r="Q304" s="4">
        <v>0</v>
      </c>
      <c r="R304" s="3">
        <v>5.6</v>
      </c>
      <c r="S304" s="3">
        <v>0</v>
      </c>
      <c r="T304" s="4">
        <f>Table39[[#This Row],[RN DON Hours Contract]]/Table39[[#This Row],[RN DON Hours]]</f>
        <v>0</v>
      </c>
      <c r="U304" s="3">
        <f>SUM(Table39[[#This Row],[LPN Hours]], Table39[[#This Row],[LPN Admin Hours]])</f>
        <v>60.555888888888894</v>
      </c>
      <c r="V304" s="3">
        <f>Table39[[#This Row],[LPN Hours Contract]]+Table39[[#This Row],[LPN Admin Hours Contract]]</f>
        <v>0</v>
      </c>
      <c r="W304" s="4">
        <f t="shared" si="13"/>
        <v>0</v>
      </c>
      <c r="X304" s="3">
        <v>55.420111111111119</v>
      </c>
      <c r="Y304" s="3">
        <v>0</v>
      </c>
      <c r="Z304" s="4">
        <f>Table39[[#This Row],[LPN Hours Contract]]/Table39[[#This Row],[LPN Hours]]</f>
        <v>0</v>
      </c>
      <c r="AA304" s="3">
        <v>5.1357777777777782</v>
      </c>
      <c r="AB304" s="3">
        <v>0</v>
      </c>
      <c r="AC304" s="4">
        <f>Table39[[#This Row],[LPN Admin Hours Contract]]/Table39[[#This Row],[LPN Admin Hours]]</f>
        <v>0</v>
      </c>
      <c r="AD304" s="3">
        <f>SUM(Table39[[#This Row],[CNA Hours]], Table39[[#This Row],[NA in Training Hours]], Table39[[#This Row],[Med Aide/Tech Hours]])</f>
        <v>71.356222222222215</v>
      </c>
      <c r="AE304" s="3">
        <f>SUM(Table39[[#This Row],[CNA Hours Contract]], Table39[[#This Row],[NA in Training Hours Contract]], Table39[[#This Row],[Med Aide/Tech Hours Contract]])</f>
        <v>0</v>
      </c>
      <c r="AF304" s="4">
        <f>Table39[[#This Row],[CNA/NA/Med Aide Contract Hours]]/Table39[[#This Row],[Total CNA, NA in Training, Med Aide/Tech Hours]]</f>
        <v>0</v>
      </c>
      <c r="AG304" s="3">
        <v>66.923888888888882</v>
      </c>
      <c r="AH304" s="3">
        <v>0</v>
      </c>
      <c r="AI304" s="4">
        <f>Table39[[#This Row],[CNA Hours Contract]]/Table39[[#This Row],[CNA Hours]]</f>
        <v>0</v>
      </c>
      <c r="AJ304" s="3">
        <v>4.4323333333333341</v>
      </c>
      <c r="AK304" s="3">
        <v>0</v>
      </c>
      <c r="AL304" s="4">
        <f>Table39[[#This Row],[NA in Training Hours Contract]]/Table39[[#This Row],[NA in Training Hours]]</f>
        <v>0</v>
      </c>
      <c r="AM304" s="3">
        <v>0</v>
      </c>
      <c r="AN304" s="3">
        <v>0</v>
      </c>
      <c r="AO304" s="4">
        <v>0</v>
      </c>
      <c r="AP304" s="1" t="s">
        <v>302</v>
      </c>
      <c r="AQ304" s="1">
        <v>7</v>
      </c>
    </row>
    <row r="305" spans="1:43" x14ac:dyDescent="0.2">
      <c r="A305" s="1" t="s">
        <v>479</v>
      </c>
      <c r="B305" s="1" t="s">
        <v>787</v>
      </c>
      <c r="C305" s="1" t="s">
        <v>1050</v>
      </c>
      <c r="D305" s="1" t="s">
        <v>1293</v>
      </c>
      <c r="E305" s="3">
        <v>65.811111111111117</v>
      </c>
      <c r="F305" s="3">
        <f t="shared" si="14"/>
        <v>162.25833333333333</v>
      </c>
      <c r="G305" s="3">
        <f>SUM(Table39[[#This Row],[RN Hours Contract (W/ Admin, DON)]], Table39[[#This Row],[LPN Contract Hours (w/ Admin)]], Table39[[#This Row],[CNA/NA/Med Aide Contract Hours]])</f>
        <v>0.33333333333333331</v>
      </c>
      <c r="H305" s="4">
        <f>Table39[[#This Row],[Total Contract Hours]]/Table39[[#This Row],[Total Hours Nurse Staffing]]</f>
        <v>2.0543372194545733E-3</v>
      </c>
      <c r="I305" s="3">
        <f>SUM(Table39[[#This Row],[RN Hours]], Table39[[#This Row],[RN Admin Hours]], Table39[[#This Row],[RN DON Hours]])</f>
        <v>10.555555555555555</v>
      </c>
      <c r="J305" s="3">
        <f t="shared" ref="J305:J368" si="15">SUM(M305,P305,S305)</f>
        <v>0.33333333333333331</v>
      </c>
      <c r="K305" s="4">
        <f>Table39[[#This Row],[RN Hours Contract (W/ Admin, DON)]]/Table39[[#This Row],[RN Hours (w/ Admin, DON)]]</f>
        <v>3.1578947368421054E-2</v>
      </c>
      <c r="L305" s="3">
        <v>4.5333333333333332</v>
      </c>
      <c r="M305" s="3">
        <v>0</v>
      </c>
      <c r="N305" s="4">
        <f>Table39[[#This Row],[RN Hours Contract]]/Table39[[#This Row],[RN Hours]]</f>
        <v>0</v>
      </c>
      <c r="O305" s="3">
        <v>0</v>
      </c>
      <c r="P305" s="3">
        <v>0</v>
      </c>
      <c r="Q305" s="4">
        <v>0</v>
      </c>
      <c r="R305" s="3">
        <v>6.0222222222222221</v>
      </c>
      <c r="S305" s="3">
        <v>0.33333333333333331</v>
      </c>
      <c r="T305" s="4">
        <f>Table39[[#This Row],[RN DON Hours Contract]]/Table39[[#This Row],[RN DON Hours]]</f>
        <v>5.5350553505535055E-2</v>
      </c>
      <c r="U305" s="3">
        <f>SUM(Table39[[#This Row],[LPN Hours]], Table39[[#This Row],[LPN Admin Hours]])</f>
        <v>47.713888888888889</v>
      </c>
      <c r="V305" s="3">
        <f>Table39[[#This Row],[LPN Hours Contract]]+Table39[[#This Row],[LPN Admin Hours Contract]]</f>
        <v>0</v>
      </c>
      <c r="W305" s="4">
        <f t="shared" ref="W305:W368" si="16">V305/U305</f>
        <v>0</v>
      </c>
      <c r="X305" s="3">
        <v>47.713888888888889</v>
      </c>
      <c r="Y305" s="3">
        <v>0</v>
      </c>
      <c r="Z305" s="4">
        <f>Table39[[#This Row],[LPN Hours Contract]]/Table39[[#This Row],[LPN Hours]]</f>
        <v>0</v>
      </c>
      <c r="AA305" s="3">
        <v>0</v>
      </c>
      <c r="AB305" s="3">
        <v>0</v>
      </c>
      <c r="AC305" s="4">
        <v>0</v>
      </c>
      <c r="AD305" s="3">
        <f>SUM(Table39[[#This Row],[CNA Hours]], Table39[[#This Row],[NA in Training Hours]], Table39[[#This Row],[Med Aide/Tech Hours]])</f>
        <v>103.98888888888888</v>
      </c>
      <c r="AE305" s="3">
        <f>SUM(Table39[[#This Row],[CNA Hours Contract]], Table39[[#This Row],[NA in Training Hours Contract]], Table39[[#This Row],[Med Aide/Tech Hours Contract]])</f>
        <v>0</v>
      </c>
      <c r="AF305" s="4">
        <f>Table39[[#This Row],[CNA/NA/Med Aide Contract Hours]]/Table39[[#This Row],[Total CNA, NA in Training, Med Aide/Tech Hours]]</f>
        <v>0</v>
      </c>
      <c r="AG305" s="3">
        <v>88.908333333333331</v>
      </c>
      <c r="AH305" s="3">
        <v>0</v>
      </c>
      <c r="AI305" s="4">
        <f>Table39[[#This Row],[CNA Hours Contract]]/Table39[[#This Row],[CNA Hours]]</f>
        <v>0</v>
      </c>
      <c r="AJ305" s="3">
        <v>0</v>
      </c>
      <c r="AK305" s="3">
        <v>0</v>
      </c>
      <c r="AL305" s="4">
        <v>0</v>
      </c>
      <c r="AM305" s="3">
        <v>15.080555555555556</v>
      </c>
      <c r="AN305" s="3">
        <v>0</v>
      </c>
      <c r="AO305" s="4">
        <f>Table39[[#This Row],[Med Aide/Tech Hours Contract]]/Table39[[#This Row],[Med Aide/Tech Hours]]</f>
        <v>0</v>
      </c>
      <c r="AP305" s="1" t="s">
        <v>303</v>
      </c>
      <c r="AQ305" s="1">
        <v>7</v>
      </c>
    </row>
    <row r="306" spans="1:43" x14ac:dyDescent="0.2">
      <c r="A306" s="1" t="s">
        <v>479</v>
      </c>
      <c r="B306" s="1" t="s">
        <v>788</v>
      </c>
      <c r="C306" s="1" t="s">
        <v>1154</v>
      </c>
      <c r="D306" s="1" t="s">
        <v>1226</v>
      </c>
      <c r="E306" s="3">
        <v>45.511111111111113</v>
      </c>
      <c r="F306" s="3">
        <f t="shared" si="14"/>
        <v>171.07533333333333</v>
      </c>
      <c r="G306" s="3">
        <f>SUM(Table39[[#This Row],[RN Hours Contract (W/ Admin, DON)]], Table39[[#This Row],[LPN Contract Hours (w/ Admin)]], Table39[[#This Row],[CNA/NA/Med Aide Contract Hours]])</f>
        <v>0</v>
      </c>
      <c r="H306" s="4">
        <f>Table39[[#This Row],[Total Contract Hours]]/Table39[[#This Row],[Total Hours Nurse Staffing]]</f>
        <v>0</v>
      </c>
      <c r="I306" s="3">
        <f>SUM(Table39[[#This Row],[RN Hours]], Table39[[#This Row],[RN Admin Hours]], Table39[[#This Row],[RN DON Hours]])</f>
        <v>15.64711111111111</v>
      </c>
      <c r="J306" s="3">
        <f t="shared" si="15"/>
        <v>0</v>
      </c>
      <c r="K306" s="4">
        <f>Table39[[#This Row],[RN Hours Contract (W/ Admin, DON)]]/Table39[[#This Row],[RN Hours (w/ Admin, DON)]]</f>
        <v>0</v>
      </c>
      <c r="L306" s="3">
        <v>12.658111111111111</v>
      </c>
      <c r="M306" s="3">
        <v>0</v>
      </c>
      <c r="N306" s="4">
        <f>Table39[[#This Row],[RN Hours Contract]]/Table39[[#This Row],[RN Hours]]</f>
        <v>0</v>
      </c>
      <c r="O306" s="3">
        <v>0.85566666666666658</v>
      </c>
      <c r="P306" s="3">
        <v>0</v>
      </c>
      <c r="Q306" s="4">
        <f>Table39[[#This Row],[RN Admin Hours Contract]]/Table39[[#This Row],[RN Admin Hours]]</f>
        <v>0</v>
      </c>
      <c r="R306" s="3">
        <v>2.1333333333333333</v>
      </c>
      <c r="S306" s="3">
        <v>0</v>
      </c>
      <c r="T306" s="4">
        <f>Table39[[#This Row],[RN DON Hours Contract]]/Table39[[#This Row],[RN DON Hours]]</f>
        <v>0</v>
      </c>
      <c r="U306" s="3">
        <f>SUM(Table39[[#This Row],[LPN Hours]], Table39[[#This Row],[LPN Admin Hours]])</f>
        <v>31.963000000000001</v>
      </c>
      <c r="V306" s="3">
        <f>Table39[[#This Row],[LPN Hours Contract]]+Table39[[#This Row],[LPN Admin Hours Contract]]</f>
        <v>0</v>
      </c>
      <c r="W306" s="4">
        <f t="shared" si="16"/>
        <v>0</v>
      </c>
      <c r="X306" s="3">
        <v>28.626000000000001</v>
      </c>
      <c r="Y306" s="3">
        <v>0</v>
      </c>
      <c r="Z306" s="4">
        <f>Table39[[#This Row],[LPN Hours Contract]]/Table39[[#This Row],[LPN Hours]]</f>
        <v>0</v>
      </c>
      <c r="AA306" s="3">
        <v>3.3369999999999997</v>
      </c>
      <c r="AB306" s="3">
        <v>0</v>
      </c>
      <c r="AC306" s="4">
        <f>Table39[[#This Row],[LPN Admin Hours Contract]]/Table39[[#This Row],[LPN Admin Hours]]</f>
        <v>0</v>
      </c>
      <c r="AD306" s="3">
        <f>SUM(Table39[[#This Row],[CNA Hours]], Table39[[#This Row],[NA in Training Hours]], Table39[[#This Row],[Med Aide/Tech Hours]])</f>
        <v>123.46522222222221</v>
      </c>
      <c r="AE306" s="3">
        <f>SUM(Table39[[#This Row],[CNA Hours Contract]], Table39[[#This Row],[NA in Training Hours Contract]], Table39[[#This Row],[Med Aide/Tech Hours Contract]])</f>
        <v>0</v>
      </c>
      <c r="AF306" s="4">
        <f>Table39[[#This Row],[CNA/NA/Med Aide Contract Hours]]/Table39[[#This Row],[Total CNA, NA in Training, Med Aide/Tech Hours]]</f>
        <v>0</v>
      </c>
      <c r="AG306" s="3">
        <v>71.835444444444434</v>
      </c>
      <c r="AH306" s="3">
        <v>0</v>
      </c>
      <c r="AI306" s="4">
        <f>Table39[[#This Row],[CNA Hours Contract]]/Table39[[#This Row],[CNA Hours]]</f>
        <v>0</v>
      </c>
      <c r="AJ306" s="3">
        <v>15.891222222222222</v>
      </c>
      <c r="AK306" s="3">
        <v>0</v>
      </c>
      <c r="AL306" s="4">
        <f>Table39[[#This Row],[NA in Training Hours Contract]]/Table39[[#This Row],[NA in Training Hours]]</f>
        <v>0</v>
      </c>
      <c r="AM306" s="3">
        <v>35.73855555555555</v>
      </c>
      <c r="AN306" s="3">
        <v>0</v>
      </c>
      <c r="AO306" s="4">
        <f>Table39[[#This Row],[Med Aide/Tech Hours Contract]]/Table39[[#This Row],[Med Aide/Tech Hours]]</f>
        <v>0</v>
      </c>
      <c r="AP306" s="1" t="s">
        <v>304</v>
      </c>
      <c r="AQ306" s="1">
        <v>7</v>
      </c>
    </row>
    <row r="307" spans="1:43" x14ac:dyDescent="0.2">
      <c r="A307" s="1" t="s">
        <v>479</v>
      </c>
      <c r="B307" s="1" t="s">
        <v>789</v>
      </c>
      <c r="C307" s="1" t="s">
        <v>1021</v>
      </c>
      <c r="D307" s="1" t="s">
        <v>1308</v>
      </c>
      <c r="E307" s="3">
        <v>58.555555555555557</v>
      </c>
      <c r="F307" s="3">
        <f t="shared" si="14"/>
        <v>225.74055555555557</v>
      </c>
      <c r="G307" s="3">
        <f>SUM(Table39[[#This Row],[RN Hours Contract (W/ Admin, DON)]], Table39[[#This Row],[LPN Contract Hours (w/ Admin)]], Table39[[#This Row],[CNA/NA/Med Aide Contract Hours]])</f>
        <v>0</v>
      </c>
      <c r="H307" s="4">
        <f>Table39[[#This Row],[Total Contract Hours]]/Table39[[#This Row],[Total Hours Nurse Staffing]]</f>
        <v>0</v>
      </c>
      <c r="I307" s="3">
        <f>SUM(Table39[[#This Row],[RN Hours]], Table39[[#This Row],[RN Admin Hours]], Table39[[#This Row],[RN DON Hours]])</f>
        <v>29.031666666666666</v>
      </c>
      <c r="J307" s="3">
        <f t="shared" si="15"/>
        <v>0</v>
      </c>
      <c r="K307" s="4">
        <f>Table39[[#This Row],[RN Hours Contract (W/ Admin, DON)]]/Table39[[#This Row],[RN Hours (w/ Admin, DON)]]</f>
        <v>0</v>
      </c>
      <c r="L307" s="3">
        <v>17.962777777777777</v>
      </c>
      <c r="M307" s="3">
        <v>0</v>
      </c>
      <c r="N307" s="4">
        <f>Table39[[#This Row],[RN Hours Contract]]/Table39[[#This Row],[RN Hours]]</f>
        <v>0</v>
      </c>
      <c r="O307" s="3">
        <v>5.4394444444444439</v>
      </c>
      <c r="P307" s="3">
        <v>0</v>
      </c>
      <c r="Q307" s="4">
        <f>Table39[[#This Row],[RN Admin Hours Contract]]/Table39[[#This Row],[RN Admin Hours]]</f>
        <v>0</v>
      </c>
      <c r="R307" s="3">
        <v>5.6294444444444451</v>
      </c>
      <c r="S307" s="3">
        <v>0</v>
      </c>
      <c r="T307" s="4">
        <f>Table39[[#This Row],[RN DON Hours Contract]]/Table39[[#This Row],[RN DON Hours]]</f>
        <v>0</v>
      </c>
      <c r="U307" s="3">
        <f>SUM(Table39[[#This Row],[LPN Hours]], Table39[[#This Row],[LPN Admin Hours]])</f>
        <v>43.802666666666674</v>
      </c>
      <c r="V307" s="3">
        <f>Table39[[#This Row],[LPN Hours Contract]]+Table39[[#This Row],[LPN Admin Hours Contract]]</f>
        <v>0</v>
      </c>
      <c r="W307" s="4">
        <f t="shared" si="16"/>
        <v>0</v>
      </c>
      <c r="X307" s="3">
        <v>37.175111111111114</v>
      </c>
      <c r="Y307" s="3">
        <v>0</v>
      </c>
      <c r="Z307" s="4">
        <f>Table39[[#This Row],[LPN Hours Contract]]/Table39[[#This Row],[LPN Hours]]</f>
        <v>0</v>
      </c>
      <c r="AA307" s="3">
        <v>6.6275555555555572</v>
      </c>
      <c r="AB307" s="3">
        <v>0</v>
      </c>
      <c r="AC307" s="4">
        <f>Table39[[#This Row],[LPN Admin Hours Contract]]/Table39[[#This Row],[LPN Admin Hours]]</f>
        <v>0</v>
      </c>
      <c r="AD307" s="3">
        <f>SUM(Table39[[#This Row],[CNA Hours]], Table39[[#This Row],[NA in Training Hours]], Table39[[#This Row],[Med Aide/Tech Hours]])</f>
        <v>152.90622222222223</v>
      </c>
      <c r="AE307" s="3">
        <f>SUM(Table39[[#This Row],[CNA Hours Contract]], Table39[[#This Row],[NA in Training Hours Contract]], Table39[[#This Row],[Med Aide/Tech Hours Contract]])</f>
        <v>0</v>
      </c>
      <c r="AF307" s="4">
        <f>Table39[[#This Row],[CNA/NA/Med Aide Contract Hours]]/Table39[[#This Row],[Total CNA, NA in Training, Med Aide/Tech Hours]]</f>
        <v>0</v>
      </c>
      <c r="AG307" s="3">
        <v>102.90711111111111</v>
      </c>
      <c r="AH307" s="3">
        <v>0</v>
      </c>
      <c r="AI307" s="4">
        <f>Table39[[#This Row],[CNA Hours Contract]]/Table39[[#This Row],[CNA Hours]]</f>
        <v>0</v>
      </c>
      <c r="AJ307" s="3">
        <v>29.318999999999992</v>
      </c>
      <c r="AK307" s="3">
        <v>0</v>
      </c>
      <c r="AL307" s="4">
        <f>Table39[[#This Row],[NA in Training Hours Contract]]/Table39[[#This Row],[NA in Training Hours]]</f>
        <v>0</v>
      </c>
      <c r="AM307" s="3">
        <v>20.68011111111112</v>
      </c>
      <c r="AN307" s="3">
        <v>0</v>
      </c>
      <c r="AO307" s="4">
        <f>Table39[[#This Row],[Med Aide/Tech Hours Contract]]/Table39[[#This Row],[Med Aide/Tech Hours]]</f>
        <v>0</v>
      </c>
      <c r="AP307" s="1" t="s">
        <v>305</v>
      </c>
      <c r="AQ307" s="1">
        <v>7</v>
      </c>
    </row>
    <row r="308" spans="1:43" x14ac:dyDescent="0.2">
      <c r="A308" s="1" t="s">
        <v>479</v>
      </c>
      <c r="B308" s="1" t="s">
        <v>790</v>
      </c>
      <c r="C308" s="1" t="s">
        <v>1050</v>
      </c>
      <c r="D308" s="1" t="s">
        <v>1293</v>
      </c>
      <c r="E308" s="3">
        <v>54.088888888888889</v>
      </c>
      <c r="F308" s="3">
        <f t="shared" si="14"/>
        <v>148.40833333333333</v>
      </c>
      <c r="G308" s="3">
        <f>SUM(Table39[[#This Row],[RN Hours Contract (W/ Admin, DON)]], Table39[[#This Row],[LPN Contract Hours (w/ Admin)]], Table39[[#This Row],[CNA/NA/Med Aide Contract Hours]])</f>
        <v>18.488888888888887</v>
      </c>
      <c r="H308" s="4">
        <f>Table39[[#This Row],[Total Contract Hours]]/Table39[[#This Row],[Total Hours Nurse Staffing]]</f>
        <v>0.12458120426001833</v>
      </c>
      <c r="I308" s="3">
        <f>SUM(Table39[[#This Row],[RN Hours]], Table39[[#This Row],[RN Admin Hours]], Table39[[#This Row],[RN DON Hours]])</f>
        <v>14.513888888888889</v>
      </c>
      <c r="J308" s="3">
        <f t="shared" si="15"/>
        <v>0</v>
      </c>
      <c r="K308" s="4">
        <f>Table39[[#This Row],[RN Hours Contract (W/ Admin, DON)]]/Table39[[#This Row],[RN Hours (w/ Admin, DON)]]</f>
        <v>0</v>
      </c>
      <c r="L308" s="3">
        <v>12.025</v>
      </c>
      <c r="M308" s="3">
        <v>0</v>
      </c>
      <c r="N308" s="4">
        <f>Table39[[#This Row],[RN Hours Contract]]/Table39[[#This Row],[RN Hours]]</f>
        <v>0</v>
      </c>
      <c r="O308" s="3">
        <v>0</v>
      </c>
      <c r="P308" s="3">
        <v>0</v>
      </c>
      <c r="Q308" s="4">
        <v>0</v>
      </c>
      <c r="R308" s="3">
        <v>2.4888888888888889</v>
      </c>
      <c r="S308" s="3">
        <v>0</v>
      </c>
      <c r="T308" s="4">
        <f>Table39[[#This Row],[RN DON Hours Contract]]/Table39[[#This Row],[RN DON Hours]]</f>
        <v>0</v>
      </c>
      <c r="U308" s="3">
        <f>SUM(Table39[[#This Row],[LPN Hours]], Table39[[#This Row],[LPN Admin Hours]])</f>
        <v>42.427777777777777</v>
      </c>
      <c r="V308" s="3">
        <f>Table39[[#This Row],[LPN Hours Contract]]+Table39[[#This Row],[LPN Admin Hours Contract]]</f>
        <v>5.5111111111111111</v>
      </c>
      <c r="W308" s="4">
        <f t="shared" si="16"/>
        <v>0.12989393740997773</v>
      </c>
      <c r="X308" s="3">
        <v>32.755555555555553</v>
      </c>
      <c r="Y308" s="3">
        <v>5.5111111111111111</v>
      </c>
      <c r="Z308" s="4">
        <f>Table39[[#This Row],[LPN Hours Contract]]/Table39[[#This Row],[LPN Hours]]</f>
        <v>0.16824966078697423</v>
      </c>
      <c r="AA308" s="3">
        <v>9.6722222222222225</v>
      </c>
      <c r="AB308" s="3">
        <v>0</v>
      </c>
      <c r="AC308" s="4">
        <f>Table39[[#This Row],[LPN Admin Hours Contract]]/Table39[[#This Row],[LPN Admin Hours]]</f>
        <v>0</v>
      </c>
      <c r="AD308" s="3">
        <f>SUM(Table39[[#This Row],[CNA Hours]], Table39[[#This Row],[NA in Training Hours]], Table39[[#This Row],[Med Aide/Tech Hours]])</f>
        <v>91.466666666666669</v>
      </c>
      <c r="AE308" s="3">
        <f>SUM(Table39[[#This Row],[CNA Hours Contract]], Table39[[#This Row],[NA in Training Hours Contract]], Table39[[#This Row],[Med Aide/Tech Hours Contract]])</f>
        <v>12.977777777777778</v>
      </c>
      <c r="AF308" s="4">
        <f>Table39[[#This Row],[CNA/NA/Med Aide Contract Hours]]/Table39[[#This Row],[Total CNA, NA in Training, Med Aide/Tech Hours]]</f>
        <v>0.14188532555879493</v>
      </c>
      <c r="AG308" s="3">
        <v>75.177777777777777</v>
      </c>
      <c r="AH308" s="3">
        <v>8.8888888888888893</v>
      </c>
      <c r="AI308" s="4">
        <f>Table39[[#This Row],[CNA Hours Contract]]/Table39[[#This Row],[CNA Hours]]</f>
        <v>0.11823825007389892</v>
      </c>
      <c r="AJ308" s="3">
        <v>0</v>
      </c>
      <c r="AK308" s="3">
        <v>0</v>
      </c>
      <c r="AL308" s="4">
        <v>0</v>
      </c>
      <c r="AM308" s="3">
        <v>16.288888888888888</v>
      </c>
      <c r="AN308" s="3">
        <v>4.0888888888888886</v>
      </c>
      <c r="AO308" s="4">
        <f>Table39[[#This Row],[Med Aide/Tech Hours Contract]]/Table39[[#This Row],[Med Aide/Tech Hours]]</f>
        <v>0.25102319236016368</v>
      </c>
      <c r="AP308" s="1" t="s">
        <v>306</v>
      </c>
      <c r="AQ308" s="1">
        <v>7</v>
      </c>
    </row>
    <row r="309" spans="1:43" x14ac:dyDescent="0.2">
      <c r="A309" s="1" t="s">
        <v>479</v>
      </c>
      <c r="B309" s="1" t="s">
        <v>791</v>
      </c>
      <c r="C309" s="1" t="s">
        <v>987</v>
      </c>
      <c r="D309" s="1" t="s">
        <v>1281</v>
      </c>
      <c r="E309" s="3">
        <v>82.188888888888883</v>
      </c>
      <c r="F309" s="3">
        <f t="shared" si="14"/>
        <v>281.48866666666663</v>
      </c>
      <c r="G309" s="3">
        <f>SUM(Table39[[#This Row],[RN Hours Contract (W/ Admin, DON)]], Table39[[#This Row],[LPN Contract Hours (w/ Admin)]], Table39[[#This Row],[CNA/NA/Med Aide Contract Hours]])</f>
        <v>0.44444444444444442</v>
      </c>
      <c r="H309" s="4">
        <f>Table39[[#This Row],[Total Contract Hours]]/Table39[[#This Row],[Total Hours Nurse Staffing]]</f>
        <v>1.5789070647407159E-3</v>
      </c>
      <c r="I309" s="3">
        <f>SUM(Table39[[#This Row],[RN Hours]], Table39[[#This Row],[RN Admin Hours]], Table39[[#This Row],[RN DON Hours]])</f>
        <v>36.800222222222217</v>
      </c>
      <c r="J309" s="3">
        <f t="shared" si="15"/>
        <v>0.44444444444444442</v>
      </c>
      <c r="K309" s="4">
        <f>Table39[[#This Row],[RN Hours Contract (W/ Admin, DON)]]/Table39[[#This Row],[RN Hours (w/ Admin, DON)]]</f>
        <v>1.2077221755907272E-2</v>
      </c>
      <c r="L309" s="3">
        <v>22.277555555555555</v>
      </c>
      <c r="M309" s="3">
        <v>0.17777777777777778</v>
      </c>
      <c r="N309" s="4">
        <f>Table39[[#This Row],[RN Hours Contract]]/Table39[[#This Row],[RN Hours]]</f>
        <v>7.9801294776007739E-3</v>
      </c>
      <c r="O309" s="3">
        <v>9.364333333333331</v>
      </c>
      <c r="P309" s="3">
        <v>0.26666666666666666</v>
      </c>
      <c r="Q309" s="4">
        <f>Table39[[#This Row],[RN Admin Hours Contract]]/Table39[[#This Row],[RN Admin Hours]]</f>
        <v>2.8476844765599977E-2</v>
      </c>
      <c r="R309" s="3">
        <v>5.1583333333333332</v>
      </c>
      <c r="S309" s="3">
        <v>0</v>
      </c>
      <c r="T309" s="4">
        <f>Table39[[#This Row],[RN DON Hours Contract]]/Table39[[#This Row],[RN DON Hours]]</f>
        <v>0</v>
      </c>
      <c r="U309" s="3">
        <f>SUM(Table39[[#This Row],[LPN Hours]], Table39[[#This Row],[LPN Admin Hours]])</f>
        <v>29.754111111111115</v>
      </c>
      <c r="V309" s="3">
        <f>Table39[[#This Row],[LPN Hours Contract]]+Table39[[#This Row],[LPN Admin Hours Contract]]</f>
        <v>0</v>
      </c>
      <c r="W309" s="4">
        <f t="shared" si="16"/>
        <v>0</v>
      </c>
      <c r="X309" s="3">
        <v>24.66577777777778</v>
      </c>
      <c r="Y309" s="3">
        <v>0</v>
      </c>
      <c r="Z309" s="4">
        <f>Table39[[#This Row],[LPN Hours Contract]]/Table39[[#This Row],[LPN Hours]]</f>
        <v>0</v>
      </c>
      <c r="AA309" s="3">
        <v>5.0883333333333329</v>
      </c>
      <c r="AB309" s="3">
        <v>0</v>
      </c>
      <c r="AC309" s="4">
        <f>Table39[[#This Row],[LPN Admin Hours Contract]]/Table39[[#This Row],[LPN Admin Hours]]</f>
        <v>0</v>
      </c>
      <c r="AD309" s="3">
        <f>SUM(Table39[[#This Row],[CNA Hours]], Table39[[#This Row],[NA in Training Hours]], Table39[[#This Row],[Med Aide/Tech Hours]])</f>
        <v>214.93433333333331</v>
      </c>
      <c r="AE309" s="3">
        <f>SUM(Table39[[#This Row],[CNA Hours Contract]], Table39[[#This Row],[NA in Training Hours Contract]], Table39[[#This Row],[Med Aide/Tech Hours Contract]])</f>
        <v>0</v>
      </c>
      <c r="AF309" s="4">
        <f>Table39[[#This Row],[CNA/NA/Med Aide Contract Hours]]/Table39[[#This Row],[Total CNA, NA in Training, Med Aide/Tech Hours]]</f>
        <v>0</v>
      </c>
      <c r="AG309" s="3">
        <v>123.96466666666666</v>
      </c>
      <c r="AH309" s="3">
        <v>0</v>
      </c>
      <c r="AI309" s="4">
        <f>Table39[[#This Row],[CNA Hours Contract]]/Table39[[#This Row],[CNA Hours]]</f>
        <v>0</v>
      </c>
      <c r="AJ309" s="3">
        <v>27.936666666666667</v>
      </c>
      <c r="AK309" s="3">
        <v>0</v>
      </c>
      <c r="AL309" s="4">
        <f>Table39[[#This Row],[NA in Training Hours Contract]]/Table39[[#This Row],[NA in Training Hours]]</f>
        <v>0</v>
      </c>
      <c r="AM309" s="3">
        <v>63.03299999999998</v>
      </c>
      <c r="AN309" s="3">
        <v>0</v>
      </c>
      <c r="AO309" s="4">
        <f>Table39[[#This Row],[Med Aide/Tech Hours Contract]]/Table39[[#This Row],[Med Aide/Tech Hours]]</f>
        <v>0</v>
      </c>
      <c r="AP309" s="1" t="s">
        <v>307</v>
      </c>
      <c r="AQ309" s="1">
        <v>7</v>
      </c>
    </row>
    <row r="310" spans="1:43" x14ac:dyDescent="0.2">
      <c r="A310" s="1" t="s">
        <v>479</v>
      </c>
      <c r="B310" s="1" t="s">
        <v>792</v>
      </c>
      <c r="C310" s="1" t="s">
        <v>1162</v>
      </c>
      <c r="D310" s="1" t="s">
        <v>1282</v>
      </c>
      <c r="E310" s="3">
        <v>58.888888888888886</v>
      </c>
      <c r="F310" s="3">
        <f t="shared" si="14"/>
        <v>204.39944444444444</v>
      </c>
      <c r="G310" s="3">
        <f>SUM(Table39[[#This Row],[RN Hours Contract (W/ Admin, DON)]], Table39[[#This Row],[LPN Contract Hours (w/ Admin)]], Table39[[#This Row],[CNA/NA/Med Aide Contract Hours]])</f>
        <v>0</v>
      </c>
      <c r="H310" s="4">
        <f>Table39[[#This Row],[Total Contract Hours]]/Table39[[#This Row],[Total Hours Nurse Staffing]]</f>
        <v>0</v>
      </c>
      <c r="I310" s="3">
        <f>SUM(Table39[[#This Row],[RN Hours]], Table39[[#This Row],[RN Admin Hours]], Table39[[#This Row],[RN DON Hours]])</f>
        <v>28.830555555555556</v>
      </c>
      <c r="J310" s="3">
        <f t="shared" si="15"/>
        <v>0</v>
      </c>
      <c r="K310" s="4">
        <f>Table39[[#This Row],[RN Hours Contract (W/ Admin, DON)]]/Table39[[#This Row],[RN Hours (w/ Admin, DON)]]</f>
        <v>0</v>
      </c>
      <c r="L310" s="3">
        <v>18.516666666666666</v>
      </c>
      <c r="M310" s="3">
        <v>0</v>
      </c>
      <c r="N310" s="4">
        <f>Table39[[#This Row],[RN Hours Contract]]/Table39[[#This Row],[RN Hours]]</f>
        <v>0</v>
      </c>
      <c r="O310" s="3">
        <v>4.8888888888888893</v>
      </c>
      <c r="P310" s="3">
        <v>0</v>
      </c>
      <c r="Q310" s="4">
        <f>Table39[[#This Row],[RN Admin Hours Contract]]/Table39[[#This Row],[RN Admin Hours]]</f>
        <v>0</v>
      </c>
      <c r="R310" s="3">
        <v>5.4249999999999998</v>
      </c>
      <c r="S310" s="3">
        <v>0</v>
      </c>
      <c r="T310" s="4">
        <f>Table39[[#This Row],[RN DON Hours Contract]]/Table39[[#This Row],[RN DON Hours]]</f>
        <v>0</v>
      </c>
      <c r="U310" s="3">
        <f>SUM(Table39[[#This Row],[LPN Hours]], Table39[[#This Row],[LPN Admin Hours]])</f>
        <v>32.65</v>
      </c>
      <c r="V310" s="3">
        <f>Table39[[#This Row],[LPN Hours Contract]]+Table39[[#This Row],[LPN Admin Hours Contract]]</f>
        <v>0</v>
      </c>
      <c r="W310" s="4">
        <f t="shared" si="16"/>
        <v>0</v>
      </c>
      <c r="X310" s="3">
        <v>32.65</v>
      </c>
      <c r="Y310" s="3">
        <v>0</v>
      </c>
      <c r="Z310" s="4">
        <f>Table39[[#This Row],[LPN Hours Contract]]/Table39[[#This Row],[LPN Hours]]</f>
        <v>0</v>
      </c>
      <c r="AA310" s="3">
        <v>0</v>
      </c>
      <c r="AB310" s="3">
        <v>0</v>
      </c>
      <c r="AC310" s="4">
        <v>0</v>
      </c>
      <c r="AD310" s="3">
        <f>SUM(Table39[[#This Row],[CNA Hours]], Table39[[#This Row],[NA in Training Hours]], Table39[[#This Row],[Med Aide/Tech Hours]])</f>
        <v>142.91888888888889</v>
      </c>
      <c r="AE310" s="3">
        <f>SUM(Table39[[#This Row],[CNA Hours Contract]], Table39[[#This Row],[NA in Training Hours Contract]], Table39[[#This Row],[Med Aide/Tech Hours Contract]])</f>
        <v>0</v>
      </c>
      <c r="AF310" s="4">
        <f>Table39[[#This Row],[CNA/NA/Med Aide Contract Hours]]/Table39[[#This Row],[Total CNA, NA in Training, Med Aide/Tech Hours]]</f>
        <v>0</v>
      </c>
      <c r="AG310" s="3">
        <v>84.12222222222222</v>
      </c>
      <c r="AH310" s="3">
        <v>0</v>
      </c>
      <c r="AI310" s="4">
        <f>Table39[[#This Row],[CNA Hours Contract]]/Table39[[#This Row],[CNA Hours]]</f>
        <v>0</v>
      </c>
      <c r="AJ310" s="3">
        <v>39.67722222222222</v>
      </c>
      <c r="AK310" s="3">
        <v>0</v>
      </c>
      <c r="AL310" s="4">
        <f>Table39[[#This Row],[NA in Training Hours Contract]]/Table39[[#This Row],[NA in Training Hours]]</f>
        <v>0</v>
      </c>
      <c r="AM310" s="3">
        <v>19.119444444444444</v>
      </c>
      <c r="AN310" s="3">
        <v>0</v>
      </c>
      <c r="AO310" s="4">
        <f>Table39[[#This Row],[Med Aide/Tech Hours Contract]]/Table39[[#This Row],[Med Aide/Tech Hours]]</f>
        <v>0</v>
      </c>
      <c r="AP310" s="1" t="s">
        <v>308</v>
      </c>
      <c r="AQ310" s="1">
        <v>7</v>
      </c>
    </row>
    <row r="311" spans="1:43" x14ac:dyDescent="0.2">
      <c r="A311" s="1" t="s">
        <v>479</v>
      </c>
      <c r="B311" s="1" t="s">
        <v>793</v>
      </c>
      <c r="C311" s="1" t="s">
        <v>1163</v>
      </c>
      <c r="D311" s="1" t="s">
        <v>1237</v>
      </c>
      <c r="E311" s="3">
        <v>46.511111111111113</v>
      </c>
      <c r="F311" s="3">
        <f t="shared" si="14"/>
        <v>136.6431111111111</v>
      </c>
      <c r="G311" s="3">
        <f>SUM(Table39[[#This Row],[RN Hours Contract (W/ Admin, DON)]], Table39[[#This Row],[LPN Contract Hours (w/ Admin)]], Table39[[#This Row],[CNA/NA/Med Aide Contract Hours]])</f>
        <v>0</v>
      </c>
      <c r="H311" s="4">
        <f>Table39[[#This Row],[Total Contract Hours]]/Table39[[#This Row],[Total Hours Nurse Staffing]]</f>
        <v>0</v>
      </c>
      <c r="I311" s="3">
        <f>SUM(Table39[[#This Row],[RN Hours]], Table39[[#This Row],[RN Admin Hours]], Table39[[#This Row],[RN DON Hours]])</f>
        <v>30.885000000000002</v>
      </c>
      <c r="J311" s="3">
        <f t="shared" si="15"/>
        <v>0</v>
      </c>
      <c r="K311" s="4">
        <f>Table39[[#This Row],[RN Hours Contract (W/ Admin, DON)]]/Table39[[#This Row],[RN Hours (w/ Admin, DON)]]</f>
        <v>0</v>
      </c>
      <c r="L311" s="3">
        <v>19.971555555555558</v>
      </c>
      <c r="M311" s="3">
        <v>0</v>
      </c>
      <c r="N311" s="4">
        <f>Table39[[#This Row],[RN Hours Contract]]/Table39[[#This Row],[RN Hours]]</f>
        <v>0</v>
      </c>
      <c r="O311" s="3">
        <v>4.7782222222222215</v>
      </c>
      <c r="P311" s="3">
        <v>0</v>
      </c>
      <c r="Q311" s="4">
        <f>Table39[[#This Row],[RN Admin Hours Contract]]/Table39[[#This Row],[RN Admin Hours]]</f>
        <v>0</v>
      </c>
      <c r="R311" s="3">
        <v>6.1352222222222217</v>
      </c>
      <c r="S311" s="3">
        <v>0</v>
      </c>
      <c r="T311" s="4">
        <f>Table39[[#This Row],[RN DON Hours Contract]]/Table39[[#This Row],[RN DON Hours]]</f>
        <v>0</v>
      </c>
      <c r="U311" s="3">
        <f>SUM(Table39[[#This Row],[LPN Hours]], Table39[[#This Row],[LPN Admin Hours]])</f>
        <v>25.295666666666669</v>
      </c>
      <c r="V311" s="3">
        <f>Table39[[#This Row],[LPN Hours Contract]]+Table39[[#This Row],[LPN Admin Hours Contract]]</f>
        <v>0</v>
      </c>
      <c r="W311" s="4">
        <f t="shared" si="16"/>
        <v>0</v>
      </c>
      <c r="X311" s="3">
        <v>25.295666666666669</v>
      </c>
      <c r="Y311" s="3">
        <v>0</v>
      </c>
      <c r="Z311" s="4">
        <f>Table39[[#This Row],[LPN Hours Contract]]/Table39[[#This Row],[LPN Hours]]</f>
        <v>0</v>
      </c>
      <c r="AA311" s="3">
        <v>0</v>
      </c>
      <c r="AB311" s="3">
        <v>0</v>
      </c>
      <c r="AC311" s="4">
        <v>0</v>
      </c>
      <c r="AD311" s="3">
        <f>SUM(Table39[[#This Row],[CNA Hours]], Table39[[#This Row],[NA in Training Hours]], Table39[[#This Row],[Med Aide/Tech Hours]])</f>
        <v>80.462444444444429</v>
      </c>
      <c r="AE311" s="3">
        <f>SUM(Table39[[#This Row],[CNA Hours Contract]], Table39[[#This Row],[NA in Training Hours Contract]], Table39[[#This Row],[Med Aide/Tech Hours Contract]])</f>
        <v>0</v>
      </c>
      <c r="AF311" s="4">
        <f>Table39[[#This Row],[CNA/NA/Med Aide Contract Hours]]/Table39[[#This Row],[Total CNA, NA in Training, Med Aide/Tech Hours]]</f>
        <v>0</v>
      </c>
      <c r="AG311" s="3">
        <v>74.880444444444436</v>
      </c>
      <c r="AH311" s="3">
        <v>0</v>
      </c>
      <c r="AI311" s="4">
        <f>Table39[[#This Row],[CNA Hours Contract]]/Table39[[#This Row],[CNA Hours]]</f>
        <v>0</v>
      </c>
      <c r="AJ311" s="3">
        <v>0</v>
      </c>
      <c r="AK311" s="3">
        <v>0</v>
      </c>
      <c r="AL311" s="4">
        <v>0</v>
      </c>
      <c r="AM311" s="3">
        <v>5.5819999999999999</v>
      </c>
      <c r="AN311" s="3">
        <v>0</v>
      </c>
      <c r="AO311" s="4">
        <f>Table39[[#This Row],[Med Aide/Tech Hours Contract]]/Table39[[#This Row],[Med Aide/Tech Hours]]</f>
        <v>0</v>
      </c>
      <c r="AP311" s="1" t="s">
        <v>309</v>
      </c>
      <c r="AQ311" s="1">
        <v>7</v>
      </c>
    </row>
    <row r="312" spans="1:43" x14ac:dyDescent="0.2">
      <c r="A312" s="1" t="s">
        <v>479</v>
      </c>
      <c r="B312" s="1" t="s">
        <v>794</v>
      </c>
      <c r="C312" s="1" t="s">
        <v>1022</v>
      </c>
      <c r="D312" s="1" t="s">
        <v>1213</v>
      </c>
      <c r="E312" s="3">
        <v>78.3</v>
      </c>
      <c r="F312" s="3">
        <f t="shared" si="14"/>
        <v>288.21011111111113</v>
      </c>
      <c r="G312" s="3">
        <f>SUM(Table39[[#This Row],[RN Hours Contract (W/ Admin, DON)]], Table39[[#This Row],[LPN Contract Hours (w/ Admin)]], Table39[[#This Row],[CNA/NA/Med Aide Contract Hours]])</f>
        <v>0</v>
      </c>
      <c r="H312" s="4">
        <f>Table39[[#This Row],[Total Contract Hours]]/Table39[[#This Row],[Total Hours Nurse Staffing]]</f>
        <v>0</v>
      </c>
      <c r="I312" s="3">
        <f>SUM(Table39[[#This Row],[RN Hours]], Table39[[#This Row],[RN Admin Hours]], Table39[[#This Row],[RN DON Hours]])</f>
        <v>13.041333333333334</v>
      </c>
      <c r="J312" s="3">
        <f t="shared" si="15"/>
        <v>0</v>
      </c>
      <c r="K312" s="4">
        <f>Table39[[#This Row],[RN Hours Contract (W/ Admin, DON)]]/Table39[[#This Row],[RN Hours (w/ Admin, DON)]]</f>
        <v>0</v>
      </c>
      <c r="L312" s="3">
        <v>7.4413333333333336</v>
      </c>
      <c r="M312" s="3">
        <v>0</v>
      </c>
      <c r="N312" s="4">
        <f>Table39[[#This Row],[RN Hours Contract]]/Table39[[#This Row],[RN Hours]]</f>
        <v>0</v>
      </c>
      <c r="O312" s="3">
        <v>0</v>
      </c>
      <c r="P312" s="3">
        <v>0</v>
      </c>
      <c r="Q312" s="4">
        <v>0</v>
      </c>
      <c r="R312" s="3">
        <v>5.6</v>
      </c>
      <c r="S312" s="3">
        <v>0</v>
      </c>
      <c r="T312" s="4">
        <f>Table39[[#This Row],[RN DON Hours Contract]]/Table39[[#This Row],[RN DON Hours]]</f>
        <v>0</v>
      </c>
      <c r="U312" s="3">
        <f>SUM(Table39[[#This Row],[LPN Hours]], Table39[[#This Row],[LPN Admin Hours]])</f>
        <v>69.176222222222222</v>
      </c>
      <c r="V312" s="3">
        <f>Table39[[#This Row],[LPN Hours Contract]]+Table39[[#This Row],[LPN Admin Hours Contract]]</f>
        <v>0</v>
      </c>
      <c r="W312" s="4">
        <f t="shared" si="16"/>
        <v>0</v>
      </c>
      <c r="X312" s="3">
        <v>51.006555555555558</v>
      </c>
      <c r="Y312" s="3">
        <v>0</v>
      </c>
      <c r="Z312" s="4">
        <f>Table39[[#This Row],[LPN Hours Contract]]/Table39[[#This Row],[LPN Hours]]</f>
        <v>0</v>
      </c>
      <c r="AA312" s="3">
        <v>18.169666666666668</v>
      </c>
      <c r="AB312" s="3">
        <v>0</v>
      </c>
      <c r="AC312" s="4">
        <f>Table39[[#This Row],[LPN Admin Hours Contract]]/Table39[[#This Row],[LPN Admin Hours]]</f>
        <v>0</v>
      </c>
      <c r="AD312" s="3">
        <f>SUM(Table39[[#This Row],[CNA Hours]], Table39[[#This Row],[NA in Training Hours]], Table39[[#This Row],[Med Aide/Tech Hours]])</f>
        <v>205.99255555555555</v>
      </c>
      <c r="AE312" s="3">
        <f>SUM(Table39[[#This Row],[CNA Hours Contract]], Table39[[#This Row],[NA in Training Hours Contract]], Table39[[#This Row],[Med Aide/Tech Hours Contract]])</f>
        <v>0</v>
      </c>
      <c r="AF312" s="4">
        <f>Table39[[#This Row],[CNA/NA/Med Aide Contract Hours]]/Table39[[#This Row],[Total CNA, NA in Training, Med Aide/Tech Hours]]</f>
        <v>0</v>
      </c>
      <c r="AG312" s="3">
        <v>154.04044444444443</v>
      </c>
      <c r="AH312" s="3">
        <v>0</v>
      </c>
      <c r="AI312" s="4">
        <f>Table39[[#This Row],[CNA Hours Contract]]/Table39[[#This Row],[CNA Hours]]</f>
        <v>0</v>
      </c>
      <c r="AJ312" s="3">
        <v>33.068222222222232</v>
      </c>
      <c r="AK312" s="3">
        <v>0</v>
      </c>
      <c r="AL312" s="4">
        <f>Table39[[#This Row],[NA in Training Hours Contract]]/Table39[[#This Row],[NA in Training Hours]]</f>
        <v>0</v>
      </c>
      <c r="AM312" s="3">
        <v>18.883888888888887</v>
      </c>
      <c r="AN312" s="3">
        <v>0</v>
      </c>
      <c r="AO312" s="4">
        <f>Table39[[#This Row],[Med Aide/Tech Hours Contract]]/Table39[[#This Row],[Med Aide/Tech Hours]]</f>
        <v>0</v>
      </c>
      <c r="AP312" s="1" t="s">
        <v>310</v>
      </c>
      <c r="AQ312" s="1">
        <v>7</v>
      </c>
    </row>
    <row r="313" spans="1:43" x14ac:dyDescent="0.2">
      <c r="A313" s="1" t="s">
        <v>479</v>
      </c>
      <c r="B313" s="1" t="s">
        <v>795</v>
      </c>
      <c r="C313" s="1" t="s">
        <v>1164</v>
      </c>
      <c r="D313" s="1" t="s">
        <v>1276</v>
      </c>
      <c r="E313" s="3">
        <v>52.666666666666664</v>
      </c>
      <c r="F313" s="3">
        <f t="shared" si="14"/>
        <v>152.36666666666667</v>
      </c>
      <c r="G313" s="3">
        <f>SUM(Table39[[#This Row],[RN Hours Contract (W/ Admin, DON)]], Table39[[#This Row],[LPN Contract Hours (w/ Admin)]], Table39[[#This Row],[CNA/NA/Med Aide Contract Hours]])</f>
        <v>0</v>
      </c>
      <c r="H313" s="4">
        <f>Table39[[#This Row],[Total Contract Hours]]/Table39[[#This Row],[Total Hours Nurse Staffing]]</f>
        <v>0</v>
      </c>
      <c r="I313" s="3">
        <f>SUM(Table39[[#This Row],[RN Hours]], Table39[[#This Row],[RN Admin Hours]], Table39[[#This Row],[RN DON Hours]])</f>
        <v>21.408333333333335</v>
      </c>
      <c r="J313" s="3">
        <f t="shared" si="15"/>
        <v>0</v>
      </c>
      <c r="K313" s="4">
        <f>Table39[[#This Row],[RN Hours Contract (W/ Admin, DON)]]/Table39[[#This Row],[RN Hours (w/ Admin, DON)]]</f>
        <v>0</v>
      </c>
      <c r="L313" s="3">
        <v>8.7527777777777782</v>
      </c>
      <c r="M313" s="3">
        <v>0</v>
      </c>
      <c r="N313" s="4">
        <f>Table39[[#This Row],[RN Hours Contract]]/Table39[[#This Row],[RN Hours]]</f>
        <v>0</v>
      </c>
      <c r="O313" s="3">
        <v>6.8111111111111109</v>
      </c>
      <c r="P313" s="3">
        <v>0</v>
      </c>
      <c r="Q313" s="4">
        <f>Table39[[#This Row],[RN Admin Hours Contract]]/Table39[[#This Row],[RN Admin Hours]]</f>
        <v>0</v>
      </c>
      <c r="R313" s="3">
        <v>5.8444444444444441</v>
      </c>
      <c r="S313" s="3">
        <v>0</v>
      </c>
      <c r="T313" s="4">
        <f>Table39[[#This Row],[RN DON Hours Contract]]/Table39[[#This Row],[RN DON Hours]]</f>
        <v>0</v>
      </c>
      <c r="U313" s="3">
        <f>SUM(Table39[[#This Row],[LPN Hours]], Table39[[#This Row],[LPN Admin Hours]])</f>
        <v>24.341666666666665</v>
      </c>
      <c r="V313" s="3">
        <f>Table39[[#This Row],[LPN Hours Contract]]+Table39[[#This Row],[LPN Admin Hours Contract]]</f>
        <v>0</v>
      </c>
      <c r="W313" s="4">
        <f t="shared" si="16"/>
        <v>0</v>
      </c>
      <c r="X313" s="3">
        <v>24.102777777777778</v>
      </c>
      <c r="Y313" s="3">
        <v>0</v>
      </c>
      <c r="Z313" s="4">
        <f>Table39[[#This Row],[LPN Hours Contract]]/Table39[[#This Row],[LPN Hours]]</f>
        <v>0</v>
      </c>
      <c r="AA313" s="3">
        <v>0.2388888888888889</v>
      </c>
      <c r="AB313" s="3">
        <v>0</v>
      </c>
      <c r="AC313" s="4">
        <f>Table39[[#This Row],[LPN Admin Hours Contract]]/Table39[[#This Row],[LPN Admin Hours]]</f>
        <v>0</v>
      </c>
      <c r="AD313" s="3">
        <f>SUM(Table39[[#This Row],[CNA Hours]], Table39[[#This Row],[NA in Training Hours]], Table39[[#This Row],[Med Aide/Tech Hours]])</f>
        <v>106.61666666666666</v>
      </c>
      <c r="AE313" s="3">
        <f>SUM(Table39[[#This Row],[CNA Hours Contract]], Table39[[#This Row],[NA in Training Hours Contract]], Table39[[#This Row],[Med Aide/Tech Hours Contract]])</f>
        <v>0</v>
      </c>
      <c r="AF313" s="4">
        <f>Table39[[#This Row],[CNA/NA/Med Aide Contract Hours]]/Table39[[#This Row],[Total CNA, NA in Training, Med Aide/Tech Hours]]</f>
        <v>0</v>
      </c>
      <c r="AG313" s="3">
        <v>77.461111111111109</v>
      </c>
      <c r="AH313" s="3">
        <v>0</v>
      </c>
      <c r="AI313" s="4">
        <f>Table39[[#This Row],[CNA Hours Contract]]/Table39[[#This Row],[CNA Hours]]</f>
        <v>0</v>
      </c>
      <c r="AJ313" s="3">
        <v>0</v>
      </c>
      <c r="AK313" s="3">
        <v>0</v>
      </c>
      <c r="AL313" s="4">
        <v>0</v>
      </c>
      <c r="AM313" s="3">
        <v>29.155555555555555</v>
      </c>
      <c r="AN313" s="3">
        <v>0</v>
      </c>
      <c r="AO313" s="4">
        <f>Table39[[#This Row],[Med Aide/Tech Hours Contract]]/Table39[[#This Row],[Med Aide/Tech Hours]]</f>
        <v>0</v>
      </c>
      <c r="AP313" s="1" t="s">
        <v>311</v>
      </c>
      <c r="AQ313" s="1">
        <v>7</v>
      </c>
    </row>
    <row r="314" spans="1:43" x14ac:dyDescent="0.2">
      <c r="A314" s="1" t="s">
        <v>479</v>
      </c>
      <c r="B314" s="1" t="s">
        <v>796</v>
      </c>
      <c r="C314" s="1" t="s">
        <v>1135</v>
      </c>
      <c r="D314" s="1" t="s">
        <v>1212</v>
      </c>
      <c r="E314" s="3">
        <v>37.544444444444444</v>
      </c>
      <c r="F314" s="3">
        <f t="shared" si="14"/>
        <v>97.089666666666659</v>
      </c>
      <c r="G314" s="3">
        <f>SUM(Table39[[#This Row],[RN Hours Contract (W/ Admin, DON)]], Table39[[#This Row],[LPN Contract Hours (w/ Admin)]], Table39[[#This Row],[CNA/NA/Med Aide Contract Hours]])</f>
        <v>1.6527777777777777</v>
      </c>
      <c r="H314" s="4">
        <f>Table39[[#This Row],[Total Contract Hours]]/Table39[[#This Row],[Total Hours Nurse Staffing]]</f>
        <v>1.7023209930797076E-2</v>
      </c>
      <c r="I314" s="3">
        <f>SUM(Table39[[#This Row],[RN Hours]], Table39[[#This Row],[RN Admin Hours]], Table39[[#This Row],[RN DON Hours]])</f>
        <v>18.455555555555556</v>
      </c>
      <c r="J314" s="3">
        <f t="shared" si="15"/>
        <v>1.6527777777777777</v>
      </c>
      <c r="K314" s="4">
        <f>Table39[[#This Row],[RN Hours Contract (W/ Admin, DON)]]/Table39[[#This Row],[RN Hours (w/ Admin, DON)]]</f>
        <v>8.9554485249849478E-2</v>
      </c>
      <c r="L314" s="3">
        <v>11.902777777777779</v>
      </c>
      <c r="M314" s="3">
        <v>8.8888888888888892E-2</v>
      </c>
      <c r="N314" s="4">
        <f>Table39[[#This Row],[RN Hours Contract]]/Table39[[#This Row],[RN Hours]]</f>
        <v>7.4679113185530917E-3</v>
      </c>
      <c r="O314" s="3">
        <v>1.5638888888888889</v>
      </c>
      <c r="P314" s="3">
        <v>1.5638888888888889</v>
      </c>
      <c r="Q314" s="4">
        <f>Table39[[#This Row],[RN Admin Hours Contract]]/Table39[[#This Row],[RN Admin Hours]]</f>
        <v>1</v>
      </c>
      <c r="R314" s="3">
        <v>4.9888888888888889</v>
      </c>
      <c r="S314" s="3">
        <v>0</v>
      </c>
      <c r="T314" s="4">
        <f>Table39[[#This Row],[RN DON Hours Contract]]/Table39[[#This Row],[RN DON Hours]]</f>
        <v>0</v>
      </c>
      <c r="U314" s="3">
        <f>SUM(Table39[[#This Row],[LPN Hours]], Table39[[#This Row],[LPN Admin Hours]])</f>
        <v>21.547777777777778</v>
      </c>
      <c r="V314" s="3">
        <f>Table39[[#This Row],[LPN Hours Contract]]+Table39[[#This Row],[LPN Admin Hours Contract]]</f>
        <v>0</v>
      </c>
      <c r="W314" s="4">
        <f t="shared" si="16"/>
        <v>0</v>
      </c>
      <c r="X314" s="3">
        <v>21.547777777777778</v>
      </c>
      <c r="Y314" s="3">
        <v>0</v>
      </c>
      <c r="Z314" s="4">
        <f>Table39[[#This Row],[LPN Hours Contract]]/Table39[[#This Row],[LPN Hours]]</f>
        <v>0</v>
      </c>
      <c r="AA314" s="3">
        <v>0</v>
      </c>
      <c r="AB314" s="3">
        <v>0</v>
      </c>
      <c r="AC314" s="4">
        <v>0</v>
      </c>
      <c r="AD314" s="3">
        <f>SUM(Table39[[#This Row],[CNA Hours]], Table39[[#This Row],[NA in Training Hours]], Table39[[#This Row],[Med Aide/Tech Hours]])</f>
        <v>57.086333333333329</v>
      </c>
      <c r="AE314" s="3">
        <f>SUM(Table39[[#This Row],[CNA Hours Contract]], Table39[[#This Row],[NA in Training Hours Contract]], Table39[[#This Row],[Med Aide/Tech Hours Contract]])</f>
        <v>0</v>
      </c>
      <c r="AF314" s="4">
        <f>Table39[[#This Row],[CNA/NA/Med Aide Contract Hours]]/Table39[[#This Row],[Total CNA, NA in Training, Med Aide/Tech Hours]]</f>
        <v>0</v>
      </c>
      <c r="AG314" s="3">
        <v>46.972555555555552</v>
      </c>
      <c r="AH314" s="3">
        <v>0</v>
      </c>
      <c r="AI314" s="4">
        <f>Table39[[#This Row],[CNA Hours Contract]]/Table39[[#This Row],[CNA Hours]]</f>
        <v>0</v>
      </c>
      <c r="AJ314" s="3">
        <v>4.7997777777777779</v>
      </c>
      <c r="AK314" s="3">
        <v>0</v>
      </c>
      <c r="AL314" s="4">
        <f>Table39[[#This Row],[NA in Training Hours Contract]]/Table39[[#This Row],[NA in Training Hours]]</f>
        <v>0</v>
      </c>
      <c r="AM314" s="3">
        <v>5.3139999999999992</v>
      </c>
      <c r="AN314" s="3">
        <v>0</v>
      </c>
      <c r="AO314" s="4">
        <f>Table39[[#This Row],[Med Aide/Tech Hours Contract]]/Table39[[#This Row],[Med Aide/Tech Hours]]</f>
        <v>0</v>
      </c>
      <c r="AP314" s="1" t="s">
        <v>312</v>
      </c>
      <c r="AQ314" s="1">
        <v>7</v>
      </c>
    </row>
    <row r="315" spans="1:43" x14ac:dyDescent="0.2">
      <c r="A315" s="1" t="s">
        <v>479</v>
      </c>
      <c r="B315" s="1" t="s">
        <v>797</v>
      </c>
      <c r="C315" s="1" t="s">
        <v>1027</v>
      </c>
      <c r="D315" s="1" t="s">
        <v>1203</v>
      </c>
      <c r="E315" s="3">
        <v>60.93333333333333</v>
      </c>
      <c r="F315" s="3">
        <f t="shared" si="14"/>
        <v>180.423</v>
      </c>
      <c r="G315" s="3">
        <f>SUM(Table39[[#This Row],[RN Hours Contract (W/ Admin, DON)]], Table39[[#This Row],[LPN Contract Hours (w/ Admin)]], Table39[[#This Row],[CNA/NA/Med Aide Contract Hours]])</f>
        <v>22.126222222222221</v>
      </c>
      <c r="H315" s="4">
        <f>Table39[[#This Row],[Total Contract Hours]]/Table39[[#This Row],[Total Hours Nurse Staffing]]</f>
        <v>0.12263526391991166</v>
      </c>
      <c r="I315" s="3">
        <f>SUM(Table39[[#This Row],[RN Hours]], Table39[[#This Row],[RN Admin Hours]], Table39[[#This Row],[RN DON Hours]])</f>
        <v>8.7744444444444447</v>
      </c>
      <c r="J315" s="3">
        <f t="shared" si="15"/>
        <v>0</v>
      </c>
      <c r="K315" s="4">
        <f>Table39[[#This Row],[RN Hours Contract (W/ Admin, DON)]]/Table39[[#This Row],[RN Hours (w/ Admin, DON)]]</f>
        <v>0</v>
      </c>
      <c r="L315" s="3">
        <v>2.5411111111111109</v>
      </c>
      <c r="M315" s="3">
        <v>0</v>
      </c>
      <c r="N315" s="4">
        <f>Table39[[#This Row],[RN Hours Contract]]/Table39[[#This Row],[RN Hours]]</f>
        <v>0</v>
      </c>
      <c r="O315" s="3">
        <v>0</v>
      </c>
      <c r="P315" s="3">
        <v>0</v>
      </c>
      <c r="Q315" s="4">
        <v>0</v>
      </c>
      <c r="R315" s="3">
        <v>6.2333333333333334</v>
      </c>
      <c r="S315" s="3">
        <v>0</v>
      </c>
      <c r="T315" s="4">
        <f>Table39[[#This Row],[RN DON Hours Contract]]/Table39[[#This Row],[RN DON Hours]]</f>
        <v>0</v>
      </c>
      <c r="U315" s="3">
        <f>SUM(Table39[[#This Row],[LPN Hours]], Table39[[#This Row],[LPN Admin Hours]])</f>
        <v>42.397333333333336</v>
      </c>
      <c r="V315" s="3">
        <f>Table39[[#This Row],[LPN Hours Contract]]+Table39[[#This Row],[LPN Admin Hours Contract]]</f>
        <v>1.2897777777777777</v>
      </c>
      <c r="W315" s="4">
        <f t="shared" si="16"/>
        <v>3.0421200494790024E-2</v>
      </c>
      <c r="X315" s="3">
        <v>37.07277777777778</v>
      </c>
      <c r="Y315" s="3">
        <v>1.2897777777777777</v>
      </c>
      <c r="Z315" s="4">
        <f>Table39[[#This Row],[LPN Hours Contract]]/Table39[[#This Row],[LPN Hours]]</f>
        <v>3.4790427237715603E-2</v>
      </c>
      <c r="AA315" s="3">
        <v>5.3245555555555564</v>
      </c>
      <c r="AB315" s="3">
        <v>0</v>
      </c>
      <c r="AC315" s="4">
        <f>Table39[[#This Row],[LPN Admin Hours Contract]]/Table39[[#This Row],[LPN Admin Hours]]</f>
        <v>0</v>
      </c>
      <c r="AD315" s="3">
        <f>SUM(Table39[[#This Row],[CNA Hours]], Table39[[#This Row],[NA in Training Hours]], Table39[[#This Row],[Med Aide/Tech Hours]])</f>
        <v>129.25122222222222</v>
      </c>
      <c r="AE315" s="3">
        <f>SUM(Table39[[#This Row],[CNA Hours Contract]], Table39[[#This Row],[NA in Training Hours Contract]], Table39[[#This Row],[Med Aide/Tech Hours Contract]])</f>
        <v>20.836444444444442</v>
      </c>
      <c r="AF315" s="4">
        <f>Table39[[#This Row],[CNA/NA/Med Aide Contract Hours]]/Table39[[#This Row],[Total CNA, NA in Training, Med Aide/Tech Hours]]</f>
        <v>0.16120887745742354</v>
      </c>
      <c r="AG315" s="3">
        <v>95.087777777777774</v>
      </c>
      <c r="AH315" s="3">
        <v>20.836444444444442</v>
      </c>
      <c r="AI315" s="4">
        <f>Table39[[#This Row],[CNA Hours Contract]]/Table39[[#This Row],[CNA Hours]]</f>
        <v>0.21912852452120263</v>
      </c>
      <c r="AJ315" s="3">
        <v>0</v>
      </c>
      <c r="AK315" s="3">
        <v>0</v>
      </c>
      <c r="AL315" s="4">
        <v>0</v>
      </c>
      <c r="AM315" s="3">
        <v>34.163444444444465</v>
      </c>
      <c r="AN315" s="3">
        <v>0</v>
      </c>
      <c r="AO315" s="4">
        <f>Table39[[#This Row],[Med Aide/Tech Hours Contract]]/Table39[[#This Row],[Med Aide/Tech Hours]]</f>
        <v>0</v>
      </c>
      <c r="AP315" s="1" t="s">
        <v>313</v>
      </c>
      <c r="AQ315" s="1">
        <v>7</v>
      </c>
    </row>
    <row r="316" spans="1:43" x14ac:dyDescent="0.2">
      <c r="A316" s="1" t="s">
        <v>479</v>
      </c>
      <c r="B316" s="1" t="s">
        <v>798</v>
      </c>
      <c r="C316" s="1" t="s">
        <v>983</v>
      </c>
      <c r="D316" s="1" t="s">
        <v>1223</v>
      </c>
      <c r="E316" s="3">
        <v>39.700000000000003</v>
      </c>
      <c r="F316" s="3">
        <f t="shared" si="14"/>
        <v>167.78944444444446</v>
      </c>
      <c r="G316" s="3">
        <f>SUM(Table39[[#This Row],[RN Hours Contract (W/ Admin, DON)]], Table39[[#This Row],[LPN Contract Hours (w/ Admin)]], Table39[[#This Row],[CNA/NA/Med Aide Contract Hours]])</f>
        <v>35.338888888888889</v>
      </c>
      <c r="H316" s="4">
        <f>Table39[[#This Row],[Total Contract Hours]]/Table39[[#This Row],[Total Hours Nurse Staffing]]</f>
        <v>0.21061449369414709</v>
      </c>
      <c r="I316" s="3">
        <f>SUM(Table39[[#This Row],[RN Hours]], Table39[[#This Row],[RN Admin Hours]], Table39[[#This Row],[RN DON Hours]])</f>
        <v>12.761333333333333</v>
      </c>
      <c r="J316" s="3">
        <f t="shared" si="15"/>
        <v>0</v>
      </c>
      <c r="K316" s="4">
        <f>Table39[[#This Row],[RN Hours Contract (W/ Admin, DON)]]/Table39[[#This Row],[RN Hours (w/ Admin, DON)]]</f>
        <v>0</v>
      </c>
      <c r="L316" s="3">
        <v>7.1613333333333333</v>
      </c>
      <c r="M316" s="3">
        <v>0</v>
      </c>
      <c r="N316" s="4">
        <f>Table39[[#This Row],[RN Hours Contract]]/Table39[[#This Row],[RN Hours]]</f>
        <v>0</v>
      </c>
      <c r="O316" s="3">
        <v>0</v>
      </c>
      <c r="P316" s="3">
        <v>0</v>
      </c>
      <c r="Q316" s="4">
        <v>0</v>
      </c>
      <c r="R316" s="3">
        <v>5.6</v>
      </c>
      <c r="S316" s="3">
        <v>0</v>
      </c>
      <c r="T316" s="4">
        <f>Table39[[#This Row],[RN DON Hours Contract]]/Table39[[#This Row],[RN DON Hours]]</f>
        <v>0</v>
      </c>
      <c r="U316" s="3">
        <f>SUM(Table39[[#This Row],[LPN Hours]], Table39[[#This Row],[LPN Admin Hours]])</f>
        <v>33.070777777777778</v>
      </c>
      <c r="V316" s="3">
        <f>Table39[[#This Row],[LPN Hours Contract]]+Table39[[#This Row],[LPN Admin Hours Contract]]</f>
        <v>0</v>
      </c>
      <c r="W316" s="4">
        <f t="shared" si="16"/>
        <v>0</v>
      </c>
      <c r="X316" s="3">
        <v>29.058888888888891</v>
      </c>
      <c r="Y316" s="3">
        <v>0</v>
      </c>
      <c r="Z316" s="4">
        <f>Table39[[#This Row],[LPN Hours Contract]]/Table39[[#This Row],[LPN Hours]]</f>
        <v>0</v>
      </c>
      <c r="AA316" s="3">
        <v>4.0118888888888904</v>
      </c>
      <c r="AB316" s="3">
        <v>0</v>
      </c>
      <c r="AC316" s="4">
        <f>Table39[[#This Row],[LPN Admin Hours Contract]]/Table39[[#This Row],[LPN Admin Hours]]</f>
        <v>0</v>
      </c>
      <c r="AD316" s="3">
        <f>SUM(Table39[[#This Row],[CNA Hours]], Table39[[#This Row],[NA in Training Hours]], Table39[[#This Row],[Med Aide/Tech Hours]])</f>
        <v>121.95733333333334</v>
      </c>
      <c r="AE316" s="3">
        <f>SUM(Table39[[#This Row],[CNA Hours Contract]], Table39[[#This Row],[NA in Training Hours Contract]], Table39[[#This Row],[Med Aide/Tech Hours Contract]])</f>
        <v>35.338888888888889</v>
      </c>
      <c r="AF316" s="4">
        <f>Table39[[#This Row],[CNA/NA/Med Aide Contract Hours]]/Table39[[#This Row],[Total CNA, NA in Training, Med Aide/Tech Hours]]</f>
        <v>0.28976436203553885</v>
      </c>
      <c r="AG316" s="3">
        <v>82.982555555555564</v>
      </c>
      <c r="AH316" s="3">
        <v>26.016666666666666</v>
      </c>
      <c r="AI316" s="4">
        <f>Table39[[#This Row],[CNA Hours Contract]]/Table39[[#This Row],[CNA Hours]]</f>
        <v>0.31351970896158893</v>
      </c>
      <c r="AJ316" s="3">
        <v>18.111222222222228</v>
      </c>
      <c r="AK316" s="3">
        <v>0</v>
      </c>
      <c r="AL316" s="4">
        <f>Table39[[#This Row],[NA in Training Hours Contract]]/Table39[[#This Row],[NA in Training Hours]]</f>
        <v>0</v>
      </c>
      <c r="AM316" s="3">
        <v>20.863555555555557</v>
      </c>
      <c r="AN316" s="3">
        <v>9.3222222222222229</v>
      </c>
      <c r="AO316" s="4">
        <f>Table39[[#This Row],[Med Aide/Tech Hours Contract]]/Table39[[#This Row],[Med Aide/Tech Hours]]</f>
        <v>0.44681848198879492</v>
      </c>
      <c r="AP316" s="1" t="s">
        <v>314</v>
      </c>
      <c r="AQ316" s="1">
        <v>7</v>
      </c>
    </row>
    <row r="317" spans="1:43" x14ac:dyDescent="0.2">
      <c r="A317" s="1" t="s">
        <v>479</v>
      </c>
      <c r="B317" s="1" t="s">
        <v>799</v>
      </c>
      <c r="C317" s="1" t="s">
        <v>975</v>
      </c>
      <c r="D317" s="1" t="s">
        <v>1231</v>
      </c>
      <c r="E317" s="3">
        <v>60.888888888888886</v>
      </c>
      <c r="F317" s="3">
        <f t="shared" si="14"/>
        <v>263.12166666666667</v>
      </c>
      <c r="G317" s="3">
        <f>SUM(Table39[[#This Row],[RN Hours Contract (W/ Admin, DON)]], Table39[[#This Row],[LPN Contract Hours (w/ Admin)]], Table39[[#This Row],[CNA/NA/Med Aide Contract Hours]])</f>
        <v>50.87222222222222</v>
      </c>
      <c r="H317" s="4">
        <f>Table39[[#This Row],[Total Contract Hours]]/Table39[[#This Row],[Total Hours Nurse Staffing]]</f>
        <v>0.19334106106385088</v>
      </c>
      <c r="I317" s="3">
        <f>SUM(Table39[[#This Row],[RN Hours]], Table39[[#This Row],[RN Admin Hours]], Table39[[#This Row],[RN DON Hours]])</f>
        <v>26.408333333333335</v>
      </c>
      <c r="J317" s="3">
        <f t="shared" si="15"/>
        <v>0.57777777777777772</v>
      </c>
      <c r="K317" s="4">
        <f>Table39[[#This Row],[RN Hours Contract (W/ Admin, DON)]]/Table39[[#This Row],[RN Hours (w/ Admin, DON)]]</f>
        <v>2.1878615756810767E-2</v>
      </c>
      <c r="L317" s="3">
        <v>16.705555555555556</v>
      </c>
      <c r="M317" s="3">
        <v>0.57777777777777772</v>
      </c>
      <c r="N317" s="4">
        <f>Table39[[#This Row],[RN Hours Contract]]/Table39[[#This Row],[RN Hours]]</f>
        <v>3.4585966079148649E-2</v>
      </c>
      <c r="O317" s="3">
        <v>4.2194444444444441</v>
      </c>
      <c r="P317" s="3">
        <v>0</v>
      </c>
      <c r="Q317" s="4">
        <f>Table39[[#This Row],[RN Admin Hours Contract]]/Table39[[#This Row],[RN Admin Hours]]</f>
        <v>0</v>
      </c>
      <c r="R317" s="3">
        <v>5.4833333333333334</v>
      </c>
      <c r="S317" s="3">
        <v>0</v>
      </c>
      <c r="T317" s="4">
        <f>Table39[[#This Row],[RN DON Hours Contract]]/Table39[[#This Row],[RN DON Hours]]</f>
        <v>0</v>
      </c>
      <c r="U317" s="3">
        <f>SUM(Table39[[#This Row],[LPN Hours]], Table39[[#This Row],[LPN Admin Hours]])</f>
        <v>87.766666666666666</v>
      </c>
      <c r="V317" s="3">
        <f>Table39[[#This Row],[LPN Hours Contract]]+Table39[[#This Row],[LPN Admin Hours Contract]]</f>
        <v>22.994444444444444</v>
      </c>
      <c r="W317" s="4">
        <f t="shared" si="16"/>
        <v>0.26199518926446386</v>
      </c>
      <c r="X317" s="3">
        <v>86.811111111111117</v>
      </c>
      <c r="Y317" s="3">
        <v>22.994444444444444</v>
      </c>
      <c r="Z317" s="4">
        <f>Table39[[#This Row],[LPN Hours Contract]]/Table39[[#This Row],[LPN Hours]]</f>
        <v>0.26487904774094456</v>
      </c>
      <c r="AA317" s="3">
        <v>0.9555555555555556</v>
      </c>
      <c r="AB317" s="3">
        <v>0</v>
      </c>
      <c r="AC317" s="4">
        <f>Table39[[#This Row],[LPN Admin Hours Contract]]/Table39[[#This Row],[LPN Admin Hours]]</f>
        <v>0</v>
      </c>
      <c r="AD317" s="3">
        <f>SUM(Table39[[#This Row],[CNA Hours]], Table39[[#This Row],[NA in Training Hours]], Table39[[#This Row],[Med Aide/Tech Hours]])</f>
        <v>148.94666666666666</v>
      </c>
      <c r="AE317" s="3">
        <f>SUM(Table39[[#This Row],[CNA Hours Contract]], Table39[[#This Row],[NA in Training Hours Contract]], Table39[[#This Row],[Med Aide/Tech Hours Contract]])</f>
        <v>27.3</v>
      </c>
      <c r="AF317" s="4">
        <f>Table39[[#This Row],[CNA/NA/Med Aide Contract Hours]]/Table39[[#This Row],[Total CNA, NA in Training, Med Aide/Tech Hours]]</f>
        <v>0.18328708262465312</v>
      </c>
      <c r="AG317" s="3">
        <v>112.28277777777778</v>
      </c>
      <c r="AH317" s="3">
        <v>27.3</v>
      </c>
      <c r="AI317" s="4">
        <f>Table39[[#This Row],[CNA Hours Contract]]/Table39[[#This Row],[CNA Hours]]</f>
        <v>0.24313612951427199</v>
      </c>
      <c r="AJ317" s="3">
        <v>15.861111111111111</v>
      </c>
      <c r="AK317" s="3">
        <v>0</v>
      </c>
      <c r="AL317" s="4">
        <f>Table39[[#This Row],[NA in Training Hours Contract]]/Table39[[#This Row],[NA in Training Hours]]</f>
        <v>0</v>
      </c>
      <c r="AM317" s="3">
        <v>20.802777777777777</v>
      </c>
      <c r="AN317" s="3">
        <v>0</v>
      </c>
      <c r="AO317" s="4">
        <f>Table39[[#This Row],[Med Aide/Tech Hours Contract]]/Table39[[#This Row],[Med Aide/Tech Hours]]</f>
        <v>0</v>
      </c>
      <c r="AP317" s="1" t="s">
        <v>315</v>
      </c>
      <c r="AQ317" s="1">
        <v>7</v>
      </c>
    </row>
    <row r="318" spans="1:43" x14ac:dyDescent="0.2">
      <c r="A318" s="1" t="s">
        <v>479</v>
      </c>
      <c r="B318" s="1" t="s">
        <v>800</v>
      </c>
      <c r="C318" s="1" t="s">
        <v>1061</v>
      </c>
      <c r="D318" s="1" t="s">
        <v>1217</v>
      </c>
      <c r="E318" s="3">
        <v>45.955555555555556</v>
      </c>
      <c r="F318" s="3">
        <f t="shared" si="14"/>
        <v>201.42055555555555</v>
      </c>
      <c r="G318" s="3">
        <f>SUM(Table39[[#This Row],[RN Hours Contract (W/ Admin, DON)]], Table39[[#This Row],[LPN Contract Hours (w/ Admin)]], Table39[[#This Row],[CNA/NA/Med Aide Contract Hours]])</f>
        <v>0</v>
      </c>
      <c r="H318" s="4">
        <f>Table39[[#This Row],[Total Contract Hours]]/Table39[[#This Row],[Total Hours Nurse Staffing]]</f>
        <v>0</v>
      </c>
      <c r="I318" s="3">
        <f>SUM(Table39[[#This Row],[RN Hours]], Table39[[#This Row],[RN Admin Hours]], Table39[[#This Row],[RN DON Hours]])</f>
        <v>12.938888888888888</v>
      </c>
      <c r="J318" s="3">
        <f t="shared" si="15"/>
        <v>0</v>
      </c>
      <c r="K318" s="4">
        <f>Table39[[#This Row],[RN Hours Contract (W/ Admin, DON)]]/Table39[[#This Row],[RN Hours (w/ Admin, DON)]]</f>
        <v>0</v>
      </c>
      <c r="L318" s="3">
        <v>6.8722222222222218</v>
      </c>
      <c r="M318" s="3">
        <v>0</v>
      </c>
      <c r="N318" s="4">
        <f>Table39[[#This Row],[RN Hours Contract]]/Table39[[#This Row],[RN Hours]]</f>
        <v>0</v>
      </c>
      <c r="O318" s="3">
        <v>0.52222222222222225</v>
      </c>
      <c r="P318" s="3">
        <v>0</v>
      </c>
      <c r="Q318" s="4">
        <f>Table39[[#This Row],[RN Admin Hours Contract]]/Table39[[#This Row],[RN Admin Hours]]</f>
        <v>0</v>
      </c>
      <c r="R318" s="3">
        <v>5.5444444444444443</v>
      </c>
      <c r="S318" s="3">
        <v>0</v>
      </c>
      <c r="T318" s="4">
        <f>Table39[[#This Row],[RN DON Hours Contract]]/Table39[[#This Row],[RN DON Hours]]</f>
        <v>0</v>
      </c>
      <c r="U318" s="3">
        <f>SUM(Table39[[#This Row],[LPN Hours]], Table39[[#This Row],[LPN Admin Hours]])</f>
        <v>59.819111111111113</v>
      </c>
      <c r="V318" s="3">
        <f>Table39[[#This Row],[LPN Hours Contract]]+Table39[[#This Row],[LPN Admin Hours Contract]]</f>
        <v>0</v>
      </c>
      <c r="W318" s="4">
        <f t="shared" si="16"/>
        <v>0</v>
      </c>
      <c r="X318" s="3">
        <v>51.280888888888889</v>
      </c>
      <c r="Y318" s="3">
        <v>0</v>
      </c>
      <c r="Z318" s="4">
        <f>Table39[[#This Row],[LPN Hours Contract]]/Table39[[#This Row],[LPN Hours]]</f>
        <v>0</v>
      </c>
      <c r="AA318" s="3">
        <v>8.5382222222222222</v>
      </c>
      <c r="AB318" s="3">
        <v>0</v>
      </c>
      <c r="AC318" s="4">
        <f>Table39[[#This Row],[LPN Admin Hours Contract]]/Table39[[#This Row],[LPN Admin Hours]]</f>
        <v>0</v>
      </c>
      <c r="AD318" s="3">
        <f>SUM(Table39[[#This Row],[CNA Hours]], Table39[[#This Row],[NA in Training Hours]], Table39[[#This Row],[Med Aide/Tech Hours]])</f>
        <v>128.66255555555554</v>
      </c>
      <c r="AE318" s="3">
        <f>SUM(Table39[[#This Row],[CNA Hours Contract]], Table39[[#This Row],[NA in Training Hours Contract]], Table39[[#This Row],[Med Aide/Tech Hours Contract]])</f>
        <v>0</v>
      </c>
      <c r="AF318" s="4">
        <f>Table39[[#This Row],[CNA/NA/Med Aide Contract Hours]]/Table39[[#This Row],[Total CNA, NA in Training, Med Aide/Tech Hours]]</f>
        <v>0</v>
      </c>
      <c r="AG318" s="3">
        <v>113.95555555555555</v>
      </c>
      <c r="AH318" s="3">
        <v>0</v>
      </c>
      <c r="AI318" s="4">
        <f>Table39[[#This Row],[CNA Hours Contract]]/Table39[[#This Row],[CNA Hours]]</f>
        <v>0</v>
      </c>
      <c r="AJ318" s="3">
        <v>0</v>
      </c>
      <c r="AK318" s="3">
        <v>0</v>
      </c>
      <c r="AL318" s="4">
        <v>0</v>
      </c>
      <c r="AM318" s="3">
        <v>14.707000000000001</v>
      </c>
      <c r="AN318" s="3">
        <v>0</v>
      </c>
      <c r="AO318" s="4">
        <f>Table39[[#This Row],[Med Aide/Tech Hours Contract]]/Table39[[#This Row],[Med Aide/Tech Hours]]</f>
        <v>0</v>
      </c>
      <c r="AP318" s="1" t="s">
        <v>316</v>
      </c>
      <c r="AQ318" s="1">
        <v>7</v>
      </c>
    </row>
    <row r="319" spans="1:43" x14ac:dyDescent="0.2">
      <c r="A319" s="1" t="s">
        <v>479</v>
      </c>
      <c r="B319" s="1" t="s">
        <v>801</v>
      </c>
      <c r="C319" s="1" t="s">
        <v>1027</v>
      </c>
      <c r="D319" s="1" t="s">
        <v>1203</v>
      </c>
      <c r="E319" s="3">
        <v>99.266666666666666</v>
      </c>
      <c r="F319" s="3">
        <f t="shared" si="14"/>
        <v>276.6442222222222</v>
      </c>
      <c r="G319" s="3">
        <f>SUM(Table39[[#This Row],[RN Hours Contract (W/ Admin, DON)]], Table39[[#This Row],[LPN Contract Hours (w/ Admin)]], Table39[[#This Row],[CNA/NA/Med Aide Contract Hours]])</f>
        <v>4.6505555555555551</v>
      </c>
      <c r="H319" s="4">
        <f>Table39[[#This Row],[Total Contract Hours]]/Table39[[#This Row],[Total Hours Nurse Staffing]]</f>
        <v>1.6810600699333843E-2</v>
      </c>
      <c r="I319" s="3">
        <f>SUM(Table39[[#This Row],[RN Hours]], Table39[[#This Row],[RN Admin Hours]], Table39[[#This Row],[RN DON Hours]])</f>
        <v>21.96755555555556</v>
      </c>
      <c r="J319" s="3">
        <f t="shared" si="15"/>
        <v>3.0616666666666665</v>
      </c>
      <c r="K319" s="4">
        <f>Table39[[#This Row],[RN Hours Contract (W/ Admin, DON)]]/Table39[[#This Row],[RN Hours (w/ Admin, DON)]]</f>
        <v>0.1393722054747405</v>
      </c>
      <c r="L319" s="3">
        <v>14.454222222222224</v>
      </c>
      <c r="M319" s="3">
        <v>0.8</v>
      </c>
      <c r="N319" s="4">
        <f>Table39[[#This Row],[RN Hours Contract]]/Table39[[#This Row],[RN Hours]]</f>
        <v>5.5347149621794475E-2</v>
      </c>
      <c r="O319" s="3">
        <v>2.2616666666666667</v>
      </c>
      <c r="P319" s="3">
        <v>2.2616666666666667</v>
      </c>
      <c r="Q319" s="4">
        <f>Table39[[#This Row],[RN Admin Hours Contract]]/Table39[[#This Row],[RN Admin Hours]]</f>
        <v>1</v>
      </c>
      <c r="R319" s="3">
        <v>5.2516666666666678</v>
      </c>
      <c r="S319" s="3">
        <v>0</v>
      </c>
      <c r="T319" s="4">
        <f>Table39[[#This Row],[RN DON Hours Contract]]/Table39[[#This Row],[RN DON Hours]]</f>
        <v>0</v>
      </c>
      <c r="U319" s="3">
        <f>SUM(Table39[[#This Row],[LPN Hours]], Table39[[#This Row],[LPN Admin Hours]])</f>
        <v>79.64533333333334</v>
      </c>
      <c r="V319" s="3">
        <f>Table39[[#This Row],[LPN Hours Contract]]+Table39[[#This Row],[LPN Admin Hours Contract]]</f>
        <v>0</v>
      </c>
      <c r="W319" s="4">
        <f t="shared" si="16"/>
        <v>0</v>
      </c>
      <c r="X319" s="3">
        <v>43.764333333333333</v>
      </c>
      <c r="Y319" s="3">
        <v>0</v>
      </c>
      <c r="Z319" s="4">
        <f>Table39[[#This Row],[LPN Hours Contract]]/Table39[[#This Row],[LPN Hours]]</f>
        <v>0</v>
      </c>
      <c r="AA319" s="3">
        <v>35.881000000000007</v>
      </c>
      <c r="AB319" s="3">
        <v>0</v>
      </c>
      <c r="AC319" s="4">
        <f>Table39[[#This Row],[LPN Admin Hours Contract]]/Table39[[#This Row],[LPN Admin Hours]]</f>
        <v>0</v>
      </c>
      <c r="AD319" s="3">
        <f>SUM(Table39[[#This Row],[CNA Hours]], Table39[[#This Row],[NA in Training Hours]], Table39[[#This Row],[Med Aide/Tech Hours]])</f>
        <v>175.03133333333332</v>
      </c>
      <c r="AE319" s="3">
        <f>SUM(Table39[[#This Row],[CNA Hours Contract]], Table39[[#This Row],[NA in Training Hours Contract]], Table39[[#This Row],[Med Aide/Tech Hours Contract]])</f>
        <v>1.5888888888888888</v>
      </c>
      <c r="AF319" s="4">
        <f>Table39[[#This Row],[CNA/NA/Med Aide Contract Hours]]/Table39[[#This Row],[Total CNA, NA in Training, Med Aide/Tech Hours]]</f>
        <v>9.0777397316797875E-3</v>
      </c>
      <c r="AG319" s="3">
        <v>124.73866666666666</v>
      </c>
      <c r="AH319" s="3">
        <v>1.2805555555555554</v>
      </c>
      <c r="AI319" s="4">
        <f>Table39[[#This Row],[CNA Hours Contract]]/Table39[[#This Row],[CNA Hours]]</f>
        <v>1.0265907034083702E-2</v>
      </c>
      <c r="AJ319" s="3">
        <v>0</v>
      </c>
      <c r="AK319" s="3">
        <v>0</v>
      </c>
      <c r="AL319" s="4">
        <v>0</v>
      </c>
      <c r="AM319" s="3">
        <v>50.292666666666669</v>
      </c>
      <c r="AN319" s="3">
        <v>0.30833333333333335</v>
      </c>
      <c r="AO319" s="4">
        <f>Table39[[#This Row],[Med Aide/Tech Hours Contract]]/Table39[[#This Row],[Med Aide/Tech Hours]]</f>
        <v>6.1307811609379766E-3</v>
      </c>
      <c r="AP319" s="1" t="s">
        <v>317</v>
      </c>
      <c r="AQ319" s="1">
        <v>7</v>
      </c>
    </row>
    <row r="320" spans="1:43" x14ac:dyDescent="0.2">
      <c r="A320" s="1" t="s">
        <v>479</v>
      </c>
      <c r="B320" s="1" t="s">
        <v>802</v>
      </c>
      <c r="C320" s="1" t="s">
        <v>1165</v>
      </c>
      <c r="D320" s="1" t="s">
        <v>1216</v>
      </c>
      <c r="E320" s="3">
        <v>58.444444444444443</v>
      </c>
      <c r="F320" s="3">
        <f t="shared" si="14"/>
        <v>247.58511111111105</v>
      </c>
      <c r="G320" s="3">
        <f>SUM(Table39[[#This Row],[RN Hours Contract (W/ Admin, DON)]], Table39[[#This Row],[LPN Contract Hours (w/ Admin)]], Table39[[#This Row],[CNA/NA/Med Aide Contract Hours]])</f>
        <v>0</v>
      </c>
      <c r="H320" s="4">
        <f>Table39[[#This Row],[Total Contract Hours]]/Table39[[#This Row],[Total Hours Nurse Staffing]]</f>
        <v>0</v>
      </c>
      <c r="I320" s="3">
        <f>SUM(Table39[[#This Row],[RN Hours]], Table39[[#This Row],[RN Admin Hours]], Table39[[#This Row],[RN DON Hours]])</f>
        <v>24.393222222222224</v>
      </c>
      <c r="J320" s="3">
        <f t="shared" si="15"/>
        <v>0</v>
      </c>
      <c r="K320" s="4">
        <f>Table39[[#This Row],[RN Hours Contract (W/ Admin, DON)]]/Table39[[#This Row],[RN Hours (w/ Admin, DON)]]</f>
        <v>0</v>
      </c>
      <c r="L320" s="3">
        <v>15.655666666666667</v>
      </c>
      <c r="M320" s="3">
        <v>0</v>
      </c>
      <c r="N320" s="4">
        <f>Table39[[#This Row],[RN Hours Contract]]/Table39[[#This Row],[RN Hours]]</f>
        <v>0</v>
      </c>
      <c r="O320" s="3">
        <v>4.8411111111111111</v>
      </c>
      <c r="P320" s="3">
        <v>0</v>
      </c>
      <c r="Q320" s="4">
        <f>Table39[[#This Row],[RN Admin Hours Contract]]/Table39[[#This Row],[RN Admin Hours]]</f>
        <v>0</v>
      </c>
      <c r="R320" s="3">
        <v>3.896444444444445</v>
      </c>
      <c r="S320" s="3">
        <v>0</v>
      </c>
      <c r="T320" s="4">
        <f>Table39[[#This Row],[RN DON Hours Contract]]/Table39[[#This Row],[RN DON Hours]]</f>
        <v>0</v>
      </c>
      <c r="U320" s="3">
        <f>SUM(Table39[[#This Row],[LPN Hours]], Table39[[#This Row],[LPN Admin Hours]])</f>
        <v>38.433555555555557</v>
      </c>
      <c r="V320" s="3">
        <f>Table39[[#This Row],[LPN Hours Contract]]+Table39[[#This Row],[LPN Admin Hours Contract]]</f>
        <v>0</v>
      </c>
      <c r="W320" s="4">
        <f t="shared" si="16"/>
        <v>0</v>
      </c>
      <c r="X320" s="3">
        <v>38.433555555555557</v>
      </c>
      <c r="Y320" s="3">
        <v>0</v>
      </c>
      <c r="Z320" s="4">
        <f>Table39[[#This Row],[LPN Hours Contract]]/Table39[[#This Row],[LPN Hours]]</f>
        <v>0</v>
      </c>
      <c r="AA320" s="3">
        <v>0</v>
      </c>
      <c r="AB320" s="3">
        <v>0</v>
      </c>
      <c r="AC320" s="4">
        <v>0</v>
      </c>
      <c r="AD320" s="3">
        <f>SUM(Table39[[#This Row],[CNA Hours]], Table39[[#This Row],[NA in Training Hours]], Table39[[#This Row],[Med Aide/Tech Hours]])</f>
        <v>184.75833333333327</v>
      </c>
      <c r="AE320" s="3">
        <f>SUM(Table39[[#This Row],[CNA Hours Contract]], Table39[[#This Row],[NA in Training Hours Contract]], Table39[[#This Row],[Med Aide/Tech Hours Contract]])</f>
        <v>0</v>
      </c>
      <c r="AF320" s="4">
        <f>Table39[[#This Row],[CNA/NA/Med Aide Contract Hours]]/Table39[[#This Row],[Total CNA, NA in Training, Med Aide/Tech Hours]]</f>
        <v>0</v>
      </c>
      <c r="AG320" s="3">
        <v>93.939555555555543</v>
      </c>
      <c r="AH320" s="3">
        <v>0</v>
      </c>
      <c r="AI320" s="4">
        <f>Table39[[#This Row],[CNA Hours Contract]]/Table39[[#This Row],[CNA Hours]]</f>
        <v>0</v>
      </c>
      <c r="AJ320" s="3">
        <v>19.05855555555555</v>
      </c>
      <c r="AK320" s="3">
        <v>0</v>
      </c>
      <c r="AL320" s="4">
        <f>Table39[[#This Row],[NA in Training Hours Contract]]/Table39[[#This Row],[NA in Training Hours]]</f>
        <v>0</v>
      </c>
      <c r="AM320" s="3">
        <v>71.760222222222197</v>
      </c>
      <c r="AN320" s="3">
        <v>0</v>
      </c>
      <c r="AO320" s="4">
        <f>Table39[[#This Row],[Med Aide/Tech Hours Contract]]/Table39[[#This Row],[Med Aide/Tech Hours]]</f>
        <v>0</v>
      </c>
      <c r="AP320" s="1" t="s">
        <v>318</v>
      </c>
      <c r="AQ320" s="1">
        <v>7</v>
      </c>
    </row>
    <row r="321" spans="1:43" x14ac:dyDescent="0.2">
      <c r="A321" s="1" t="s">
        <v>479</v>
      </c>
      <c r="B321" s="1" t="s">
        <v>803</v>
      </c>
      <c r="C321" s="1" t="s">
        <v>1166</v>
      </c>
      <c r="D321" s="1" t="s">
        <v>1298</v>
      </c>
      <c r="E321" s="3">
        <v>53.31111111111111</v>
      </c>
      <c r="F321" s="3">
        <f t="shared" si="14"/>
        <v>185.08966666666669</v>
      </c>
      <c r="G321" s="3">
        <f>SUM(Table39[[#This Row],[RN Hours Contract (W/ Admin, DON)]], Table39[[#This Row],[LPN Contract Hours (w/ Admin)]], Table39[[#This Row],[CNA/NA/Med Aide Contract Hours]])</f>
        <v>30.011222222222216</v>
      </c>
      <c r="H321" s="4">
        <f>Table39[[#This Row],[Total Contract Hours]]/Table39[[#This Row],[Total Hours Nurse Staffing]]</f>
        <v>0.16214423399589503</v>
      </c>
      <c r="I321" s="3">
        <f>SUM(Table39[[#This Row],[RN Hours]], Table39[[#This Row],[RN Admin Hours]], Table39[[#This Row],[RN DON Hours]])</f>
        <v>28.4</v>
      </c>
      <c r="J321" s="3">
        <f t="shared" si="15"/>
        <v>5.9085555555555551</v>
      </c>
      <c r="K321" s="4">
        <f>Table39[[#This Row],[RN Hours Contract (W/ Admin, DON)]]/Table39[[#This Row],[RN Hours (w/ Admin, DON)]]</f>
        <v>0.20804773082942096</v>
      </c>
      <c r="L321" s="3">
        <v>20.647666666666666</v>
      </c>
      <c r="M321" s="3">
        <v>5.9085555555555551</v>
      </c>
      <c r="N321" s="4">
        <f>Table39[[#This Row],[RN Hours Contract]]/Table39[[#This Row],[RN Hours]]</f>
        <v>0.28616093290067751</v>
      </c>
      <c r="O321" s="3">
        <v>3.0995555555555545</v>
      </c>
      <c r="P321" s="3">
        <v>0</v>
      </c>
      <c r="Q321" s="4">
        <f>Table39[[#This Row],[RN Admin Hours Contract]]/Table39[[#This Row],[RN Admin Hours]]</f>
        <v>0</v>
      </c>
      <c r="R321" s="3">
        <v>4.6527777777777777</v>
      </c>
      <c r="S321" s="3">
        <v>0</v>
      </c>
      <c r="T321" s="4">
        <f>Table39[[#This Row],[RN DON Hours Contract]]/Table39[[#This Row],[RN DON Hours]]</f>
        <v>0</v>
      </c>
      <c r="U321" s="3">
        <f>SUM(Table39[[#This Row],[LPN Hours]], Table39[[#This Row],[LPN Admin Hours]])</f>
        <v>22.44166666666667</v>
      </c>
      <c r="V321" s="3">
        <f>Table39[[#This Row],[LPN Hours Contract]]+Table39[[#This Row],[LPN Admin Hours Contract]]</f>
        <v>0.39555555555555555</v>
      </c>
      <c r="W321" s="4">
        <f t="shared" si="16"/>
        <v>1.7625943804926349E-2</v>
      </c>
      <c r="X321" s="3">
        <v>15.946222222222223</v>
      </c>
      <c r="Y321" s="3">
        <v>0.39555555555555555</v>
      </c>
      <c r="Z321" s="4">
        <f>Table39[[#This Row],[LPN Hours Contract]]/Table39[[#This Row],[LPN Hours]]</f>
        <v>2.4805596588533679E-2</v>
      </c>
      <c r="AA321" s="3">
        <v>6.4954444444444448</v>
      </c>
      <c r="AB321" s="3">
        <v>0</v>
      </c>
      <c r="AC321" s="4">
        <f>Table39[[#This Row],[LPN Admin Hours Contract]]/Table39[[#This Row],[LPN Admin Hours]]</f>
        <v>0</v>
      </c>
      <c r="AD321" s="3">
        <f>SUM(Table39[[#This Row],[CNA Hours]], Table39[[#This Row],[NA in Training Hours]], Table39[[#This Row],[Med Aide/Tech Hours]])</f>
        <v>134.24800000000002</v>
      </c>
      <c r="AE321" s="3">
        <f>SUM(Table39[[#This Row],[CNA Hours Contract]], Table39[[#This Row],[NA in Training Hours Contract]], Table39[[#This Row],[Med Aide/Tech Hours Contract]])</f>
        <v>23.707111111111104</v>
      </c>
      <c r="AF321" s="4">
        <f>Table39[[#This Row],[CNA/NA/Med Aide Contract Hours]]/Table39[[#This Row],[Total CNA, NA in Training, Med Aide/Tech Hours]]</f>
        <v>0.17659191281144673</v>
      </c>
      <c r="AG321" s="3">
        <v>90.603777777777779</v>
      </c>
      <c r="AH321" s="3">
        <v>23.295999999999992</v>
      </c>
      <c r="AI321" s="4">
        <f>Table39[[#This Row],[CNA Hours Contract]]/Table39[[#This Row],[CNA Hours]]</f>
        <v>0.25711952162897295</v>
      </c>
      <c r="AJ321" s="3">
        <v>5.0508888888888892</v>
      </c>
      <c r="AK321" s="3">
        <v>0</v>
      </c>
      <c r="AL321" s="4">
        <f>Table39[[#This Row],[NA in Training Hours Contract]]/Table39[[#This Row],[NA in Training Hours]]</f>
        <v>0</v>
      </c>
      <c r="AM321" s="3">
        <v>38.593333333333348</v>
      </c>
      <c r="AN321" s="3">
        <v>0.41111111111111109</v>
      </c>
      <c r="AO321" s="4">
        <f>Table39[[#This Row],[Med Aide/Tech Hours Contract]]/Table39[[#This Row],[Med Aide/Tech Hours]]</f>
        <v>1.0652386710427819E-2</v>
      </c>
      <c r="AP321" s="1" t="s">
        <v>319</v>
      </c>
      <c r="AQ321" s="1">
        <v>7</v>
      </c>
    </row>
    <row r="322" spans="1:43" x14ac:dyDescent="0.2">
      <c r="A322" s="1" t="s">
        <v>479</v>
      </c>
      <c r="B322" s="1" t="s">
        <v>804</v>
      </c>
      <c r="C322" s="1" t="s">
        <v>1031</v>
      </c>
      <c r="D322" s="1" t="s">
        <v>1298</v>
      </c>
      <c r="E322" s="3">
        <v>59.133333333333333</v>
      </c>
      <c r="F322" s="3">
        <f t="shared" ref="F322:F385" si="17">SUM(I322,U322,AD322)</f>
        <v>231.61111111111111</v>
      </c>
      <c r="G322" s="3">
        <f>SUM(Table39[[#This Row],[RN Hours Contract (W/ Admin, DON)]], Table39[[#This Row],[LPN Contract Hours (w/ Admin)]], Table39[[#This Row],[CNA/NA/Med Aide Contract Hours]])</f>
        <v>70.784666666666666</v>
      </c>
      <c r="H322" s="4">
        <f>Table39[[#This Row],[Total Contract Hours]]/Table39[[#This Row],[Total Hours Nurse Staffing]]</f>
        <v>0.30561861357639719</v>
      </c>
      <c r="I322" s="3">
        <f>SUM(Table39[[#This Row],[RN Hours]], Table39[[#This Row],[RN Admin Hours]], Table39[[#This Row],[RN DON Hours]])</f>
        <v>14.947222222222223</v>
      </c>
      <c r="J322" s="3">
        <f t="shared" si="15"/>
        <v>0.3972222222222222</v>
      </c>
      <c r="K322" s="4">
        <f>Table39[[#This Row],[RN Hours Contract (W/ Admin, DON)]]/Table39[[#This Row],[RN Hours (w/ Admin, DON)]]</f>
        <v>2.6574986062070243E-2</v>
      </c>
      <c r="L322" s="3">
        <v>5.9694444444444441</v>
      </c>
      <c r="M322" s="3">
        <v>0.3972222222222222</v>
      </c>
      <c r="N322" s="4">
        <f>Table39[[#This Row],[RN Hours Contract]]/Table39[[#This Row],[RN Hours]]</f>
        <v>6.6542577943229403E-2</v>
      </c>
      <c r="O322" s="3">
        <v>8</v>
      </c>
      <c r="P322" s="3">
        <v>0</v>
      </c>
      <c r="Q322" s="4">
        <f>Table39[[#This Row],[RN Admin Hours Contract]]/Table39[[#This Row],[RN Admin Hours]]</f>
        <v>0</v>
      </c>
      <c r="R322" s="3">
        <v>0.97777777777777775</v>
      </c>
      <c r="S322" s="3">
        <v>0</v>
      </c>
      <c r="T322" s="4">
        <f>Table39[[#This Row],[RN DON Hours Contract]]/Table39[[#This Row],[RN DON Hours]]</f>
        <v>0</v>
      </c>
      <c r="U322" s="3">
        <f>SUM(Table39[[#This Row],[LPN Hours]], Table39[[#This Row],[LPN Admin Hours]])</f>
        <v>60.997777777777777</v>
      </c>
      <c r="V322" s="3">
        <f>Table39[[#This Row],[LPN Hours Contract]]+Table39[[#This Row],[LPN Admin Hours Contract]]</f>
        <v>26.320333333333334</v>
      </c>
      <c r="W322" s="4">
        <f t="shared" si="16"/>
        <v>0.43149659368283</v>
      </c>
      <c r="X322" s="3">
        <v>60.731111111111112</v>
      </c>
      <c r="Y322" s="3">
        <v>26.320333333333334</v>
      </c>
      <c r="Z322" s="4">
        <f>Table39[[#This Row],[LPN Hours Contract]]/Table39[[#This Row],[LPN Hours]]</f>
        <v>0.43339126934757949</v>
      </c>
      <c r="AA322" s="3">
        <v>0.26666666666666666</v>
      </c>
      <c r="AB322" s="3">
        <v>0</v>
      </c>
      <c r="AC322" s="4">
        <f>Table39[[#This Row],[LPN Admin Hours Contract]]/Table39[[#This Row],[LPN Admin Hours]]</f>
        <v>0</v>
      </c>
      <c r="AD322" s="3">
        <f>SUM(Table39[[#This Row],[CNA Hours]], Table39[[#This Row],[NA in Training Hours]], Table39[[#This Row],[Med Aide/Tech Hours]])</f>
        <v>155.66611111111112</v>
      </c>
      <c r="AE322" s="3">
        <f>SUM(Table39[[#This Row],[CNA Hours Contract]], Table39[[#This Row],[NA in Training Hours Contract]], Table39[[#This Row],[Med Aide/Tech Hours Contract]])</f>
        <v>44.06711111111111</v>
      </c>
      <c r="AF322" s="4">
        <f>Table39[[#This Row],[CNA/NA/Med Aide Contract Hours]]/Table39[[#This Row],[Total CNA, NA in Training, Med Aide/Tech Hours]]</f>
        <v>0.28308737718550026</v>
      </c>
      <c r="AG322" s="3">
        <v>133.34944444444446</v>
      </c>
      <c r="AH322" s="3">
        <v>44.06711111111111</v>
      </c>
      <c r="AI322" s="4">
        <f>Table39[[#This Row],[CNA Hours Contract]]/Table39[[#This Row],[CNA Hours]]</f>
        <v>0.33046340233888399</v>
      </c>
      <c r="AJ322" s="3">
        <v>0</v>
      </c>
      <c r="AK322" s="3">
        <v>0</v>
      </c>
      <c r="AL322" s="4">
        <v>0</v>
      </c>
      <c r="AM322" s="3">
        <v>22.316666666666666</v>
      </c>
      <c r="AN322" s="3">
        <v>0</v>
      </c>
      <c r="AO322" s="4">
        <f>Table39[[#This Row],[Med Aide/Tech Hours Contract]]/Table39[[#This Row],[Med Aide/Tech Hours]]</f>
        <v>0</v>
      </c>
      <c r="AP322" s="1" t="s">
        <v>320</v>
      </c>
      <c r="AQ322" s="1">
        <v>7</v>
      </c>
    </row>
    <row r="323" spans="1:43" x14ac:dyDescent="0.2">
      <c r="A323" s="1" t="s">
        <v>479</v>
      </c>
      <c r="B323" s="1" t="s">
        <v>805</v>
      </c>
      <c r="C323" s="1" t="s">
        <v>1050</v>
      </c>
      <c r="D323" s="1" t="s">
        <v>1293</v>
      </c>
      <c r="E323" s="3">
        <v>99.433333333333337</v>
      </c>
      <c r="F323" s="3">
        <f t="shared" si="17"/>
        <v>292.67455555555557</v>
      </c>
      <c r="G323" s="3">
        <f>SUM(Table39[[#This Row],[RN Hours Contract (W/ Admin, DON)]], Table39[[#This Row],[LPN Contract Hours (w/ Admin)]], Table39[[#This Row],[CNA/NA/Med Aide Contract Hours]])</f>
        <v>36.099555555555547</v>
      </c>
      <c r="H323" s="4">
        <f>Table39[[#This Row],[Total Contract Hours]]/Table39[[#This Row],[Total Hours Nurse Staffing]]</f>
        <v>0.1233436760056961</v>
      </c>
      <c r="I323" s="3">
        <f>SUM(Table39[[#This Row],[RN Hours]], Table39[[#This Row],[RN Admin Hours]], Table39[[#This Row],[RN DON Hours]])</f>
        <v>28.646333333333335</v>
      </c>
      <c r="J323" s="3">
        <f t="shared" si="15"/>
        <v>9.0777777777777777E-2</v>
      </c>
      <c r="K323" s="4">
        <f>Table39[[#This Row],[RN Hours Contract (W/ Admin, DON)]]/Table39[[#This Row],[RN Hours (w/ Admin, DON)]]</f>
        <v>3.1689143850095222E-3</v>
      </c>
      <c r="L323" s="3">
        <v>18.868555555555556</v>
      </c>
      <c r="M323" s="3">
        <v>9.0777777777777777E-2</v>
      </c>
      <c r="N323" s="4">
        <f>Table39[[#This Row],[RN Hours Contract]]/Table39[[#This Row],[RN Hours]]</f>
        <v>4.8110613189492214E-3</v>
      </c>
      <c r="O323" s="3">
        <v>0</v>
      </c>
      <c r="P323" s="3">
        <v>0</v>
      </c>
      <c r="Q323" s="4">
        <v>0</v>
      </c>
      <c r="R323" s="3">
        <v>9.7777777777777786</v>
      </c>
      <c r="S323" s="3">
        <v>0</v>
      </c>
      <c r="T323" s="4">
        <f>Table39[[#This Row],[RN DON Hours Contract]]/Table39[[#This Row],[RN DON Hours]]</f>
        <v>0</v>
      </c>
      <c r="U323" s="3">
        <f>SUM(Table39[[#This Row],[LPN Hours]], Table39[[#This Row],[LPN Admin Hours]])</f>
        <v>76.141111111111115</v>
      </c>
      <c r="V323" s="3">
        <f>Table39[[#This Row],[LPN Hours Contract]]+Table39[[#This Row],[LPN Admin Hours Contract]]</f>
        <v>12.179999999999998</v>
      </c>
      <c r="W323" s="4">
        <f t="shared" si="16"/>
        <v>0.15996614473127377</v>
      </c>
      <c r="X323" s="3">
        <v>66.227222222222224</v>
      </c>
      <c r="Y323" s="3">
        <v>12.179999999999998</v>
      </c>
      <c r="Z323" s="4">
        <f>Table39[[#This Row],[LPN Hours Contract]]/Table39[[#This Row],[LPN Hours]]</f>
        <v>0.18391228850170704</v>
      </c>
      <c r="AA323" s="3">
        <v>9.9138888888888896</v>
      </c>
      <c r="AB323" s="3">
        <v>0</v>
      </c>
      <c r="AC323" s="4">
        <f>Table39[[#This Row],[LPN Admin Hours Contract]]/Table39[[#This Row],[LPN Admin Hours]]</f>
        <v>0</v>
      </c>
      <c r="AD323" s="3">
        <f>SUM(Table39[[#This Row],[CNA Hours]], Table39[[#This Row],[NA in Training Hours]], Table39[[#This Row],[Med Aide/Tech Hours]])</f>
        <v>187.8871111111111</v>
      </c>
      <c r="AE323" s="3">
        <f>SUM(Table39[[#This Row],[CNA Hours Contract]], Table39[[#This Row],[NA in Training Hours Contract]], Table39[[#This Row],[Med Aide/Tech Hours Contract]])</f>
        <v>23.828777777777773</v>
      </c>
      <c r="AF323" s="4">
        <f>Table39[[#This Row],[CNA/NA/Med Aide Contract Hours]]/Table39[[#This Row],[Total CNA, NA in Training, Med Aide/Tech Hours]]</f>
        <v>0.12682497291517836</v>
      </c>
      <c r="AG323" s="3">
        <v>155.364</v>
      </c>
      <c r="AH323" s="3">
        <v>20.858444444444441</v>
      </c>
      <c r="AI323" s="4">
        <f>Table39[[#This Row],[CNA Hours Contract]]/Table39[[#This Row],[CNA Hours]]</f>
        <v>0.13425532584411087</v>
      </c>
      <c r="AJ323" s="3">
        <v>6.1388888888888893</v>
      </c>
      <c r="AK323" s="3">
        <v>0</v>
      </c>
      <c r="AL323" s="4">
        <f>Table39[[#This Row],[NA in Training Hours Contract]]/Table39[[#This Row],[NA in Training Hours]]</f>
        <v>0</v>
      </c>
      <c r="AM323" s="3">
        <v>26.38422222222222</v>
      </c>
      <c r="AN323" s="3">
        <v>2.970333333333333</v>
      </c>
      <c r="AO323" s="4">
        <f>Table39[[#This Row],[Med Aide/Tech Hours Contract]]/Table39[[#This Row],[Med Aide/Tech Hours]]</f>
        <v>0.11257990886809456</v>
      </c>
      <c r="AP323" s="1" t="s">
        <v>321</v>
      </c>
      <c r="AQ323" s="1">
        <v>7</v>
      </c>
    </row>
    <row r="324" spans="1:43" x14ac:dyDescent="0.2">
      <c r="A324" s="1" t="s">
        <v>479</v>
      </c>
      <c r="B324" s="1" t="s">
        <v>806</v>
      </c>
      <c r="C324" s="1" t="s">
        <v>1060</v>
      </c>
      <c r="D324" s="1" t="s">
        <v>1203</v>
      </c>
      <c r="E324" s="3">
        <v>114.27777777777777</v>
      </c>
      <c r="F324" s="3">
        <f t="shared" si="17"/>
        <v>406.51666666666665</v>
      </c>
      <c r="G324" s="3">
        <f>SUM(Table39[[#This Row],[RN Hours Contract (W/ Admin, DON)]], Table39[[#This Row],[LPN Contract Hours (w/ Admin)]], Table39[[#This Row],[CNA/NA/Med Aide Contract Hours]])</f>
        <v>0</v>
      </c>
      <c r="H324" s="4">
        <f>Table39[[#This Row],[Total Contract Hours]]/Table39[[#This Row],[Total Hours Nurse Staffing]]</f>
        <v>0</v>
      </c>
      <c r="I324" s="3">
        <f>SUM(Table39[[#This Row],[RN Hours]], Table39[[#This Row],[RN Admin Hours]], Table39[[#This Row],[RN DON Hours]])</f>
        <v>61.652777777777779</v>
      </c>
      <c r="J324" s="3">
        <f t="shared" si="15"/>
        <v>0</v>
      </c>
      <c r="K324" s="4">
        <f>Table39[[#This Row],[RN Hours Contract (W/ Admin, DON)]]/Table39[[#This Row],[RN Hours (w/ Admin, DON)]]</f>
        <v>0</v>
      </c>
      <c r="L324" s="3">
        <v>46.422222222222224</v>
      </c>
      <c r="M324" s="3">
        <v>0</v>
      </c>
      <c r="N324" s="4">
        <f>Table39[[#This Row],[RN Hours Contract]]/Table39[[#This Row],[RN Hours]]</f>
        <v>0</v>
      </c>
      <c r="O324" s="3">
        <v>9.9305555555555554</v>
      </c>
      <c r="P324" s="3">
        <v>0</v>
      </c>
      <c r="Q324" s="4">
        <f>Table39[[#This Row],[RN Admin Hours Contract]]/Table39[[#This Row],[RN Admin Hours]]</f>
        <v>0</v>
      </c>
      <c r="R324" s="3">
        <v>5.3</v>
      </c>
      <c r="S324" s="3">
        <v>0</v>
      </c>
      <c r="T324" s="4">
        <f>Table39[[#This Row],[RN DON Hours Contract]]/Table39[[#This Row],[RN DON Hours]]</f>
        <v>0</v>
      </c>
      <c r="U324" s="3">
        <f>SUM(Table39[[#This Row],[LPN Hours]], Table39[[#This Row],[LPN Admin Hours]])</f>
        <v>104.81388888888888</v>
      </c>
      <c r="V324" s="3">
        <f>Table39[[#This Row],[LPN Hours Contract]]+Table39[[#This Row],[LPN Admin Hours Contract]]</f>
        <v>0</v>
      </c>
      <c r="W324" s="4">
        <f t="shared" si="16"/>
        <v>0</v>
      </c>
      <c r="X324" s="3">
        <v>85.297222222222217</v>
      </c>
      <c r="Y324" s="3">
        <v>0</v>
      </c>
      <c r="Z324" s="4">
        <f>Table39[[#This Row],[LPN Hours Contract]]/Table39[[#This Row],[LPN Hours]]</f>
        <v>0</v>
      </c>
      <c r="AA324" s="3">
        <v>19.516666666666666</v>
      </c>
      <c r="AB324" s="3">
        <v>0</v>
      </c>
      <c r="AC324" s="4">
        <f>Table39[[#This Row],[LPN Admin Hours Contract]]/Table39[[#This Row],[LPN Admin Hours]]</f>
        <v>0</v>
      </c>
      <c r="AD324" s="3">
        <f>SUM(Table39[[#This Row],[CNA Hours]], Table39[[#This Row],[NA in Training Hours]], Table39[[#This Row],[Med Aide/Tech Hours]])</f>
        <v>240.05</v>
      </c>
      <c r="AE324" s="3">
        <f>SUM(Table39[[#This Row],[CNA Hours Contract]], Table39[[#This Row],[NA in Training Hours Contract]], Table39[[#This Row],[Med Aide/Tech Hours Contract]])</f>
        <v>0</v>
      </c>
      <c r="AF324" s="4">
        <f>Table39[[#This Row],[CNA/NA/Med Aide Contract Hours]]/Table39[[#This Row],[Total CNA, NA in Training, Med Aide/Tech Hours]]</f>
        <v>0</v>
      </c>
      <c r="AG324" s="3">
        <v>180.65277777777777</v>
      </c>
      <c r="AH324" s="3">
        <v>0</v>
      </c>
      <c r="AI324" s="4">
        <f>Table39[[#This Row],[CNA Hours Contract]]/Table39[[#This Row],[CNA Hours]]</f>
        <v>0</v>
      </c>
      <c r="AJ324" s="3">
        <v>0</v>
      </c>
      <c r="AK324" s="3">
        <v>0</v>
      </c>
      <c r="AL324" s="4">
        <v>0</v>
      </c>
      <c r="AM324" s="3">
        <v>59.397222222222226</v>
      </c>
      <c r="AN324" s="3">
        <v>0</v>
      </c>
      <c r="AO324" s="4">
        <f>Table39[[#This Row],[Med Aide/Tech Hours Contract]]/Table39[[#This Row],[Med Aide/Tech Hours]]</f>
        <v>0</v>
      </c>
      <c r="AP324" s="1" t="s">
        <v>322</v>
      </c>
      <c r="AQ324" s="1">
        <v>7</v>
      </c>
    </row>
    <row r="325" spans="1:43" x14ac:dyDescent="0.2">
      <c r="A325" s="1" t="s">
        <v>479</v>
      </c>
      <c r="B325" s="1" t="s">
        <v>807</v>
      </c>
      <c r="C325" s="1" t="s">
        <v>1167</v>
      </c>
      <c r="D325" s="1" t="s">
        <v>1281</v>
      </c>
      <c r="E325" s="3">
        <v>126.2</v>
      </c>
      <c r="F325" s="3">
        <f t="shared" si="17"/>
        <v>420.52922222222224</v>
      </c>
      <c r="G325" s="3">
        <f>SUM(Table39[[#This Row],[RN Hours Contract (W/ Admin, DON)]], Table39[[#This Row],[LPN Contract Hours (w/ Admin)]], Table39[[#This Row],[CNA/NA/Med Aide Contract Hours]])</f>
        <v>0</v>
      </c>
      <c r="H325" s="4">
        <f>Table39[[#This Row],[Total Contract Hours]]/Table39[[#This Row],[Total Hours Nurse Staffing]]</f>
        <v>0</v>
      </c>
      <c r="I325" s="3">
        <f>SUM(Table39[[#This Row],[RN Hours]], Table39[[#This Row],[RN Admin Hours]], Table39[[#This Row],[RN DON Hours]])</f>
        <v>49.021333333333338</v>
      </c>
      <c r="J325" s="3">
        <f t="shared" si="15"/>
        <v>0</v>
      </c>
      <c r="K325" s="4">
        <f>Table39[[#This Row],[RN Hours Contract (W/ Admin, DON)]]/Table39[[#This Row],[RN Hours (w/ Admin, DON)]]</f>
        <v>0</v>
      </c>
      <c r="L325" s="3">
        <v>42.298444444444449</v>
      </c>
      <c r="M325" s="3">
        <v>0</v>
      </c>
      <c r="N325" s="4">
        <f>Table39[[#This Row],[RN Hours Contract]]/Table39[[#This Row],[RN Hours]]</f>
        <v>0</v>
      </c>
      <c r="O325" s="3">
        <v>0.99066666666666658</v>
      </c>
      <c r="P325" s="3">
        <v>0</v>
      </c>
      <c r="Q325" s="4">
        <f>Table39[[#This Row],[RN Admin Hours Contract]]/Table39[[#This Row],[RN Admin Hours]]</f>
        <v>0</v>
      </c>
      <c r="R325" s="3">
        <v>5.7322222222222168</v>
      </c>
      <c r="S325" s="3">
        <v>0</v>
      </c>
      <c r="T325" s="4">
        <f>Table39[[#This Row],[RN DON Hours Contract]]/Table39[[#This Row],[RN DON Hours]]</f>
        <v>0</v>
      </c>
      <c r="U325" s="3">
        <f>SUM(Table39[[#This Row],[LPN Hours]], Table39[[#This Row],[LPN Admin Hours]])</f>
        <v>61.184333333333335</v>
      </c>
      <c r="V325" s="3">
        <f>Table39[[#This Row],[LPN Hours Contract]]+Table39[[#This Row],[LPN Admin Hours Contract]]</f>
        <v>0</v>
      </c>
      <c r="W325" s="4">
        <f t="shared" si="16"/>
        <v>0</v>
      </c>
      <c r="X325" s="3">
        <v>61.184333333333335</v>
      </c>
      <c r="Y325" s="3">
        <v>0</v>
      </c>
      <c r="Z325" s="4">
        <f>Table39[[#This Row],[LPN Hours Contract]]/Table39[[#This Row],[LPN Hours]]</f>
        <v>0</v>
      </c>
      <c r="AA325" s="3">
        <v>0</v>
      </c>
      <c r="AB325" s="3">
        <v>0</v>
      </c>
      <c r="AC325" s="4">
        <v>0</v>
      </c>
      <c r="AD325" s="3">
        <f>SUM(Table39[[#This Row],[CNA Hours]], Table39[[#This Row],[NA in Training Hours]], Table39[[#This Row],[Med Aide/Tech Hours]])</f>
        <v>310.32355555555557</v>
      </c>
      <c r="AE325" s="3">
        <f>SUM(Table39[[#This Row],[CNA Hours Contract]], Table39[[#This Row],[NA in Training Hours Contract]], Table39[[#This Row],[Med Aide/Tech Hours Contract]])</f>
        <v>0</v>
      </c>
      <c r="AF325" s="4">
        <f>Table39[[#This Row],[CNA/NA/Med Aide Contract Hours]]/Table39[[#This Row],[Total CNA, NA in Training, Med Aide/Tech Hours]]</f>
        <v>0</v>
      </c>
      <c r="AG325" s="3">
        <v>271.36366666666669</v>
      </c>
      <c r="AH325" s="3">
        <v>0</v>
      </c>
      <c r="AI325" s="4">
        <f>Table39[[#This Row],[CNA Hours Contract]]/Table39[[#This Row],[CNA Hours]]</f>
        <v>0</v>
      </c>
      <c r="AJ325" s="3">
        <v>21.737444444444446</v>
      </c>
      <c r="AK325" s="3">
        <v>0</v>
      </c>
      <c r="AL325" s="4">
        <f>Table39[[#This Row],[NA in Training Hours Contract]]/Table39[[#This Row],[NA in Training Hours]]</f>
        <v>0</v>
      </c>
      <c r="AM325" s="3">
        <v>17.222444444444442</v>
      </c>
      <c r="AN325" s="3">
        <v>0</v>
      </c>
      <c r="AO325" s="4">
        <f>Table39[[#This Row],[Med Aide/Tech Hours Contract]]/Table39[[#This Row],[Med Aide/Tech Hours]]</f>
        <v>0</v>
      </c>
      <c r="AP325" s="1" t="s">
        <v>323</v>
      </c>
      <c r="AQ325" s="1">
        <v>7</v>
      </c>
    </row>
    <row r="326" spans="1:43" x14ac:dyDescent="0.2">
      <c r="A326" s="1" t="s">
        <v>479</v>
      </c>
      <c r="B326" s="1" t="s">
        <v>808</v>
      </c>
      <c r="C326" s="1" t="s">
        <v>969</v>
      </c>
      <c r="D326" s="1" t="s">
        <v>1236</v>
      </c>
      <c r="E326" s="3">
        <v>89.944444444444443</v>
      </c>
      <c r="F326" s="3">
        <f t="shared" si="17"/>
        <v>285.4857777777778</v>
      </c>
      <c r="G326" s="3">
        <f>SUM(Table39[[#This Row],[RN Hours Contract (W/ Admin, DON)]], Table39[[#This Row],[LPN Contract Hours (w/ Admin)]], Table39[[#This Row],[CNA/NA/Med Aide Contract Hours]])</f>
        <v>35.501999999999995</v>
      </c>
      <c r="H326" s="4">
        <f>Table39[[#This Row],[Total Contract Hours]]/Table39[[#This Row],[Total Hours Nurse Staffing]]</f>
        <v>0.12435645753125664</v>
      </c>
      <c r="I326" s="3">
        <f>SUM(Table39[[#This Row],[RN Hours]], Table39[[#This Row],[RN Admin Hours]], Table39[[#This Row],[RN DON Hours]])</f>
        <v>30.866777777777777</v>
      </c>
      <c r="J326" s="3">
        <f t="shared" si="15"/>
        <v>3.3333333333333333E-2</v>
      </c>
      <c r="K326" s="4">
        <f>Table39[[#This Row],[RN Hours Contract (W/ Admin, DON)]]/Table39[[#This Row],[RN Hours (w/ Admin, DON)]]</f>
        <v>1.0799097195474459E-3</v>
      </c>
      <c r="L326" s="3">
        <v>21.007999999999999</v>
      </c>
      <c r="M326" s="3">
        <v>3.3333333333333333E-2</v>
      </c>
      <c r="N326" s="4">
        <f>Table39[[#This Row],[RN Hours Contract]]/Table39[[#This Row],[RN Hours]]</f>
        <v>1.5866971312515868E-3</v>
      </c>
      <c r="O326" s="3">
        <v>4.2254444444444443</v>
      </c>
      <c r="P326" s="3">
        <v>0</v>
      </c>
      <c r="Q326" s="4">
        <f>Table39[[#This Row],[RN Admin Hours Contract]]/Table39[[#This Row],[RN Admin Hours]]</f>
        <v>0</v>
      </c>
      <c r="R326" s="3">
        <v>5.6333333333333337</v>
      </c>
      <c r="S326" s="3">
        <v>0</v>
      </c>
      <c r="T326" s="4">
        <f>Table39[[#This Row],[RN DON Hours Contract]]/Table39[[#This Row],[RN DON Hours]]</f>
        <v>0</v>
      </c>
      <c r="U326" s="3">
        <f>SUM(Table39[[#This Row],[LPN Hours]], Table39[[#This Row],[LPN Admin Hours]])</f>
        <v>52.402333333333331</v>
      </c>
      <c r="V326" s="3">
        <f>Table39[[#This Row],[LPN Hours Contract]]+Table39[[#This Row],[LPN Admin Hours Contract]]</f>
        <v>0</v>
      </c>
      <c r="W326" s="4">
        <f t="shared" si="16"/>
        <v>0</v>
      </c>
      <c r="X326" s="3">
        <v>52.402333333333331</v>
      </c>
      <c r="Y326" s="3">
        <v>0</v>
      </c>
      <c r="Z326" s="4">
        <f>Table39[[#This Row],[LPN Hours Contract]]/Table39[[#This Row],[LPN Hours]]</f>
        <v>0</v>
      </c>
      <c r="AA326" s="3">
        <v>0</v>
      </c>
      <c r="AB326" s="3">
        <v>0</v>
      </c>
      <c r="AC326" s="4">
        <v>0</v>
      </c>
      <c r="AD326" s="3">
        <f>SUM(Table39[[#This Row],[CNA Hours]], Table39[[#This Row],[NA in Training Hours]], Table39[[#This Row],[Med Aide/Tech Hours]])</f>
        <v>202.21666666666667</v>
      </c>
      <c r="AE326" s="3">
        <f>SUM(Table39[[#This Row],[CNA Hours Contract]], Table39[[#This Row],[NA in Training Hours Contract]], Table39[[#This Row],[Med Aide/Tech Hours Contract]])</f>
        <v>35.468666666666664</v>
      </c>
      <c r="AF326" s="4">
        <f>Table39[[#This Row],[CNA/NA/Med Aide Contract Hours]]/Table39[[#This Row],[Total CNA, NA in Training, Med Aide/Tech Hours]]</f>
        <v>0.17539932415725706</v>
      </c>
      <c r="AG326" s="3">
        <v>138.40222222222224</v>
      </c>
      <c r="AH326" s="3">
        <v>31.425777777777775</v>
      </c>
      <c r="AI326" s="4">
        <f>Table39[[#This Row],[CNA Hours Contract]]/Table39[[#This Row],[CNA Hours]]</f>
        <v>0.22706122252372307</v>
      </c>
      <c r="AJ326" s="3">
        <v>46.051666666666662</v>
      </c>
      <c r="AK326" s="3">
        <v>0</v>
      </c>
      <c r="AL326" s="4">
        <f>Table39[[#This Row],[NA in Training Hours Contract]]/Table39[[#This Row],[NA in Training Hours]]</f>
        <v>0</v>
      </c>
      <c r="AM326" s="3">
        <v>17.762777777777767</v>
      </c>
      <c r="AN326" s="3">
        <v>4.0428888888888892</v>
      </c>
      <c r="AO326" s="4">
        <f>Table39[[#This Row],[Med Aide/Tech Hours Contract]]/Table39[[#This Row],[Med Aide/Tech Hours]]</f>
        <v>0.22760454133174882</v>
      </c>
      <c r="AP326" s="1" t="s">
        <v>324</v>
      </c>
      <c r="AQ326" s="1">
        <v>7</v>
      </c>
    </row>
    <row r="327" spans="1:43" x14ac:dyDescent="0.2">
      <c r="A327" s="1" t="s">
        <v>479</v>
      </c>
      <c r="B327" s="1" t="s">
        <v>809</v>
      </c>
      <c r="C327" s="1" t="s">
        <v>1050</v>
      </c>
      <c r="D327" s="1" t="s">
        <v>1276</v>
      </c>
      <c r="E327" s="3">
        <v>170.73333333333332</v>
      </c>
      <c r="F327" s="3">
        <f t="shared" si="17"/>
        <v>461.76544444444448</v>
      </c>
      <c r="G327" s="3">
        <f>SUM(Table39[[#This Row],[RN Hours Contract (W/ Admin, DON)]], Table39[[#This Row],[LPN Contract Hours (w/ Admin)]], Table39[[#This Row],[CNA/NA/Med Aide Contract Hours]])</f>
        <v>114.24811111111113</v>
      </c>
      <c r="H327" s="4">
        <f>Table39[[#This Row],[Total Contract Hours]]/Table39[[#This Row],[Total Hours Nurse Staffing]]</f>
        <v>0.24741589585284884</v>
      </c>
      <c r="I327" s="3">
        <f>SUM(Table39[[#This Row],[RN Hours]], Table39[[#This Row],[RN Admin Hours]], Table39[[#This Row],[RN DON Hours]])</f>
        <v>34.283000000000001</v>
      </c>
      <c r="J327" s="3">
        <f t="shared" si="15"/>
        <v>3.3555555555555556</v>
      </c>
      <c r="K327" s="4">
        <f>Table39[[#This Row],[RN Hours Contract (W/ Admin, DON)]]/Table39[[#This Row],[RN Hours (w/ Admin, DON)]]</f>
        <v>9.7878119054795543E-2</v>
      </c>
      <c r="L327" s="3">
        <v>18.905222222222221</v>
      </c>
      <c r="M327" s="3">
        <v>3.3555555555555556</v>
      </c>
      <c r="N327" s="4">
        <f>Table39[[#This Row],[RN Hours Contract]]/Table39[[#This Row],[RN Hours]]</f>
        <v>0.17749357908161767</v>
      </c>
      <c r="O327" s="3">
        <v>9.7777777777777786</v>
      </c>
      <c r="P327" s="3">
        <v>0</v>
      </c>
      <c r="Q327" s="4">
        <f>Table39[[#This Row],[RN Admin Hours Contract]]/Table39[[#This Row],[RN Admin Hours]]</f>
        <v>0</v>
      </c>
      <c r="R327" s="3">
        <v>5.6</v>
      </c>
      <c r="S327" s="3">
        <v>0</v>
      </c>
      <c r="T327" s="4">
        <f>Table39[[#This Row],[RN DON Hours Contract]]/Table39[[#This Row],[RN DON Hours]]</f>
        <v>0</v>
      </c>
      <c r="U327" s="3">
        <f>SUM(Table39[[#This Row],[LPN Hours]], Table39[[#This Row],[LPN Admin Hours]])</f>
        <v>131.42511111111111</v>
      </c>
      <c r="V327" s="3">
        <f>Table39[[#This Row],[LPN Hours Contract]]+Table39[[#This Row],[LPN Admin Hours Contract]]</f>
        <v>20.531444444444443</v>
      </c>
      <c r="W327" s="4">
        <f t="shared" si="16"/>
        <v>0.15622162515873</v>
      </c>
      <c r="X327" s="3">
        <v>108.32488888888889</v>
      </c>
      <c r="Y327" s="3">
        <v>20.531444444444443</v>
      </c>
      <c r="Z327" s="4">
        <f>Table39[[#This Row],[LPN Hours Contract]]/Table39[[#This Row],[LPN Hours]]</f>
        <v>0.18953579971361867</v>
      </c>
      <c r="AA327" s="3">
        <v>23.100222222222222</v>
      </c>
      <c r="AB327" s="3">
        <v>0</v>
      </c>
      <c r="AC327" s="4">
        <f>Table39[[#This Row],[LPN Admin Hours Contract]]/Table39[[#This Row],[LPN Admin Hours]]</f>
        <v>0</v>
      </c>
      <c r="AD327" s="3">
        <f>SUM(Table39[[#This Row],[CNA Hours]], Table39[[#This Row],[NA in Training Hours]], Table39[[#This Row],[Med Aide/Tech Hours]])</f>
        <v>296.05733333333336</v>
      </c>
      <c r="AE327" s="3">
        <f>SUM(Table39[[#This Row],[CNA Hours Contract]], Table39[[#This Row],[NA in Training Hours Contract]], Table39[[#This Row],[Med Aide/Tech Hours Contract]])</f>
        <v>90.361111111111128</v>
      </c>
      <c r="AF327" s="4">
        <f>Table39[[#This Row],[CNA/NA/Med Aide Contract Hours]]/Table39[[#This Row],[Total CNA, NA in Training, Med Aide/Tech Hours]]</f>
        <v>0.30521490582154509</v>
      </c>
      <c r="AG327" s="3">
        <v>259.17322222222225</v>
      </c>
      <c r="AH327" s="3">
        <v>69.029777777777795</v>
      </c>
      <c r="AI327" s="4">
        <f>Table39[[#This Row],[CNA Hours Contract]]/Table39[[#This Row],[CNA Hours]]</f>
        <v>0.26634610314251433</v>
      </c>
      <c r="AJ327" s="3">
        <v>0</v>
      </c>
      <c r="AK327" s="3">
        <v>0</v>
      </c>
      <c r="AL327" s="4">
        <v>0</v>
      </c>
      <c r="AM327" s="3">
        <v>36.884111111111118</v>
      </c>
      <c r="AN327" s="3">
        <v>21.33133333333333</v>
      </c>
      <c r="AO327" s="4">
        <f>Table39[[#This Row],[Med Aide/Tech Hours Contract]]/Table39[[#This Row],[Med Aide/Tech Hours]]</f>
        <v>0.57833394084173528</v>
      </c>
      <c r="AP327" s="1" t="s">
        <v>325</v>
      </c>
      <c r="AQ327" s="1">
        <v>7</v>
      </c>
    </row>
    <row r="328" spans="1:43" x14ac:dyDescent="0.2">
      <c r="A328" s="1" t="s">
        <v>479</v>
      </c>
      <c r="B328" s="1" t="s">
        <v>810</v>
      </c>
      <c r="C328" s="1" t="s">
        <v>972</v>
      </c>
      <c r="D328" s="1" t="s">
        <v>1209</v>
      </c>
      <c r="E328" s="3">
        <v>81.155555555555551</v>
      </c>
      <c r="F328" s="3">
        <f t="shared" si="17"/>
        <v>141.4361111111111</v>
      </c>
      <c r="G328" s="3">
        <f>SUM(Table39[[#This Row],[RN Hours Contract (W/ Admin, DON)]], Table39[[#This Row],[LPN Contract Hours (w/ Admin)]], Table39[[#This Row],[CNA/NA/Med Aide Contract Hours]])</f>
        <v>0</v>
      </c>
      <c r="H328" s="4">
        <f>Table39[[#This Row],[Total Contract Hours]]/Table39[[#This Row],[Total Hours Nurse Staffing]]</f>
        <v>0</v>
      </c>
      <c r="I328" s="3">
        <f>SUM(Table39[[#This Row],[RN Hours]], Table39[[#This Row],[RN Admin Hours]], Table39[[#This Row],[RN DON Hours]])</f>
        <v>14.430555555555554</v>
      </c>
      <c r="J328" s="3">
        <f t="shared" si="15"/>
        <v>0</v>
      </c>
      <c r="K328" s="4">
        <f>Table39[[#This Row],[RN Hours Contract (W/ Admin, DON)]]/Table39[[#This Row],[RN Hours (w/ Admin, DON)]]</f>
        <v>0</v>
      </c>
      <c r="L328" s="3">
        <v>9.4499999999999993</v>
      </c>
      <c r="M328" s="3">
        <v>0</v>
      </c>
      <c r="N328" s="4">
        <f>Table39[[#This Row],[RN Hours Contract]]/Table39[[#This Row],[RN Hours]]</f>
        <v>0</v>
      </c>
      <c r="O328" s="3">
        <v>0</v>
      </c>
      <c r="P328" s="3">
        <v>0</v>
      </c>
      <c r="Q328" s="4">
        <v>0</v>
      </c>
      <c r="R328" s="3">
        <v>4.9805555555555552</v>
      </c>
      <c r="S328" s="3">
        <v>0</v>
      </c>
      <c r="T328" s="4">
        <f>Table39[[#This Row],[RN DON Hours Contract]]/Table39[[#This Row],[RN DON Hours]]</f>
        <v>0</v>
      </c>
      <c r="U328" s="3">
        <f>SUM(Table39[[#This Row],[LPN Hours]], Table39[[#This Row],[LPN Admin Hours]])</f>
        <v>14.988888888888887</v>
      </c>
      <c r="V328" s="3">
        <f>Table39[[#This Row],[LPN Hours Contract]]+Table39[[#This Row],[LPN Admin Hours Contract]]</f>
        <v>0</v>
      </c>
      <c r="W328" s="4">
        <f t="shared" si="16"/>
        <v>0</v>
      </c>
      <c r="X328" s="3">
        <v>8.7111111111111104</v>
      </c>
      <c r="Y328" s="3">
        <v>0</v>
      </c>
      <c r="Z328" s="4">
        <f>Table39[[#This Row],[LPN Hours Contract]]/Table39[[#This Row],[LPN Hours]]</f>
        <v>0</v>
      </c>
      <c r="AA328" s="3">
        <v>6.2777777777777777</v>
      </c>
      <c r="AB328" s="3">
        <v>0</v>
      </c>
      <c r="AC328" s="4">
        <f>Table39[[#This Row],[LPN Admin Hours Contract]]/Table39[[#This Row],[LPN Admin Hours]]</f>
        <v>0</v>
      </c>
      <c r="AD328" s="3">
        <f>SUM(Table39[[#This Row],[CNA Hours]], Table39[[#This Row],[NA in Training Hours]], Table39[[#This Row],[Med Aide/Tech Hours]])</f>
        <v>112.01666666666667</v>
      </c>
      <c r="AE328" s="3">
        <f>SUM(Table39[[#This Row],[CNA Hours Contract]], Table39[[#This Row],[NA in Training Hours Contract]], Table39[[#This Row],[Med Aide/Tech Hours Contract]])</f>
        <v>0</v>
      </c>
      <c r="AF328" s="4">
        <f>Table39[[#This Row],[CNA/NA/Med Aide Contract Hours]]/Table39[[#This Row],[Total CNA, NA in Training, Med Aide/Tech Hours]]</f>
        <v>0</v>
      </c>
      <c r="AG328" s="3">
        <v>59.758333333333333</v>
      </c>
      <c r="AH328" s="3">
        <v>0</v>
      </c>
      <c r="AI328" s="4">
        <f>Table39[[#This Row],[CNA Hours Contract]]/Table39[[#This Row],[CNA Hours]]</f>
        <v>0</v>
      </c>
      <c r="AJ328" s="3">
        <v>35.527777777777779</v>
      </c>
      <c r="AK328" s="3">
        <v>0</v>
      </c>
      <c r="AL328" s="4">
        <f>Table39[[#This Row],[NA in Training Hours Contract]]/Table39[[#This Row],[NA in Training Hours]]</f>
        <v>0</v>
      </c>
      <c r="AM328" s="3">
        <v>16.730555555555554</v>
      </c>
      <c r="AN328" s="3">
        <v>0</v>
      </c>
      <c r="AO328" s="4">
        <f>Table39[[#This Row],[Med Aide/Tech Hours Contract]]/Table39[[#This Row],[Med Aide/Tech Hours]]</f>
        <v>0</v>
      </c>
      <c r="AP328" s="1" t="s">
        <v>326</v>
      </c>
      <c r="AQ328" s="1">
        <v>7</v>
      </c>
    </row>
    <row r="329" spans="1:43" x14ac:dyDescent="0.2">
      <c r="A329" s="1" t="s">
        <v>479</v>
      </c>
      <c r="B329" s="1" t="s">
        <v>811</v>
      </c>
      <c r="C329" s="1" t="s">
        <v>1168</v>
      </c>
      <c r="D329" s="1" t="s">
        <v>1244</v>
      </c>
      <c r="E329" s="3">
        <v>49.888888888888886</v>
      </c>
      <c r="F329" s="3">
        <f t="shared" si="17"/>
        <v>243.59866666666667</v>
      </c>
      <c r="G329" s="3">
        <f>SUM(Table39[[#This Row],[RN Hours Contract (W/ Admin, DON)]], Table39[[#This Row],[LPN Contract Hours (w/ Admin)]], Table39[[#This Row],[CNA/NA/Med Aide Contract Hours]])</f>
        <v>0</v>
      </c>
      <c r="H329" s="4">
        <f>Table39[[#This Row],[Total Contract Hours]]/Table39[[#This Row],[Total Hours Nurse Staffing]]</f>
        <v>0</v>
      </c>
      <c r="I329" s="3">
        <f>SUM(Table39[[#This Row],[RN Hours]], Table39[[#This Row],[RN Admin Hours]], Table39[[#This Row],[RN DON Hours]])</f>
        <v>42.158999999999999</v>
      </c>
      <c r="J329" s="3">
        <f t="shared" si="15"/>
        <v>0</v>
      </c>
      <c r="K329" s="4">
        <f>Table39[[#This Row],[RN Hours Contract (W/ Admin, DON)]]/Table39[[#This Row],[RN Hours (w/ Admin, DON)]]</f>
        <v>0</v>
      </c>
      <c r="L329" s="3">
        <v>36.558999999999997</v>
      </c>
      <c r="M329" s="3">
        <v>0</v>
      </c>
      <c r="N329" s="4">
        <f>Table39[[#This Row],[RN Hours Contract]]/Table39[[#This Row],[RN Hours]]</f>
        <v>0</v>
      </c>
      <c r="O329" s="3">
        <v>0</v>
      </c>
      <c r="P329" s="3">
        <v>0</v>
      </c>
      <c r="Q329" s="4">
        <v>0</v>
      </c>
      <c r="R329" s="3">
        <v>5.6</v>
      </c>
      <c r="S329" s="3">
        <v>0</v>
      </c>
      <c r="T329" s="4">
        <f>Table39[[#This Row],[RN DON Hours Contract]]/Table39[[#This Row],[RN DON Hours]]</f>
        <v>0</v>
      </c>
      <c r="U329" s="3">
        <f>SUM(Table39[[#This Row],[LPN Hours]], Table39[[#This Row],[LPN Admin Hours]])</f>
        <v>24.179222222222222</v>
      </c>
      <c r="V329" s="3">
        <f>Table39[[#This Row],[LPN Hours Contract]]+Table39[[#This Row],[LPN Admin Hours Contract]]</f>
        <v>0</v>
      </c>
      <c r="W329" s="4">
        <f t="shared" si="16"/>
        <v>0</v>
      </c>
      <c r="X329" s="3">
        <v>24.179222222222222</v>
      </c>
      <c r="Y329" s="3">
        <v>0</v>
      </c>
      <c r="Z329" s="4">
        <f>Table39[[#This Row],[LPN Hours Contract]]/Table39[[#This Row],[LPN Hours]]</f>
        <v>0</v>
      </c>
      <c r="AA329" s="3">
        <v>0</v>
      </c>
      <c r="AB329" s="3">
        <v>0</v>
      </c>
      <c r="AC329" s="4">
        <v>0</v>
      </c>
      <c r="AD329" s="3">
        <f>SUM(Table39[[#This Row],[CNA Hours]], Table39[[#This Row],[NA in Training Hours]], Table39[[#This Row],[Med Aide/Tech Hours]])</f>
        <v>177.26044444444446</v>
      </c>
      <c r="AE329" s="3">
        <f>SUM(Table39[[#This Row],[CNA Hours Contract]], Table39[[#This Row],[NA in Training Hours Contract]], Table39[[#This Row],[Med Aide/Tech Hours Contract]])</f>
        <v>0</v>
      </c>
      <c r="AF329" s="4">
        <f>Table39[[#This Row],[CNA/NA/Med Aide Contract Hours]]/Table39[[#This Row],[Total CNA, NA in Training, Med Aide/Tech Hours]]</f>
        <v>0</v>
      </c>
      <c r="AG329" s="3">
        <v>103.13444444444445</v>
      </c>
      <c r="AH329" s="3">
        <v>0</v>
      </c>
      <c r="AI329" s="4">
        <f>Table39[[#This Row],[CNA Hours Contract]]/Table39[[#This Row],[CNA Hours]]</f>
        <v>0</v>
      </c>
      <c r="AJ329" s="3">
        <v>23.773777777777781</v>
      </c>
      <c r="AK329" s="3">
        <v>0</v>
      </c>
      <c r="AL329" s="4">
        <f>Table39[[#This Row],[NA in Training Hours Contract]]/Table39[[#This Row],[NA in Training Hours]]</f>
        <v>0</v>
      </c>
      <c r="AM329" s="3">
        <v>50.352222222222217</v>
      </c>
      <c r="AN329" s="3">
        <v>0</v>
      </c>
      <c r="AO329" s="4">
        <f>Table39[[#This Row],[Med Aide/Tech Hours Contract]]/Table39[[#This Row],[Med Aide/Tech Hours]]</f>
        <v>0</v>
      </c>
      <c r="AP329" s="1" t="s">
        <v>327</v>
      </c>
      <c r="AQ329" s="1">
        <v>7</v>
      </c>
    </row>
    <row r="330" spans="1:43" x14ac:dyDescent="0.2">
      <c r="A330" s="1" t="s">
        <v>479</v>
      </c>
      <c r="B330" s="1" t="s">
        <v>812</v>
      </c>
      <c r="C330" s="1" t="s">
        <v>998</v>
      </c>
      <c r="D330" s="1" t="s">
        <v>1235</v>
      </c>
      <c r="E330" s="3">
        <v>22.255555555555556</v>
      </c>
      <c r="F330" s="3">
        <f t="shared" si="17"/>
        <v>126.77422222222222</v>
      </c>
      <c r="G330" s="3">
        <f>SUM(Table39[[#This Row],[RN Hours Contract (W/ Admin, DON)]], Table39[[#This Row],[LPN Contract Hours (w/ Admin)]], Table39[[#This Row],[CNA/NA/Med Aide Contract Hours]])</f>
        <v>0</v>
      </c>
      <c r="H330" s="4">
        <f>Table39[[#This Row],[Total Contract Hours]]/Table39[[#This Row],[Total Hours Nurse Staffing]]</f>
        <v>0</v>
      </c>
      <c r="I330" s="3">
        <f>SUM(Table39[[#This Row],[RN Hours]], Table39[[#This Row],[RN Admin Hours]], Table39[[#This Row],[RN DON Hours]])</f>
        <v>9.0173333333333332</v>
      </c>
      <c r="J330" s="3">
        <f t="shared" si="15"/>
        <v>0</v>
      </c>
      <c r="K330" s="4">
        <f>Table39[[#This Row],[RN Hours Contract (W/ Admin, DON)]]/Table39[[#This Row],[RN Hours (w/ Admin, DON)]]</f>
        <v>0</v>
      </c>
      <c r="L330" s="3">
        <v>4.8981111111111106</v>
      </c>
      <c r="M330" s="3">
        <v>0</v>
      </c>
      <c r="N330" s="4">
        <f>Table39[[#This Row],[RN Hours Contract]]/Table39[[#This Row],[RN Hours]]</f>
        <v>0</v>
      </c>
      <c r="O330" s="3">
        <v>0</v>
      </c>
      <c r="P330" s="3">
        <v>0</v>
      </c>
      <c r="Q330" s="4">
        <v>0</v>
      </c>
      <c r="R330" s="3">
        <v>4.1192222222222226</v>
      </c>
      <c r="S330" s="3">
        <v>0</v>
      </c>
      <c r="T330" s="4">
        <f>Table39[[#This Row],[RN DON Hours Contract]]/Table39[[#This Row],[RN DON Hours]]</f>
        <v>0</v>
      </c>
      <c r="U330" s="3">
        <f>SUM(Table39[[#This Row],[LPN Hours]], Table39[[#This Row],[LPN Admin Hours]])</f>
        <v>30.270555555555561</v>
      </c>
      <c r="V330" s="3">
        <f>Table39[[#This Row],[LPN Hours Contract]]+Table39[[#This Row],[LPN Admin Hours Contract]]</f>
        <v>0</v>
      </c>
      <c r="W330" s="4">
        <f t="shared" si="16"/>
        <v>0</v>
      </c>
      <c r="X330" s="3">
        <v>25.001222222222225</v>
      </c>
      <c r="Y330" s="3">
        <v>0</v>
      </c>
      <c r="Z330" s="4">
        <f>Table39[[#This Row],[LPN Hours Contract]]/Table39[[#This Row],[LPN Hours]]</f>
        <v>0</v>
      </c>
      <c r="AA330" s="3">
        <v>5.2693333333333339</v>
      </c>
      <c r="AB330" s="3">
        <v>0</v>
      </c>
      <c r="AC330" s="4">
        <f>Table39[[#This Row],[LPN Admin Hours Contract]]/Table39[[#This Row],[LPN Admin Hours]]</f>
        <v>0</v>
      </c>
      <c r="AD330" s="3">
        <f>SUM(Table39[[#This Row],[CNA Hours]], Table39[[#This Row],[NA in Training Hours]], Table39[[#This Row],[Med Aide/Tech Hours]])</f>
        <v>87.486333333333334</v>
      </c>
      <c r="AE330" s="3">
        <f>SUM(Table39[[#This Row],[CNA Hours Contract]], Table39[[#This Row],[NA in Training Hours Contract]], Table39[[#This Row],[Med Aide/Tech Hours Contract]])</f>
        <v>0</v>
      </c>
      <c r="AF330" s="4">
        <f>Table39[[#This Row],[CNA/NA/Med Aide Contract Hours]]/Table39[[#This Row],[Total CNA, NA in Training, Med Aide/Tech Hours]]</f>
        <v>0</v>
      </c>
      <c r="AG330" s="3">
        <v>80.004999999999995</v>
      </c>
      <c r="AH330" s="3">
        <v>0</v>
      </c>
      <c r="AI330" s="4">
        <f>Table39[[#This Row],[CNA Hours Contract]]/Table39[[#This Row],[CNA Hours]]</f>
        <v>0</v>
      </c>
      <c r="AJ330" s="3">
        <v>0</v>
      </c>
      <c r="AK330" s="3">
        <v>0</v>
      </c>
      <c r="AL330" s="4">
        <v>0</v>
      </c>
      <c r="AM330" s="3">
        <v>7.4813333333333336</v>
      </c>
      <c r="AN330" s="3">
        <v>0</v>
      </c>
      <c r="AO330" s="4">
        <f>Table39[[#This Row],[Med Aide/Tech Hours Contract]]/Table39[[#This Row],[Med Aide/Tech Hours]]</f>
        <v>0</v>
      </c>
      <c r="AP330" s="1" t="s">
        <v>328</v>
      </c>
      <c r="AQ330" s="1">
        <v>7</v>
      </c>
    </row>
    <row r="331" spans="1:43" x14ac:dyDescent="0.2">
      <c r="A331" s="1" t="s">
        <v>479</v>
      </c>
      <c r="B331" s="1" t="s">
        <v>813</v>
      </c>
      <c r="C331" s="1" t="s">
        <v>962</v>
      </c>
      <c r="D331" s="1" t="s">
        <v>1229</v>
      </c>
      <c r="E331" s="3">
        <v>27.3</v>
      </c>
      <c r="F331" s="3">
        <f t="shared" si="17"/>
        <v>98.89255555555556</v>
      </c>
      <c r="G331" s="3">
        <f>SUM(Table39[[#This Row],[RN Hours Contract (W/ Admin, DON)]], Table39[[#This Row],[LPN Contract Hours (w/ Admin)]], Table39[[#This Row],[CNA/NA/Med Aide Contract Hours]])</f>
        <v>0</v>
      </c>
      <c r="H331" s="4">
        <f>Table39[[#This Row],[Total Contract Hours]]/Table39[[#This Row],[Total Hours Nurse Staffing]]</f>
        <v>0</v>
      </c>
      <c r="I331" s="3">
        <f>SUM(Table39[[#This Row],[RN Hours]], Table39[[#This Row],[RN Admin Hours]], Table39[[#This Row],[RN DON Hours]])</f>
        <v>13.623888888888889</v>
      </c>
      <c r="J331" s="3">
        <f t="shared" si="15"/>
        <v>0</v>
      </c>
      <c r="K331" s="4">
        <f>Table39[[#This Row],[RN Hours Contract (W/ Admin, DON)]]/Table39[[#This Row],[RN Hours (w/ Admin, DON)]]</f>
        <v>0</v>
      </c>
      <c r="L331" s="3">
        <v>3.3757777777777775</v>
      </c>
      <c r="M331" s="3">
        <v>0</v>
      </c>
      <c r="N331" s="4">
        <f>Table39[[#This Row],[RN Hours Contract]]/Table39[[#This Row],[RN Hours]]</f>
        <v>0</v>
      </c>
      <c r="O331" s="3">
        <v>3.8310000000000004</v>
      </c>
      <c r="P331" s="3">
        <v>0</v>
      </c>
      <c r="Q331" s="4">
        <f>Table39[[#This Row],[RN Admin Hours Contract]]/Table39[[#This Row],[RN Admin Hours]]</f>
        <v>0</v>
      </c>
      <c r="R331" s="3">
        <v>6.4171111111111108</v>
      </c>
      <c r="S331" s="3">
        <v>0</v>
      </c>
      <c r="T331" s="4">
        <f>Table39[[#This Row],[RN DON Hours Contract]]/Table39[[#This Row],[RN DON Hours]]</f>
        <v>0</v>
      </c>
      <c r="U331" s="3">
        <f>SUM(Table39[[#This Row],[LPN Hours]], Table39[[#This Row],[LPN Admin Hours]])</f>
        <v>20.821000000000002</v>
      </c>
      <c r="V331" s="3">
        <f>Table39[[#This Row],[LPN Hours Contract]]+Table39[[#This Row],[LPN Admin Hours Contract]]</f>
        <v>0</v>
      </c>
      <c r="W331" s="4">
        <f t="shared" si="16"/>
        <v>0</v>
      </c>
      <c r="X331" s="3">
        <v>20.821000000000002</v>
      </c>
      <c r="Y331" s="3">
        <v>0</v>
      </c>
      <c r="Z331" s="4">
        <f>Table39[[#This Row],[LPN Hours Contract]]/Table39[[#This Row],[LPN Hours]]</f>
        <v>0</v>
      </c>
      <c r="AA331" s="3">
        <v>0</v>
      </c>
      <c r="AB331" s="3">
        <v>0</v>
      </c>
      <c r="AC331" s="4">
        <v>0</v>
      </c>
      <c r="AD331" s="3">
        <f>SUM(Table39[[#This Row],[CNA Hours]], Table39[[#This Row],[NA in Training Hours]], Table39[[#This Row],[Med Aide/Tech Hours]])</f>
        <v>64.447666666666663</v>
      </c>
      <c r="AE331" s="3">
        <f>SUM(Table39[[#This Row],[CNA Hours Contract]], Table39[[#This Row],[NA in Training Hours Contract]], Table39[[#This Row],[Med Aide/Tech Hours Contract]])</f>
        <v>0</v>
      </c>
      <c r="AF331" s="4">
        <f>Table39[[#This Row],[CNA/NA/Med Aide Contract Hours]]/Table39[[#This Row],[Total CNA, NA in Training, Med Aide/Tech Hours]]</f>
        <v>0</v>
      </c>
      <c r="AG331" s="3">
        <v>42.787777777777777</v>
      </c>
      <c r="AH331" s="3">
        <v>0</v>
      </c>
      <c r="AI331" s="4">
        <f>Table39[[#This Row],[CNA Hours Contract]]/Table39[[#This Row],[CNA Hours]]</f>
        <v>0</v>
      </c>
      <c r="AJ331" s="3">
        <v>4.7051111111111119</v>
      </c>
      <c r="AK331" s="3">
        <v>0</v>
      </c>
      <c r="AL331" s="4">
        <f>Table39[[#This Row],[NA in Training Hours Contract]]/Table39[[#This Row],[NA in Training Hours]]</f>
        <v>0</v>
      </c>
      <c r="AM331" s="3">
        <v>16.954777777777782</v>
      </c>
      <c r="AN331" s="3">
        <v>0</v>
      </c>
      <c r="AO331" s="4">
        <f>Table39[[#This Row],[Med Aide/Tech Hours Contract]]/Table39[[#This Row],[Med Aide/Tech Hours]]</f>
        <v>0</v>
      </c>
      <c r="AP331" s="1" t="s">
        <v>329</v>
      </c>
      <c r="AQ331" s="1">
        <v>7</v>
      </c>
    </row>
    <row r="332" spans="1:43" x14ac:dyDescent="0.2">
      <c r="A332" s="1" t="s">
        <v>479</v>
      </c>
      <c r="B332" s="1" t="s">
        <v>814</v>
      </c>
      <c r="C332" s="1" t="s">
        <v>980</v>
      </c>
      <c r="D332" s="1" t="s">
        <v>1311</v>
      </c>
      <c r="E332" s="3">
        <v>96.666666666666671</v>
      </c>
      <c r="F332" s="3">
        <f t="shared" si="17"/>
        <v>331.06200000000001</v>
      </c>
      <c r="G332" s="3">
        <f>SUM(Table39[[#This Row],[RN Hours Contract (W/ Admin, DON)]], Table39[[#This Row],[LPN Contract Hours (w/ Admin)]], Table39[[#This Row],[CNA/NA/Med Aide Contract Hours]])</f>
        <v>5.5666666666666664</v>
      </c>
      <c r="H332" s="4">
        <f>Table39[[#This Row],[Total Contract Hours]]/Table39[[#This Row],[Total Hours Nurse Staffing]]</f>
        <v>1.6814574510716017E-2</v>
      </c>
      <c r="I332" s="3">
        <f>SUM(Table39[[#This Row],[RN Hours]], Table39[[#This Row],[RN Admin Hours]], Table39[[#This Row],[RN DON Hours]])</f>
        <v>19.020222222222223</v>
      </c>
      <c r="J332" s="3">
        <f t="shared" si="15"/>
        <v>1.8861111111111111</v>
      </c>
      <c r="K332" s="4">
        <f>Table39[[#This Row],[RN Hours Contract (W/ Admin, DON)]]/Table39[[#This Row],[RN Hours (w/ Admin, DON)]]</f>
        <v>9.9163463448259742E-2</v>
      </c>
      <c r="L332" s="3">
        <v>13.331111111111111</v>
      </c>
      <c r="M332" s="3">
        <v>1.8861111111111111</v>
      </c>
      <c r="N332" s="4">
        <f>Table39[[#This Row],[RN Hours Contract]]/Table39[[#This Row],[RN Hours]]</f>
        <v>0.14148191365227539</v>
      </c>
      <c r="O332" s="3">
        <v>0</v>
      </c>
      <c r="P332" s="3">
        <v>0</v>
      </c>
      <c r="Q332" s="4">
        <v>0</v>
      </c>
      <c r="R332" s="3">
        <v>5.689111111111111</v>
      </c>
      <c r="S332" s="3">
        <v>0</v>
      </c>
      <c r="T332" s="4">
        <f>Table39[[#This Row],[RN DON Hours Contract]]/Table39[[#This Row],[RN DON Hours]]</f>
        <v>0</v>
      </c>
      <c r="U332" s="3">
        <f>SUM(Table39[[#This Row],[LPN Hours]], Table39[[#This Row],[LPN Admin Hours]])</f>
        <v>81.898111111111106</v>
      </c>
      <c r="V332" s="3">
        <f>Table39[[#This Row],[LPN Hours Contract]]+Table39[[#This Row],[LPN Admin Hours Contract]]</f>
        <v>0.80833333333333335</v>
      </c>
      <c r="W332" s="4">
        <f t="shared" si="16"/>
        <v>9.8699875047993241E-3</v>
      </c>
      <c r="X332" s="3">
        <v>66.832666666666668</v>
      </c>
      <c r="Y332" s="3">
        <v>0.80833333333333335</v>
      </c>
      <c r="Z332" s="4">
        <f>Table39[[#This Row],[LPN Hours Contract]]/Table39[[#This Row],[LPN Hours]]</f>
        <v>1.2094883739488672E-2</v>
      </c>
      <c r="AA332" s="3">
        <v>15.065444444444443</v>
      </c>
      <c r="AB332" s="3">
        <v>0</v>
      </c>
      <c r="AC332" s="4">
        <f>Table39[[#This Row],[LPN Admin Hours Contract]]/Table39[[#This Row],[LPN Admin Hours]]</f>
        <v>0</v>
      </c>
      <c r="AD332" s="3">
        <f>SUM(Table39[[#This Row],[CNA Hours]], Table39[[#This Row],[NA in Training Hours]], Table39[[#This Row],[Med Aide/Tech Hours]])</f>
        <v>230.14366666666666</v>
      </c>
      <c r="AE332" s="3">
        <f>SUM(Table39[[#This Row],[CNA Hours Contract]], Table39[[#This Row],[NA in Training Hours Contract]], Table39[[#This Row],[Med Aide/Tech Hours Contract]])</f>
        <v>2.8722222222222222</v>
      </c>
      <c r="AF332" s="4">
        <f>Table39[[#This Row],[CNA/NA/Med Aide Contract Hours]]/Table39[[#This Row],[Total CNA, NA in Training, Med Aide/Tech Hours]]</f>
        <v>1.2480127147631939E-2</v>
      </c>
      <c r="AG332" s="3">
        <v>196.87533333333332</v>
      </c>
      <c r="AH332" s="3">
        <v>2.8722222222222222</v>
      </c>
      <c r="AI332" s="4">
        <f>Table39[[#This Row],[CNA Hours Contract]]/Table39[[#This Row],[CNA Hours]]</f>
        <v>1.4589040554710879E-2</v>
      </c>
      <c r="AJ332" s="3">
        <v>0</v>
      </c>
      <c r="AK332" s="3">
        <v>0</v>
      </c>
      <c r="AL332" s="4">
        <v>0</v>
      </c>
      <c r="AM332" s="3">
        <v>33.268333333333345</v>
      </c>
      <c r="AN332" s="3">
        <v>0</v>
      </c>
      <c r="AO332" s="4">
        <f>Table39[[#This Row],[Med Aide/Tech Hours Contract]]/Table39[[#This Row],[Med Aide/Tech Hours]]</f>
        <v>0</v>
      </c>
      <c r="AP332" s="1" t="s">
        <v>330</v>
      </c>
      <c r="AQ332" s="1">
        <v>7</v>
      </c>
    </row>
    <row r="333" spans="1:43" x14ac:dyDescent="0.2">
      <c r="A333" s="1" t="s">
        <v>479</v>
      </c>
      <c r="B333" s="1" t="s">
        <v>815</v>
      </c>
      <c r="C333" s="1" t="s">
        <v>1050</v>
      </c>
      <c r="D333" s="1" t="s">
        <v>1276</v>
      </c>
      <c r="E333" s="3">
        <v>28.5</v>
      </c>
      <c r="F333" s="3">
        <f t="shared" si="17"/>
        <v>115.42388888888891</v>
      </c>
      <c r="G333" s="3">
        <f>SUM(Table39[[#This Row],[RN Hours Contract (W/ Admin, DON)]], Table39[[#This Row],[LPN Contract Hours (w/ Admin)]], Table39[[#This Row],[CNA/NA/Med Aide Contract Hours]])</f>
        <v>0</v>
      </c>
      <c r="H333" s="4">
        <f>Table39[[#This Row],[Total Contract Hours]]/Table39[[#This Row],[Total Hours Nurse Staffing]]</f>
        <v>0</v>
      </c>
      <c r="I333" s="3">
        <f>SUM(Table39[[#This Row],[RN Hours]], Table39[[#This Row],[RN Admin Hours]], Table39[[#This Row],[RN DON Hours]])</f>
        <v>9.2222222222222214</v>
      </c>
      <c r="J333" s="3">
        <f t="shared" si="15"/>
        <v>0</v>
      </c>
      <c r="K333" s="4">
        <f>Table39[[#This Row],[RN Hours Contract (W/ Admin, DON)]]/Table39[[#This Row],[RN Hours (w/ Admin, DON)]]</f>
        <v>0</v>
      </c>
      <c r="L333" s="3">
        <v>3.733888888888889</v>
      </c>
      <c r="M333" s="3">
        <v>0</v>
      </c>
      <c r="N333" s="4">
        <f>Table39[[#This Row],[RN Hours Contract]]/Table39[[#This Row],[RN Hours]]</f>
        <v>0</v>
      </c>
      <c r="O333" s="3">
        <v>0</v>
      </c>
      <c r="P333" s="3">
        <v>0</v>
      </c>
      <c r="Q333" s="4">
        <v>0</v>
      </c>
      <c r="R333" s="3">
        <v>5.4883333333333333</v>
      </c>
      <c r="S333" s="3">
        <v>0</v>
      </c>
      <c r="T333" s="4">
        <f>Table39[[#This Row],[RN DON Hours Contract]]/Table39[[#This Row],[RN DON Hours]]</f>
        <v>0</v>
      </c>
      <c r="U333" s="3">
        <f>SUM(Table39[[#This Row],[LPN Hours]], Table39[[#This Row],[LPN Admin Hours]])</f>
        <v>27.116888888888894</v>
      </c>
      <c r="V333" s="3">
        <f>Table39[[#This Row],[LPN Hours Contract]]+Table39[[#This Row],[LPN Admin Hours Contract]]</f>
        <v>0</v>
      </c>
      <c r="W333" s="4">
        <f t="shared" si="16"/>
        <v>0</v>
      </c>
      <c r="X333" s="3">
        <v>14.692222222222222</v>
      </c>
      <c r="Y333" s="3">
        <v>0</v>
      </c>
      <c r="Z333" s="4">
        <f>Table39[[#This Row],[LPN Hours Contract]]/Table39[[#This Row],[LPN Hours]]</f>
        <v>0</v>
      </c>
      <c r="AA333" s="3">
        <v>12.424666666666672</v>
      </c>
      <c r="AB333" s="3">
        <v>0</v>
      </c>
      <c r="AC333" s="4">
        <f>Table39[[#This Row],[LPN Admin Hours Contract]]/Table39[[#This Row],[LPN Admin Hours]]</f>
        <v>0</v>
      </c>
      <c r="AD333" s="3">
        <f>SUM(Table39[[#This Row],[CNA Hours]], Table39[[#This Row],[NA in Training Hours]], Table39[[#This Row],[Med Aide/Tech Hours]])</f>
        <v>79.084777777777788</v>
      </c>
      <c r="AE333" s="3">
        <f>SUM(Table39[[#This Row],[CNA Hours Contract]], Table39[[#This Row],[NA in Training Hours Contract]], Table39[[#This Row],[Med Aide/Tech Hours Contract]])</f>
        <v>0</v>
      </c>
      <c r="AF333" s="4">
        <f>Table39[[#This Row],[CNA/NA/Med Aide Contract Hours]]/Table39[[#This Row],[Total CNA, NA in Training, Med Aide/Tech Hours]]</f>
        <v>0</v>
      </c>
      <c r="AG333" s="3">
        <v>63.914111111111119</v>
      </c>
      <c r="AH333" s="3">
        <v>0</v>
      </c>
      <c r="AI333" s="4">
        <f>Table39[[#This Row],[CNA Hours Contract]]/Table39[[#This Row],[CNA Hours]]</f>
        <v>0</v>
      </c>
      <c r="AJ333" s="3">
        <v>0</v>
      </c>
      <c r="AK333" s="3">
        <v>0</v>
      </c>
      <c r="AL333" s="4">
        <v>0</v>
      </c>
      <c r="AM333" s="3">
        <v>15.170666666666666</v>
      </c>
      <c r="AN333" s="3">
        <v>0</v>
      </c>
      <c r="AO333" s="4">
        <f>Table39[[#This Row],[Med Aide/Tech Hours Contract]]/Table39[[#This Row],[Med Aide/Tech Hours]]</f>
        <v>0</v>
      </c>
      <c r="AP333" s="1" t="s">
        <v>331</v>
      </c>
      <c r="AQ333" s="1">
        <v>7</v>
      </c>
    </row>
    <row r="334" spans="1:43" x14ac:dyDescent="0.2">
      <c r="A334" s="1" t="s">
        <v>479</v>
      </c>
      <c r="B334" s="1" t="s">
        <v>816</v>
      </c>
      <c r="C334" s="1" t="s">
        <v>1043</v>
      </c>
      <c r="D334" s="1" t="s">
        <v>1203</v>
      </c>
      <c r="E334" s="3">
        <v>57.277777777777779</v>
      </c>
      <c r="F334" s="3">
        <f t="shared" si="17"/>
        <v>180.03577777777775</v>
      </c>
      <c r="G334" s="3">
        <f>SUM(Table39[[#This Row],[RN Hours Contract (W/ Admin, DON)]], Table39[[#This Row],[LPN Contract Hours (w/ Admin)]], Table39[[#This Row],[CNA/NA/Med Aide Contract Hours]])</f>
        <v>49.111111111111114</v>
      </c>
      <c r="H334" s="4">
        <f>Table39[[#This Row],[Total Contract Hours]]/Table39[[#This Row],[Total Hours Nurse Staffing]]</f>
        <v>0.27278528588761991</v>
      </c>
      <c r="I334" s="3">
        <f>SUM(Table39[[#This Row],[RN Hours]], Table39[[#This Row],[RN Admin Hours]], Table39[[#This Row],[RN DON Hours]])</f>
        <v>16.864111111111111</v>
      </c>
      <c r="J334" s="3">
        <f t="shared" si="15"/>
        <v>9.9749999999999996</v>
      </c>
      <c r="K334" s="4">
        <f>Table39[[#This Row],[RN Hours Contract (W/ Admin, DON)]]/Table39[[#This Row],[RN Hours (w/ Admin, DON)]]</f>
        <v>0.59149278217384715</v>
      </c>
      <c r="L334" s="3">
        <v>11.669666666666666</v>
      </c>
      <c r="M334" s="3">
        <v>9.9749999999999996</v>
      </c>
      <c r="N334" s="4">
        <f>Table39[[#This Row],[RN Hours Contract]]/Table39[[#This Row],[RN Hours]]</f>
        <v>0.85478019937730298</v>
      </c>
      <c r="O334" s="3">
        <v>0</v>
      </c>
      <c r="P334" s="3">
        <v>0</v>
      </c>
      <c r="Q334" s="4">
        <v>0</v>
      </c>
      <c r="R334" s="3">
        <v>5.1944444444444446</v>
      </c>
      <c r="S334" s="3">
        <v>0</v>
      </c>
      <c r="T334" s="4">
        <f>Table39[[#This Row],[RN DON Hours Contract]]/Table39[[#This Row],[RN DON Hours]]</f>
        <v>0</v>
      </c>
      <c r="U334" s="3">
        <f>SUM(Table39[[#This Row],[LPN Hours]], Table39[[#This Row],[LPN Admin Hours]])</f>
        <v>17.034555555555556</v>
      </c>
      <c r="V334" s="3">
        <f>Table39[[#This Row],[LPN Hours Contract]]+Table39[[#This Row],[LPN Admin Hours Contract]]</f>
        <v>0.13055555555555556</v>
      </c>
      <c r="W334" s="4">
        <f t="shared" si="16"/>
        <v>7.6641597797940135E-3</v>
      </c>
      <c r="X334" s="3">
        <v>12.182</v>
      </c>
      <c r="Y334" s="3">
        <v>0.13055555555555556</v>
      </c>
      <c r="Z334" s="4">
        <f>Table39[[#This Row],[LPN Hours Contract]]/Table39[[#This Row],[LPN Hours]]</f>
        <v>1.0717087141319616E-2</v>
      </c>
      <c r="AA334" s="3">
        <v>4.8525555555555568</v>
      </c>
      <c r="AB334" s="3">
        <v>0</v>
      </c>
      <c r="AC334" s="4">
        <f>Table39[[#This Row],[LPN Admin Hours Contract]]/Table39[[#This Row],[LPN Admin Hours]]</f>
        <v>0</v>
      </c>
      <c r="AD334" s="3">
        <f>SUM(Table39[[#This Row],[CNA Hours]], Table39[[#This Row],[NA in Training Hours]], Table39[[#This Row],[Med Aide/Tech Hours]])</f>
        <v>146.1371111111111</v>
      </c>
      <c r="AE334" s="3">
        <f>SUM(Table39[[#This Row],[CNA Hours Contract]], Table39[[#This Row],[NA in Training Hours Contract]], Table39[[#This Row],[Med Aide/Tech Hours Contract]])</f>
        <v>39.00555555555556</v>
      </c>
      <c r="AF334" s="4">
        <f>Table39[[#This Row],[CNA/NA/Med Aide Contract Hours]]/Table39[[#This Row],[Total CNA, NA in Training, Med Aide/Tech Hours]]</f>
        <v>0.26691067901225185</v>
      </c>
      <c r="AG334" s="3">
        <v>76.017888888888891</v>
      </c>
      <c r="AH334" s="3">
        <v>27.041666666666668</v>
      </c>
      <c r="AI334" s="4">
        <f>Table39[[#This Row],[CNA Hours Contract]]/Table39[[#This Row],[CNA Hours]]</f>
        <v>0.35572767228766328</v>
      </c>
      <c r="AJ334" s="3">
        <v>4.1145555555555546</v>
      </c>
      <c r="AK334" s="3">
        <v>0</v>
      </c>
      <c r="AL334" s="4">
        <f>Table39[[#This Row],[NA in Training Hours Contract]]/Table39[[#This Row],[NA in Training Hours]]</f>
        <v>0</v>
      </c>
      <c r="AM334" s="3">
        <v>66.004666666666651</v>
      </c>
      <c r="AN334" s="3">
        <v>11.963888888888889</v>
      </c>
      <c r="AO334" s="4">
        <f>Table39[[#This Row],[Med Aide/Tech Hours Contract]]/Table39[[#This Row],[Med Aide/Tech Hours]]</f>
        <v>0.18125822753273341</v>
      </c>
      <c r="AP334" s="1" t="s">
        <v>332</v>
      </c>
      <c r="AQ334" s="1">
        <v>7</v>
      </c>
    </row>
    <row r="335" spans="1:43" x14ac:dyDescent="0.2">
      <c r="A335" s="1" t="s">
        <v>479</v>
      </c>
      <c r="B335" s="1" t="s">
        <v>817</v>
      </c>
      <c r="C335" s="1" t="s">
        <v>1051</v>
      </c>
      <c r="D335" s="1" t="s">
        <v>1276</v>
      </c>
      <c r="E335" s="3">
        <v>103.15555555555555</v>
      </c>
      <c r="F335" s="3">
        <f t="shared" si="17"/>
        <v>413.34966666666662</v>
      </c>
      <c r="G335" s="3">
        <f>SUM(Table39[[#This Row],[RN Hours Contract (W/ Admin, DON)]], Table39[[#This Row],[LPN Contract Hours (w/ Admin)]], Table39[[#This Row],[CNA/NA/Med Aide Contract Hours]])</f>
        <v>18.174666666666663</v>
      </c>
      <c r="H335" s="4">
        <f>Table39[[#This Row],[Total Contract Hours]]/Table39[[#This Row],[Total Hours Nurse Staffing]]</f>
        <v>4.3969230248159547E-2</v>
      </c>
      <c r="I335" s="3">
        <f>SUM(Table39[[#This Row],[RN Hours]], Table39[[#This Row],[RN Admin Hours]], Table39[[#This Row],[RN DON Hours]])</f>
        <v>48.003888888888888</v>
      </c>
      <c r="J335" s="3">
        <f t="shared" si="15"/>
        <v>0</v>
      </c>
      <c r="K335" s="4">
        <f>Table39[[#This Row],[RN Hours Contract (W/ Admin, DON)]]/Table39[[#This Row],[RN Hours (w/ Admin, DON)]]</f>
        <v>0</v>
      </c>
      <c r="L335" s="3">
        <v>35.332555555555551</v>
      </c>
      <c r="M335" s="3">
        <v>0</v>
      </c>
      <c r="N335" s="4">
        <f>Table39[[#This Row],[RN Hours Contract]]/Table39[[#This Row],[RN Hours]]</f>
        <v>0</v>
      </c>
      <c r="O335" s="3">
        <v>6.45</v>
      </c>
      <c r="P335" s="3">
        <v>0</v>
      </c>
      <c r="Q335" s="4">
        <f>Table39[[#This Row],[RN Admin Hours Contract]]/Table39[[#This Row],[RN Admin Hours]]</f>
        <v>0</v>
      </c>
      <c r="R335" s="3">
        <v>6.2213333333333338</v>
      </c>
      <c r="S335" s="3">
        <v>0</v>
      </c>
      <c r="T335" s="4">
        <f>Table39[[#This Row],[RN DON Hours Contract]]/Table39[[#This Row],[RN DON Hours]]</f>
        <v>0</v>
      </c>
      <c r="U335" s="3">
        <f>SUM(Table39[[#This Row],[LPN Hours]], Table39[[#This Row],[LPN Admin Hours]])</f>
        <v>82.105555555555554</v>
      </c>
      <c r="V335" s="3">
        <f>Table39[[#This Row],[LPN Hours Contract]]+Table39[[#This Row],[LPN Admin Hours Contract]]</f>
        <v>0.80699999999999994</v>
      </c>
      <c r="W335" s="4">
        <f t="shared" si="16"/>
        <v>9.8288111509574391E-3</v>
      </c>
      <c r="X335" s="3">
        <v>74.87222222222222</v>
      </c>
      <c r="Y335" s="3">
        <v>0.80699999999999994</v>
      </c>
      <c r="Z335" s="4">
        <f>Table39[[#This Row],[LPN Hours Contract]]/Table39[[#This Row],[LPN Hours]]</f>
        <v>1.0778363137196705E-2</v>
      </c>
      <c r="AA335" s="3">
        <v>7.2333333333333334</v>
      </c>
      <c r="AB335" s="3">
        <v>0</v>
      </c>
      <c r="AC335" s="4">
        <f>Table39[[#This Row],[LPN Admin Hours Contract]]/Table39[[#This Row],[LPN Admin Hours]]</f>
        <v>0</v>
      </c>
      <c r="AD335" s="3">
        <f>SUM(Table39[[#This Row],[CNA Hours]], Table39[[#This Row],[NA in Training Hours]], Table39[[#This Row],[Med Aide/Tech Hours]])</f>
        <v>283.2402222222222</v>
      </c>
      <c r="AE335" s="3">
        <f>SUM(Table39[[#This Row],[CNA Hours Contract]], Table39[[#This Row],[NA in Training Hours Contract]], Table39[[#This Row],[Med Aide/Tech Hours Contract]])</f>
        <v>17.367666666666665</v>
      </c>
      <c r="AF335" s="4">
        <f>Table39[[#This Row],[CNA/NA/Med Aide Contract Hours]]/Table39[[#This Row],[Total CNA, NA in Training, Med Aide/Tech Hours]]</f>
        <v>6.1317797770404546E-2</v>
      </c>
      <c r="AG335" s="3">
        <v>163.51288888888888</v>
      </c>
      <c r="AH335" s="3">
        <v>17.367666666666665</v>
      </c>
      <c r="AI335" s="4">
        <f>Table39[[#This Row],[CNA Hours Contract]]/Table39[[#This Row],[CNA Hours]]</f>
        <v>0.10621588784030617</v>
      </c>
      <c r="AJ335" s="3">
        <v>73.315999999999988</v>
      </c>
      <c r="AK335" s="3">
        <v>0</v>
      </c>
      <c r="AL335" s="4">
        <f>Table39[[#This Row],[NA in Training Hours Contract]]/Table39[[#This Row],[NA in Training Hours]]</f>
        <v>0</v>
      </c>
      <c r="AM335" s="3">
        <v>46.411333333333339</v>
      </c>
      <c r="AN335" s="3">
        <v>0</v>
      </c>
      <c r="AO335" s="4">
        <f>Table39[[#This Row],[Med Aide/Tech Hours Contract]]/Table39[[#This Row],[Med Aide/Tech Hours]]</f>
        <v>0</v>
      </c>
      <c r="AP335" s="1" t="s">
        <v>333</v>
      </c>
      <c r="AQ335" s="1">
        <v>7</v>
      </c>
    </row>
    <row r="336" spans="1:43" x14ac:dyDescent="0.2">
      <c r="A336" s="1" t="s">
        <v>479</v>
      </c>
      <c r="B336" s="1" t="s">
        <v>818</v>
      </c>
      <c r="C336" s="1" t="s">
        <v>961</v>
      </c>
      <c r="D336" s="1" t="s">
        <v>1230</v>
      </c>
      <c r="E336" s="3">
        <v>56.333333333333336</v>
      </c>
      <c r="F336" s="3">
        <f t="shared" si="17"/>
        <v>222.56244444444445</v>
      </c>
      <c r="G336" s="3">
        <f>SUM(Table39[[#This Row],[RN Hours Contract (W/ Admin, DON)]], Table39[[#This Row],[LPN Contract Hours (w/ Admin)]], Table39[[#This Row],[CNA/NA/Med Aide Contract Hours]])</f>
        <v>0</v>
      </c>
      <c r="H336" s="4">
        <f>Table39[[#This Row],[Total Contract Hours]]/Table39[[#This Row],[Total Hours Nurse Staffing]]</f>
        <v>0</v>
      </c>
      <c r="I336" s="3">
        <f>SUM(Table39[[#This Row],[RN Hours]], Table39[[#This Row],[RN Admin Hours]], Table39[[#This Row],[RN DON Hours]])</f>
        <v>18.430555555555557</v>
      </c>
      <c r="J336" s="3">
        <f t="shared" si="15"/>
        <v>0</v>
      </c>
      <c r="K336" s="4">
        <f>Table39[[#This Row],[RN Hours Contract (W/ Admin, DON)]]/Table39[[#This Row],[RN Hours (w/ Admin, DON)]]</f>
        <v>0</v>
      </c>
      <c r="L336" s="3">
        <v>12.647222222222222</v>
      </c>
      <c r="M336" s="3">
        <v>0</v>
      </c>
      <c r="N336" s="4">
        <f>Table39[[#This Row],[RN Hours Contract]]/Table39[[#This Row],[RN Hours]]</f>
        <v>0</v>
      </c>
      <c r="O336" s="3">
        <v>0</v>
      </c>
      <c r="P336" s="3">
        <v>0</v>
      </c>
      <c r="Q336" s="4">
        <v>0</v>
      </c>
      <c r="R336" s="3">
        <v>5.7833333333333332</v>
      </c>
      <c r="S336" s="3">
        <v>0</v>
      </c>
      <c r="T336" s="4">
        <f>Table39[[#This Row],[RN DON Hours Contract]]/Table39[[#This Row],[RN DON Hours]]</f>
        <v>0</v>
      </c>
      <c r="U336" s="3">
        <f>SUM(Table39[[#This Row],[LPN Hours]], Table39[[#This Row],[LPN Admin Hours]])</f>
        <v>60.186999999999998</v>
      </c>
      <c r="V336" s="3">
        <f>Table39[[#This Row],[LPN Hours Contract]]+Table39[[#This Row],[LPN Admin Hours Contract]]</f>
        <v>0</v>
      </c>
      <c r="W336" s="4">
        <f t="shared" si="16"/>
        <v>0</v>
      </c>
      <c r="X336" s="3">
        <v>60.186999999999998</v>
      </c>
      <c r="Y336" s="3">
        <v>0</v>
      </c>
      <c r="Z336" s="4">
        <f>Table39[[#This Row],[LPN Hours Contract]]/Table39[[#This Row],[LPN Hours]]</f>
        <v>0</v>
      </c>
      <c r="AA336" s="3">
        <v>0</v>
      </c>
      <c r="AB336" s="3">
        <v>0</v>
      </c>
      <c r="AC336" s="4">
        <v>0</v>
      </c>
      <c r="AD336" s="3">
        <f>SUM(Table39[[#This Row],[CNA Hours]], Table39[[#This Row],[NA in Training Hours]], Table39[[#This Row],[Med Aide/Tech Hours]])</f>
        <v>143.9448888888889</v>
      </c>
      <c r="AE336" s="3">
        <f>SUM(Table39[[#This Row],[CNA Hours Contract]], Table39[[#This Row],[NA in Training Hours Contract]], Table39[[#This Row],[Med Aide/Tech Hours Contract]])</f>
        <v>0</v>
      </c>
      <c r="AF336" s="4">
        <f>Table39[[#This Row],[CNA/NA/Med Aide Contract Hours]]/Table39[[#This Row],[Total CNA, NA in Training, Med Aide/Tech Hours]]</f>
        <v>0</v>
      </c>
      <c r="AG336" s="3">
        <v>143.9448888888889</v>
      </c>
      <c r="AH336" s="3">
        <v>0</v>
      </c>
      <c r="AI336" s="4">
        <f>Table39[[#This Row],[CNA Hours Contract]]/Table39[[#This Row],[CNA Hours]]</f>
        <v>0</v>
      </c>
      <c r="AJ336" s="3">
        <v>0</v>
      </c>
      <c r="AK336" s="3">
        <v>0</v>
      </c>
      <c r="AL336" s="4">
        <v>0</v>
      </c>
      <c r="AM336" s="3">
        <v>0</v>
      </c>
      <c r="AN336" s="3">
        <v>0</v>
      </c>
      <c r="AO336" s="4">
        <v>0</v>
      </c>
      <c r="AP336" s="1" t="s">
        <v>334</v>
      </c>
      <c r="AQ336" s="1">
        <v>7</v>
      </c>
    </row>
    <row r="337" spans="1:43" x14ac:dyDescent="0.2">
      <c r="A337" s="1" t="s">
        <v>479</v>
      </c>
      <c r="B337" s="1" t="s">
        <v>819</v>
      </c>
      <c r="C337" s="1" t="s">
        <v>1035</v>
      </c>
      <c r="D337" s="1" t="s">
        <v>1204</v>
      </c>
      <c r="E337" s="3">
        <v>39.233333333333334</v>
      </c>
      <c r="F337" s="3">
        <f t="shared" si="17"/>
        <v>132.12277777777777</v>
      </c>
      <c r="G337" s="3">
        <f>SUM(Table39[[#This Row],[RN Hours Contract (W/ Admin, DON)]], Table39[[#This Row],[LPN Contract Hours (w/ Admin)]], Table39[[#This Row],[CNA/NA/Med Aide Contract Hours]])</f>
        <v>0</v>
      </c>
      <c r="H337" s="4">
        <f>Table39[[#This Row],[Total Contract Hours]]/Table39[[#This Row],[Total Hours Nurse Staffing]]</f>
        <v>0</v>
      </c>
      <c r="I337" s="3">
        <f>SUM(Table39[[#This Row],[RN Hours]], Table39[[#This Row],[RN Admin Hours]], Table39[[#This Row],[RN DON Hours]])</f>
        <v>7.0730000000000013</v>
      </c>
      <c r="J337" s="3">
        <f t="shared" si="15"/>
        <v>0</v>
      </c>
      <c r="K337" s="4">
        <f>Table39[[#This Row],[RN Hours Contract (W/ Admin, DON)]]/Table39[[#This Row],[RN Hours (w/ Admin, DON)]]</f>
        <v>0</v>
      </c>
      <c r="L337" s="3">
        <v>1.8767777777777777</v>
      </c>
      <c r="M337" s="3">
        <v>0</v>
      </c>
      <c r="N337" s="4">
        <f>Table39[[#This Row],[RN Hours Contract]]/Table39[[#This Row],[RN Hours]]</f>
        <v>0</v>
      </c>
      <c r="O337" s="3">
        <v>0</v>
      </c>
      <c r="P337" s="3">
        <v>0</v>
      </c>
      <c r="Q337" s="4">
        <v>0</v>
      </c>
      <c r="R337" s="3">
        <v>5.1962222222222234</v>
      </c>
      <c r="S337" s="3">
        <v>0</v>
      </c>
      <c r="T337" s="4">
        <f>Table39[[#This Row],[RN DON Hours Contract]]/Table39[[#This Row],[RN DON Hours]]</f>
        <v>0</v>
      </c>
      <c r="U337" s="3">
        <f>SUM(Table39[[#This Row],[LPN Hours]], Table39[[#This Row],[LPN Admin Hours]])</f>
        <v>29.920777777777779</v>
      </c>
      <c r="V337" s="3">
        <f>Table39[[#This Row],[LPN Hours Contract]]+Table39[[#This Row],[LPN Admin Hours Contract]]</f>
        <v>0</v>
      </c>
      <c r="W337" s="4">
        <f t="shared" si="16"/>
        <v>0</v>
      </c>
      <c r="X337" s="3">
        <v>28.15977777777778</v>
      </c>
      <c r="Y337" s="3">
        <v>0</v>
      </c>
      <c r="Z337" s="4">
        <f>Table39[[#This Row],[LPN Hours Contract]]/Table39[[#This Row],[LPN Hours]]</f>
        <v>0</v>
      </c>
      <c r="AA337" s="3">
        <v>1.7610000000000001</v>
      </c>
      <c r="AB337" s="3">
        <v>0</v>
      </c>
      <c r="AC337" s="4">
        <f>Table39[[#This Row],[LPN Admin Hours Contract]]/Table39[[#This Row],[LPN Admin Hours]]</f>
        <v>0</v>
      </c>
      <c r="AD337" s="3">
        <f>SUM(Table39[[#This Row],[CNA Hours]], Table39[[#This Row],[NA in Training Hours]], Table39[[#This Row],[Med Aide/Tech Hours]])</f>
        <v>95.128999999999991</v>
      </c>
      <c r="AE337" s="3">
        <f>SUM(Table39[[#This Row],[CNA Hours Contract]], Table39[[#This Row],[NA in Training Hours Contract]], Table39[[#This Row],[Med Aide/Tech Hours Contract]])</f>
        <v>0</v>
      </c>
      <c r="AF337" s="4">
        <f>Table39[[#This Row],[CNA/NA/Med Aide Contract Hours]]/Table39[[#This Row],[Total CNA, NA in Training, Med Aide/Tech Hours]]</f>
        <v>0</v>
      </c>
      <c r="AG337" s="3">
        <v>55.637</v>
      </c>
      <c r="AH337" s="3">
        <v>0</v>
      </c>
      <c r="AI337" s="4">
        <f>Table39[[#This Row],[CNA Hours Contract]]/Table39[[#This Row],[CNA Hours]]</f>
        <v>0</v>
      </c>
      <c r="AJ337" s="3">
        <v>25.527555555555551</v>
      </c>
      <c r="AK337" s="3">
        <v>0</v>
      </c>
      <c r="AL337" s="4">
        <f>Table39[[#This Row],[NA in Training Hours Contract]]/Table39[[#This Row],[NA in Training Hours]]</f>
        <v>0</v>
      </c>
      <c r="AM337" s="3">
        <v>13.964444444444446</v>
      </c>
      <c r="AN337" s="3">
        <v>0</v>
      </c>
      <c r="AO337" s="4">
        <f>Table39[[#This Row],[Med Aide/Tech Hours Contract]]/Table39[[#This Row],[Med Aide/Tech Hours]]</f>
        <v>0</v>
      </c>
      <c r="AP337" s="1" t="s">
        <v>335</v>
      </c>
      <c r="AQ337" s="1">
        <v>7</v>
      </c>
    </row>
    <row r="338" spans="1:43" x14ac:dyDescent="0.2">
      <c r="A338" s="1" t="s">
        <v>479</v>
      </c>
      <c r="B338" s="1" t="s">
        <v>820</v>
      </c>
      <c r="C338" s="1" t="s">
        <v>994</v>
      </c>
      <c r="D338" s="1" t="s">
        <v>1253</v>
      </c>
      <c r="E338" s="3">
        <v>49.077777777777776</v>
      </c>
      <c r="F338" s="3">
        <f t="shared" si="17"/>
        <v>225.45277777777778</v>
      </c>
      <c r="G338" s="3">
        <f>SUM(Table39[[#This Row],[RN Hours Contract (W/ Admin, DON)]], Table39[[#This Row],[LPN Contract Hours (w/ Admin)]], Table39[[#This Row],[CNA/NA/Med Aide Contract Hours]])</f>
        <v>0</v>
      </c>
      <c r="H338" s="4">
        <f>Table39[[#This Row],[Total Contract Hours]]/Table39[[#This Row],[Total Hours Nurse Staffing]]</f>
        <v>0</v>
      </c>
      <c r="I338" s="3">
        <f>SUM(Table39[[#This Row],[RN Hours]], Table39[[#This Row],[RN Admin Hours]], Table39[[#This Row],[RN DON Hours]])</f>
        <v>23.180555555555557</v>
      </c>
      <c r="J338" s="3">
        <f t="shared" si="15"/>
        <v>0</v>
      </c>
      <c r="K338" s="4">
        <f>Table39[[#This Row],[RN Hours Contract (W/ Admin, DON)]]/Table39[[#This Row],[RN Hours (w/ Admin, DON)]]</f>
        <v>0</v>
      </c>
      <c r="L338" s="3">
        <v>17.941666666666666</v>
      </c>
      <c r="M338" s="3">
        <v>0</v>
      </c>
      <c r="N338" s="4">
        <f>Table39[[#This Row],[RN Hours Contract]]/Table39[[#This Row],[RN Hours]]</f>
        <v>0</v>
      </c>
      <c r="O338" s="3">
        <v>0</v>
      </c>
      <c r="P338" s="3">
        <v>0</v>
      </c>
      <c r="Q338" s="4">
        <v>0</v>
      </c>
      <c r="R338" s="3">
        <v>5.2388888888888889</v>
      </c>
      <c r="S338" s="3">
        <v>0</v>
      </c>
      <c r="T338" s="4">
        <f>Table39[[#This Row],[RN DON Hours Contract]]/Table39[[#This Row],[RN DON Hours]]</f>
        <v>0</v>
      </c>
      <c r="U338" s="3">
        <f>SUM(Table39[[#This Row],[LPN Hours]], Table39[[#This Row],[LPN Admin Hours]])</f>
        <v>47.93333333333333</v>
      </c>
      <c r="V338" s="3">
        <f>Table39[[#This Row],[LPN Hours Contract]]+Table39[[#This Row],[LPN Admin Hours Contract]]</f>
        <v>0</v>
      </c>
      <c r="W338" s="4">
        <f t="shared" si="16"/>
        <v>0</v>
      </c>
      <c r="X338" s="3">
        <v>47.93333333333333</v>
      </c>
      <c r="Y338" s="3">
        <v>0</v>
      </c>
      <c r="Z338" s="4">
        <f>Table39[[#This Row],[LPN Hours Contract]]/Table39[[#This Row],[LPN Hours]]</f>
        <v>0</v>
      </c>
      <c r="AA338" s="3">
        <v>0</v>
      </c>
      <c r="AB338" s="3">
        <v>0</v>
      </c>
      <c r="AC338" s="4">
        <v>0</v>
      </c>
      <c r="AD338" s="3">
        <f>SUM(Table39[[#This Row],[CNA Hours]], Table39[[#This Row],[NA in Training Hours]], Table39[[#This Row],[Med Aide/Tech Hours]])</f>
        <v>154.3388888888889</v>
      </c>
      <c r="AE338" s="3">
        <f>SUM(Table39[[#This Row],[CNA Hours Contract]], Table39[[#This Row],[NA in Training Hours Contract]], Table39[[#This Row],[Med Aide/Tech Hours Contract]])</f>
        <v>0</v>
      </c>
      <c r="AF338" s="4">
        <f>Table39[[#This Row],[CNA/NA/Med Aide Contract Hours]]/Table39[[#This Row],[Total CNA, NA in Training, Med Aide/Tech Hours]]</f>
        <v>0</v>
      </c>
      <c r="AG338" s="3">
        <v>82.269444444444446</v>
      </c>
      <c r="AH338" s="3">
        <v>0</v>
      </c>
      <c r="AI338" s="4">
        <f>Table39[[#This Row],[CNA Hours Contract]]/Table39[[#This Row],[CNA Hours]]</f>
        <v>0</v>
      </c>
      <c r="AJ338" s="3">
        <v>26.774999999999999</v>
      </c>
      <c r="AK338" s="3">
        <v>0</v>
      </c>
      <c r="AL338" s="4">
        <f>Table39[[#This Row],[NA in Training Hours Contract]]/Table39[[#This Row],[NA in Training Hours]]</f>
        <v>0</v>
      </c>
      <c r="AM338" s="3">
        <v>45.294444444444444</v>
      </c>
      <c r="AN338" s="3">
        <v>0</v>
      </c>
      <c r="AO338" s="4">
        <f>Table39[[#This Row],[Med Aide/Tech Hours Contract]]/Table39[[#This Row],[Med Aide/Tech Hours]]</f>
        <v>0</v>
      </c>
      <c r="AP338" s="1" t="s">
        <v>336</v>
      </c>
      <c r="AQ338" s="1">
        <v>7</v>
      </c>
    </row>
    <row r="339" spans="1:43" x14ac:dyDescent="0.2">
      <c r="A339" s="1" t="s">
        <v>479</v>
      </c>
      <c r="B339" s="1" t="s">
        <v>821</v>
      </c>
      <c r="C339" s="1" t="s">
        <v>966</v>
      </c>
      <c r="D339" s="1" t="s">
        <v>1279</v>
      </c>
      <c r="E339" s="3">
        <v>29.644444444444446</v>
      </c>
      <c r="F339" s="3">
        <f t="shared" si="17"/>
        <v>116.91522222222223</v>
      </c>
      <c r="G339" s="3">
        <f>SUM(Table39[[#This Row],[RN Hours Contract (W/ Admin, DON)]], Table39[[#This Row],[LPN Contract Hours (w/ Admin)]], Table39[[#This Row],[CNA/NA/Med Aide Contract Hours]])</f>
        <v>0</v>
      </c>
      <c r="H339" s="4">
        <f>Table39[[#This Row],[Total Contract Hours]]/Table39[[#This Row],[Total Hours Nurse Staffing]]</f>
        <v>0</v>
      </c>
      <c r="I339" s="3">
        <f>SUM(Table39[[#This Row],[RN Hours]], Table39[[#This Row],[RN Admin Hours]], Table39[[#This Row],[RN DON Hours]])</f>
        <v>14.270777777777777</v>
      </c>
      <c r="J339" s="3">
        <f t="shared" si="15"/>
        <v>0</v>
      </c>
      <c r="K339" s="4">
        <f>Table39[[#This Row],[RN Hours Contract (W/ Admin, DON)]]/Table39[[#This Row],[RN Hours (w/ Admin, DON)]]</f>
        <v>0</v>
      </c>
      <c r="L339" s="3">
        <v>7.1508888888888897</v>
      </c>
      <c r="M339" s="3">
        <v>0</v>
      </c>
      <c r="N339" s="4">
        <f>Table39[[#This Row],[RN Hours Contract]]/Table39[[#This Row],[RN Hours]]</f>
        <v>0</v>
      </c>
      <c r="O339" s="3">
        <v>1.9865555555555554</v>
      </c>
      <c r="P339" s="3">
        <v>0</v>
      </c>
      <c r="Q339" s="4">
        <f>Table39[[#This Row],[RN Admin Hours Contract]]/Table39[[#This Row],[RN Admin Hours]]</f>
        <v>0</v>
      </c>
      <c r="R339" s="3">
        <v>5.1333333333333337</v>
      </c>
      <c r="S339" s="3">
        <v>0</v>
      </c>
      <c r="T339" s="4">
        <f>Table39[[#This Row],[RN DON Hours Contract]]/Table39[[#This Row],[RN DON Hours]]</f>
        <v>0</v>
      </c>
      <c r="U339" s="3">
        <f>SUM(Table39[[#This Row],[LPN Hours]], Table39[[#This Row],[LPN Admin Hours]])</f>
        <v>25.597555555555559</v>
      </c>
      <c r="V339" s="3">
        <f>Table39[[#This Row],[LPN Hours Contract]]+Table39[[#This Row],[LPN Admin Hours Contract]]</f>
        <v>0</v>
      </c>
      <c r="W339" s="4">
        <f t="shared" si="16"/>
        <v>0</v>
      </c>
      <c r="X339" s="3">
        <v>25.597555555555559</v>
      </c>
      <c r="Y339" s="3">
        <v>0</v>
      </c>
      <c r="Z339" s="4">
        <f>Table39[[#This Row],[LPN Hours Contract]]/Table39[[#This Row],[LPN Hours]]</f>
        <v>0</v>
      </c>
      <c r="AA339" s="3">
        <v>0</v>
      </c>
      <c r="AB339" s="3">
        <v>0</v>
      </c>
      <c r="AC339" s="4">
        <v>0</v>
      </c>
      <c r="AD339" s="3">
        <f>SUM(Table39[[#This Row],[CNA Hours]], Table39[[#This Row],[NA in Training Hours]], Table39[[#This Row],[Med Aide/Tech Hours]])</f>
        <v>77.046888888888887</v>
      </c>
      <c r="AE339" s="3">
        <f>SUM(Table39[[#This Row],[CNA Hours Contract]], Table39[[#This Row],[NA in Training Hours Contract]], Table39[[#This Row],[Med Aide/Tech Hours Contract]])</f>
        <v>0</v>
      </c>
      <c r="AF339" s="4">
        <f>Table39[[#This Row],[CNA/NA/Med Aide Contract Hours]]/Table39[[#This Row],[Total CNA, NA in Training, Med Aide/Tech Hours]]</f>
        <v>0</v>
      </c>
      <c r="AG339" s="3">
        <v>57.983666666666664</v>
      </c>
      <c r="AH339" s="3">
        <v>0</v>
      </c>
      <c r="AI339" s="4">
        <f>Table39[[#This Row],[CNA Hours Contract]]/Table39[[#This Row],[CNA Hours]]</f>
        <v>0</v>
      </c>
      <c r="AJ339" s="3">
        <v>2.5282222222222224</v>
      </c>
      <c r="AK339" s="3">
        <v>0</v>
      </c>
      <c r="AL339" s="4">
        <f>Table39[[#This Row],[NA in Training Hours Contract]]/Table39[[#This Row],[NA in Training Hours]]</f>
        <v>0</v>
      </c>
      <c r="AM339" s="3">
        <v>16.534999999999993</v>
      </c>
      <c r="AN339" s="3">
        <v>0</v>
      </c>
      <c r="AO339" s="4">
        <f>Table39[[#This Row],[Med Aide/Tech Hours Contract]]/Table39[[#This Row],[Med Aide/Tech Hours]]</f>
        <v>0</v>
      </c>
      <c r="AP339" s="1" t="s">
        <v>337</v>
      </c>
      <c r="AQ339" s="1">
        <v>7</v>
      </c>
    </row>
    <row r="340" spans="1:43" x14ac:dyDescent="0.2">
      <c r="A340" s="1" t="s">
        <v>479</v>
      </c>
      <c r="B340" s="1" t="s">
        <v>822</v>
      </c>
      <c r="C340" s="1" t="s">
        <v>1050</v>
      </c>
      <c r="D340" s="1" t="s">
        <v>1293</v>
      </c>
      <c r="E340" s="3">
        <v>72.8</v>
      </c>
      <c r="F340" s="3">
        <f t="shared" si="17"/>
        <v>206.29999999999998</v>
      </c>
      <c r="G340" s="3">
        <f>SUM(Table39[[#This Row],[RN Hours Contract (W/ Admin, DON)]], Table39[[#This Row],[LPN Contract Hours (w/ Admin)]], Table39[[#This Row],[CNA/NA/Med Aide Contract Hours]])</f>
        <v>0</v>
      </c>
      <c r="H340" s="4">
        <f>Table39[[#This Row],[Total Contract Hours]]/Table39[[#This Row],[Total Hours Nurse Staffing]]</f>
        <v>0</v>
      </c>
      <c r="I340" s="3">
        <f>SUM(Table39[[#This Row],[RN Hours]], Table39[[#This Row],[RN Admin Hours]], Table39[[#This Row],[RN DON Hours]])</f>
        <v>19.363888888888887</v>
      </c>
      <c r="J340" s="3">
        <f t="shared" si="15"/>
        <v>0</v>
      </c>
      <c r="K340" s="4">
        <f>Table39[[#This Row],[RN Hours Contract (W/ Admin, DON)]]/Table39[[#This Row],[RN Hours (w/ Admin, DON)]]</f>
        <v>0</v>
      </c>
      <c r="L340" s="3">
        <v>1.7916666666666667</v>
      </c>
      <c r="M340" s="3">
        <v>0</v>
      </c>
      <c r="N340" s="4">
        <f>Table39[[#This Row],[RN Hours Contract]]/Table39[[#This Row],[RN Hours]]</f>
        <v>0</v>
      </c>
      <c r="O340" s="3">
        <v>12.061111111111112</v>
      </c>
      <c r="P340" s="3">
        <v>0</v>
      </c>
      <c r="Q340" s="4">
        <f>Table39[[#This Row],[RN Admin Hours Contract]]/Table39[[#This Row],[RN Admin Hours]]</f>
        <v>0</v>
      </c>
      <c r="R340" s="3">
        <v>5.5111111111111111</v>
      </c>
      <c r="S340" s="3">
        <v>0</v>
      </c>
      <c r="T340" s="4">
        <f>Table39[[#This Row],[RN DON Hours Contract]]/Table39[[#This Row],[RN DON Hours]]</f>
        <v>0</v>
      </c>
      <c r="U340" s="3">
        <f>SUM(Table39[[#This Row],[LPN Hours]], Table39[[#This Row],[LPN Admin Hours]])</f>
        <v>57.019444444444446</v>
      </c>
      <c r="V340" s="3">
        <f>Table39[[#This Row],[LPN Hours Contract]]+Table39[[#This Row],[LPN Admin Hours Contract]]</f>
        <v>0</v>
      </c>
      <c r="W340" s="4">
        <f t="shared" si="16"/>
        <v>0</v>
      </c>
      <c r="X340" s="3">
        <v>57.019444444444446</v>
      </c>
      <c r="Y340" s="3">
        <v>0</v>
      </c>
      <c r="Z340" s="4">
        <f>Table39[[#This Row],[LPN Hours Contract]]/Table39[[#This Row],[LPN Hours]]</f>
        <v>0</v>
      </c>
      <c r="AA340" s="3">
        <v>0</v>
      </c>
      <c r="AB340" s="3">
        <v>0</v>
      </c>
      <c r="AC340" s="4">
        <v>0</v>
      </c>
      <c r="AD340" s="3">
        <f>SUM(Table39[[#This Row],[CNA Hours]], Table39[[#This Row],[NA in Training Hours]], Table39[[#This Row],[Med Aide/Tech Hours]])</f>
        <v>129.91666666666666</v>
      </c>
      <c r="AE340" s="3">
        <f>SUM(Table39[[#This Row],[CNA Hours Contract]], Table39[[#This Row],[NA in Training Hours Contract]], Table39[[#This Row],[Med Aide/Tech Hours Contract]])</f>
        <v>0</v>
      </c>
      <c r="AF340" s="4">
        <f>Table39[[#This Row],[CNA/NA/Med Aide Contract Hours]]/Table39[[#This Row],[Total CNA, NA in Training, Med Aide/Tech Hours]]</f>
        <v>0</v>
      </c>
      <c r="AG340" s="3">
        <v>106.25</v>
      </c>
      <c r="AH340" s="3">
        <v>0</v>
      </c>
      <c r="AI340" s="4">
        <f>Table39[[#This Row],[CNA Hours Contract]]/Table39[[#This Row],[CNA Hours]]</f>
        <v>0</v>
      </c>
      <c r="AJ340" s="3">
        <v>0</v>
      </c>
      <c r="AK340" s="3">
        <v>0</v>
      </c>
      <c r="AL340" s="4">
        <v>0</v>
      </c>
      <c r="AM340" s="3">
        <v>23.666666666666668</v>
      </c>
      <c r="AN340" s="3">
        <v>0</v>
      </c>
      <c r="AO340" s="4">
        <f>Table39[[#This Row],[Med Aide/Tech Hours Contract]]/Table39[[#This Row],[Med Aide/Tech Hours]]</f>
        <v>0</v>
      </c>
      <c r="AP340" s="1" t="s">
        <v>338</v>
      </c>
      <c r="AQ340" s="1">
        <v>7</v>
      </c>
    </row>
    <row r="341" spans="1:43" x14ac:dyDescent="0.2">
      <c r="A341" s="1" t="s">
        <v>479</v>
      </c>
      <c r="B341" s="1" t="s">
        <v>488</v>
      </c>
      <c r="C341" s="1" t="s">
        <v>1169</v>
      </c>
      <c r="D341" s="1" t="s">
        <v>1271</v>
      </c>
      <c r="E341" s="3">
        <v>37.888888888888886</v>
      </c>
      <c r="F341" s="3">
        <f t="shared" si="17"/>
        <v>119.77955555555556</v>
      </c>
      <c r="G341" s="3">
        <f>SUM(Table39[[#This Row],[RN Hours Contract (W/ Admin, DON)]], Table39[[#This Row],[LPN Contract Hours (w/ Admin)]], Table39[[#This Row],[CNA/NA/Med Aide Contract Hours]])</f>
        <v>6.5277777777777777</v>
      </c>
      <c r="H341" s="4">
        <f>Table39[[#This Row],[Total Contract Hours]]/Table39[[#This Row],[Total Hours Nurse Staffing]]</f>
        <v>5.4498263476608876E-2</v>
      </c>
      <c r="I341" s="3">
        <f>SUM(Table39[[#This Row],[RN Hours]], Table39[[#This Row],[RN Admin Hours]], Table39[[#This Row],[RN DON Hours]])</f>
        <v>21.11033333333333</v>
      </c>
      <c r="J341" s="3">
        <f t="shared" si="15"/>
        <v>0</v>
      </c>
      <c r="K341" s="4">
        <f>Table39[[#This Row],[RN Hours Contract (W/ Admin, DON)]]/Table39[[#This Row],[RN Hours (w/ Admin, DON)]]</f>
        <v>0</v>
      </c>
      <c r="L341" s="3">
        <v>16.315999999999999</v>
      </c>
      <c r="M341" s="3">
        <v>0</v>
      </c>
      <c r="N341" s="4">
        <f>Table39[[#This Row],[RN Hours Contract]]/Table39[[#This Row],[RN Hours]]</f>
        <v>0</v>
      </c>
      <c r="O341" s="3">
        <v>0</v>
      </c>
      <c r="P341" s="3">
        <v>0</v>
      </c>
      <c r="Q341" s="4">
        <v>0</v>
      </c>
      <c r="R341" s="3">
        <v>4.7943333333333324</v>
      </c>
      <c r="S341" s="3">
        <v>0</v>
      </c>
      <c r="T341" s="4">
        <f>Table39[[#This Row],[RN DON Hours Contract]]/Table39[[#This Row],[RN DON Hours]]</f>
        <v>0</v>
      </c>
      <c r="U341" s="3">
        <f>SUM(Table39[[#This Row],[LPN Hours]], Table39[[#This Row],[LPN Admin Hours]])</f>
        <v>16.056444444444445</v>
      </c>
      <c r="V341" s="3">
        <f>Table39[[#This Row],[LPN Hours Contract]]+Table39[[#This Row],[LPN Admin Hours Contract]]</f>
        <v>0</v>
      </c>
      <c r="W341" s="4">
        <f t="shared" si="16"/>
        <v>0</v>
      </c>
      <c r="X341" s="3">
        <v>11.038777777777778</v>
      </c>
      <c r="Y341" s="3">
        <v>0</v>
      </c>
      <c r="Z341" s="4">
        <f>Table39[[#This Row],[LPN Hours Contract]]/Table39[[#This Row],[LPN Hours]]</f>
        <v>0</v>
      </c>
      <c r="AA341" s="3">
        <v>5.0176666666666678</v>
      </c>
      <c r="AB341" s="3">
        <v>0</v>
      </c>
      <c r="AC341" s="4">
        <f>Table39[[#This Row],[LPN Admin Hours Contract]]/Table39[[#This Row],[LPN Admin Hours]]</f>
        <v>0</v>
      </c>
      <c r="AD341" s="3">
        <f>SUM(Table39[[#This Row],[CNA Hours]], Table39[[#This Row],[NA in Training Hours]], Table39[[#This Row],[Med Aide/Tech Hours]])</f>
        <v>82.612777777777779</v>
      </c>
      <c r="AE341" s="3">
        <f>SUM(Table39[[#This Row],[CNA Hours Contract]], Table39[[#This Row],[NA in Training Hours Contract]], Table39[[#This Row],[Med Aide/Tech Hours Contract]])</f>
        <v>6.5277777777777777</v>
      </c>
      <c r="AF341" s="4">
        <f>Table39[[#This Row],[CNA/NA/Med Aide Contract Hours]]/Table39[[#This Row],[Total CNA, NA in Training, Med Aide/Tech Hours]]</f>
        <v>7.9016563216612976E-2</v>
      </c>
      <c r="AG341" s="3">
        <v>57.837555555555554</v>
      </c>
      <c r="AH341" s="3">
        <v>6.5277777777777777</v>
      </c>
      <c r="AI341" s="4">
        <f>Table39[[#This Row],[CNA Hours Contract]]/Table39[[#This Row],[CNA Hours]]</f>
        <v>0.11286399840165368</v>
      </c>
      <c r="AJ341" s="3">
        <v>6.1951111111111077</v>
      </c>
      <c r="AK341" s="3">
        <v>0</v>
      </c>
      <c r="AL341" s="4">
        <f>Table39[[#This Row],[NA in Training Hours Contract]]/Table39[[#This Row],[NA in Training Hours]]</f>
        <v>0</v>
      </c>
      <c r="AM341" s="3">
        <v>18.580111111111115</v>
      </c>
      <c r="AN341" s="3">
        <v>0</v>
      </c>
      <c r="AO341" s="4">
        <f>Table39[[#This Row],[Med Aide/Tech Hours Contract]]/Table39[[#This Row],[Med Aide/Tech Hours]]</f>
        <v>0</v>
      </c>
      <c r="AP341" s="1" t="s">
        <v>339</v>
      </c>
      <c r="AQ341" s="1">
        <v>7</v>
      </c>
    </row>
    <row r="342" spans="1:43" x14ac:dyDescent="0.2">
      <c r="A342" s="1" t="s">
        <v>479</v>
      </c>
      <c r="B342" s="1" t="s">
        <v>823</v>
      </c>
      <c r="C342" s="1" t="s">
        <v>1170</v>
      </c>
      <c r="D342" s="1" t="s">
        <v>1276</v>
      </c>
      <c r="E342" s="3">
        <v>71.12222222222222</v>
      </c>
      <c r="F342" s="3">
        <f t="shared" si="17"/>
        <v>201.52300000000002</v>
      </c>
      <c r="G342" s="3">
        <f>SUM(Table39[[#This Row],[RN Hours Contract (W/ Admin, DON)]], Table39[[#This Row],[LPN Contract Hours (w/ Admin)]], Table39[[#This Row],[CNA/NA/Med Aide Contract Hours]])</f>
        <v>3.4555555555555557</v>
      </c>
      <c r="H342" s="4">
        <f>Table39[[#This Row],[Total Contract Hours]]/Table39[[#This Row],[Total Hours Nurse Staffing]]</f>
        <v>1.7147201835798175E-2</v>
      </c>
      <c r="I342" s="3">
        <f>SUM(Table39[[#This Row],[RN Hours]], Table39[[#This Row],[RN Admin Hours]], Table39[[#This Row],[RN DON Hours]])</f>
        <v>18.952777777777779</v>
      </c>
      <c r="J342" s="3">
        <f t="shared" si="15"/>
        <v>2.7527777777777778</v>
      </c>
      <c r="K342" s="4">
        <f>Table39[[#This Row],[RN Hours Contract (W/ Admin, DON)]]/Table39[[#This Row],[RN Hours (w/ Admin, DON)]]</f>
        <v>0.14524402755386193</v>
      </c>
      <c r="L342" s="3">
        <v>14.630555555555556</v>
      </c>
      <c r="M342" s="3">
        <v>0.26944444444444443</v>
      </c>
      <c r="N342" s="4">
        <f>Table39[[#This Row],[RN Hours Contract]]/Table39[[#This Row],[RN Hours]]</f>
        <v>1.8416555914182644E-2</v>
      </c>
      <c r="O342" s="3">
        <v>2.4833333333333334</v>
      </c>
      <c r="P342" s="3">
        <v>2.4833333333333334</v>
      </c>
      <c r="Q342" s="4">
        <f>Table39[[#This Row],[RN Admin Hours Contract]]/Table39[[#This Row],[RN Admin Hours]]</f>
        <v>1</v>
      </c>
      <c r="R342" s="3">
        <v>1.8388888888888888</v>
      </c>
      <c r="S342" s="3">
        <v>0</v>
      </c>
      <c r="T342" s="4">
        <f>Table39[[#This Row],[RN DON Hours Contract]]/Table39[[#This Row],[RN DON Hours]]</f>
        <v>0</v>
      </c>
      <c r="U342" s="3">
        <f>SUM(Table39[[#This Row],[LPN Hours]], Table39[[#This Row],[LPN Admin Hours]])</f>
        <v>90.041555555555561</v>
      </c>
      <c r="V342" s="3">
        <f>Table39[[#This Row],[LPN Hours Contract]]+Table39[[#This Row],[LPN Admin Hours Contract]]</f>
        <v>0</v>
      </c>
      <c r="W342" s="4">
        <f t="shared" si="16"/>
        <v>0</v>
      </c>
      <c r="X342" s="3">
        <v>79.99988888888889</v>
      </c>
      <c r="Y342" s="3">
        <v>0</v>
      </c>
      <c r="Z342" s="4">
        <f>Table39[[#This Row],[LPN Hours Contract]]/Table39[[#This Row],[LPN Hours]]</f>
        <v>0</v>
      </c>
      <c r="AA342" s="3">
        <v>10.041666666666666</v>
      </c>
      <c r="AB342" s="3">
        <v>0</v>
      </c>
      <c r="AC342" s="4">
        <f>Table39[[#This Row],[LPN Admin Hours Contract]]/Table39[[#This Row],[LPN Admin Hours]]</f>
        <v>0</v>
      </c>
      <c r="AD342" s="3">
        <f>SUM(Table39[[#This Row],[CNA Hours]], Table39[[#This Row],[NA in Training Hours]], Table39[[#This Row],[Med Aide/Tech Hours]])</f>
        <v>92.528666666666666</v>
      </c>
      <c r="AE342" s="3">
        <f>SUM(Table39[[#This Row],[CNA Hours Contract]], Table39[[#This Row],[NA in Training Hours Contract]], Table39[[#This Row],[Med Aide/Tech Hours Contract]])</f>
        <v>0.70277777777777772</v>
      </c>
      <c r="AF342" s="4">
        <f>Table39[[#This Row],[CNA/NA/Med Aide Contract Hours]]/Table39[[#This Row],[Total CNA, NA in Training, Med Aide/Tech Hours]]</f>
        <v>7.5952437562893417E-3</v>
      </c>
      <c r="AG342" s="3">
        <v>86.678666666666672</v>
      </c>
      <c r="AH342" s="3">
        <v>0.70277777777777772</v>
      </c>
      <c r="AI342" s="4">
        <f>Table39[[#This Row],[CNA Hours Contract]]/Table39[[#This Row],[CNA Hours]]</f>
        <v>8.1078517333497396E-3</v>
      </c>
      <c r="AJ342" s="3">
        <v>0</v>
      </c>
      <c r="AK342" s="3">
        <v>0</v>
      </c>
      <c r="AL342" s="4">
        <v>0</v>
      </c>
      <c r="AM342" s="3">
        <v>5.85</v>
      </c>
      <c r="AN342" s="3">
        <v>0</v>
      </c>
      <c r="AO342" s="4">
        <f>Table39[[#This Row],[Med Aide/Tech Hours Contract]]/Table39[[#This Row],[Med Aide/Tech Hours]]</f>
        <v>0</v>
      </c>
      <c r="AP342" s="1" t="s">
        <v>340</v>
      </c>
      <c r="AQ342" s="1">
        <v>7</v>
      </c>
    </row>
    <row r="343" spans="1:43" x14ac:dyDescent="0.2">
      <c r="A343" s="1" t="s">
        <v>479</v>
      </c>
      <c r="B343" s="1" t="s">
        <v>824</v>
      </c>
      <c r="C343" s="1" t="s">
        <v>1050</v>
      </c>
      <c r="D343" s="1" t="s">
        <v>1276</v>
      </c>
      <c r="E343" s="3">
        <v>93.844444444444449</v>
      </c>
      <c r="F343" s="3">
        <f t="shared" si="17"/>
        <v>187.50888888888889</v>
      </c>
      <c r="G343" s="3">
        <f>SUM(Table39[[#This Row],[RN Hours Contract (W/ Admin, DON)]], Table39[[#This Row],[LPN Contract Hours (w/ Admin)]], Table39[[#This Row],[CNA/NA/Med Aide Contract Hours]])</f>
        <v>0</v>
      </c>
      <c r="H343" s="4">
        <f>Table39[[#This Row],[Total Contract Hours]]/Table39[[#This Row],[Total Hours Nurse Staffing]]</f>
        <v>0</v>
      </c>
      <c r="I343" s="3">
        <f>SUM(Table39[[#This Row],[RN Hours]], Table39[[#This Row],[RN Admin Hours]], Table39[[#This Row],[RN DON Hours]])</f>
        <v>10.691333333333333</v>
      </c>
      <c r="J343" s="3">
        <f t="shared" si="15"/>
        <v>0</v>
      </c>
      <c r="K343" s="4">
        <f>Table39[[#This Row],[RN Hours Contract (W/ Admin, DON)]]/Table39[[#This Row],[RN Hours (w/ Admin, DON)]]</f>
        <v>0</v>
      </c>
      <c r="L343" s="3">
        <v>7.093</v>
      </c>
      <c r="M343" s="3">
        <v>0</v>
      </c>
      <c r="N343" s="4">
        <f>Table39[[#This Row],[RN Hours Contract]]/Table39[[#This Row],[RN Hours]]</f>
        <v>0</v>
      </c>
      <c r="O343" s="3">
        <v>1.4514444444444443</v>
      </c>
      <c r="P343" s="3">
        <v>0</v>
      </c>
      <c r="Q343" s="4">
        <f>Table39[[#This Row],[RN Admin Hours Contract]]/Table39[[#This Row],[RN Admin Hours]]</f>
        <v>0</v>
      </c>
      <c r="R343" s="3">
        <v>2.1468888888888884</v>
      </c>
      <c r="S343" s="3">
        <v>0</v>
      </c>
      <c r="T343" s="4">
        <f>Table39[[#This Row],[RN DON Hours Contract]]/Table39[[#This Row],[RN DON Hours]]</f>
        <v>0</v>
      </c>
      <c r="U343" s="3">
        <f>SUM(Table39[[#This Row],[LPN Hours]], Table39[[#This Row],[LPN Admin Hours]])</f>
        <v>32.094666666666669</v>
      </c>
      <c r="V343" s="3">
        <f>Table39[[#This Row],[LPN Hours Contract]]+Table39[[#This Row],[LPN Admin Hours Contract]]</f>
        <v>0</v>
      </c>
      <c r="W343" s="4">
        <f t="shared" si="16"/>
        <v>0</v>
      </c>
      <c r="X343" s="3">
        <v>32.094666666666669</v>
      </c>
      <c r="Y343" s="3">
        <v>0</v>
      </c>
      <c r="Z343" s="4">
        <f>Table39[[#This Row],[LPN Hours Contract]]/Table39[[#This Row],[LPN Hours]]</f>
        <v>0</v>
      </c>
      <c r="AA343" s="3">
        <v>0</v>
      </c>
      <c r="AB343" s="3">
        <v>0</v>
      </c>
      <c r="AC343" s="4">
        <v>0</v>
      </c>
      <c r="AD343" s="3">
        <f>SUM(Table39[[#This Row],[CNA Hours]], Table39[[#This Row],[NA in Training Hours]], Table39[[#This Row],[Med Aide/Tech Hours]])</f>
        <v>144.72288888888889</v>
      </c>
      <c r="AE343" s="3">
        <f>SUM(Table39[[#This Row],[CNA Hours Contract]], Table39[[#This Row],[NA in Training Hours Contract]], Table39[[#This Row],[Med Aide/Tech Hours Contract]])</f>
        <v>0</v>
      </c>
      <c r="AF343" s="4">
        <f>Table39[[#This Row],[CNA/NA/Med Aide Contract Hours]]/Table39[[#This Row],[Total CNA, NA in Training, Med Aide/Tech Hours]]</f>
        <v>0</v>
      </c>
      <c r="AG343" s="3">
        <v>117.90422222222222</v>
      </c>
      <c r="AH343" s="3">
        <v>0</v>
      </c>
      <c r="AI343" s="4">
        <f>Table39[[#This Row],[CNA Hours Contract]]/Table39[[#This Row],[CNA Hours]]</f>
        <v>0</v>
      </c>
      <c r="AJ343" s="3">
        <v>0</v>
      </c>
      <c r="AK343" s="3">
        <v>0</v>
      </c>
      <c r="AL343" s="4">
        <v>0</v>
      </c>
      <c r="AM343" s="3">
        <v>26.818666666666676</v>
      </c>
      <c r="AN343" s="3">
        <v>0</v>
      </c>
      <c r="AO343" s="4">
        <f>Table39[[#This Row],[Med Aide/Tech Hours Contract]]/Table39[[#This Row],[Med Aide/Tech Hours]]</f>
        <v>0</v>
      </c>
      <c r="AP343" s="1" t="s">
        <v>341</v>
      </c>
      <c r="AQ343" s="1">
        <v>7</v>
      </c>
    </row>
    <row r="344" spans="1:43" x14ac:dyDescent="0.2">
      <c r="A344" s="1" t="s">
        <v>479</v>
      </c>
      <c r="B344" s="1" t="s">
        <v>825</v>
      </c>
      <c r="C344" s="1" t="s">
        <v>1027</v>
      </c>
      <c r="D344" s="1" t="s">
        <v>1203</v>
      </c>
      <c r="E344" s="3">
        <v>143.94444444444446</v>
      </c>
      <c r="F344" s="3">
        <f t="shared" si="17"/>
        <v>428.92988888888891</v>
      </c>
      <c r="G344" s="3">
        <f>SUM(Table39[[#This Row],[RN Hours Contract (W/ Admin, DON)]], Table39[[#This Row],[LPN Contract Hours (w/ Admin)]], Table39[[#This Row],[CNA/NA/Med Aide Contract Hours]])</f>
        <v>10.576444444444444</v>
      </c>
      <c r="H344" s="4">
        <f>Table39[[#This Row],[Total Contract Hours]]/Table39[[#This Row],[Total Hours Nurse Staffing]]</f>
        <v>2.4657746448590794E-2</v>
      </c>
      <c r="I344" s="3">
        <f>SUM(Table39[[#This Row],[RN Hours]], Table39[[#This Row],[RN Admin Hours]], Table39[[#This Row],[RN DON Hours]])</f>
        <v>54.155888888888889</v>
      </c>
      <c r="J344" s="3">
        <f t="shared" si="15"/>
        <v>1.2903333333333333</v>
      </c>
      <c r="K344" s="4">
        <f>Table39[[#This Row],[RN Hours Contract (W/ Admin, DON)]]/Table39[[#This Row],[RN Hours (w/ Admin, DON)]]</f>
        <v>2.3826279280184982E-2</v>
      </c>
      <c r="L344" s="3">
        <v>33.180666666666667</v>
      </c>
      <c r="M344" s="3">
        <v>0.3972222222222222</v>
      </c>
      <c r="N344" s="4">
        <f>Table39[[#This Row],[RN Hours Contract]]/Table39[[#This Row],[RN Hours]]</f>
        <v>1.1971496118891187E-2</v>
      </c>
      <c r="O344" s="3">
        <v>14.864333333333338</v>
      </c>
      <c r="P344" s="3">
        <v>0.89311111111111108</v>
      </c>
      <c r="Q344" s="4">
        <f>Table39[[#This Row],[RN Admin Hours Contract]]/Table39[[#This Row],[RN Admin Hours]]</f>
        <v>6.0084168666233097E-2</v>
      </c>
      <c r="R344" s="3">
        <v>6.1108888888888879</v>
      </c>
      <c r="S344" s="3">
        <v>0</v>
      </c>
      <c r="T344" s="4">
        <f>Table39[[#This Row],[RN DON Hours Contract]]/Table39[[#This Row],[RN DON Hours]]</f>
        <v>0</v>
      </c>
      <c r="U344" s="3">
        <f>SUM(Table39[[#This Row],[LPN Hours]], Table39[[#This Row],[LPN Admin Hours]])</f>
        <v>92.837777777777788</v>
      </c>
      <c r="V344" s="3">
        <f>Table39[[#This Row],[LPN Hours Contract]]+Table39[[#This Row],[LPN Admin Hours Contract]]</f>
        <v>1.0083333333333333</v>
      </c>
      <c r="W344" s="4">
        <f t="shared" si="16"/>
        <v>1.0861239437968259E-2</v>
      </c>
      <c r="X344" s="3">
        <v>83.775444444444446</v>
      </c>
      <c r="Y344" s="3">
        <v>1.0083333333333333</v>
      </c>
      <c r="Z344" s="4">
        <f>Table39[[#This Row],[LPN Hours Contract]]/Table39[[#This Row],[LPN Hours]]</f>
        <v>1.203614424274416E-2</v>
      </c>
      <c r="AA344" s="3">
        <v>9.0623333333333367</v>
      </c>
      <c r="AB344" s="3">
        <v>0</v>
      </c>
      <c r="AC344" s="4">
        <f>Table39[[#This Row],[LPN Admin Hours Contract]]/Table39[[#This Row],[LPN Admin Hours]]</f>
        <v>0</v>
      </c>
      <c r="AD344" s="3">
        <f>SUM(Table39[[#This Row],[CNA Hours]], Table39[[#This Row],[NA in Training Hours]], Table39[[#This Row],[Med Aide/Tech Hours]])</f>
        <v>281.93622222222223</v>
      </c>
      <c r="AE344" s="3">
        <f>SUM(Table39[[#This Row],[CNA Hours Contract]], Table39[[#This Row],[NA in Training Hours Contract]], Table39[[#This Row],[Med Aide/Tech Hours Contract]])</f>
        <v>8.2777777777777786</v>
      </c>
      <c r="AF344" s="4">
        <f>Table39[[#This Row],[CNA/NA/Med Aide Contract Hours]]/Table39[[#This Row],[Total CNA, NA in Training, Med Aide/Tech Hours]]</f>
        <v>2.9360462137615052E-2</v>
      </c>
      <c r="AG344" s="3">
        <v>222.17066666666668</v>
      </c>
      <c r="AH344" s="3">
        <v>8.2777777777777786</v>
      </c>
      <c r="AI344" s="4">
        <f>Table39[[#This Row],[CNA Hours Contract]]/Table39[[#This Row],[CNA Hours]]</f>
        <v>3.7258644005409257E-2</v>
      </c>
      <c r="AJ344" s="3">
        <v>0</v>
      </c>
      <c r="AK344" s="3">
        <v>0</v>
      </c>
      <c r="AL344" s="4">
        <v>0</v>
      </c>
      <c r="AM344" s="3">
        <v>59.765555555555565</v>
      </c>
      <c r="AN344" s="3">
        <v>0</v>
      </c>
      <c r="AO344" s="4">
        <f>Table39[[#This Row],[Med Aide/Tech Hours Contract]]/Table39[[#This Row],[Med Aide/Tech Hours]]</f>
        <v>0</v>
      </c>
      <c r="AP344" s="1" t="s">
        <v>342</v>
      </c>
      <c r="AQ344" s="1">
        <v>7</v>
      </c>
    </row>
    <row r="345" spans="1:43" x14ac:dyDescent="0.2">
      <c r="A345" s="1" t="s">
        <v>479</v>
      </c>
      <c r="B345" s="1" t="s">
        <v>826</v>
      </c>
      <c r="C345" s="1" t="s">
        <v>1171</v>
      </c>
      <c r="D345" s="1" t="s">
        <v>1257</v>
      </c>
      <c r="E345" s="3">
        <v>36.477777777777774</v>
      </c>
      <c r="F345" s="3">
        <f t="shared" si="17"/>
        <v>146.11055555555555</v>
      </c>
      <c r="G345" s="3">
        <f>SUM(Table39[[#This Row],[RN Hours Contract (W/ Admin, DON)]], Table39[[#This Row],[LPN Contract Hours (w/ Admin)]], Table39[[#This Row],[CNA/NA/Med Aide Contract Hours]])</f>
        <v>0</v>
      </c>
      <c r="H345" s="4">
        <f>Table39[[#This Row],[Total Contract Hours]]/Table39[[#This Row],[Total Hours Nurse Staffing]]</f>
        <v>0</v>
      </c>
      <c r="I345" s="3">
        <f>SUM(Table39[[#This Row],[RN Hours]], Table39[[#This Row],[RN Admin Hours]], Table39[[#This Row],[RN DON Hours]])</f>
        <v>15.294333333333332</v>
      </c>
      <c r="J345" s="3">
        <f t="shared" si="15"/>
        <v>0</v>
      </c>
      <c r="K345" s="4">
        <f>Table39[[#This Row],[RN Hours Contract (W/ Admin, DON)]]/Table39[[#This Row],[RN Hours (w/ Admin, DON)]]</f>
        <v>0</v>
      </c>
      <c r="L345" s="3">
        <v>13.249888888888888</v>
      </c>
      <c r="M345" s="3">
        <v>0</v>
      </c>
      <c r="N345" s="4">
        <f>Table39[[#This Row],[RN Hours Contract]]/Table39[[#This Row],[RN Hours]]</f>
        <v>0</v>
      </c>
      <c r="O345" s="3">
        <v>0</v>
      </c>
      <c r="P345" s="3">
        <v>0</v>
      </c>
      <c r="Q345" s="4">
        <v>0</v>
      </c>
      <c r="R345" s="3">
        <v>2.0444444444444443</v>
      </c>
      <c r="S345" s="3">
        <v>0</v>
      </c>
      <c r="T345" s="4">
        <f>Table39[[#This Row],[RN DON Hours Contract]]/Table39[[#This Row],[RN DON Hours]]</f>
        <v>0</v>
      </c>
      <c r="U345" s="3">
        <f>SUM(Table39[[#This Row],[LPN Hours]], Table39[[#This Row],[LPN Admin Hours]])</f>
        <v>19.911777777777779</v>
      </c>
      <c r="V345" s="3">
        <f>Table39[[#This Row],[LPN Hours Contract]]+Table39[[#This Row],[LPN Admin Hours Contract]]</f>
        <v>0</v>
      </c>
      <c r="W345" s="4">
        <f t="shared" si="16"/>
        <v>0</v>
      </c>
      <c r="X345" s="3">
        <v>19.911777777777779</v>
      </c>
      <c r="Y345" s="3">
        <v>0</v>
      </c>
      <c r="Z345" s="4">
        <f>Table39[[#This Row],[LPN Hours Contract]]/Table39[[#This Row],[LPN Hours]]</f>
        <v>0</v>
      </c>
      <c r="AA345" s="3">
        <v>0</v>
      </c>
      <c r="AB345" s="3">
        <v>0</v>
      </c>
      <c r="AC345" s="4">
        <v>0</v>
      </c>
      <c r="AD345" s="3">
        <f>SUM(Table39[[#This Row],[CNA Hours]], Table39[[#This Row],[NA in Training Hours]], Table39[[#This Row],[Med Aide/Tech Hours]])</f>
        <v>110.90444444444445</v>
      </c>
      <c r="AE345" s="3">
        <f>SUM(Table39[[#This Row],[CNA Hours Contract]], Table39[[#This Row],[NA in Training Hours Contract]], Table39[[#This Row],[Med Aide/Tech Hours Contract]])</f>
        <v>0</v>
      </c>
      <c r="AF345" s="4">
        <f>Table39[[#This Row],[CNA/NA/Med Aide Contract Hours]]/Table39[[#This Row],[Total CNA, NA in Training, Med Aide/Tech Hours]]</f>
        <v>0</v>
      </c>
      <c r="AG345" s="3">
        <v>97.99944444444445</v>
      </c>
      <c r="AH345" s="3">
        <v>0</v>
      </c>
      <c r="AI345" s="4">
        <f>Table39[[#This Row],[CNA Hours Contract]]/Table39[[#This Row],[CNA Hours]]</f>
        <v>0</v>
      </c>
      <c r="AJ345" s="3">
        <v>9.1175555555555565</v>
      </c>
      <c r="AK345" s="3">
        <v>0</v>
      </c>
      <c r="AL345" s="4">
        <f>Table39[[#This Row],[NA in Training Hours Contract]]/Table39[[#This Row],[NA in Training Hours]]</f>
        <v>0</v>
      </c>
      <c r="AM345" s="3">
        <v>3.7874444444444446</v>
      </c>
      <c r="AN345" s="3">
        <v>0</v>
      </c>
      <c r="AO345" s="4">
        <f>Table39[[#This Row],[Med Aide/Tech Hours Contract]]/Table39[[#This Row],[Med Aide/Tech Hours]]</f>
        <v>0</v>
      </c>
      <c r="AP345" s="1" t="s">
        <v>343</v>
      </c>
      <c r="AQ345" s="1">
        <v>7</v>
      </c>
    </row>
    <row r="346" spans="1:43" x14ac:dyDescent="0.2">
      <c r="A346" s="1" t="s">
        <v>479</v>
      </c>
      <c r="B346" s="1" t="s">
        <v>827</v>
      </c>
      <c r="C346" s="1" t="s">
        <v>985</v>
      </c>
      <c r="D346" s="1" t="s">
        <v>1227</v>
      </c>
      <c r="E346" s="3">
        <v>75.8</v>
      </c>
      <c r="F346" s="3">
        <f t="shared" si="17"/>
        <v>261.73988888888891</v>
      </c>
      <c r="G346" s="3">
        <f>SUM(Table39[[#This Row],[RN Hours Contract (W/ Admin, DON)]], Table39[[#This Row],[LPN Contract Hours (w/ Admin)]], Table39[[#This Row],[CNA/NA/Med Aide Contract Hours]])</f>
        <v>1.5781111111111108</v>
      </c>
      <c r="H346" s="4">
        <f>Table39[[#This Row],[Total Contract Hours]]/Table39[[#This Row],[Total Hours Nurse Staffing]]</f>
        <v>6.0293106939501833E-3</v>
      </c>
      <c r="I346" s="3">
        <f>SUM(Table39[[#This Row],[RN Hours]], Table39[[#This Row],[RN Admin Hours]], Table39[[#This Row],[RN DON Hours]])</f>
        <v>42.894111111111123</v>
      </c>
      <c r="J346" s="3">
        <f t="shared" si="15"/>
        <v>1.5781111111111108</v>
      </c>
      <c r="K346" s="4">
        <f>Table39[[#This Row],[RN Hours Contract (W/ Admin, DON)]]/Table39[[#This Row],[RN Hours (w/ Admin, DON)]]</f>
        <v>3.6790857071807299E-2</v>
      </c>
      <c r="L346" s="3">
        <v>19.901555555555557</v>
      </c>
      <c r="M346" s="3">
        <v>0</v>
      </c>
      <c r="N346" s="4">
        <f>Table39[[#This Row],[RN Hours Contract]]/Table39[[#This Row],[RN Hours]]</f>
        <v>0</v>
      </c>
      <c r="O346" s="3">
        <v>17.303666666666672</v>
      </c>
      <c r="P346" s="3">
        <v>1.5781111111111108</v>
      </c>
      <c r="Q346" s="4">
        <f>Table39[[#This Row],[RN Admin Hours Contract]]/Table39[[#This Row],[RN Admin Hours]]</f>
        <v>9.120096575549172E-2</v>
      </c>
      <c r="R346" s="3">
        <v>5.6888888888888891</v>
      </c>
      <c r="S346" s="3">
        <v>0</v>
      </c>
      <c r="T346" s="4">
        <f>Table39[[#This Row],[RN DON Hours Contract]]/Table39[[#This Row],[RN DON Hours]]</f>
        <v>0</v>
      </c>
      <c r="U346" s="3">
        <f>SUM(Table39[[#This Row],[LPN Hours]], Table39[[#This Row],[LPN Admin Hours]])</f>
        <v>45.115222222222222</v>
      </c>
      <c r="V346" s="3">
        <f>Table39[[#This Row],[LPN Hours Contract]]+Table39[[#This Row],[LPN Admin Hours Contract]]</f>
        <v>0</v>
      </c>
      <c r="W346" s="4">
        <f t="shared" si="16"/>
        <v>0</v>
      </c>
      <c r="X346" s="3">
        <v>45.115222222222222</v>
      </c>
      <c r="Y346" s="3">
        <v>0</v>
      </c>
      <c r="Z346" s="4">
        <f>Table39[[#This Row],[LPN Hours Contract]]/Table39[[#This Row],[LPN Hours]]</f>
        <v>0</v>
      </c>
      <c r="AA346" s="3">
        <v>0</v>
      </c>
      <c r="AB346" s="3">
        <v>0</v>
      </c>
      <c r="AC346" s="4">
        <v>0</v>
      </c>
      <c r="AD346" s="3">
        <f>SUM(Table39[[#This Row],[CNA Hours]], Table39[[#This Row],[NA in Training Hours]], Table39[[#This Row],[Med Aide/Tech Hours]])</f>
        <v>173.73055555555555</v>
      </c>
      <c r="AE346" s="3">
        <f>SUM(Table39[[#This Row],[CNA Hours Contract]], Table39[[#This Row],[NA in Training Hours Contract]], Table39[[#This Row],[Med Aide/Tech Hours Contract]])</f>
        <v>0</v>
      </c>
      <c r="AF346" s="4">
        <f>Table39[[#This Row],[CNA/NA/Med Aide Contract Hours]]/Table39[[#This Row],[Total CNA, NA in Training, Med Aide/Tech Hours]]</f>
        <v>0</v>
      </c>
      <c r="AG346" s="3">
        <v>144.6528888888889</v>
      </c>
      <c r="AH346" s="3">
        <v>0</v>
      </c>
      <c r="AI346" s="4">
        <f>Table39[[#This Row],[CNA Hours Contract]]/Table39[[#This Row],[CNA Hours]]</f>
        <v>0</v>
      </c>
      <c r="AJ346" s="3">
        <v>0</v>
      </c>
      <c r="AK346" s="3">
        <v>0</v>
      </c>
      <c r="AL346" s="4">
        <v>0</v>
      </c>
      <c r="AM346" s="3">
        <v>29.077666666666669</v>
      </c>
      <c r="AN346" s="3">
        <v>0</v>
      </c>
      <c r="AO346" s="4">
        <f>Table39[[#This Row],[Med Aide/Tech Hours Contract]]/Table39[[#This Row],[Med Aide/Tech Hours]]</f>
        <v>0</v>
      </c>
      <c r="AP346" s="1" t="s">
        <v>344</v>
      </c>
      <c r="AQ346" s="1">
        <v>7</v>
      </c>
    </row>
    <row r="347" spans="1:43" x14ac:dyDescent="0.2">
      <c r="A347" s="1" t="s">
        <v>479</v>
      </c>
      <c r="B347" s="1" t="s">
        <v>828</v>
      </c>
      <c r="C347" s="1" t="s">
        <v>1172</v>
      </c>
      <c r="D347" s="1" t="s">
        <v>1281</v>
      </c>
      <c r="E347" s="3">
        <v>63.255555555555553</v>
      </c>
      <c r="F347" s="3">
        <f t="shared" si="17"/>
        <v>217.24677777777777</v>
      </c>
      <c r="G347" s="3">
        <f>SUM(Table39[[#This Row],[RN Hours Contract (W/ Admin, DON)]], Table39[[#This Row],[LPN Contract Hours (w/ Admin)]], Table39[[#This Row],[CNA/NA/Med Aide Contract Hours]])</f>
        <v>0.3527777777777778</v>
      </c>
      <c r="H347" s="4">
        <f>Table39[[#This Row],[Total Contract Hours]]/Table39[[#This Row],[Total Hours Nurse Staffing]]</f>
        <v>1.6238573542325908E-3</v>
      </c>
      <c r="I347" s="3">
        <f>SUM(Table39[[#This Row],[RN Hours]], Table39[[#This Row],[RN Admin Hours]], Table39[[#This Row],[RN DON Hours]])</f>
        <v>23.385444444444445</v>
      </c>
      <c r="J347" s="3">
        <f t="shared" si="15"/>
        <v>0.3527777777777778</v>
      </c>
      <c r="K347" s="4">
        <f>Table39[[#This Row],[RN Hours Contract (W/ Admin, DON)]]/Table39[[#This Row],[RN Hours (w/ Admin, DON)]]</f>
        <v>1.5085356988440103E-2</v>
      </c>
      <c r="L347" s="3">
        <v>13.299333333333333</v>
      </c>
      <c r="M347" s="3">
        <v>0</v>
      </c>
      <c r="N347" s="4">
        <f>Table39[[#This Row],[RN Hours Contract]]/Table39[[#This Row],[RN Hours]]</f>
        <v>0</v>
      </c>
      <c r="O347" s="3">
        <v>5.1861111111111109</v>
      </c>
      <c r="P347" s="3">
        <v>0.3527777777777778</v>
      </c>
      <c r="Q347" s="4">
        <f>Table39[[#This Row],[RN Admin Hours Contract]]/Table39[[#This Row],[RN Admin Hours]]</f>
        <v>6.8023567220139275E-2</v>
      </c>
      <c r="R347" s="3">
        <v>4.9000000000000004</v>
      </c>
      <c r="S347" s="3">
        <v>0</v>
      </c>
      <c r="T347" s="4">
        <f>Table39[[#This Row],[RN DON Hours Contract]]/Table39[[#This Row],[RN DON Hours]]</f>
        <v>0</v>
      </c>
      <c r="U347" s="3">
        <f>SUM(Table39[[#This Row],[LPN Hours]], Table39[[#This Row],[LPN Admin Hours]])</f>
        <v>26.408777777777779</v>
      </c>
      <c r="V347" s="3">
        <f>Table39[[#This Row],[LPN Hours Contract]]+Table39[[#This Row],[LPN Admin Hours Contract]]</f>
        <v>0</v>
      </c>
      <c r="W347" s="4">
        <f t="shared" si="16"/>
        <v>0</v>
      </c>
      <c r="X347" s="3">
        <v>26.408777777777779</v>
      </c>
      <c r="Y347" s="3">
        <v>0</v>
      </c>
      <c r="Z347" s="4">
        <f>Table39[[#This Row],[LPN Hours Contract]]/Table39[[#This Row],[LPN Hours]]</f>
        <v>0</v>
      </c>
      <c r="AA347" s="3">
        <v>0</v>
      </c>
      <c r="AB347" s="3">
        <v>0</v>
      </c>
      <c r="AC347" s="4">
        <v>0</v>
      </c>
      <c r="AD347" s="3">
        <f>SUM(Table39[[#This Row],[CNA Hours]], Table39[[#This Row],[NA in Training Hours]], Table39[[#This Row],[Med Aide/Tech Hours]])</f>
        <v>167.45255555555553</v>
      </c>
      <c r="AE347" s="3">
        <f>SUM(Table39[[#This Row],[CNA Hours Contract]], Table39[[#This Row],[NA in Training Hours Contract]], Table39[[#This Row],[Med Aide/Tech Hours Contract]])</f>
        <v>0</v>
      </c>
      <c r="AF347" s="4">
        <f>Table39[[#This Row],[CNA/NA/Med Aide Contract Hours]]/Table39[[#This Row],[Total CNA, NA in Training, Med Aide/Tech Hours]]</f>
        <v>0</v>
      </c>
      <c r="AG347" s="3">
        <v>95.534333333333336</v>
      </c>
      <c r="AH347" s="3">
        <v>0</v>
      </c>
      <c r="AI347" s="4">
        <f>Table39[[#This Row],[CNA Hours Contract]]/Table39[[#This Row],[CNA Hours]]</f>
        <v>0</v>
      </c>
      <c r="AJ347" s="3">
        <v>22.911222222222214</v>
      </c>
      <c r="AK347" s="3">
        <v>0</v>
      </c>
      <c r="AL347" s="4">
        <f>Table39[[#This Row],[NA in Training Hours Contract]]/Table39[[#This Row],[NA in Training Hours]]</f>
        <v>0</v>
      </c>
      <c r="AM347" s="3">
        <v>49.006999999999991</v>
      </c>
      <c r="AN347" s="3">
        <v>0</v>
      </c>
      <c r="AO347" s="4">
        <f>Table39[[#This Row],[Med Aide/Tech Hours Contract]]/Table39[[#This Row],[Med Aide/Tech Hours]]</f>
        <v>0</v>
      </c>
      <c r="AP347" s="1" t="s">
        <v>345</v>
      </c>
      <c r="AQ347" s="1">
        <v>7</v>
      </c>
    </row>
    <row r="348" spans="1:43" x14ac:dyDescent="0.2">
      <c r="A348" s="1" t="s">
        <v>479</v>
      </c>
      <c r="B348" s="1" t="s">
        <v>829</v>
      </c>
      <c r="C348" s="1" t="s">
        <v>1050</v>
      </c>
      <c r="D348" s="1" t="s">
        <v>1276</v>
      </c>
      <c r="E348" s="3">
        <v>34.5</v>
      </c>
      <c r="F348" s="3">
        <f t="shared" si="17"/>
        <v>144.61666666666667</v>
      </c>
      <c r="G348" s="3">
        <f>SUM(Table39[[#This Row],[RN Hours Contract (W/ Admin, DON)]], Table39[[#This Row],[LPN Contract Hours (w/ Admin)]], Table39[[#This Row],[CNA/NA/Med Aide Contract Hours]])</f>
        <v>0</v>
      </c>
      <c r="H348" s="4">
        <f>Table39[[#This Row],[Total Contract Hours]]/Table39[[#This Row],[Total Hours Nurse Staffing]]</f>
        <v>0</v>
      </c>
      <c r="I348" s="3">
        <f>SUM(Table39[[#This Row],[RN Hours]], Table39[[#This Row],[RN Admin Hours]], Table39[[#This Row],[RN DON Hours]])</f>
        <v>5.8244444444444436</v>
      </c>
      <c r="J348" s="3">
        <f t="shared" si="15"/>
        <v>0</v>
      </c>
      <c r="K348" s="4">
        <f>Table39[[#This Row],[RN Hours Contract (W/ Admin, DON)]]/Table39[[#This Row],[RN Hours (w/ Admin, DON)]]</f>
        <v>0</v>
      </c>
      <c r="L348" s="3">
        <v>0.22444444444444445</v>
      </c>
      <c r="M348" s="3">
        <v>0</v>
      </c>
      <c r="N348" s="4">
        <f>Table39[[#This Row],[RN Hours Contract]]/Table39[[#This Row],[RN Hours]]</f>
        <v>0</v>
      </c>
      <c r="O348" s="3">
        <v>0</v>
      </c>
      <c r="P348" s="3">
        <v>0</v>
      </c>
      <c r="Q348" s="4">
        <v>0</v>
      </c>
      <c r="R348" s="3">
        <v>5.6</v>
      </c>
      <c r="S348" s="3">
        <v>0</v>
      </c>
      <c r="T348" s="4">
        <f>Table39[[#This Row],[RN DON Hours Contract]]/Table39[[#This Row],[RN DON Hours]]</f>
        <v>0</v>
      </c>
      <c r="U348" s="3">
        <f>SUM(Table39[[#This Row],[LPN Hours]], Table39[[#This Row],[LPN Admin Hours]])</f>
        <v>40.205555555555556</v>
      </c>
      <c r="V348" s="3">
        <f>Table39[[#This Row],[LPN Hours Contract]]+Table39[[#This Row],[LPN Admin Hours Contract]]</f>
        <v>0</v>
      </c>
      <c r="W348" s="4">
        <f t="shared" si="16"/>
        <v>0</v>
      </c>
      <c r="X348" s="3">
        <v>40.205555555555556</v>
      </c>
      <c r="Y348" s="3">
        <v>0</v>
      </c>
      <c r="Z348" s="4">
        <f>Table39[[#This Row],[LPN Hours Contract]]/Table39[[#This Row],[LPN Hours]]</f>
        <v>0</v>
      </c>
      <c r="AA348" s="3">
        <v>0</v>
      </c>
      <c r="AB348" s="3">
        <v>0</v>
      </c>
      <c r="AC348" s="4">
        <v>0</v>
      </c>
      <c r="AD348" s="3">
        <f>SUM(Table39[[#This Row],[CNA Hours]], Table39[[#This Row],[NA in Training Hours]], Table39[[#This Row],[Med Aide/Tech Hours]])</f>
        <v>98.586666666666659</v>
      </c>
      <c r="AE348" s="3">
        <f>SUM(Table39[[#This Row],[CNA Hours Contract]], Table39[[#This Row],[NA in Training Hours Contract]], Table39[[#This Row],[Med Aide/Tech Hours Contract]])</f>
        <v>0</v>
      </c>
      <c r="AF348" s="4">
        <f>Table39[[#This Row],[CNA/NA/Med Aide Contract Hours]]/Table39[[#This Row],[Total CNA, NA in Training, Med Aide/Tech Hours]]</f>
        <v>0</v>
      </c>
      <c r="AG348" s="3">
        <v>79.163333333333327</v>
      </c>
      <c r="AH348" s="3">
        <v>0</v>
      </c>
      <c r="AI348" s="4">
        <f>Table39[[#This Row],[CNA Hours Contract]]/Table39[[#This Row],[CNA Hours]]</f>
        <v>0</v>
      </c>
      <c r="AJ348" s="3">
        <v>0</v>
      </c>
      <c r="AK348" s="3">
        <v>0</v>
      </c>
      <c r="AL348" s="4">
        <v>0</v>
      </c>
      <c r="AM348" s="3">
        <v>19.423333333333328</v>
      </c>
      <c r="AN348" s="3">
        <v>0</v>
      </c>
      <c r="AO348" s="4">
        <f>Table39[[#This Row],[Med Aide/Tech Hours Contract]]/Table39[[#This Row],[Med Aide/Tech Hours]]</f>
        <v>0</v>
      </c>
      <c r="AP348" s="1" t="s">
        <v>346</v>
      </c>
      <c r="AQ348" s="1">
        <v>7</v>
      </c>
    </row>
    <row r="349" spans="1:43" x14ac:dyDescent="0.2">
      <c r="A349" s="1" t="s">
        <v>479</v>
      </c>
      <c r="B349" s="1" t="s">
        <v>830</v>
      </c>
      <c r="C349" s="1" t="s">
        <v>1050</v>
      </c>
      <c r="D349" s="1" t="s">
        <v>1276</v>
      </c>
      <c r="E349" s="3">
        <v>78.955555555555549</v>
      </c>
      <c r="F349" s="3">
        <f t="shared" si="17"/>
        <v>167.43444444444441</v>
      </c>
      <c r="G349" s="3">
        <f>SUM(Table39[[#This Row],[RN Hours Contract (W/ Admin, DON)]], Table39[[#This Row],[LPN Contract Hours (w/ Admin)]], Table39[[#This Row],[CNA/NA/Med Aide Contract Hours]])</f>
        <v>0</v>
      </c>
      <c r="H349" s="4">
        <f>Table39[[#This Row],[Total Contract Hours]]/Table39[[#This Row],[Total Hours Nurse Staffing]]</f>
        <v>0</v>
      </c>
      <c r="I349" s="3">
        <f>SUM(Table39[[#This Row],[RN Hours]], Table39[[#This Row],[RN Admin Hours]], Table39[[#This Row],[RN DON Hours]])</f>
        <v>7.6778888888888881</v>
      </c>
      <c r="J349" s="3">
        <f t="shared" si="15"/>
        <v>0</v>
      </c>
      <c r="K349" s="4">
        <f>Table39[[#This Row],[RN Hours Contract (W/ Admin, DON)]]/Table39[[#This Row],[RN Hours (w/ Admin, DON)]]</f>
        <v>0</v>
      </c>
      <c r="L349" s="3">
        <v>7.1478888888888878</v>
      </c>
      <c r="M349" s="3">
        <v>0</v>
      </c>
      <c r="N349" s="4">
        <f>Table39[[#This Row],[RN Hours Contract]]/Table39[[#This Row],[RN Hours]]</f>
        <v>0</v>
      </c>
      <c r="O349" s="3">
        <v>0.52999999999999992</v>
      </c>
      <c r="P349" s="3">
        <v>0</v>
      </c>
      <c r="Q349" s="4">
        <f>Table39[[#This Row],[RN Admin Hours Contract]]/Table39[[#This Row],[RN Admin Hours]]</f>
        <v>0</v>
      </c>
      <c r="R349" s="3">
        <v>0</v>
      </c>
      <c r="S349" s="3">
        <v>0</v>
      </c>
      <c r="T349" s="4">
        <v>0</v>
      </c>
      <c r="U349" s="3">
        <f>SUM(Table39[[#This Row],[LPN Hours]], Table39[[#This Row],[LPN Admin Hours]])</f>
        <v>41.783333333333331</v>
      </c>
      <c r="V349" s="3">
        <f>Table39[[#This Row],[LPN Hours Contract]]+Table39[[#This Row],[LPN Admin Hours Contract]]</f>
        <v>0</v>
      </c>
      <c r="W349" s="4">
        <f t="shared" si="16"/>
        <v>0</v>
      </c>
      <c r="X349" s="3">
        <v>41.783333333333331</v>
      </c>
      <c r="Y349" s="3">
        <v>0</v>
      </c>
      <c r="Z349" s="4">
        <f>Table39[[#This Row],[LPN Hours Contract]]/Table39[[#This Row],[LPN Hours]]</f>
        <v>0</v>
      </c>
      <c r="AA349" s="3">
        <v>0</v>
      </c>
      <c r="AB349" s="3">
        <v>0</v>
      </c>
      <c r="AC349" s="4">
        <v>0</v>
      </c>
      <c r="AD349" s="3">
        <f>SUM(Table39[[#This Row],[CNA Hours]], Table39[[#This Row],[NA in Training Hours]], Table39[[#This Row],[Med Aide/Tech Hours]])</f>
        <v>117.9732222222222</v>
      </c>
      <c r="AE349" s="3">
        <f>SUM(Table39[[#This Row],[CNA Hours Contract]], Table39[[#This Row],[NA in Training Hours Contract]], Table39[[#This Row],[Med Aide/Tech Hours Contract]])</f>
        <v>0</v>
      </c>
      <c r="AF349" s="4">
        <f>Table39[[#This Row],[CNA/NA/Med Aide Contract Hours]]/Table39[[#This Row],[Total CNA, NA in Training, Med Aide/Tech Hours]]</f>
        <v>0</v>
      </c>
      <c r="AG349" s="3">
        <v>88.631777777777771</v>
      </c>
      <c r="AH349" s="3">
        <v>0</v>
      </c>
      <c r="AI349" s="4">
        <f>Table39[[#This Row],[CNA Hours Contract]]/Table39[[#This Row],[CNA Hours]]</f>
        <v>0</v>
      </c>
      <c r="AJ349" s="3">
        <v>0</v>
      </c>
      <c r="AK349" s="3">
        <v>0</v>
      </c>
      <c r="AL349" s="4">
        <v>0</v>
      </c>
      <c r="AM349" s="3">
        <v>29.341444444444441</v>
      </c>
      <c r="AN349" s="3">
        <v>0</v>
      </c>
      <c r="AO349" s="4">
        <f>Table39[[#This Row],[Med Aide/Tech Hours Contract]]/Table39[[#This Row],[Med Aide/Tech Hours]]</f>
        <v>0</v>
      </c>
      <c r="AP349" s="1" t="s">
        <v>347</v>
      </c>
      <c r="AQ349" s="1">
        <v>7</v>
      </c>
    </row>
    <row r="350" spans="1:43" x14ac:dyDescent="0.2">
      <c r="A350" s="1" t="s">
        <v>479</v>
      </c>
      <c r="B350" s="1" t="s">
        <v>831</v>
      </c>
      <c r="C350" s="1" t="s">
        <v>1173</v>
      </c>
      <c r="D350" s="1" t="s">
        <v>1207</v>
      </c>
      <c r="E350" s="3">
        <v>57.055555555555557</v>
      </c>
      <c r="F350" s="3">
        <f t="shared" si="17"/>
        <v>145.46666666666667</v>
      </c>
      <c r="G350" s="3">
        <f>SUM(Table39[[#This Row],[RN Hours Contract (W/ Admin, DON)]], Table39[[#This Row],[LPN Contract Hours (w/ Admin)]], Table39[[#This Row],[CNA/NA/Med Aide Contract Hours]])</f>
        <v>3.5055555555555555</v>
      </c>
      <c r="H350" s="4">
        <f>Table39[[#This Row],[Total Contract Hours]]/Table39[[#This Row],[Total Hours Nurse Staffing]]</f>
        <v>2.4098686220592729E-2</v>
      </c>
      <c r="I350" s="3">
        <f>SUM(Table39[[#This Row],[RN Hours]], Table39[[#This Row],[RN Admin Hours]], Table39[[#This Row],[RN DON Hours]])</f>
        <v>16.841666666666665</v>
      </c>
      <c r="J350" s="3">
        <f t="shared" si="15"/>
        <v>0</v>
      </c>
      <c r="K350" s="4">
        <f>Table39[[#This Row],[RN Hours Contract (W/ Admin, DON)]]/Table39[[#This Row],[RN Hours (w/ Admin, DON)]]</f>
        <v>0</v>
      </c>
      <c r="L350" s="3">
        <v>9.2333333333333325</v>
      </c>
      <c r="M350" s="3">
        <v>0</v>
      </c>
      <c r="N350" s="4">
        <f>Table39[[#This Row],[RN Hours Contract]]/Table39[[#This Row],[RN Hours]]</f>
        <v>0</v>
      </c>
      <c r="O350" s="3">
        <v>0.95</v>
      </c>
      <c r="P350" s="3">
        <v>0</v>
      </c>
      <c r="Q350" s="4">
        <f>Table39[[#This Row],[RN Admin Hours Contract]]/Table39[[#This Row],[RN Admin Hours]]</f>
        <v>0</v>
      </c>
      <c r="R350" s="3">
        <v>6.6583333333333332</v>
      </c>
      <c r="S350" s="3">
        <v>0</v>
      </c>
      <c r="T350" s="4">
        <f>Table39[[#This Row],[RN DON Hours Contract]]/Table39[[#This Row],[RN DON Hours]]</f>
        <v>0</v>
      </c>
      <c r="U350" s="3">
        <f>SUM(Table39[[#This Row],[LPN Hours]], Table39[[#This Row],[LPN Admin Hours]])</f>
        <v>32.058333333333337</v>
      </c>
      <c r="V350" s="3">
        <f>Table39[[#This Row],[LPN Hours Contract]]+Table39[[#This Row],[LPN Admin Hours Contract]]</f>
        <v>0</v>
      </c>
      <c r="W350" s="4">
        <f t="shared" si="16"/>
        <v>0</v>
      </c>
      <c r="X350" s="3">
        <v>24.755555555555556</v>
      </c>
      <c r="Y350" s="3">
        <v>0</v>
      </c>
      <c r="Z350" s="4">
        <f>Table39[[#This Row],[LPN Hours Contract]]/Table39[[#This Row],[LPN Hours]]</f>
        <v>0</v>
      </c>
      <c r="AA350" s="3">
        <v>7.302777777777778</v>
      </c>
      <c r="AB350" s="3">
        <v>0</v>
      </c>
      <c r="AC350" s="4">
        <f>Table39[[#This Row],[LPN Admin Hours Contract]]/Table39[[#This Row],[LPN Admin Hours]]</f>
        <v>0</v>
      </c>
      <c r="AD350" s="3">
        <f>SUM(Table39[[#This Row],[CNA Hours]], Table39[[#This Row],[NA in Training Hours]], Table39[[#This Row],[Med Aide/Tech Hours]])</f>
        <v>96.566666666666663</v>
      </c>
      <c r="AE350" s="3">
        <f>SUM(Table39[[#This Row],[CNA Hours Contract]], Table39[[#This Row],[NA in Training Hours Contract]], Table39[[#This Row],[Med Aide/Tech Hours Contract]])</f>
        <v>3.5055555555555555</v>
      </c>
      <c r="AF350" s="4">
        <f>Table39[[#This Row],[CNA/NA/Med Aide Contract Hours]]/Table39[[#This Row],[Total CNA, NA in Training, Med Aide/Tech Hours]]</f>
        <v>3.6301921528017492E-2</v>
      </c>
      <c r="AG350" s="3">
        <v>65.088888888888889</v>
      </c>
      <c r="AH350" s="3">
        <v>3.5055555555555555</v>
      </c>
      <c r="AI350" s="4">
        <f>Table39[[#This Row],[CNA Hours Contract]]/Table39[[#This Row],[CNA Hours]]</f>
        <v>5.3857972004096963E-2</v>
      </c>
      <c r="AJ350" s="3">
        <v>0</v>
      </c>
      <c r="AK350" s="3">
        <v>0</v>
      </c>
      <c r="AL350" s="4">
        <v>0</v>
      </c>
      <c r="AM350" s="3">
        <v>31.477777777777778</v>
      </c>
      <c r="AN350" s="3">
        <v>0</v>
      </c>
      <c r="AO350" s="4">
        <f>Table39[[#This Row],[Med Aide/Tech Hours Contract]]/Table39[[#This Row],[Med Aide/Tech Hours]]</f>
        <v>0</v>
      </c>
      <c r="AP350" s="1" t="s">
        <v>348</v>
      </c>
      <c r="AQ350" s="1">
        <v>7</v>
      </c>
    </row>
    <row r="351" spans="1:43" x14ac:dyDescent="0.2">
      <c r="A351" s="1" t="s">
        <v>479</v>
      </c>
      <c r="B351" s="1" t="s">
        <v>832</v>
      </c>
      <c r="C351" s="1" t="s">
        <v>1023</v>
      </c>
      <c r="D351" s="1" t="s">
        <v>1295</v>
      </c>
      <c r="E351" s="3">
        <v>34.588888888888889</v>
      </c>
      <c r="F351" s="3">
        <f t="shared" si="17"/>
        <v>122.31855555555555</v>
      </c>
      <c r="G351" s="3">
        <f>SUM(Table39[[#This Row],[RN Hours Contract (W/ Admin, DON)]], Table39[[#This Row],[LPN Contract Hours (w/ Admin)]], Table39[[#This Row],[CNA/NA/Med Aide Contract Hours]])</f>
        <v>14.027666666666669</v>
      </c>
      <c r="H351" s="4">
        <f>Table39[[#This Row],[Total Contract Hours]]/Table39[[#This Row],[Total Hours Nurse Staffing]]</f>
        <v>0.11468142836509772</v>
      </c>
      <c r="I351" s="3">
        <f>SUM(Table39[[#This Row],[RN Hours]], Table39[[#This Row],[RN Admin Hours]], Table39[[#This Row],[RN DON Hours]])</f>
        <v>24.850222222222225</v>
      </c>
      <c r="J351" s="3">
        <f t="shared" si="15"/>
        <v>0.13755555555555557</v>
      </c>
      <c r="K351" s="4">
        <f>Table39[[#This Row],[RN Hours Contract (W/ Admin, DON)]]/Table39[[#This Row],[RN Hours (w/ Admin, DON)]]</f>
        <v>5.5353853307817504E-3</v>
      </c>
      <c r="L351" s="3">
        <v>13.746555555555556</v>
      </c>
      <c r="M351" s="3">
        <v>0.13755555555555557</v>
      </c>
      <c r="N351" s="4">
        <f>Table39[[#This Row],[RN Hours Contract]]/Table39[[#This Row],[RN Hours]]</f>
        <v>1.0006547094625725E-2</v>
      </c>
      <c r="O351" s="3">
        <v>6.392555555555556</v>
      </c>
      <c r="P351" s="3">
        <v>0</v>
      </c>
      <c r="Q351" s="4">
        <f>Table39[[#This Row],[RN Admin Hours Contract]]/Table39[[#This Row],[RN Admin Hours]]</f>
        <v>0</v>
      </c>
      <c r="R351" s="3">
        <v>4.7111111111111112</v>
      </c>
      <c r="S351" s="3">
        <v>0</v>
      </c>
      <c r="T351" s="4">
        <f>Table39[[#This Row],[RN DON Hours Contract]]/Table39[[#This Row],[RN DON Hours]]</f>
        <v>0</v>
      </c>
      <c r="U351" s="3">
        <f>SUM(Table39[[#This Row],[LPN Hours]], Table39[[#This Row],[LPN Admin Hours]])</f>
        <v>16.526666666666667</v>
      </c>
      <c r="V351" s="3">
        <f>Table39[[#This Row],[LPN Hours Contract]]+Table39[[#This Row],[LPN Admin Hours Contract]]</f>
        <v>1.532888888888889</v>
      </c>
      <c r="W351" s="4">
        <f t="shared" si="16"/>
        <v>9.2752453946483793E-2</v>
      </c>
      <c r="X351" s="3">
        <v>16.526666666666667</v>
      </c>
      <c r="Y351" s="3">
        <v>1.532888888888889</v>
      </c>
      <c r="Z351" s="4">
        <f>Table39[[#This Row],[LPN Hours Contract]]/Table39[[#This Row],[LPN Hours]]</f>
        <v>9.2752453946483793E-2</v>
      </c>
      <c r="AA351" s="3">
        <v>0</v>
      </c>
      <c r="AB351" s="3">
        <v>0</v>
      </c>
      <c r="AC351" s="4">
        <v>0</v>
      </c>
      <c r="AD351" s="3">
        <f>SUM(Table39[[#This Row],[CNA Hours]], Table39[[#This Row],[NA in Training Hours]], Table39[[#This Row],[Med Aide/Tech Hours]])</f>
        <v>80.941666666666663</v>
      </c>
      <c r="AE351" s="3">
        <f>SUM(Table39[[#This Row],[CNA Hours Contract]], Table39[[#This Row],[NA in Training Hours Contract]], Table39[[#This Row],[Med Aide/Tech Hours Contract]])</f>
        <v>12.357222222222223</v>
      </c>
      <c r="AF351" s="4">
        <f>Table39[[#This Row],[CNA/NA/Med Aide Contract Hours]]/Table39[[#This Row],[Total CNA, NA in Training, Med Aide/Tech Hours]]</f>
        <v>0.15266824530697692</v>
      </c>
      <c r="AG351" s="3">
        <v>60.150888888888886</v>
      </c>
      <c r="AH351" s="3">
        <v>10.191666666666668</v>
      </c>
      <c r="AI351" s="4">
        <f>Table39[[#This Row],[CNA Hours Contract]]/Table39[[#This Row],[CNA Hours]]</f>
        <v>0.16943501342919107</v>
      </c>
      <c r="AJ351" s="3">
        <v>10.533555555555559</v>
      </c>
      <c r="AK351" s="3">
        <v>8.588888888888889E-2</v>
      </c>
      <c r="AL351" s="4">
        <f>Table39[[#This Row],[NA in Training Hours Contract]]/Table39[[#This Row],[NA in Training Hours]]</f>
        <v>8.1538364169532265E-3</v>
      </c>
      <c r="AM351" s="3">
        <v>10.257222222222222</v>
      </c>
      <c r="AN351" s="3">
        <v>2.0796666666666663</v>
      </c>
      <c r="AO351" s="4">
        <f>Table39[[#This Row],[Med Aide/Tech Hours Contract]]/Table39[[#This Row],[Med Aide/Tech Hours]]</f>
        <v>0.20275144884363319</v>
      </c>
      <c r="AP351" s="1" t="s">
        <v>349</v>
      </c>
      <c r="AQ351" s="1">
        <v>7</v>
      </c>
    </row>
    <row r="352" spans="1:43" x14ac:dyDescent="0.2">
      <c r="A352" s="1" t="s">
        <v>479</v>
      </c>
      <c r="B352" s="1" t="s">
        <v>833</v>
      </c>
      <c r="C352" s="1" t="s">
        <v>1047</v>
      </c>
      <c r="D352" s="1" t="s">
        <v>1226</v>
      </c>
      <c r="E352" s="3">
        <v>24.522222222222222</v>
      </c>
      <c r="F352" s="3">
        <f t="shared" si="17"/>
        <v>94.322333333333319</v>
      </c>
      <c r="G352" s="3">
        <f>SUM(Table39[[#This Row],[RN Hours Contract (W/ Admin, DON)]], Table39[[#This Row],[LPN Contract Hours (w/ Admin)]], Table39[[#This Row],[CNA/NA/Med Aide Contract Hours]])</f>
        <v>0.26666666666666666</v>
      </c>
      <c r="H352" s="4">
        <f>Table39[[#This Row],[Total Contract Hours]]/Table39[[#This Row],[Total Hours Nurse Staffing]]</f>
        <v>2.8271847954001706E-3</v>
      </c>
      <c r="I352" s="3">
        <f>SUM(Table39[[#This Row],[RN Hours]], Table39[[#This Row],[RN Admin Hours]], Table39[[#This Row],[RN DON Hours]])</f>
        <v>8.7841111111111108</v>
      </c>
      <c r="J352" s="3">
        <f t="shared" si="15"/>
        <v>0.26666666666666666</v>
      </c>
      <c r="K352" s="4">
        <f>Table39[[#This Row],[RN Hours Contract (W/ Admin, DON)]]/Table39[[#This Row],[RN Hours (w/ Admin, DON)]]</f>
        <v>3.0357843075249503E-2</v>
      </c>
      <c r="L352" s="3">
        <v>3.5396666666666667</v>
      </c>
      <c r="M352" s="3">
        <v>0</v>
      </c>
      <c r="N352" s="4">
        <f>Table39[[#This Row],[RN Hours Contract]]/Table39[[#This Row],[RN Hours]]</f>
        <v>0</v>
      </c>
      <c r="O352" s="3">
        <v>0.44444444444444442</v>
      </c>
      <c r="P352" s="3">
        <v>0.26666666666666666</v>
      </c>
      <c r="Q352" s="4">
        <f>Table39[[#This Row],[RN Admin Hours Contract]]/Table39[[#This Row],[RN Admin Hours]]</f>
        <v>0.6</v>
      </c>
      <c r="R352" s="3">
        <v>4.8</v>
      </c>
      <c r="S352" s="3">
        <v>0</v>
      </c>
      <c r="T352" s="4">
        <f>Table39[[#This Row],[RN DON Hours Contract]]/Table39[[#This Row],[RN DON Hours]]</f>
        <v>0</v>
      </c>
      <c r="U352" s="3">
        <f>SUM(Table39[[#This Row],[LPN Hours]], Table39[[#This Row],[LPN Admin Hours]])</f>
        <v>25.401222222222223</v>
      </c>
      <c r="V352" s="3">
        <f>Table39[[#This Row],[LPN Hours Contract]]+Table39[[#This Row],[LPN Admin Hours Contract]]</f>
        <v>0</v>
      </c>
      <c r="W352" s="4">
        <f t="shared" si="16"/>
        <v>0</v>
      </c>
      <c r="X352" s="3">
        <v>21.738</v>
      </c>
      <c r="Y352" s="3">
        <v>0</v>
      </c>
      <c r="Z352" s="4">
        <f>Table39[[#This Row],[LPN Hours Contract]]/Table39[[#This Row],[LPN Hours]]</f>
        <v>0</v>
      </c>
      <c r="AA352" s="3">
        <v>3.6632222222222235</v>
      </c>
      <c r="AB352" s="3">
        <v>0</v>
      </c>
      <c r="AC352" s="4">
        <f>Table39[[#This Row],[LPN Admin Hours Contract]]/Table39[[#This Row],[LPN Admin Hours]]</f>
        <v>0</v>
      </c>
      <c r="AD352" s="3">
        <f>SUM(Table39[[#This Row],[CNA Hours]], Table39[[#This Row],[NA in Training Hours]], Table39[[#This Row],[Med Aide/Tech Hours]])</f>
        <v>60.136999999999993</v>
      </c>
      <c r="AE352" s="3">
        <f>SUM(Table39[[#This Row],[CNA Hours Contract]], Table39[[#This Row],[NA in Training Hours Contract]], Table39[[#This Row],[Med Aide/Tech Hours Contract]])</f>
        <v>0</v>
      </c>
      <c r="AF352" s="4">
        <f>Table39[[#This Row],[CNA/NA/Med Aide Contract Hours]]/Table39[[#This Row],[Total CNA, NA in Training, Med Aide/Tech Hours]]</f>
        <v>0</v>
      </c>
      <c r="AG352" s="3">
        <v>40.060777777777773</v>
      </c>
      <c r="AH352" s="3">
        <v>0</v>
      </c>
      <c r="AI352" s="4">
        <f>Table39[[#This Row],[CNA Hours Contract]]/Table39[[#This Row],[CNA Hours]]</f>
        <v>0</v>
      </c>
      <c r="AJ352" s="3">
        <v>8.6702222222222201</v>
      </c>
      <c r="AK352" s="3">
        <v>0</v>
      </c>
      <c r="AL352" s="4">
        <f>Table39[[#This Row],[NA in Training Hours Contract]]/Table39[[#This Row],[NA in Training Hours]]</f>
        <v>0</v>
      </c>
      <c r="AM352" s="3">
        <v>11.405999999999999</v>
      </c>
      <c r="AN352" s="3">
        <v>0</v>
      </c>
      <c r="AO352" s="4">
        <f>Table39[[#This Row],[Med Aide/Tech Hours Contract]]/Table39[[#This Row],[Med Aide/Tech Hours]]</f>
        <v>0</v>
      </c>
      <c r="AP352" s="1" t="s">
        <v>350</v>
      </c>
      <c r="AQ352" s="1">
        <v>7</v>
      </c>
    </row>
    <row r="353" spans="1:43" x14ac:dyDescent="0.2">
      <c r="A353" s="1" t="s">
        <v>479</v>
      </c>
      <c r="B353" s="1" t="s">
        <v>834</v>
      </c>
      <c r="C353" s="1" t="s">
        <v>1174</v>
      </c>
      <c r="D353" s="1" t="s">
        <v>1221</v>
      </c>
      <c r="E353" s="3">
        <v>38.944444444444443</v>
      </c>
      <c r="F353" s="3">
        <f t="shared" si="17"/>
        <v>151.83333333333331</v>
      </c>
      <c r="G353" s="3">
        <f>SUM(Table39[[#This Row],[RN Hours Contract (W/ Admin, DON)]], Table39[[#This Row],[LPN Contract Hours (w/ Admin)]], Table39[[#This Row],[CNA/NA/Med Aide Contract Hours]])</f>
        <v>0</v>
      </c>
      <c r="H353" s="4">
        <f>Table39[[#This Row],[Total Contract Hours]]/Table39[[#This Row],[Total Hours Nurse Staffing]]</f>
        <v>0</v>
      </c>
      <c r="I353" s="3">
        <f>SUM(Table39[[#This Row],[RN Hours]], Table39[[#This Row],[RN Admin Hours]], Table39[[#This Row],[RN DON Hours]])</f>
        <v>17.133333333333333</v>
      </c>
      <c r="J353" s="3">
        <f t="shared" si="15"/>
        <v>0</v>
      </c>
      <c r="K353" s="4">
        <f>Table39[[#This Row],[RN Hours Contract (W/ Admin, DON)]]/Table39[[#This Row],[RN Hours (w/ Admin, DON)]]</f>
        <v>0</v>
      </c>
      <c r="L353" s="3">
        <v>10.91388888888889</v>
      </c>
      <c r="M353" s="3">
        <v>0</v>
      </c>
      <c r="N353" s="4">
        <f>Table39[[#This Row],[RN Hours Contract]]/Table39[[#This Row],[RN Hours]]</f>
        <v>0</v>
      </c>
      <c r="O353" s="3">
        <v>0.66666666666666663</v>
      </c>
      <c r="P353" s="3">
        <v>0</v>
      </c>
      <c r="Q353" s="4">
        <f>Table39[[#This Row],[RN Admin Hours Contract]]/Table39[[#This Row],[RN Admin Hours]]</f>
        <v>0</v>
      </c>
      <c r="R353" s="3">
        <v>5.552777777777778</v>
      </c>
      <c r="S353" s="3">
        <v>0</v>
      </c>
      <c r="T353" s="4">
        <f>Table39[[#This Row],[RN DON Hours Contract]]/Table39[[#This Row],[RN DON Hours]]</f>
        <v>0</v>
      </c>
      <c r="U353" s="3">
        <f>SUM(Table39[[#This Row],[LPN Hours]], Table39[[#This Row],[LPN Admin Hours]])</f>
        <v>30.277777777777779</v>
      </c>
      <c r="V353" s="3">
        <f>Table39[[#This Row],[LPN Hours Contract]]+Table39[[#This Row],[LPN Admin Hours Contract]]</f>
        <v>0</v>
      </c>
      <c r="W353" s="4">
        <f t="shared" si="16"/>
        <v>0</v>
      </c>
      <c r="X353" s="3">
        <v>30.277777777777779</v>
      </c>
      <c r="Y353" s="3">
        <v>0</v>
      </c>
      <c r="Z353" s="4">
        <f>Table39[[#This Row],[LPN Hours Contract]]/Table39[[#This Row],[LPN Hours]]</f>
        <v>0</v>
      </c>
      <c r="AA353" s="3">
        <v>0</v>
      </c>
      <c r="AB353" s="3">
        <v>0</v>
      </c>
      <c r="AC353" s="4">
        <v>0</v>
      </c>
      <c r="AD353" s="3">
        <f>SUM(Table39[[#This Row],[CNA Hours]], Table39[[#This Row],[NA in Training Hours]], Table39[[#This Row],[Med Aide/Tech Hours]])</f>
        <v>104.42222222222222</v>
      </c>
      <c r="AE353" s="3">
        <f>SUM(Table39[[#This Row],[CNA Hours Contract]], Table39[[#This Row],[NA in Training Hours Contract]], Table39[[#This Row],[Med Aide/Tech Hours Contract]])</f>
        <v>0</v>
      </c>
      <c r="AF353" s="4">
        <f>Table39[[#This Row],[CNA/NA/Med Aide Contract Hours]]/Table39[[#This Row],[Total CNA, NA in Training, Med Aide/Tech Hours]]</f>
        <v>0</v>
      </c>
      <c r="AG353" s="3">
        <v>84.49166666666666</v>
      </c>
      <c r="AH353" s="3">
        <v>0</v>
      </c>
      <c r="AI353" s="4">
        <f>Table39[[#This Row],[CNA Hours Contract]]/Table39[[#This Row],[CNA Hours]]</f>
        <v>0</v>
      </c>
      <c r="AJ353" s="3">
        <v>1.3555555555555556</v>
      </c>
      <c r="AK353" s="3">
        <v>0</v>
      </c>
      <c r="AL353" s="4">
        <f>Table39[[#This Row],[NA in Training Hours Contract]]/Table39[[#This Row],[NA in Training Hours]]</f>
        <v>0</v>
      </c>
      <c r="AM353" s="3">
        <v>18.574999999999999</v>
      </c>
      <c r="AN353" s="3">
        <v>0</v>
      </c>
      <c r="AO353" s="4">
        <f>Table39[[#This Row],[Med Aide/Tech Hours Contract]]/Table39[[#This Row],[Med Aide/Tech Hours]]</f>
        <v>0</v>
      </c>
      <c r="AP353" s="1" t="s">
        <v>351</v>
      </c>
      <c r="AQ353" s="1">
        <v>7</v>
      </c>
    </row>
    <row r="354" spans="1:43" x14ac:dyDescent="0.2">
      <c r="A354" s="1" t="s">
        <v>479</v>
      </c>
      <c r="B354" s="1" t="s">
        <v>835</v>
      </c>
      <c r="C354" s="1" t="s">
        <v>1175</v>
      </c>
      <c r="D354" s="1" t="s">
        <v>1250</v>
      </c>
      <c r="E354" s="3">
        <v>49.43333333333333</v>
      </c>
      <c r="F354" s="3">
        <f t="shared" si="17"/>
        <v>163.78766666666667</v>
      </c>
      <c r="G354" s="3">
        <f>SUM(Table39[[#This Row],[RN Hours Contract (W/ Admin, DON)]], Table39[[#This Row],[LPN Contract Hours (w/ Admin)]], Table39[[#This Row],[CNA/NA/Med Aide Contract Hours]])</f>
        <v>0</v>
      </c>
      <c r="H354" s="4">
        <f>Table39[[#This Row],[Total Contract Hours]]/Table39[[#This Row],[Total Hours Nurse Staffing]]</f>
        <v>0</v>
      </c>
      <c r="I354" s="3">
        <f>SUM(Table39[[#This Row],[RN Hours]], Table39[[#This Row],[RN Admin Hours]], Table39[[#This Row],[RN DON Hours]])</f>
        <v>20.745888888888889</v>
      </c>
      <c r="J354" s="3">
        <f t="shared" si="15"/>
        <v>0</v>
      </c>
      <c r="K354" s="4">
        <f>Table39[[#This Row],[RN Hours Contract (W/ Admin, DON)]]/Table39[[#This Row],[RN Hours (w/ Admin, DON)]]</f>
        <v>0</v>
      </c>
      <c r="L354" s="3">
        <v>9.9217777777777787</v>
      </c>
      <c r="M354" s="3">
        <v>0</v>
      </c>
      <c r="N354" s="4">
        <f>Table39[[#This Row],[RN Hours Contract]]/Table39[[#This Row],[RN Hours]]</f>
        <v>0</v>
      </c>
      <c r="O354" s="3">
        <v>5.9528888888888885</v>
      </c>
      <c r="P354" s="3">
        <v>0</v>
      </c>
      <c r="Q354" s="4">
        <f>Table39[[#This Row],[RN Admin Hours Contract]]/Table39[[#This Row],[RN Admin Hours]]</f>
        <v>0</v>
      </c>
      <c r="R354" s="3">
        <v>4.8712222222222223</v>
      </c>
      <c r="S354" s="3">
        <v>0</v>
      </c>
      <c r="T354" s="4">
        <f>Table39[[#This Row],[RN DON Hours Contract]]/Table39[[#This Row],[RN DON Hours]]</f>
        <v>0</v>
      </c>
      <c r="U354" s="3">
        <f>SUM(Table39[[#This Row],[LPN Hours]], Table39[[#This Row],[LPN Admin Hours]])</f>
        <v>24.833222222222219</v>
      </c>
      <c r="V354" s="3">
        <f>Table39[[#This Row],[LPN Hours Contract]]+Table39[[#This Row],[LPN Admin Hours Contract]]</f>
        <v>0</v>
      </c>
      <c r="W354" s="4">
        <f t="shared" si="16"/>
        <v>0</v>
      </c>
      <c r="X354" s="3">
        <v>24.833222222222219</v>
      </c>
      <c r="Y354" s="3">
        <v>0</v>
      </c>
      <c r="Z354" s="4">
        <f>Table39[[#This Row],[LPN Hours Contract]]/Table39[[#This Row],[LPN Hours]]</f>
        <v>0</v>
      </c>
      <c r="AA354" s="3">
        <v>0</v>
      </c>
      <c r="AB354" s="3">
        <v>0</v>
      </c>
      <c r="AC354" s="4">
        <v>0</v>
      </c>
      <c r="AD354" s="3">
        <f>SUM(Table39[[#This Row],[CNA Hours]], Table39[[#This Row],[NA in Training Hours]], Table39[[#This Row],[Med Aide/Tech Hours]])</f>
        <v>118.20855555555556</v>
      </c>
      <c r="AE354" s="3">
        <f>SUM(Table39[[#This Row],[CNA Hours Contract]], Table39[[#This Row],[NA in Training Hours Contract]], Table39[[#This Row],[Med Aide/Tech Hours Contract]])</f>
        <v>0</v>
      </c>
      <c r="AF354" s="4">
        <f>Table39[[#This Row],[CNA/NA/Med Aide Contract Hours]]/Table39[[#This Row],[Total CNA, NA in Training, Med Aide/Tech Hours]]</f>
        <v>0</v>
      </c>
      <c r="AG354" s="3">
        <v>87.062111111111108</v>
      </c>
      <c r="AH354" s="3">
        <v>0</v>
      </c>
      <c r="AI354" s="4">
        <f>Table39[[#This Row],[CNA Hours Contract]]/Table39[[#This Row],[CNA Hours]]</f>
        <v>0</v>
      </c>
      <c r="AJ354" s="3">
        <v>3.4611111111111112</v>
      </c>
      <c r="AK354" s="3">
        <v>0</v>
      </c>
      <c r="AL354" s="4">
        <f>Table39[[#This Row],[NA in Training Hours Contract]]/Table39[[#This Row],[NA in Training Hours]]</f>
        <v>0</v>
      </c>
      <c r="AM354" s="3">
        <v>27.685333333333343</v>
      </c>
      <c r="AN354" s="3">
        <v>0</v>
      </c>
      <c r="AO354" s="4">
        <f>Table39[[#This Row],[Med Aide/Tech Hours Contract]]/Table39[[#This Row],[Med Aide/Tech Hours]]</f>
        <v>0</v>
      </c>
      <c r="AP354" s="1" t="s">
        <v>352</v>
      </c>
      <c r="AQ354" s="1">
        <v>7</v>
      </c>
    </row>
    <row r="355" spans="1:43" x14ac:dyDescent="0.2">
      <c r="A355" s="1" t="s">
        <v>479</v>
      </c>
      <c r="B355" s="1" t="s">
        <v>836</v>
      </c>
      <c r="C355" s="1" t="s">
        <v>1127</v>
      </c>
      <c r="D355" s="1" t="s">
        <v>1305</v>
      </c>
      <c r="E355" s="3">
        <v>87.311111111111117</v>
      </c>
      <c r="F355" s="3">
        <f t="shared" si="17"/>
        <v>231.35244444444444</v>
      </c>
      <c r="G355" s="3">
        <f>SUM(Table39[[#This Row],[RN Hours Contract (W/ Admin, DON)]], Table39[[#This Row],[LPN Contract Hours (w/ Admin)]], Table39[[#This Row],[CNA/NA/Med Aide Contract Hours]])</f>
        <v>0</v>
      </c>
      <c r="H355" s="4">
        <f>Table39[[#This Row],[Total Contract Hours]]/Table39[[#This Row],[Total Hours Nurse Staffing]]</f>
        <v>0</v>
      </c>
      <c r="I355" s="3">
        <f>SUM(Table39[[#This Row],[RN Hours]], Table39[[#This Row],[RN Admin Hours]], Table39[[#This Row],[RN DON Hours]])</f>
        <v>31.051111111111112</v>
      </c>
      <c r="J355" s="3">
        <f t="shared" si="15"/>
        <v>0</v>
      </c>
      <c r="K355" s="4">
        <f>Table39[[#This Row],[RN Hours Contract (W/ Admin, DON)]]/Table39[[#This Row],[RN Hours (w/ Admin, DON)]]</f>
        <v>0</v>
      </c>
      <c r="L355" s="3">
        <v>19.963888888888889</v>
      </c>
      <c r="M355" s="3">
        <v>0</v>
      </c>
      <c r="N355" s="4">
        <f>Table39[[#This Row],[RN Hours Contract]]/Table39[[#This Row],[RN Hours]]</f>
        <v>0</v>
      </c>
      <c r="O355" s="3">
        <v>5.5761111111111115</v>
      </c>
      <c r="P355" s="3">
        <v>0</v>
      </c>
      <c r="Q355" s="4">
        <f>Table39[[#This Row],[RN Admin Hours Contract]]/Table39[[#This Row],[RN Admin Hours]]</f>
        <v>0</v>
      </c>
      <c r="R355" s="3">
        <v>5.5111111111111111</v>
      </c>
      <c r="S355" s="3">
        <v>0</v>
      </c>
      <c r="T355" s="4">
        <f>Table39[[#This Row],[RN DON Hours Contract]]/Table39[[#This Row],[RN DON Hours]]</f>
        <v>0</v>
      </c>
      <c r="U355" s="3">
        <f>SUM(Table39[[#This Row],[LPN Hours]], Table39[[#This Row],[LPN Admin Hours]])</f>
        <v>53.323666666666668</v>
      </c>
      <c r="V355" s="3">
        <f>Table39[[#This Row],[LPN Hours Contract]]+Table39[[#This Row],[LPN Admin Hours Contract]]</f>
        <v>0</v>
      </c>
      <c r="W355" s="4">
        <f t="shared" si="16"/>
        <v>0</v>
      </c>
      <c r="X355" s="3">
        <v>40.855333333333334</v>
      </c>
      <c r="Y355" s="3">
        <v>0</v>
      </c>
      <c r="Z355" s="4">
        <f>Table39[[#This Row],[LPN Hours Contract]]/Table39[[#This Row],[LPN Hours]]</f>
        <v>0</v>
      </c>
      <c r="AA355" s="3">
        <v>12.468333333333334</v>
      </c>
      <c r="AB355" s="3">
        <v>0</v>
      </c>
      <c r="AC355" s="4">
        <f>Table39[[#This Row],[LPN Admin Hours Contract]]/Table39[[#This Row],[LPN Admin Hours]]</f>
        <v>0</v>
      </c>
      <c r="AD355" s="3">
        <f>SUM(Table39[[#This Row],[CNA Hours]], Table39[[#This Row],[NA in Training Hours]], Table39[[#This Row],[Med Aide/Tech Hours]])</f>
        <v>146.97766666666666</v>
      </c>
      <c r="AE355" s="3">
        <f>SUM(Table39[[#This Row],[CNA Hours Contract]], Table39[[#This Row],[NA in Training Hours Contract]], Table39[[#This Row],[Med Aide/Tech Hours Contract]])</f>
        <v>0</v>
      </c>
      <c r="AF355" s="4">
        <f>Table39[[#This Row],[CNA/NA/Med Aide Contract Hours]]/Table39[[#This Row],[Total CNA, NA in Training, Med Aide/Tech Hours]]</f>
        <v>0</v>
      </c>
      <c r="AG355" s="3">
        <v>115.88533333333334</v>
      </c>
      <c r="AH355" s="3">
        <v>0</v>
      </c>
      <c r="AI355" s="4">
        <f>Table39[[#This Row],[CNA Hours Contract]]/Table39[[#This Row],[CNA Hours]]</f>
        <v>0</v>
      </c>
      <c r="AJ355" s="3">
        <v>0</v>
      </c>
      <c r="AK355" s="3">
        <v>0</v>
      </c>
      <c r="AL355" s="4">
        <v>0</v>
      </c>
      <c r="AM355" s="3">
        <v>31.092333333333322</v>
      </c>
      <c r="AN355" s="3">
        <v>0</v>
      </c>
      <c r="AO355" s="4">
        <f>Table39[[#This Row],[Med Aide/Tech Hours Contract]]/Table39[[#This Row],[Med Aide/Tech Hours]]</f>
        <v>0</v>
      </c>
      <c r="AP355" s="1" t="s">
        <v>353</v>
      </c>
      <c r="AQ355" s="1">
        <v>7</v>
      </c>
    </row>
    <row r="356" spans="1:43" x14ac:dyDescent="0.2">
      <c r="A356" s="1" t="s">
        <v>479</v>
      </c>
      <c r="B356" s="1" t="s">
        <v>837</v>
      </c>
      <c r="C356" s="1" t="s">
        <v>1176</v>
      </c>
      <c r="D356" s="1" t="s">
        <v>1266</v>
      </c>
      <c r="E356" s="3">
        <v>33.244444444444447</v>
      </c>
      <c r="F356" s="3">
        <f t="shared" si="17"/>
        <v>113.53144444444443</v>
      </c>
      <c r="G356" s="3">
        <f>SUM(Table39[[#This Row],[RN Hours Contract (W/ Admin, DON)]], Table39[[#This Row],[LPN Contract Hours (w/ Admin)]], Table39[[#This Row],[CNA/NA/Med Aide Contract Hours]])</f>
        <v>0</v>
      </c>
      <c r="H356" s="4">
        <f>Table39[[#This Row],[Total Contract Hours]]/Table39[[#This Row],[Total Hours Nurse Staffing]]</f>
        <v>0</v>
      </c>
      <c r="I356" s="3">
        <f>SUM(Table39[[#This Row],[RN Hours]], Table39[[#This Row],[RN Admin Hours]], Table39[[#This Row],[RN DON Hours]])</f>
        <v>17.359444444444446</v>
      </c>
      <c r="J356" s="3">
        <f t="shared" si="15"/>
        <v>0</v>
      </c>
      <c r="K356" s="4">
        <f>Table39[[#This Row],[RN Hours Contract (W/ Admin, DON)]]/Table39[[#This Row],[RN Hours (w/ Admin, DON)]]</f>
        <v>0</v>
      </c>
      <c r="L356" s="3">
        <v>12.155666666666667</v>
      </c>
      <c r="M356" s="3">
        <v>0</v>
      </c>
      <c r="N356" s="4">
        <f>Table39[[#This Row],[RN Hours Contract]]/Table39[[#This Row],[RN Hours]]</f>
        <v>0</v>
      </c>
      <c r="O356" s="3">
        <v>0</v>
      </c>
      <c r="P356" s="3">
        <v>0</v>
      </c>
      <c r="Q356" s="4">
        <v>0</v>
      </c>
      <c r="R356" s="3">
        <v>5.2037777777777778</v>
      </c>
      <c r="S356" s="3">
        <v>0</v>
      </c>
      <c r="T356" s="4">
        <f>Table39[[#This Row],[RN DON Hours Contract]]/Table39[[#This Row],[RN DON Hours]]</f>
        <v>0</v>
      </c>
      <c r="U356" s="3">
        <f>SUM(Table39[[#This Row],[LPN Hours]], Table39[[#This Row],[LPN Admin Hours]])</f>
        <v>27.163333333333334</v>
      </c>
      <c r="V356" s="3">
        <f>Table39[[#This Row],[LPN Hours Contract]]+Table39[[#This Row],[LPN Admin Hours Contract]]</f>
        <v>0</v>
      </c>
      <c r="W356" s="4">
        <f t="shared" si="16"/>
        <v>0</v>
      </c>
      <c r="X356" s="3">
        <v>21.854444444444447</v>
      </c>
      <c r="Y356" s="3">
        <v>0</v>
      </c>
      <c r="Z356" s="4">
        <f>Table39[[#This Row],[LPN Hours Contract]]/Table39[[#This Row],[LPN Hours]]</f>
        <v>0</v>
      </c>
      <c r="AA356" s="3">
        <v>5.3088888888888883</v>
      </c>
      <c r="AB356" s="3">
        <v>0</v>
      </c>
      <c r="AC356" s="4">
        <f>Table39[[#This Row],[LPN Admin Hours Contract]]/Table39[[#This Row],[LPN Admin Hours]]</f>
        <v>0</v>
      </c>
      <c r="AD356" s="3">
        <f>SUM(Table39[[#This Row],[CNA Hours]], Table39[[#This Row],[NA in Training Hours]], Table39[[#This Row],[Med Aide/Tech Hours]])</f>
        <v>69.008666666666656</v>
      </c>
      <c r="AE356" s="3">
        <f>SUM(Table39[[#This Row],[CNA Hours Contract]], Table39[[#This Row],[NA in Training Hours Contract]], Table39[[#This Row],[Med Aide/Tech Hours Contract]])</f>
        <v>0</v>
      </c>
      <c r="AF356" s="4">
        <f>Table39[[#This Row],[CNA/NA/Med Aide Contract Hours]]/Table39[[#This Row],[Total CNA, NA in Training, Med Aide/Tech Hours]]</f>
        <v>0</v>
      </c>
      <c r="AG356" s="3">
        <v>68.420666666666662</v>
      </c>
      <c r="AH356" s="3">
        <v>0</v>
      </c>
      <c r="AI356" s="4">
        <f>Table39[[#This Row],[CNA Hours Contract]]/Table39[[#This Row],[CNA Hours]]</f>
        <v>0</v>
      </c>
      <c r="AJ356" s="3">
        <v>0.58799999999999997</v>
      </c>
      <c r="AK356" s="3">
        <v>0</v>
      </c>
      <c r="AL356" s="4">
        <f>Table39[[#This Row],[NA in Training Hours Contract]]/Table39[[#This Row],[NA in Training Hours]]</f>
        <v>0</v>
      </c>
      <c r="AM356" s="3">
        <v>0</v>
      </c>
      <c r="AN356" s="3">
        <v>0</v>
      </c>
      <c r="AO356" s="4">
        <v>0</v>
      </c>
      <c r="AP356" s="1" t="s">
        <v>354</v>
      </c>
      <c r="AQ356" s="1">
        <v>7</v>
      </c>
    </row>
    <row r="357" spans="1:43" x14ac:dyDescent="0.2">
      <c r="A357" s="1" t="s">
        <v>479</v>
      </c>
      <c r="B357" s="1" t="s">
        <v>482</v>
      </c>
      <c r="C357" s="1" t="s">
        <v>1041</v>
      </c>
      <c r="D357" s="1" t="s">
        <v>1218</v>
      </c>
      <c r="E357" s="3">
        <v>38.733333333333334</v>
      </c>
      <c r="F357" s="3">
        <f t="shared" si="17"/>
        <v>85.775444444444446</v>
      </c>
      <c r="G357" s="3">
        <f>SUM(Table39[[#This Row],[RN Hours Contract (W/ Admin, DON)]], Table39[[#This Row],[LPN Contract Hours (w/ Admin)]], Table39[[#This Row],[CNA/NA/Med Aide Contract Hours]])</f>
        <v>3.572222222222222</v>
      </c>
      <c r="H357" s="4">
        <f>Table39[[#This Row],[Total Contract Hours]]/Table39[[#This Row],[Total Hours Nurse Staffing]]</f>
        <v>4.1646210583448508E-2</v>
      </c>
      <c r="I357" s="3">
        <f>SUM(Table39[[#This Row],[RN Hours]], Table39[[#This Row],[RN Admin Hours]], Table39[[#This Row],[RN DON Hours]])</f>
        <v>8.221222222222222</v>
      </c>
      <c r="J357" s="3">
        <f t="shared" si="15"/>
        <v>0.39166666666666666</v>
      </c>
      <c r="K357" s="4">
        <f>Table39[[#This Row],[RN Hours Contract (W/ Admin, DON)]]/Table39[[#This Row],[RN Hours (w/ Admin, DON)]]</f>
        <v>4.7640929302212434E-2</v>
      </c>
      <c r="L357" s="3">
        <v>2.7101111111111109</v>
      </c>
      <c r="M357" s="3">
        <v>0.39166666666666666</v>
      </c>
      <c r="N357" s="4">
        <f>Table39[[#This Row],[RN Hours Contract]]/Table39[[#This Row],[RN Hours]]</f>
        <v>0.14452051986388423</v>
      </c>
      <c r="O357" s="3">
        <v>0</v>
      </c>
      <c r="P357" s="3">
        <v>0</v>
      </c>
      <c r="Q357" s="4">
        <v>0</v>
      </c>
      <c r="R357" s="3">
        <v>5.5111111111111111</v>
      </c>
      <c r="S357" s="3">
        <v>0</v>
      </c>
      <c r="T357" s="4">
        <f>Table39[[#This Row],[RN DON Hours Contract]]/Table39[[#This Row],[RN DON Hours]]</f>
        <v>0</v>
      </c>
      <c r="U357" s="3">
        <f>SUM(Table39[[#This Row],[LPN Hours]], Table39[[#This Row],[LPN Admin Hours]])</f>
        <v>17.574444444444445</v>
      </c>
      <c r="V357" s="3">
        <f>Table39[[#This Row],[LPN Hours Contract]]+Table39[[#This Row],[LPN Admin Hours Contract]]</f>
        <v>0</v>
      </c>
      <c r="W357" s="4">
        <f t="shared" si="16"/>
        <v>0</v>
      </c>
      <c r="X357" s="3">
        <v>16.755666666666666</v>
      </c>
      <c r="Y357" s="3">
        <v>0</v>
      </c>
      <c r="Z357" s="4">
        <f>Table39[[#This Row],[LPN Hours Contract]]/Table39[[#This Row],[LPN Hours]]</f>
        <v>0</v>
      </c>
      <c r="AA357" s="3">
        <v>0.81877777777777794</v>
      </c>
      <c r="AB357" s="3">
        <v>0</v>
      </c>
      <c r="AC357" s="4">
        <f>Table39[[#This Row],[LPN Admin Hours Contract]]/Table39[[#This Row],[LPN Admin Hours]]</f>
        <v>0</v>
      </c>
      <c r="AD357" s="3">
        <f>SUM(Table39[[#This Row],[CNA Hours]], Table39[[#This Row],[NA in Training Hours]], Table39[[#This Row],[Med Aide/Tech Hours]])</f>
        <v>59.979777777777784</v>
      </c>
      <c r="AE357" s="3">
        <f>SUM(Table39[[#This Row],[CNA Hours Contract]], Table39[[#This Row],[NA in Training Hours Contract]], Table39[[#This Row],[Med Aide/Tech Hours Contract]])</f>
        <v>3.1805555555555554</v>
      </c>
      <c r="AF357" s="4">
        <f>Table39[[#This Row],[CNA/NA/Med Aide Contract Hours]]/Table39[[#This Row],[Total CNA, NA in Training, Med Aide/Tech Hours]]</f>
        <v>5.3027131366497587E-2</v>
      </c>
      <c r="AG357" s="3">
        <v>45.622444444444447</v>
      </c>
      <c r="AH357" s="3">
        <v>3.1805555555555554</v>
      </c>
      <c r="AI357" s="4">
        <f>Table39[[#This Row],[CNA Hours Contract]]/Table39[[#This Row],[CNA Hours]]</f>
        <v>6.9714711569841339E-2</v>
      </c>
      <c r="AJ357" s="3">
        <v>4.2323333333333339</v>
      </c>
      <c r="AK357" s="3">
        <v>0</v>
      </c>
      <c r="AL357" s="4">
        <f>Table39[[#This Row],[NA in Training Hours Contract]]/Table39[[#This Row],[NA in Training Hours]]</f>
        <v>0</v>
      </c>
      <c r="AM357" s="3">
        <v>10.124999999999998</v>
      </c>
      <c r="AN357" s="3">
        <v>0</v>
      </c>
      <c r="AO357" s="4">
        <f>Table39[[#This Row],[Med Aide/Tech Hours Contract]]/Table39[[#This Row],[Med Aide/Tech Hours]]</f>
        <v>0</v>
      </c>
      <c r="AP357" s="1" t="s">
        <v>355</v>
      </c>
      <c r="AQ357" s="1">
        <v>7</v>
      </c>
    </row>
    <row r="358" spans="1:43" x14ac:dyDescent="0.2">
      <c r="A358" s="1" t="s">
        <v>479</v>
      </c>
      <c r="B358" s="1" t="s">
        <v>838</v>
      </c>
      <c r="C358" s="1" t="s">
        <v>1177</v>
      </c>
      <c r="D358" s="1" t="s">
        <v>1310</v>
      </c>
      <c r="E358" s="3">
        <v>38.288888888888891</v>
      </c>
      <c r="F358" s="3">
        <f t="shared" si="17"/>
        <v>136.74144444444445</v>
      </c>
      <c r="G358" s="3">
        <f>SUM(Table39[[#This Row],[RN Hours Contract (W/ Admin, DON)]], Table39[[#This Row],[LPN Contract Hours (w/ Admin)]], Table39[[#This Row],[CNA/NA/Med Aide Contract Hours]])</f>
        <v>0</v>
      </c>
      <c r="H358" s="4">
        <f>Table39[[#This Row],[Total Contract Hours]]/Table39[[#This Row],[Total Hours Nurse Staffing]]</f>
        <v>0</v>
      </c>
      <c r="I358" s="3">
        <f>SUM(Table39[[#This Row],[RN Hours]], Table39[[#This Row],[RN Admin Hours]], Table39[[#This Row],[RN DON Hours]])</f>
        <v>20.201555555555558</v>
      </c>
      <c r="J358" s="3">
        <f t="shared" si="15"/>
        <v>0</v>
      </c>
      <c r="K358" s="4">
        <f>Table39[[#This Row],[RN Hours Contract (W/ Admin, DON)]]/Table39[[#This Row],[RN Hours (w/ Admin, DON)]]</f>
        <v>0</v>
      </c>
      <c r="L358" s="3">
        <v>14.876555555555557</v>
      </c>
      <c r="M358" s="3">
        <v>0</v>
      </c>
      <c r="N358" s="4">
        <f>Table39[[#This Row],[RN Hours Contract]]/Table39[[#This Row],[RN Hours]]</f>
        <v>0</v>
      </c>
      <c r="O358" s="3">
        <v>0</v>
      </c>
      <c r="P358" s="3">
        <v>0</v>
      </c>
      <c r="Q358" s="4">
        <v>0</v>
      </c>
      <c r="R358" s="3">
        <v>5.3250000000000002</v>
      </c>
      <c r="S358" s="3">
        <v>0</v>
      </c>
      <c r="T358" s="4">
        <f>Table39[[#This Row],[RN DON Hours Contract]]/Table39[[#This Row],[RN DON Hours]]</f>
        <v>0</v>
      </c>
      <c r="U358" s="3">
        <f>SUM(Table39[[#This Row],[LPN Hours]], Table39[[#This Row],[LPN Admin Hours]])</f>
        <v>16.550333333333334</v>
      </c>
      <c r="V358" s="3">
        <f>Table39[[#This Row],[LPN Hours Contract]]+Table39[[#This Row],[LPN Admin Hours Contract]]</f>
        <v>0</v>
      </c>
      <c r="W358" s="4">
        <f t="shared" si="16"/>
        <v>0</v>
      </c>
      <c r="X358" s="3">
        <v>16.550333333333334</v>
      </c>
      <c r="Y358" s="3">
        <v>0</v>
      </c>
      <c r="Z358" s="4">
        <f>Table39[[#This Row],[LPN Hours Contract]]/Table39[[#This Row],[LPN Hours]]</f>
        <v>0</v>
      </c>
      <c r="AA358" s="3">
        <v>0</v>
      </c>
      <c r="AB358" s="3">
        <v>0</v>
      </c>
      <c r="AC358" s="4">
        <v>0</v>
      </c>
      <c r="AD358" s="3">
        <f>SUM(Table39[[#This Row],[CNA Hours]], Table39[[#This Row],[NA in Training Hours]], Table39[[#This Row],[Med Aide/Tech Hours]])</f>
        <v>99.989555555555555</v>
      </c>
      <c r="AE358" s="3">
        <f>SUM(Table39[[#This Row],[CNA Hours Contract]], Table39[[#This Row],[NA in Training Hours Contract]], Table39[[#This Row],[Med Aide/Tech Hours Contract]])</f>
        <v>0</v>
      </c>
      <c r="AF358" s="4">
        <f>Table39[[#This Row],[CNA/NA/Med Aide Contract Hours]]/Table39[[#This Row],[Total CNA, NA in Training, Med Aide/Tech Hours]]</f>
        <v>0</v>
      </c>
      <c r="AG358" s="3">
        <v>74.86</v>
      </c>
      <c r="AH358" s="3">
        <v>0</v>
      </c>
      <c r="AI358" s="4">
        <f>Table39[[#This Row],[CNA Hours Contract]]/Table39[[#This Row],[CNA Hours]]</f>
        <v>0</v>
      </c>
      <c r="AJ358" s="3">
        <v>9.0122222222222206</v>
      </c>
      <c r="AK358" s="3">
        <v>0</v>
      </c>
      <c r="AL358" s="4">
        <f>Table39[[#This Row],[NA in Training Hours Contract]]/Table39[[#This Row],[NA in Training Hours]]</f>
        <v>0</v>
      </c>
      <c r="AM358" s="3">
        <v>16.117333333333331</v>
      </c>
      <c r="AN358" s="3">
        <v>0</v>
      </c>
      <c r="AO358" s="4">
        <f>Table39[[#This Row],[Med Aide/Tech Hours Contract]]/Table39[[#This Row],[Med Aide/Tech Hours]]</f>
        <v>0</v>
      </c>
      <c r="AP358" s="1" t="s">
        <v>356</v>
      </c>
      <c r="AQ358" s="1">
        <v>7</v>
      </c>
    </row>
    <row r="359" spans="1:43" x14ac:dyDescent="0.2">
      <c r="A359" s="1" t="s">
        <v>479</v>
      </c>
      <c r="B359" s="1" t="s">
        <v>839</v>
      </c>
      <c r="C359" s="1" t="s">
        <v>1065</v>
      </c>
      <c r="D359" s="1" t="s">
        <v>1279</v>
      </c>
      <c r="E359" s="3">
        <v>25.722222222222221</v>
      </c>
      <c r="F359" s="3">
        <f t="shared" si="17"/>
        <v>120.13111111111112</v>
      </c>
      <c r="G359" s="3">
        <f>SUM(Table39[[#This Row],[RN Hours Contract (W/ Admin, DON)]], Table39[[#This Row],[LPN Contract Hours (w/ Admin)]], Table39[[#This Row],[CNA/NA/Med Aide Contract Hours]])</f>
        <v>0</v>
      </c>
      <c r="H359" s="4">
        <f>Table39[[#This Row],[Total Contract Hours]]/Table39[[#This Row],[Total Hours Nurse Staffing]]</f>
        <v>0</v>
      </c>
      <c r="I359" s="3">
        <f>SUM(Table39[[#This Row],[RN Hours]], Table39[[#This Row],[RN Admin Hours]], Table39[[#This Row],[RN DON Hours]])</f>
        <v>26.822222222222223</v>
      </c>
      <c r="J359" s="3">
        <f t="shared" si="15"/>
        <v>0</v>
      </c>
      <c r="K359" s="4">
        <f>Table39[[#This Row],[RN Hours Contract (W/ Admin, DON)]]/Table39[[#This Row],[RN Hours (w/ Admin, DON)]]</f>
        <v>0</v>
      </c>
      <c r="L359" s="3">
        <v>19.616666666666667</v>
      </c>
      <c r="M359" s="3">
        <v>0</v>
      </c>
      <c r="N359" s="4">
        <f>Table39[[#This Row],[RN Hours Contract]]/Table39[[#This Row],[RN Hours]]</f>
        <v>0</v>
      </c>
      <c r="O359" s="3">
        <v>0.78333333333333333</v>
      </c>
      <c r="P359" s="3">
        <v>0</v>
      </c>
      <c r="Q359" s="4">
        <f>Table39[[#This Row],[RN Admin Hours Contract]]/Table39[[#This Row],[RN Admin Hours]]</f>
        <v>0</v>
      </c>
      <c r="R359" s="3">
        <v>6.4222222222222225</v>
      </c>
      <c r="S359" s="3">
        <v>0</v>
      </c>
      <c r="T359" s="4">
        <f>Table39[[#This Row],[RN DON Hours Contract]]/Table39[[#This Row],[RN DON Hours]]</f>
        <v>0</v>
      </c>
      <c r="U359" s="3">
        <f>SUM(Table39[[#This Row],[LPN Hours]], Table39[[#This Row],[LPN Admin Hours]])</f>
        <v>22.18611111111111</v>
      </c>
      <c r="V359" s="3">
        <f>Table39[[#This Row],[LPN Hours Contract]]+Table39[[#This Row],[LPN Admin Hours Contract]]</f>
        <v>0</v>
      </c>
      <c r="W359" s="4">
        <f t="shared" si="16"/>
        <v>0</v>
      </c>
      <c r="X359" s="3">
        <v>22.18611111111111</v>
      </c>
      <c r="Y359" s="3">
        <v>0</v>
      </c>
      <c r="Z359" s="4">
        <f>Table39[[#This Row],[LPN Hours Contract]]/Table39[[#This Row],[LPN Hours]]</f>
        <v>0</v>
      </c>
      <c r="AA359" s="3">
        <v>0</v>
      </c>
      <c r="AB359" s="3">
        <v>0</v>
      </c>
      <c r="AC359" s="4">
        <v>0</v>
      </c>
      <c r="AD359" s="3">
        <f>SUM(Table39[[#This Row],[CNA Hours]], Table39[[#This Row],[NA in Training Hours]], Table39[[#This Row],[Med Aide/Tech Hours]])</f>
        <v>71.122777777777785</v>
      </c>
      <c r="AE359" s="3">
        <f>SUM(Table39[[#This Row],[CNA Hours Contract]], Table39[[#This Row],[NA in Training Hours Contract]], Table39[[#This Row],[Med Aide/Tech Hours Contract]])</f>
        <v>0</v>
      </c>
      <c r="AF359" s="4">
        <f>Table39[[#This Row],[CNA/NA/Med Aide Contract Hours]]/Table39[[#This Row],[Total CNA, NA in Training, Med Aide/Tech Hours]]</f>
        <v>0</v>
      </c>
      <c r="AG359" s="3">
        <v>57.197222222222223</v>
      </c>
      <c r="AH359" s="3">
        <v>0</v>
      </c>
      <c r="AI359" s="4">
        <f>Table39[[#This Row],[CNA Hours Contract]]/Table39[[#This Row],[CNA Hours]]</f>
        <v>0</v>
      </c>
      <c r="AJ359" s="3">
        <v>2.4394444444444447</v>
      </c>
      <c r="AK359" s="3">
        <v>0</v>
      </c>
      <c r="AL359" s="4">
        <f>Table39[[#This Row],[NA in Training Hours Contract]]/Table39[[#This Row],[NA in Training Hours]]</f>
        <v>0</v>
      </c>
      <c r="AM359" s="3">
        <v>11.486111111111111</v>
      </c>
      <c r="AN359" s="3">
        <v>0</v>
      </c>
      <c r="AO359" s="4">
        <f>Table39[[#This Row],[Med Aide/Tech Hours Contract]]/Table39[[#This Row],[Med Aide/Tech Hours]]</f>
        <v>0</v>
      </c>
      <c r="AP359" s="1" t="s">
        <v>357</v>
      </c>
      <c r="AQ359" s="1">
        <v>7</v>
      </c>
    </row>
    <row r="360" spans="1:43" x14ac:dyDescent="0.2">
      <c r="A360" s="1" t="s">
        <v>479</v>
      </c>
      <c r="B360" s="1" t="s">
        <v>840</v>
      </c>
      <c r="C360" s="1" t="s">
        <v>1024</v>
      </c>
      <c r="D360" s="1" t="s">
        <v>1300</v>
      </c>
      <c r="E360" s="3">
        <v>59.455555555555556</v>
      </c>
      <c r="F360" s="3">
        <f t="shared" si="17"/>
        <v>143.3018888888889</v>
      </c>
      <c r="G360" s="3">
        <f>SUM(Table39[[#This Row],[RN Hours Contract (W/ Admin, DON)]], Table39[[#This Row],[LPN Contract Hours (w/ Admin)]], Table39[[#This Row],[CNA/NA/Med Aide Contract Hours]])</f>
        <v>2.2222222222222223E-2</v>
      </c>
      <c r="H360" s="4">
        <f>Table39[[#This Row],[Total Contract Hours]]/Table39[[#This Row],[Total Hours Nurse Staffing]]</f>
        <v>1.5507277953225398E-4</v>
      </c>
      <c r="I360" s="3">
        <f>SUM(Table39[[#This Row],[RN Hours]], Table39[[#This Row],[RN Admin Hours]], Table39[[#This Row],[RN DON Hours]])</f>
        <v>29.10222222222222</v>
      </c>
      <c r="J360" s="3">
        <f t="shared" si="15"/>
        <v>2.2222222222222223E-2</v>
      </c>
      <c r="K360" s="4">
        <f>Table39[[#This Row],[RN Hours Contract (W/ Admin, DON)]]/Table39[[#This Row],[RN Hours (w/ Admin, DON)]]</f>
        <v>7.6359193646915091E-4</v>
      </c>
      <c r="L360" s="3">
        <v>20.239111111111111</v>
      </c>
      <c r="M360" s="3">
        <v>2.2222222222222223E-2</v>
      </c>
      <c r="N360" s="4">
        <f>Table39[[#This Row],[RN Hours Contract]]/Table39[[#This Row],[RN Hours]]</f>
        <v>1.0979841011902148E-3</v>
      </c>
      <c r="O360" s="3">
        <v>4.2797777777777775</v>
      </c>
      <c r="P360" s="3">
        <v>0</v>
      </c>
      <c r="Q360" s="4">
        <f>Table39[[#This Row],[RN Admin Hours Contract]]/Table39[[#This Row],[RN Admin Hours]]</f>
        <v>0</v>
      </c>
      <c r="R360" s="3">
        <v>4.583333333333333</v>
      </c>
      <c r="S360" s="3">
        <v>0</v>
      </c>
      <c r="T360" s="4">
        <f>Table39[[#This Row],[RN DON Hours Contract]]/Table39[[#This Row],[RN DON Hours]]</f>
        <v>0</v>
      </c>
      <c r="U360" s="3">
        <f>SUM(Table39[[#This Row],[LPN Hours]], Table39[[#This Row],[LPN Admin Hours]])</f>
        <v>24.090666666666664</v>
      </c>
      <c r="V360" s="3">
        <f>Table39[[#This Row],[LPN Hours Contract]]+Table39[[#This Row],[LPN Admin Hours Contract]]</f>
        <v>0</v>
      </c>
      <c r="W360" s="4">
        <f t="shared" si="16"/>
        <v>0</v>
      </c>
      <c r="X360" s="3">
        <v>24.090666666666664</v>
      </c>
      <c r="Y360" s="3">
        <v>0</v>
      </c>
      <c r="Z360" s="4">
        <f>Table39[[#This Row],[LPN Hours Contract]]/Table39[[#This Row],[LPN Hours]]</f>
        <v>0</v>
      </c>
      <c r="AA360" s="3">
        <v>0</v>
      </c>
      <c r="AB360" s="3">
        <v>0</v>
      </c>
      <c r="AC360" s="4">
        <v>0</v>
      </c>
      <c r="AD360" s="3">
        <f>SUM(Table39[[#This Row],[CNA Hours]], Table39[[#This Row],[NA in Training Hours]], Table39[[#This Row],[Med Aide/Tech Hours]])</f>
        <v>90.109000000000009</v>
      </c>
      <c r="AE360" s="3">
        <f>SUM(Table39[[#This Row],[CNA Hours Contract]], Table39[[#This Row],[NA in Training Hours Contract]], Table39[[#This Row],[Med Aide/Tech Hours Contract]])</f>
        <v>0</v>
      </c>
      <c r="AF360" s="4">
        <f>Table39[[#This Row],[CNA/NA/Med Aide Contract Hours]]/Table39[[#This Row],[Total CNA, NA in Training, Med Aide/Tech Hours]]</f>
        <v>0</v>
      </c>
      <c r="AG360" s="3">
        <v>39.533888888888889</v>
      </c>
      <c r="AH360" s="3">
        <v>0</v>
      </c>
      <c r="AI360" s="4">
        <f>Table39[[#This Row],[CNA Hours Contract]]/Table39[[#This Row],[CNA Hours]]</f>
        <v>0</v>
      </c>
      <c r="AJ360" s="3">
        <v>21.943777777777782</v>
      </c>
      <c r="AK360" s="3">
        <v>0</v>
      </c>
      <c r="AL360" s="4">
        <f>Table39[[#This Row],[NA in Training Hours Contract]]/Table39[[#This Row],[NA in Training Hours]]</f>
        <v>0</v>
      </c>
      <c r="AM360" s="3">
        <v>28.63133333333333</v>
      </c>
      <c r="AN360" s="3">
        <v>0</v>
      </c>
      <c r="AO360" s="4">
        <f>Table39[[#This Row],[Med Aide/Tech Hours Contract]]/Table39[[#This Row],[Med Aide/Tech Hours]]</f>
        <v>0</v>
      </c>
      <c r="AP360" s="1" t="s">
        <v>358</v>
      </c>
      <c r="AQ360" s="1">
        <v>7</v>
      </c>
    </row>
    <row r="361" spans="1:43" x14ac:dyDescent="0.2">
      <c r="A361" s="1" t="s">
        <v>479</v>
      </c>
      <c r="B361" s="1" t="s">
        <v>483</v>
      </c>
      <c r="C361" s="1" t="s">
        <v>985</v>
      </c>
      <c r="D361" s="1" t="s">
        <v>1227</v>
      </c>
      <c r="E361" s="3">
        <v>87.5</v>
      </c>
      <c r="F361" s="3">
        <f t="shared" si="17"/>
        <v>259.00766666666664</v>
      </c>
      <c r="G361" s="3">
        <f>SUM(Table39[[#This Row],[RN Hours Contract (W/ Admin, DON)]], Table39[[#This Row],[LPN Contract Hours (w/ Admin)]], Table39[[#This Row],[CNA/NA/Med Aide Contract Hours]])</f>
        <v>0</v>
      </c>
      <c r="H361" s="4">
        <f>Table39[[#This Row],[Total Contract Hours]]/Table39[[#This Row],[Total Hours Nurse Staffing]]</f>
        <v>0</v>
      </c>
      <c r="I361" s="3">
        <f>SUM(Table39[[#This Row],[RN Hours]], Table39[[#This Row],[RN Admin Hours]], Table39[[#This Row],[RN DON Hours]])</f>
        <v>19.906555555555556</v>
      </c>
      <c r="J361" s="3">
        <f t="shared" si="15"/>
        <v>0</v>
      </c>
      <c r="K361" s="4">
        <f>Table39[[#This Row],[RN Hours Contract (W/ Admin, DON)]]/Table39[[#This Row],[RN Hours (w/ Admin, DON)]]</f>
        <v>0</v>
      </c>
      <c r="L361" s="3">
        <v>12.497999999999999</v>
      </c>
      <c r="M361" s="3">
        <v>0</v>
      </c>
      <c r="N361" s="4">
        <f>Table39[[#This Row],[RN Hours Contract]]/Table39[[#This Row],[RN Hours]]</f>
        <v>0</v>
      </c>
      <c r="O361" s="3">
        <v>0</v>
      </c>
      <c r="P361" s="3">
        <v>0</v>
      </c>
      <c r="Q361" s="4">
        <v>0</v>
      </c>
      <c r="R361" s="3">
        <v>7.4085555555555569</v>
      </c>
      <c r="S361" s="3">
        <v>0</v>
      </c>
      <c r="T361" s="4">
        <f>Table39[[#This Row],[RN DON Hours Contract]]/Table39[[#This Row],[RN DON Hours]]</f>
        <v>0</v>
      </c>
      <c r="U361" s="3">
        <f>SUM(Table39[[#This Row],[LPN Hours]], Table39[[#This Row],[LPN Admin Hours]])</f>
        <v>76.222222222222214</v>
      </c>
      <c r="V361" s="3">
        <f>Table39[[#This Row],[LPN Hours Contract]]+Table39[[#This Row],[LPN Admin Hours Contract]]</f>
        <v>0</v>
      </c>
      <c r="W361" s="4">
        <f t="shared" si="16"/>
        <v>0</v>
      </c>
      <c r="X361" s="3">
        <v>70.801444444444442</v>
      </c>
      <c r="Y361" s="3">
        <v>0</v>
      </c>
      <c r="Z361" s="4">
        <f>Table39[[#This Row],[LPN Hours Contract]]/Table39[[#This Row],[LPN Hours]]</f>
        <v>0</v>
      </c>
      <c r="AA361" s="3">
        <v>5.4207777777777784</v>
      </c>
      <c r="AB361" s="3">
        <v>0</v>
      </c>
      <c r="AC361" s="4">
        <f>Table39[[#This Row],[LPN Admin Hours Contract]]/Table39[[#This Row],[LPN Admin Hours]]</f>
        <v>0</v>
      </c>
      <c r="AD361" s="3">
        <f>SUM(Table39[[#This Row],[CNA Hours]], Table39[[#This Row],[NA in Training Hours]], Table39[[#This Row],[Med Aide/Tech Hours]])</f>
        <v>162.87888888888887</v>
      </c>
      <c r="AE361" s="3">
        <f>SUM(Table39[[#This Row],[CNA Hours Contract]], Table39[[#This Row],[NA in Training Hours Contract]], Table39[[#This Row],[Med Aide/Tech Hours Contract]])</f>
        <v>0</v>
      </c>
      <c r="AF361" s="4">
        <f>Table39[[#This Row],[CNA/NA/Med Aide Contract Hours]]/Table39[[#This Row],[Total CNA, NA in Training, Med Aide/Tech Hours]]</f>
        <v>0</v>
      </c>
      <c r="AG361" s="3">
        <v>113.65366666666667</v>
      </c>
      <c r="AH361" s="3">
        <v>0</v>
      </c>
      <c r="AI361" s="4">
        <f>Table39[[#This Row],[CNA Hours Contract]]/Table39[[#This Row],[CNA Hours]]</f>
        <v>0</v>
      </c>
      <c r="AJ361" s="3">
        <v>14.661999999999999</v>
      </c>
      <c r="AK361" s="3">
        <v>0</v>
      </c>
      <c r="AL361" s="4">
        <f>Table39[[#This Row],[NA in Training Hours Contract]]/Table39[[#This Row],[NA in Training Hours]]</f>
        <v>0</v>
      </c>
      <c r="AM361" s="3">
        <v>34.563222222222208</v>
      </c>
      <c r="AN361" s="3">
        <v>0</v>
      </c>
      <c r="AO361" s="4">
        <f>Table39[[#This Row],[Med Aide/Tech Hours Contract]]/Table39[[#This Row],[Med Aide/Tech Hours]]</f>
        <v>0</v>
      </c>
      <c r="AP361" s="1" t="s">
        <v>359</v>
      </c>
      <c r="AQ361" s="1">
        <v>7</v>
      </c>
    </row>
    <row r="362" spans="1:43" x14ac:dyDescent="0.2">
      <c r="A362" s="1" t="s">
        <v>479</v>
      </c>
      <c r="B362" s="1" t="s">
        <v>841</v>
      </c>
      <c r="C362" s="1" t="s">
        <v>1050</v>
      </c>
      <c r="D362" s="1" t="s">
        <v>1293</v>
      </c>
      <c r="E362" s="3">
        <v>53.56666666666667</v>
      </c>
      <c r="F362" s="3">
        <f t="shared" si="17"/>
        <v>191.20277777777778</v>
      </c>
      <c r="G362" s="3">
        <f>SUM(Table39[[#This Row],[RN Hours Contract (W/ Admin, DON)]], Table39[[#This Row],[LPN Contract Hours (w/ Admin)]], Table39[[#This Row],[CNA/NA/Med Aide Contract Hours]])</f>
        <v>50.708333333333329</v>
      </c>
      <c r="H362" s="4">
        <f>Table39[[#This Row],[Total Contract Hours]]/Table39[[#This Row],[Total Hours Nurse Staffing]]</f>
        <v>0.26520709543387616</v>
      </c>
      <c r="I362" s="3">
        <f>SUM(Table39[[#This Row],[RN Hours]], Table39[[#This Row],[RN Admin Hours]], Table39[[#This Row],[RN DON Hours]])</f>
        <v>10.258333333333333</v>
      </c>
      <c r="J362" s="3">
        <f t="shared" si="15"/>
        <v>8.8888888888888892E-2</v>
      </c>
      <c r="K362" s="4">
        <f>Table39[[#This Row],[RN Hours Contract (W/ Admin, DON)]]/Table39[[#This Row],[RN Hours (w/ Admin, DON)]]</f>
        <v>8.6650419712970498E-3</v>
      </c>
      <c r="L362" s="3">
        <v>5.1305555555555555</v>
      </c>
      <c r="M362" s="3">
        <v>8.8888888888888892E-2</v>
      </c>
      <c r="N362" s="4">
        <f>Table39[[#This Row],[RN Hours Contract]]/Table39[[#This Row],[RN Hours]]</f>
        <v>1.7325392528424473E-2</v>
      </c>
      <c r="O362" s="3">
        <v>0.44444444444444442</v>
      </c>
      <c r="P362" s="3">
        <v>0</v>
      </c>
      <c r="Q362" s="4">
        <f>Table39[[#This Row],[RN Admin Hours Contract]]/Table39[[#This Row],[RN Admin Hours]]</f>
        <v>0</v>
      </c>
      <c r="R362" s="3">
        <v>4.6833333333333336</v>
      </c>
      <c r="S362" s="3">
        <v>0</v>
      </c>
      <c r="T362" s="4">
        <f>Table39[[#This Row],[RN DON Hours Contract]]/Table39[[#This Row],[RN DON Hours]]</f>
        <v>0</v>
      </c>
      <c r="U362" s="3">
        <f>SUM(Table39[[#This Row],[LPN Hours]], Table39[[#This Row],[LPN Admin Hours]])</f>
        <v>48.783333333333331</v>
      </c>
      <c r="V362" s="3">
        <f>Table39[[#This Row],[LPN Hours Contract]]+Table39[[#This Row],[LPN Admin Hours Contract]]</f>
        <v>38.93333333333333</v>
      </c>
      <c r="W362" s="4">
        <f t="shared" si="16"/>
        <v>0.79808677827126751</v>
      </c>
      <c r="X362" s="3">
        <v>44.322222222222223</v>
      </c>
      <c r="Y362" s="3">
        <v>38.93333333333333</v>
      </c>
      <c r="Z362" s="4">
        <f>Table39[[#This Row],[LPN Hours Contract]]/Table39[[#This Row],[LPN Hours]]</f>
        <v>0.87841564301830022</v>
      </c>
      <c r="AA362" s="3">
        <v>4.4611111111111112</v>
      </c>
      <c r="AB362" s="3">
        <v>0</v>
      </c>
      <c r="AC362" s="4">
        <f>Table39[[#This Row],[LPN Admin Hours Contract]]/Table39[[#This Row],[LPN Admin Hours]]</f>
        <v>0</v>
      </c>
      <c r="AD362" s="3">
        <f>SUM(Table39[[#This Row],[CNA Hours]], Table39[[#This Row],[NA in Training Hours]], Table39[[#This Row],[Med Aide/Tech Hours]])</f>
        <v>132.16111111111113</v>
      </c>
      <c r="AE362" s="3">
        <f>SUM(Table39[[#This Row],[CNA Hours Contract]], Table39[[#This Row],[NA in Training Hours Contract]], Table39[[#This Row],[Med Aide/Tech Hours Contract]])</f>
        <v>11.686111111111112</v>
      </c>
      <c r="AF362" s="4">
        <f>Table39[[#This Row],[CNA/NA/Med Aide Contract Hours]]/Table39[[#This Row],[Total CNA, NA in Training, Med Aide/Tech Hours]]</f>
        <v>8.8423220816343684E-2</v>
      </c>
      <c r="AG362" s="3">
        <v>92.669444444444451</v>
      </c>
      <c r="AH362" s="3">
        <v>8.4888888888888889</v>
      </c>
      <c r="AI362" s="4">
        <f>Table39[[#This Row],[CNA Hours Contract]]/Table39[[#This Row],[CNA Hours]]</f>
        <v>9.1603968705974037E-2</v>
      </c>
      <c r="AJ362" s="3">
        <v>0</v>
      </c>
      <c r="AK362" s="3">
        <v>0</v>
      </c>
      <c r="AL362" s="4">
        <v>0</v>
      </c>
      <c r="AM362" s="3">
        <v>39.491666666666667</v>
      </c>
      <c r="AN362" s="3">
        <v>3.1972222222222224</v>
      </c>
      <c r="AO362" s="4">
        <f>Table39[[#This Row],[Med Aide/Tech Hours Contract]]/Table39[[#This Row],[Med Aide/Tech Hours]]</f>
        <v>8.095941478511641E-2</v>
      </c>
      <c r="AP362" s="1" t="s">
        <v>360</v>
      </c>
      <c r="AQ362" s="1">
        <v>7</v>
      </c>
    </row>
    <row r="363" spans="1:43" x14ac:dyDescent="0.2">
      <c r="A363" s="1" t="s">
        <v>479</v>
      </c>
      <c r="B363" s="1" t="s">
        <v>842</v>
      </c>
      <c r="C363" s="1" t="s">
        <v>1008</v>
      </c>
      <c r="D363" s="1" t="s">
        <v>1215</v>
      </c>
      <c r="E363" s="3">
        <v>42.855555555555554</v>
      </c>
      <c r="F363" s="3">
        <f t="shared" si="17"/>
        <v>207.20011111111111</v>
      </c>
      <c r="G363" s="3">
        <f>SUM(Table39[[#This Row],[RN Hours Contract (W/ Admin, DON)]], Table39[[#This Row],[LPN Contract Hours (w/ Admin)]], Table39[[#This Row],[CNA/NA/Med Aide Contract Hours]])</f>
        <v>21.508333333333333</v>
      </c>
      <c r="H363" s="4">
        <f>Table39[[#This Row],[Total Contract Hours]]/Table39[[#This Row],[Total Hours Nurse Staffing]]</f>
        <v>0.10380464188940268</v>
      </c>
      <c r="I363" s="3">
        <f>SUM(Table39[[#This Row],[RN Hours]], Table39[[#This Row],[RN Admin Hours]], Table39[[#This Row],[RN DON Hours]])</f>
        <v>20.71511111111111</v>
      </c>
      <c r="J363" s="3">
        <f t="shared" si="15"/>
        <v>0.38611111111111113</v>
      </c>
      <c r="K363" s="4">
        <f>Table39[[#This Row],[RN Hours Contract (W/ Admin, DON)]]/Table39[[#This Row],[RN Hours (w/ Admin, DON)]]</f>
        <v>1.8639104035701261E-2</v>
      </c>
      <c r="L363" s="3">
        <v>15.026222222222222</v>
      </c>
      <c r="M363" s="3">
        <v>0.38611111111111113</v>
      </c>
      <c r="N363" s="4">
        <f>Table39[[#This Row],[RN Hours Contract]]/Table39[[#This Row],[RN Hours]]</f>
        <v>2.5695820639474697E-2</v>
      </c>
      <c r="O363" s="3">
        <v>0</v>
      </c>
      <c r="P363" s="3">
        <v>0</v>
      </c>
      <c r="Q363" s="4">
        <v>0</v>
      </c>
      <c r="R363" s="3">
        <v>5.6888888888888891</v>
      </c>
      <c r="S363" s="3">
        <v>0</v>
      </c>
      <c r="T363" s="4">
        <f>Table39[[#This Row],[RN DON Hours Contract]]/Table39[[#This Row],[RN DON Hours]]</f>
        <v>0</v>
      </c>
      <c r="U363" s="3">
        <f>SUM(Table39[[#This Row],[LPN Hours]], Table39[[#This Row],[LPN Admin Hours]])</f>
        <v>23.469333333333331</v>
      </c>
      <c r="V363" s="3">
        <f>Table39[[#This Row],[LPN Hours Contract]]+Table39[[#This Row],[LPN Admin Hours Contract]]</f>
        <v>3.5138888888888888</v>
      </c>
      <c r="W363" s="4">
        <f t="shared" si="16"/>
        <v>0.14972256940499187</v>
      </c>
      <c r="X363" s="3">
        <v>22.805444444444444</v>
      </c>
      <c r="Y363" s="3">
        <v>2.85</v>
      </c>
      <c r="Z363" s="4">
        <f>Table39[[#This Row],[LPN Hours Contract]]/Table39[[#This Row],[LPN Hours]]</f>
        <v>0.12497015819809111</v>
      </c>
      <c r="AA363" s="3">
        <v>0.66388888888888886</v>
      </c>
      <c r="AB363" s="3">
        <v>0.66388888888888886</v>
      </c>
      <c r="AC363" s="4">
        <f>Table39[[#This Row],[LPN Admin Hours Contract]]/Table39[[#This Row],[LPN Admin Hours]]</f>
        <v>1</v>
      </c>
      <c r="AD363" s="3">
        <f>SUM(Table39[[#This Row],[CNA Hours]], Table39[[#This Row],[NA in Training Hours]], Table39[[#This Row],[Med Aide/Tech Hours]])</f>
        <v>163.01566666666668</v>
      </c>
      <c r="AE363" s="3">
        <f>SUM(Table39[[#This Row],[CNA Hours Contract]], Table39[[#This Row],[NA in Training Hours Contract]], Table39[[#This Row],[Med Aide/Tech Hours Contract]])</f>
        <v>17.608333333333334</v>
      </c>
      <c r="AF363" s="4">
        <f>Table39[[#This Row],[CNA/NA/Med Aide Contract Hours]]/Table39[[#This Row],[Total CNA, NA in Training, Med Aide/Tech Hours]]</f>
        <v>0.10801620294163955</v>
      </c>
      <c r="AG363" s="3">
        <v>114.76444444444444</v>
      </c>
      <c r="AH363" s="3">
        <v>17.608333333333334</v>
      </c>
      <c r="AI363" s="4">
        <f>Table39[[#This Row],[CNA Hours Contract]]/Table39[[#This Row],[CNA Hours]]</f>
        <v>0.15343021454573622</v>
      </c>
      <c r="AJ363" s="3">
        <v>16.387666666666675</v>
      </c>
      <c r="AK363" s="3">
        <v>0</v>
      </c>
      <c r="AL363" s="4">
        <f>Table39[[#This Row],[NA in Training Hours Contract]]/Table39[[#This Row],[NA in Training Hours]]</f>
        <v>0</v>
      </c>
      <c r="AM363" s="3">
        <v>31.86355555555555</v>
      </c>
      <c r="AN363" s="3">
        <v>0</v>
      </c>
      <c r="AO363" s="4">
        <f>Table39[[#This Row],[Med Aide/Tech Hours Contract]]/Table39[[#This Row],[Med Aide/Tech Hours]]</f>
        <v>0</v>
      </c>
      <c r="AP363" s="1" t="s">
        <v>361</v>
      </c>
      <c r="AQ363" s="1">
        <v>7</v>
      </c>
    </row>
    <row r="364" spans="1:43" x14ac:dyDescent="0.2">
      <c r="A364" s="1" t="s">
        <v>479</v>
      </c>
      <c r="B364" s="1" t="s">
        <v>843</v>
      </c>
      <c r="C364" s="1" t="s">
        <v>968</v>
      </c>
      <c r="D364" s="1" t="s">
        <v>1249</v>
      </c>
      <c r="E364" s="3">
        <v>61.322222222222223</v>
      </c>
      <c r="F364" s="3">
        <f t="shared" si="17"/>
        <v>225.27211111111112</v>
      </c>
      <c r="G364" s="3">
        <f>SUM(Table39[[#This Row],[RN Hours Contract (W/ Admin, DON)]], Table39[[#This Row],[LPN Contract Hours (w/ Admin)]], Table39[[#This Row],[CNA/NA/Med Aide Contract Hours]])</f>
        <v>0</v>
      </c>
      <c r="H364" s="4">
        <f>Table39[[#This Row],[Total Contract Hours]]/Table39[[#This Row],[Total Hours Nurse Staffing]]</f>
        <v>0</v>
      </c>
      <c r="I364" s="3">
        <f>SUM(Table39[[#This Row],[RN Hours]], Table39[[#This Row],[RN Admin Hours]], Table39[[#This Row],[RN DON Hours]])</f>
        <v>38.275888888888886</v>
      </c>
      <c r="J364" s="3">
        <f t="shared" si="15"/>
        <v>0</v>
      </c>
      <c r="K364" s="4">
        <f>Table39[[#This Row],[RN Hours Contract (W/ Admin, DON)]]/Table39[[#This Row],[RN Hours (w/ Admin, DON)]]</f>
        <v>0</v>
      </c>
      <c r="L364" s="3">
        <v>32.262777777777778</v>
      </c>
      <c r="M364" s="3">
        <v>0</v>
      </c>
      <c r="N364" s="4">
        <f>Table39[[#This Row],[RN Hours Contract]]/Table39[[#This Row],[RN Hours]]</f>
        <v>0</v>
      </c>
      <c r="O364" s="3">
        <v>0</v>
      </c>
      <c r="P364" s="3">
        <v>0</v>
      </c>
      <c r="Q364" s="4">
        <v>0</v>
      </c>
      <c r="R364" s="3">
        <v>6.0131111111111109</v>
      </c>
      <c r="S364" s="3">
        <v>0</v>
      </c>
      <c r="T364" s="4">
        <f>Table39[[#This Row],[RN DON Hours Contract]]/Table39[[#This Row],[RN DON Hours]]</f>
        <v>0</v>
      </c>
      <c r="U364" s="3">
        <f>SUM(Table39[[#This Row],[LPN Hours]], Table39[[#This Row],[LPN Admin Hours]])</f>
        <v>46.321222222222218</v>
      </c>
      <c r="V364" s="3">
        <f>Table39[[#This Row],[LPN Hours Contract]]+Table39[[#This Row],[LPN Admin Hours Contract]]</f>
        <v>0</v>
      </c>
      <c r="W364" s="4">
        <f t="shared" si="16"/>
        <v>0</v>
      </c>
      <c r="X364" s="3">
        <v>40.450666666666663</v>
      </c>
      <c r="Y364" s="3">
        <v>0</v>
      </c>
      <c r="Z364" s="4">
        <f>Table39[[#This Row],[LPN Hours Contract]]/Table39[[#This Row],[LPN Hours]]</f>
        <v>0</v>
      </c>
      <c r="AA364" s="3">
        <v>5.8705555555555557</v>
      </c>
      <c r="AB364" s="3">
        <v>0</v>
      </c>
      <c r="AC364" s="4">
        <f>Table39[[#This Row],[LPN Admin Hours Contract]]/Table39[[#This Row],[LPN Admin Hours]]</f>
        <v>0</v>
      </c>
      <c r="AD364" s="3">
        <f>SUM(Table39[[#This Row],[CNA Hours]], Table39[[#This Row],[NA in Training Hours]], Table39[[#This Row],[Med Aide/Tech Hours]])</f>
        <v>140.67500000000001</v>
      </c>
      <c r="AE364" s="3">
        <f>SUM(Table39[[#This Row],[CNA Hours Contract]], Table39[[#This Row],[NA in Training Hours Contract]], Table39[[#This Row],[Med Aide/Tech Hours Contract]])</f>
        <v>0</v>
      </c>
      <c r="AF364" s="4">
        <f>Table39[[#This Row],[CNA/NA/Med Aide Contract Hours]]/Table39[[#This Row],[Total CNA, NA in Training, Med Aide/Tech Hours]]</f>
        <v>0</v>
      </c>
      <c r="AG364" s="3">
        <v>97.026666666666657</v>
      </c>
      <c r="AH364" s="3">
        <v>0</v>
      </c>
      <c r="AI364" s="4">
        <f>Table39[[#This Row],[CNA Hours Contract]]/Table39[[#This Row],[CNA Hours]]</f>
        <v>0</v>
      </c>
      <c r="AJ364" s="3">
        <v>24.426666666666673</v>
      </c>
      <c r="AK364" s="3">
        <v>0</v>
      </c>
      <c r="AL364" s="4">
        <f>Table39[[#This Row],[NA in Training Hours Contract]]/Table39[[#This Row],[NA in Training Hours]]</f>
        <v>0</v>
      </c>
      <c r="AM364" s="3">
        <v>19.221666666666671</v>
      </c>
      <c r="AN364" s="3">
        <v>0</v>
      </c>
      <c r="AO364" s="4">
        <f>Table39[[#This Row],[Med Aide/Tech Hours Contract]]/Table39[[#This Row],[Med Aide/Tech Hours]]</f>
        <v>0</v>
      </c>
      <c r="AP364" s="1" t="s">
        <v>362</v>
      </c>
      <c r="AQ364" s="1">
        <v>7</v>
      </c>
    </row>
    <row r="365" spans="1:43" x14ac:dyDescent="0.2">
      <c r="A365" s="1" t="s">
        <v>479</v>
      </c>
      <c r="B365" s="1" t="s">
        <v>844</v>
      </c>
      <c r="C365" s="1" t="s">
        <v>1096</v>
      </c>
      <c r="D365" s="1" t="s">
        <v>1264</v>
      </c>
      <c r="E365" s="3">
        <v>89.12222222222222</v>
      </c>
      <c r="F365" s="3">
        <f t="shared" si="17"/>
        <v>264.9208888888889</v>
      </c>
      <c r="G365" s="3">
        <f>SUM(Table39[[#This Row],[RN Hours Contract (W/ Admin, DON)]], Table39[[#This Row],[LPN Contract Hours (w/ Admin)]], Table39[[#This Row],[CNA/NA/Med Aide Contract Hours]])</f>
        <v>0.88888888888888884</v>
      </c>
      <c r="H365" s="4">
        <f>Table39[[#This Row],[Total Contract Hours]]/Table39[[#This Row],[Total Hours Nurse Staffing]]</f>
        <v>3.3552993598088819E-3</v>
      </c>
      <c r="I365" s="3">
        <f>SUM(Table39[[#This Row],[RN Hours]], Table39[[#This Row],[RN Admin Hours]], Table39[[#This Row],[RN DON Hours]])</f>
        <v>31.855777777777767</v>
      </c>
      <c r="J365" s="3">
        <f t="shared" si="15"/>
        <v>0.88888888888888884</v>
      </c>
      <c r="K365" s="4">
        <f>Table39[[#This Row],[RN Hours Contract (W/ Admin, DON)]]/Table39[[#This Row],[RN Hours (w/ Admin, DON)]]</f>
        <v>2.7903537470962889E-2</v>
      </c>
      <c r="L365" s="3">
        <v>8.0067777777777778</v>
      </c>
      <c r="M365" s="3">
        <v>0</v>
      </c>
      <c r="N365" s="4">
        <f>Table39[[#This Row],[RN Hours Contract]]/Table39[[#This Row],[RN Hours]]</f>
        <v>0</v>
      </c>
      <c r="O365" s="3">
        <v>18.248999999999992</v>
      </c>
      <c r="P365" s="3">
        <v>0.88888888888888884</v>
      </c>
      <c r="Q365" s="4">
        <f>Table39[[#This Row],[RN Admin Hours Contract]]/Table39[[#This Row],[RN Admin Hours]]</f>
        <v>4.8708909468403158E-2</v>
      </c>
      <c r="R365" s="3">
        <v>5.6</v>
      </c>
      <c r="S365" s="3">
        <v>0</v>
      </c>
      <c r="T365" s="4">
        <f>Table39[[#This Row],[RN DON Hours Contract]]/Table39[[#This Row],[RN DON Hours]]</f>
        <v>0</v>
      </c>
      <c r="U365" s="3">
        <f>SUM(Table39[[#This Row],[LPN Hours]], Table39[[#This Row],[LPN Admin Hours]])</f>
        <v>52.38377777777778</v>
      </c>
      <c r="V365" s="3">
        <f>Table39[[#This Row],[LPN Hours Contract]]+Table39[[#This Row],[LPN Admin Hours Contract]]</f>
        <v>0</v>
      </c>
      <c r="W365" s="4">
        <f t="shared" si="16"/>
        <v>0</v>
      </c>
      <c r="X365" s="3">
        <v>52.38377777777778</v>
      </c>
      <c r="Y365" s="3">
        <v>0</v>
      </c>
      <c r="Z365" s="4">
        <f>Table39[[#This Row],[LPN Hours Contract]]/Table39[[#This Row],[LPN Hours]]</f>
        <v>0</v>
      </c>
      <c r="AA365" s="3">
        <v>0</v>
      </c>
      <c r="AB365" s="3">
        <v>0</v>
      </c>
      <c r="AC365" s="4">
        <v>0</v>
      </c>
      <c r="AD365" s="3">
        <f>SUM(Table39[[#This Row],[CNA Hours]], Table39[[#This Row],[NA in Training Hours]], Table39[[#This Row],[Med Aide/Tech Hours]])</f>
        <v>180.68133333333336</v>
      </c>
      <c r="AE365" s="3">
        <f>SUM(Table39[[#This Row],[CNA Hours Contract]], Table39[[#This Row],[NA in Training Hours Contract]], Table39[[#This Row],[Med Aide/Tech Hours Contract]])</f>
        <v>0</v>
      </c>
      <c r="AF365" s="4">
        <f>Table39[[#This Row],[CNA/NA/Med Aide Contract Hours]]/Table39[[#This Row],[Total CNA, NA in Training, Med Aide/Tech Hours]]</f>
        <v>0</v>
      </c>
      <c r="AG365" s="3">
        <v>121.468</v>
      </c>
      <c r="AH365" s="3">
        <v>0</v>
      </c>
      <c r="AI365" s="4">
        <f>Table39[[#This Row],[CNA Hours Contract]]/Table39[[#This Row],[CNA Hours]]</f>
        <v>0</v>
      </c>
      <c r="AJ365" s="3">
        <v>37.616555555555557</v>
      </c>
      <c r="AK365" s="3">
        <v>0</v>
      </c>
      <c r="AL365" s="4">
        <f>Table39[[#This Row],[NA in Training Hours Contract]]/Table39[[#This Row],[NA in Training Hours]]</f>
        <v>0</v>
      </c>
      <c r="AM365" s="3">
        <v>21.596777777777781</v>
      </c>
      <c r="AN365" s="3">
        <v>0</v>
      </c>
      <c r="AO365" s="4">
        <f>Table39[[#This Row],[Med Aide/Tech Hours Contract]]/Table39[[#This Row],[Med Aide/Tech Hours]]</f>
        <v>0</v>
      </c>
      <c r="AP365" s="1" t="s">
        <v>363</v>
      </c>
      <c r="AQ365" s="1">
        <v>7</v>
      </c>
    </row>
    <row r="366" spans="1:43" x14ac:dyDescent="0.2">
      <c r="A366" s="1" t="s">
        <v>479</v>
      </c>
      <c r="B366" s="1" t="s">
        <v>845</v>
      </c>
      <c r="C366" s="1" t="s">
        <v>1000</v>
      </c>
      <c r="D366" s="1" t="s">
        <v>1232</v>
      </c>
      <c r="E366" s="3">
        <v>24.233333333333334</v>
      </c>
      <c r="F366" s="3">
        <f t="shared" si="17"/>
        <v>107.47499999999999</v>
      </c>
      <c r="G366" s="3">
        <f>SUM(Table39[[#This Row],[RN Hours Contract (W/ Admin, DON)]], Table39[[#This Row],[LPN Contract Hours (w/ Admin)]], Table39[[#This Row],[CNA/NA/Med Aide Contract Hours]])</f>
        <v>0</v>
      </c>
      <c r="H366" s="4">
        <f>Table39[[#This Row],[Total Contract Hours]]/Table39[[#This Row],[Total Hours Nurse Staffing]]</f>
        <v>0</v>
      </c>
      <c r="I366" s="3">
        <f>SUM(Table39[[#This Row],[RN Hours]], Table39[[#This Row],[RN Admin Hours]], Table39[[#This Row],[RN DON Hours]])</f>
        <v>11.955555555555556</v>
      </c>
      <c r="J366" s="3">
        <f t="shared" si="15"/>
        <v>0</v>
      </c>
      <c r="K366" s="4">
        <f>Table39[[#This Row],[RN Hours Contract (W/ Admin, DON)]]/Table39[[#This Row],[RN Hours (w/ Admin, DON)]]</f>
        <v>0</v>
      </c>
      <c r="L366" s="3">
        <v>2.0555555555555554</v>
      </c>
      <c r="M366" s="3">
        <v>0</v>
      </c>
      <c r="N366" s="4">
        <f>Table39[[#This Row],[RN Hours Contract]]/Table39[[#This Row],[RN Hours]]</f>
        <v>0</v>
      </c>
      <c r="O366" s="3">
        <v>5.0111111111111111</v>
      </c>
      <c r="P366" s="3">
        <v>0</v>
      </c>
      <c r="Q366" s="4">
        <f>Table39[[#This Row],[RN Admin Hours Contract]]/Table39[[#This Row],[RN Admin Hours]]</f>
        <v>0</v>
      </c>
      <c r="R366" s="3">
        <v>4.8888888888888893</v>
      </c>
      <c r="S366" s="3">
        <v>0</v>
      </c>
      <c r="T366" s="4">
        <f>Table39[[#This Row],[RN DON Hours Contract]]/Table39[[#This Row],[RN DON Hours]]</f>
        <v>0</v>
      </c>
      <c r="U366" s="3">
        <f>SUM(Table39[[#This Row],[LPN Hours]], Table39[[#This Row],[LPN Admin Hours]])</f>
        <v>30.494444444444444</v>
      </c>
      <c r="V366" s="3">
        <f>Table39[[#This Row],[LPN Hours Contract]]+Table39[[#This Row],[LPN Admin Hours Contract]]</f>
        <v>0</v>
      </c>
      <c r="W366" s="4">
        <f t="shared" si="16"/>
        <v>0</v>
      </c>
      <c r="X366" s="3">
        <v>30.494444444444444</v>
      </c>
      <c r="Y366" s="3">
        <v>0</v>
      </c>
      <c r="Z366" s="4">
        <f>Table39[[#This Row],[LPN Hours Contract]]/Table39[[#This Row],[LPN Hours]]</f>
        <v>0</v>
      </c>
      <c r="AA366" s="3">
        <v>0</v>
      </c>
      <c r="AB366" s="3">
        <v>0</v>
      </c>
      <c r="AC366" s="4">
        <v>0</v>
      </c>
      <c r="AD366" s="3">
        <f>SUM(Table39[[#This Row],[CNA Hours]], Table39[[#This Row],[NA in Training Hours]], Table39[[#This Row],[Med Aide/Tech Hours]])</f>
        <v>65.024999999999991</v>
      </c>
      <c r="AE366" s="3">
        <f>SUM(Table39[[#This Row],[CNA Hours Contract]], Table39[[#This Row],[NA in Training Hours Contract]], Table39[[#This Row],[Med Aide/Tech Hours Contract]])</f>
        <v>0</v>
      </c>
      <c r="AF366" s="4">
        <f>Table39[[#This Row],[CNA/NA/Med Aide Contract Hours]]/Table39[[#This Row],[Total CNA, NA in Training, Med Aide/Tech Hours]]</f>
        <v>0</v>
      </c>
      <c r="AG366" s="3">
        <v>63.24722222222222</v>
      </c>
      <c r="AH366" s="3">
        <v>0</v>
      </c>
      <c r="AI366" s="4">
        <f>Table39[[#This Row],[CNA Hours Contract]]/Table39[[#This Row],[CNA Hours]]</f>
        <v>0</v>
      </c>
      <c r="AJ366" s="3">
        <v>1.7777777777777777</v>
      </c>
      <c r="AK366" s="3">
        <v>0</v>
      </c>
      <c r="AL366" s="4">
        <f>Table39[[#This Row],[NA in Training Hours Contract]]/Table39[[#This Row],[NA in Training Hours]]</f>
        <v>0</v>
      </c>
      <c r="AM366" s="3">
        <v>0</v>
      </c>
      <c r="AN366" s="3">
        <v>0</v>
      </c>
      <c r="AO366" s="4">
        <v>0</v>
      </c>
      <c r="AP366" s="1" t="s">
        <v>364</v>
      </c>
      <c r="AQ366" s="1">
        <v>7</v>
      </c>
    </row>
    <row r="367" spans="1:43" x14ac:dyDescent="0.2">
      <c r="A367" s="1" t="s">
        <v>479</v>
      </c>
      <c r="B367" s="1" t="s">
        <v>846</v>
      </c>
      <c r="C367" s="1" t="s">
        <v>1050</v>
      </c>
      <c r="D367" s="1" t="s">
        <v>1276</v>
      </c>
      <c r="E367" s="3">
        <v>86.388888888888886</v>
      </c>
      <c r="F367" s="3">
        <f t="shared" si="17"/>
        <v>415.08333333333331</v>
      </c>
      <c r="G367" s="3">
        <f>SUM(Table39[[#This Row],[RN Hours Contract (W/ Admin, DON)]], Table39[[#This Row],[LPN Contract Hours (w/ Admin)]], Table39[[#This Row],[CNA/NA/Med Aide Contract Hours]])</f>
        <v>27.569444444444443</v>
      </c>
      <c r="H367" s="4">
        <f>Table39[[#This Row],[Total Contract Hours]]/Table39[[#This Row],[Total Hours Nurse Staffing]]</f>
        <v>6.6419059091213276E-2</v>
      </c>
      <c r="I367" s="3">
        <f>SUM(Table39[[#This Row],[RN Hours]], Table39[[#This Row],[RN Admin Hours]], Table39[[#This Row],[RN DON Hours]])</f>
        <v>63.605555555555554</v>
      </c>
      <c r="J367" s="3">
        <f t="shared" si="15"/>
        <v>0</v>
      </c>
      <c r="K367" s="4">
        <f>Table39[[#This Row],[RN Hours Contract (W/ Admin, DON)]]/Table39[[#This Row],[RN Hours (w/ Admin, DON)]]</f>
        <v>0</v>
      </c>
      <c r="L367" s="3">
        <v>28.505555555555556</v>
      </c>
      <c r="M367" s="3">
        <v>0</v>
      </c>
      <c r="N367" s="4">
        <f>Table39[[#This Row],[RN Hours Contract]]/Table39[[#This Row],[RN Hours]]</f>
        <v>0</v>
      </c>
      <c r="O367" s="3">
        <v>31.011111111111113</v>
      </c>
      <c r="P367" s="3">
        <v>0</v>
      </c>
      <c r="Q367" s="4">
        <f>Table39[[#This Row],[RN Admin Hours Contract]]/Table39[[#This Row],[RN Admin Hours]]</f>
        <v>0</v>
      </c>
      <c r="R367" s="3">
        <v>4.0888888888888886</v>
      </c>
      <c r="S367" s="3">
        <v>0</v>
      </c>
      <c r="T367" s="4">
        <f>Table39[[#This Row],[RN DON Hours Contract]]/Table39[[#This Row],[RN DON Hours]]</f>
        <v>0</v>
      </c>
      <c r="U367" s="3">
        <f>SUM(Table39[[#This Row],[LPN Hours]], Table39[[#This Row],[LPN Admin Hours]])</f>
        <v>114.90277777777777</v>
      </c>
      <c r="V367" s="3">
        <f>Table39[[#This Row],[LPN Hours Contract]]+Table39[[#This Row],[LPN Admin Hours Contract]]</f>
        <v>10.444444444444445</v>
      </c>
      <c r="W367" s="4">
        <f t="shared" si="16"/>
        <v>9.0898102260365043E-2</v>
      </c>
      <c r="X367" s="3">
        <v>95.822222222222223</v>
      </c>
      <c r="Y367" s="3">
        <v>10.444444444444445</v>
      </c>
      <c r="Z367" s="4">
        <f>Table39[[#This Row],[LPN Hours Contract]]/Table39[[#This Row],[LPN Hours]]</f>
        <v>0.10899814471243043</v>
      </c>
      <c r="AA367" s="3">
        <v>19.080555555555556</v>
      </c>
      <c r="AB367" s="3">
        <v>0</v>
      </c>
      <c r="AC367" s="4">
        <f>Table39[[#This Row],[LPN Admin Hours Contract]]/Table39[[#This Row],[LPN Admin Hours]]</f>
        <v>0</v>
      </c>
      <c r="AD367" s="3">
        <f>SUM(Table39[[#This Row],[CNA Hours]], Table39[[#This Row],[NA in Training Hours]], Table39[[#This Row],[Med Aide/Tech Hours]])</f>
        <v>236.57499999999999</v>
      </c>
      <c r="AE367" s="3">
        <f>SUM(Table39[[#This Row],[CNA Hours Contract]], Table39[[#This Row],[NA in Training Hours Contract]], Table39[[#This Row],[Med Aide/Tech Hours Contract]])</f>
        <v>17.125</v>
      </c>
      <c r="AF367" s="4">
        <f>Table39[[#This Row],[CNA/NA/Med Aide Contract Hours]]/Table39[[#This Row],[Total CNA, NA in Training, Med Aide/Tech Hours]]</f>
        <v>7.2387192222339636E-2</v>
      </c>
      <c r="AG367" s="3">
        <v>197.39444444444445</v>
      </c>
      <c r="AH367" s="3">
        <v>17.125</v>
      </c>
      <c r="AI367" s="4">
        <f>Table39[[#This Row],[CNA Hours Contract]]/Table39[[#This Row],[CNA Hours]]</f>
        <v>8.6755227829219558E-2</v>
      </c>
      <c r="AJ367" s="3">
        <v>0</v>
      </c>
      <c r="AK367" s="3">
        <v>0</v>
      </c>
      <c r="AL367" s="4">
        <v>0</v>
      </c>
      <c r="AM367" s="3">
        <v>39.180555555555557</v>
      </c>
      <c r="AN367" s="3">
        <v>0</v>
      </c>
      <c r="AO367" s="4">
        <f>Table39[[#This Row],[Med Aide/Tech Hours Contract]]/Table39[[#This Row],[Med Aide/Tech Hours]]</f>
        <v>0</v>
      </c>
      <c r="AP367" s="1" t="s">
        <v>365</v>
      </c>
      <c r="AQ367" s="1">
        <v>7</v>
      </c>
    </row>
    <row r="368" spans="1:43" x14ac:dyDescent="0.2">
      <c r="A368" s="1" t="s">
        <v>479</v>
      </c>
      <c r="B368" s="1" t="s">
        <v>847</v>
      </c>
      <c r="C368" s="1" t="s">
        <v>1062</v>
      </c>
      <c r="D368" s="1" t="s">
        <v>1276</v>
      </c>
      <c r="E368" s="3">
        <v>74.388888888888886</v>
      </c>
      <c r="F368" s="3">
        <f t="shared" si="17"/>
        <v>237.26522222222223</v>
      </c>
      <c r="G368" s="3">
        <f>SUM(Table39[[#This Row],[RN Hours Contract (W/ Admin, DON)]], Table39[[#This Row],[LPN Contract Hours (w/ Admin)]], Table39[[#This Row],[CNA/NA/Med Aide Contract Hours]])</f>
        <v>1.1055555555555556</v>
      </c>
      <c r="H368" s="4">
        <f>Table39[[#This Row],[Total Contract Hours]]/Table39[[#This Row],[Total Hours Nurse Staffing]]</f>
        <v>4.6595769291468006E-3</v>
      </c>
      <c r="I368" s="3">
        <f>SUM(Table39[[#This Row],[RN Hours]], Table39[[#This Row],[RN Admin Hours]], Table39[[#This Row],[RN DON Hours]])</f>
        <v>22.533888888888889</v>
      </c>
      <c r="J368" s="3">
        <f t="shared" si="15"/>
        <v>1.1055555555555556</v>
      </c>
      <c r="K368" s="4">
        <f>Table39[[#This Row],[RN Hours Contract (W/ Admin, DON)]]/Table39[[#This Row],[RN Hours (w/ Admin, DON)]]</f>
        <v>4.9061906757722942E-2</v>
      </c>
      <c r="L368" s="3">
        <v>16.933888888888887</v>
      </c>
      <c r="M368" s="3">
        <v>1.1055555555555556</v>
      </c>
      <c r="N368" s="4">
        <f>Table39[[#This Row],[RN Hours Contract]]/Table39[[#This Row],[RN Hours]]</f>
        <v>6.5286571962862125E-2</v>
      </c>
      <c r="O368" s="3">
        <v>0</v>
      </c>
      <c r="P368" s="3">
        <v>0</v>
      </c>
      <c r="Q368" s="4">
        <v>0</v>
      </c>
      <c r="R368" s="3">
        <v>5.6</v>
      </c>
      <c r="S368" s="3">
        <v>0</v>
      </c>
      <c r="T368" s="4">
        <f>Table39[[#This Row],[RN DON Hours Contract]]/Table39[[#This Row],[RN DON Hours]]</f>
        <v>0</v>
      </c>
      <c r="U368" s="3">
        <f>SUM(Table39[[#This Row],[LPN Hours]], Table39[[#This Row],[LPN Admin Hours]])</f>
        <v>52.44488888888889</v>
      </c>
      <c r="V368" s="3">
        <f>Table39[[#This Row],[LPN Hours Contract]]+Table39[[#This Row],[LPN Admin Hours Contract]]</f>
        <v>0</v>
      </c>
      <c r="W368" s="4">
        <f t="shared" si="16"/>
        <v>0</v>
      </c>
      <c r="X368" s="3">
        <v>52.44488888888889</v>
      </c>
      <c r="Y368" s="3">
        <v>0</v>
      </c>
      <c r="Z368" s="4">
        <f>Table39[[#This Row],[LPN Hours Contract]]/Table39[[#This Row],[LPN Hours]]</f>
        <v>0</v>
      </c>
      <c r="AA368" s="3">
        <v>0</v>
      </c>
      <c r="AB368" s="3">
        <v>0</v>
      </c>
      <c r="AC368" s="4">
        <v>0</v>
      </c>
      <c r="AD368" s="3">
        <f>SUM(Table39[[#This Row],[CNA Hours]], Table39[[#This Row],[NA in Training Hours]], Table39[[#This Row],[Med Aide/Tech Hours]])</f>
        <v>162.28644444444444</v>
      </c>
      <c r="AE368" s="3">
        <f>SUM(Table39[[#This Row],[CNA Hours Contract]], Table39[[#This Row],[NA in Training Hours Contract]], Table39[[#This Row],[Med Aide/Tech Hours Contract]])</f>
        <v>0</v>
      </c>
      <c r="AF368" s="4">
        <f>Table39[[#This Row],[CNA/NA/Med Aide Contract Hours]]/Table39[[#This Row],[Total CNA, NA in Training, Med Aide/Tech Hours]]</f>
        <v>0</v>
      </c>
      <c r="AG368" s="3">
        <v>87.132888888888886</v>
      </c>
      <c r="AH368" s="3">
        <v>0</v>
      </c>
      <c r="AI368" s="4">
        <f>Table39[[#This Row],[CNA Hours Contract]]/Table39[[#This Row],[CNA Hours]]</f>
        <v>0</v>
      </c>
      <c r="AJ368" s="3">
        <v>34.616000000000007</v>
      </c>
      <c r="AK368" s="3">
        <v>0</v>
      </c>
      <c r="AL368" s="4">
        <f>Table39[[#This Row],[NA in Training Hours Contract]]/Table39[[#This Row],[NA in Training Hours]]</f>
        <v>0</v>
      </c>
      <c r="AM368" s="3">
        <v>40.537555555555542</v>
      </c>
      <c r="AN368" s="3">
        <v>0</v>
      </c>
      <c r="AO368" s="4">
        <f>Table39[[#This Row],[Med Aide/Tech Hours Contract]]/Table39[[#This Row],[Med Aide/Tech Hours]]</f>
        <v>0</v>
      </c>
      <c r="AP368" s="1" t="s">
        <v>366</v>
      </c>
      <c r="AQ368" s="1">
        <v>7</v>
      </c>
    </row>
    <row r="369" spans="1:43" x14ac:dyDescent="0.2">
      <c r="A369" s="1" t="s">
        <v>479</v>
      </c>
      <c r="B369" s="1" t="s">
        <v>848</v>
      </c>
      <c r="C369" s="1" t="s">
        <v>1031</v>
      </c>
      <c r="D369" s="1" t="s">
        <v>1203</v>
      </c>
      <c r="E369" s="3">
        <v>78.711111111111109</v>
      </c>
      <c r="F369" s="3">
        <f t="shared" si="17"/>
        <v>262.08166666666665</v>
      </c>
      <c r="G369" s="3">
        <f>SUM(Table39[[#This Row],[RN Hours Contract (W/ Admin, DON)]], Table39[[#This Row],[LPN Contract Hours (w/ Admin)]], Table39[[#This Row],[CNA/NA/Med Aide Contract Hours]])</f>
        <v>2.0227777777777778</v>
      </c>
      <c r="H369" s="4">
        <f>Table39[[#This Row],[Total Contract Hours]]/Table39[[#This Row],[Total Hours Nurse Staffing]]</f>
        <v>7.7181200940334548E-3</v>
      </c>
      <c r="I369" s="3">
        <f>SUM(Table39[[#This Row],[RN Hours]], Table39[[#This Row],[RN Admin Hours]], Table39[[#This Row],[RN DON Hours]])</f>
        <v>27.757333333333335</v>
      </c>
      <c r="J369" s="3">
        <f t="shared" ref="J369:J432" si="18">SUM(M369,P369,S369)</f>
        <v>2.0227777777777778</v>
      </c>
      <c r="K369" s="4">
        <f>Table39[[#This Row],[RN Hours Contract (W/ Admin, DON)]]/Table39[[#This Row],[RN Hours (w/ Admin, DON)]]</f>
        <v>7.2873634995356582E-2</v>
      </c>
      <c r="L369" s="3">
        <v>21.871666666666666</v>
      </c>
      <c r="M369" s="3">
        <v>0</v>
      </c>
      <c r="N369" s="4">
        <f>Table39[[#This Row],[RN Hours Contract]]/Table39[[#This Row],[RN Hours]]</f>
        <v>0</v>
      </c>
      <c r="O369" s="3">
        <v>2.0227777777777778</v>
      </c>
      <c r="P369" s="3">
        <v>2.0227777777777778</v>
      </c>
      <c r="Q369" s="4">
        <f>Table39[[#This Row],[RN Admin Hours Contract]]/Table39[[#This Row],[RN Admin Hours]]</f>
        <v>1</v>
      </c>
      <c r="R369" s="3">
        <v>3.8628888888888877</v>
      </c>
      <c r="S369" s="3">
        <v>0</v>
      </c>
      <c r="T369" s="4">
        <f>Table39[[#This Row],[RN DON Hours Contract]]/Table39[[#This Row],[RN DON Hours]]</f>
        <v>0</v>
      </c>
      <c r="U369" s="3">
        <f>SUM(Table39[[#This Row],[LPN Hours]], Table39[[#This Row],[LPN Admin Hours]])</f>
        <v>65.99411111111111</v>
      </c>
      <c r="V369" s="3">
        <f>Table39[[#This Row],[LPN Hours Contract]]+Table39[[#This Row],[LPN Admin Hours Contract]]</f>
        <v>0</v>
      </c>
      <c r="W369" s="4">
        <f t="shared" ref="W369:W432" si="19">V369/U369</f>
        <v>0</v>
      </c>
      <c r="X369" s="3">
        <v>57.158777777777779</v>
      </c>
      <c r="Y369" s="3">
        <v>0</v>
      </c>
      <c r="Z369" s="4">
        <f>Table39[[#This Row],[LPN Hours Contract]]/Table39[[#This Row],[LPN Hours]]</f>
        <v>0</v>
      </c>
      <c r="AA369" s="3">
        <v>8.8353333333333346</v>
      </c>
      <c r="AB369" s="3">
        <v>0</v>
      </c>
      <c r="AC369" s="4">
        <f>Table39[[#This Row],[LPN Admin Hours Contract]]/Table39[[#This Row],[LPN Admin Hours]]</f>
        <v>0</v>
      </c>
      <c r="AD369" s="3">
        <f>SUM(Table39[[#This Row],[CNA Hours]], Table39[[#This Row],[NA in Training Hours]], Table39[[#This Row],[Med Aide/Tech Hours]])</f>
        <v>168.3302222222222</v>
      </c>
      <c r="AE369" s="3">
        <f>SUM(Table39[[#This Row],[CNA Hours Contract]], Table39[[#This Row],[NA in Training Hours Contract]], Table39[[#This Row],[Med Aide/Tech Hours Contract]])</f>
        <v>0</v>
      </c>
      <c r="AF369" s="4">
        <f>Table39[[#This Row],[CNA/NA/Med Aide Contract Hours]]/Table39[[#This Row],[Total CNA, NA in Training, Med Aide/Tech Hours]]</f>
        <v>0</v>
      </c>
      <c r="AG369" s="3">
        <v>145.14399999999998</v>
      </c>
      <c r="AH369" s="3">
        <v>0</v>
      </c>
      <c r="AI369" s="4">
        <f>Table39[[#This Row],[CNA Hours Contract]]/Table39[[#This Row],[CNA Hours]]</f>
        <v>0</v>
      </c>
      <c r="AJ369" s="3">
        <v>0</v>
      </c>
      <c r="AK369" s="3">
        <v>0</v>
      </c>
      <c r="AL369" s="4">
        <v>0</v>
      </c>
      <c r="AM369" s="3">
        <v>23.186222222222224</v>
      </c>
      <c r="AN369" s="3">
        <v>0</v>
      </c>
      <c r="AO369" s="4">
        <f>Table39[[#This Row],[Med Aide/Tech Hours Contract]]/Table39[[#This Row],[Med Aide/Tech Hours]]</f>
        <v>0</v>
      </c>
      <c r="AP369" s="1" t="s">
        <v>367</v>
      </c>
      <c r="AQ369" s="1">
        <v>7</v>
      </c>
    </row>
    <row r="370" spans="1:43" x14ac:dyDescent="0.2">
      <c r="A370" s="1" t="s">
        <v>479</v>
      </c>
      <c r="B370" s="1" t="s">
        <v>849</v>
      </c>
      <c r="C370" s="1" t="s">
        <v>1148</v>
      </c>
      <c r="D370" s="1" t="s">
        <v>1203</v>
      </c>
      <c r="E370" s="3">
        <v>68.022222222222226</v>
      </c>
      <c r="F370" s="3">
        <f t="shared" si="17"/>
        <v>319.721</v>
      </c>
      <c r="G370" s="3">
        <f>SUM(Table39[[#This Row],[RN Hours Contract (W/ Admin, DON)]], Table39[[#This Row],[LPN Contract Hours (w/ Admin)]], Table39[[#This Row],[CNA/NA/Med Aide Contract Hours]])</f>
        <v>0</v>
      </c>
      <c r="H370" s="4">
        <f>Table39[[#This Row],[Total Contract Hours]]/Table39[[#This Row],[Total Hours Nurse Staffing]]</f>
        <v>0</v>
      </c>
      <c r="I370" s="3">
        <f>SUM(Table39[[#This Row],[RN Hours]], Table39[[#This Row],[RN Admin Hours]], Table39[[#This Row],[RN DON Hours]])</f>
        <v>35.469888888888889</v>
      </c>
      <c r="J370" s="3">
        <f t="shared" si="18"/>
        <v>0</v>
      </c>
      <c r="K370" s="4">
        <f>Table39[[#This Row],[RN Hours Contract (W/ Admin, DON)]]/Table39[[#This Row],[RN Hours (w/ Admin, DON)]]</f>
        <v>0</v>
      </c>
      <c r="L370" s="3">
        <v>24.475444444444445</v>
      </c>
      <c r="M370" s="3">
        <v>0</v>
      </c>
      <c r="N370" s="4">
        <f>Table39[[#This Row],[RN Hours Contract]]/Table39[[#This Row],[RN Hours]]</f>
        <v>0</v>
      </c>
      <c r="O370" s="3">
        <v>7.5944444444444441</v>
      </c>
      <c r="P370" s="3">
        <v>0</v>
      </c>
      <c r="Q370" s="4">
        <f>Table39[[#This Row],[RN Admin Hours Contract]]/Table39[[#This Row],[RN Admin Hours]]</f>
        <v>0</v>
      </c>
      <c r="R370" s="3">
        <v>3.4</v>
      </c>
      <c r="S370" s="3">
        <v>0</v>
      </c>
      <c r="T370" s="4">
        <f>Table39[[#This Row],[RN DON Hours Contract]]/Table39[[#This Row],[RN DON Hours]]</f>
        <v>0</v>
      </c>
      <c r="U370" s="3">
        <f>SUM(Table39[[#This Row],[LPN Hours]], Table39[[#This Row],[LPN Admin Hours]])</f>
        <v>82.923444444444442</v>
      </c>
      <c r="V370" s="3">
        <f>Table39[[#This Row],[LPN Hours Contract]]+Table39[[#This Row],[LPN Admin Hours Contract]]</f>
        <v>0</v>
      </c>
      <c r="W370" s="4">
        <f t="shared" si="19"/>
        <v>0</v>
      </c>
      <c r="X370" s="3">
        <v>68.076222222222214</v>
      </c>
      <c r="Y370" s="3">
        <v>0</v>
      </c>
      <c r="Z370" s="4">
        <f>Table39[[#This Row],[LPN Hours Contract]]/Table39[[#This Row],[LPN Hours]]</f>
        <v>0</v>
      </c>
      <c r="AA370" s="3">
        <v>14.847222222222221</v>
      </c>
      <c r="AB370" s="3">
        <v>0</v>
      </c>
      <c r="AC370" s="4">
        <f>Table39[[#This Row],[LPN Admin Hours Contract]]/Table39[[#This Row],[LPN Admin Hours]]</f>
        <v>0</v>
      </c>
      <c r="AD370" s="3">
        <f>SUM(Table39[[#This Row],[CNA Hours]], Table39[[#This Row],[NA in Training Hours]], Table39[[#This Row],[Med Aide/Tech Hours]])</f>
        <v>201.32766666666666</v>
      </c>
      <c r="AE370" s="3">
        <f>SUM(Table39[[#This Row],[CNA Hours Contract]], Table39[[#This Row],[NA in Training Hours Contract]], Table39[[#This Row],[Med Aide/Tech Hours Contract]])</f>
        <v>0</v>
      </c>
      <c r="AF370" s="4">
        <f>Table39[[#This Row],[CNA/NA/Med Aide Contract Hours]]/Table39[[#This Row],[Total CNA, NA in Training, Med Aide/Tech Hours]]</f>
        <v>0</v>
      </c>
      <c r="AG370" s="3">
        <v>163.98866666666666</v>
      </c>
      <c r="AH370" s="3">
        <v>0</v>
      </c>
      <c r="AI370" s="4">
        <f>Table39[[#This Row],[CNA Hours Contract]]/Table39[[#This Row],[CNA Hours]]</f>
        <v>0</v>
      </c>
      <c r="AJ370" s="3">
        <v>0</v>
      </c>
      <c r="AK370" s="3">
        <v>0</v>
      </c>
      <c r="AL370" s="4">
        <v>0</v>
      </c>
      <c r="AM370" s="3">
        <v>37.338999999999999</v>
      </c>
      <c r="AN370" s="3">
        <v>0</v>
      </c>
      <c r="AO370" s="4">
        <f>Table39[[#This Row],[Med Aide/Tech Hours Contract]]/Table39[[#This Row],[Med Aide/Tech Hours]]</f>
        <v>0</v>
      </c>
      <c r="AP370" s="1" t="s">
        <v>368</v>
      </c>
      <c r="AQ370" s="1">
        <v>7</v>
      </c>
    </row>
    <row r="371" spans="1:43" x14ac:dyDescent="0.2">
      <c r="A371" s="1" t="s">
        <v>479</v>
      </c>
      <c r="B371" s="1" t="s">
        <v>850</v>
      </c>
      <c r="C371" s="1" t="s">
        <v>1037</v>
      </c>
      <c r="D371" s="1" t="s">
        <v>1301</v>
      </c>
      <c r="E371" s="3">
        <v>33.12222222222222</v>
      </c>
      <c r="F371" s="3">
        <f t="shared" si="17"/>
        <v>120.92222222222222</v>
      </c>
      <c r="G371" s="3">
        <f>SUM(Table39[[#This Row],[RN Hours Contract (W/ Admin, DON)]], Table39[[#This Row],[LPN Contract Hours (w/ Admin)]], Table39[[#This Row],[CNA/NA/Med Aide Contract Hours]])</f>
        <v>0</v>
      </c>
      <c r="H371" s="4">
        <f>Table39[[#This Row],[Total Contract Hours]]/Table39[[#This Row],[Total Hours Nurse Staffing]]</f>
        <v>0</v>
      </c>
      <c r="I371" s="3">
        <f>SUM(Table39[[#This Row],[RN Hours]], Table39[[#This Row],[RN Admin Hours]], Table39[[#This Row],[RN DON Hours]])</f>
        <v>17.990666666666666</v>
      </c>
      <c r="J371" s="3">
        <f t="shared" si="18"/>
        <v>0</v>
      </c>
      <c r="K371" s="4">
        <f>Table39[[#This Row],[RN Hours Contract (W/ Admin, DON)]]/Table39[[#This Row],[RN Hours (w/ Admin, DON)]]</f>
        <v>0</v>
      </c>
      <c r="L371" s="3">
        <v>10.721888888888889</v>
      </c>
      <c r="M371" s="3">
        <v>0</v>
      </c>
      <c r="N371" s="4">
        <f>Table39[[#This Row],[RN Hours Contract]]/Table39[[#This Row],[RN Hours]]</f>
        <v>0</v>
      </c>
      <c r="O371" s="3">
        <v>6.0164444444444447</v>
      </c>
      <c r="P371" s="3">
        <v>0</v>
      </c>
      <c r="Q371" s="4">
        <f>Table39[[#This Row],[RN Admin Hours Contract]]/Table39[[#This Row],[RN Admin Hours]]</f>
        <v>0</v>
      </c>
      <c r="R371" s="3">
        <v>1.2523333333333335</v>
      </c>
      <c r="S371" s="3">
        <v>0</v>
      </c>
      <c r="T371" s="4">
        <f>Table39[[#This Row],[RN DON Hours Contract]]/Table39[[#This Row],[RN DON Hours]]</f>
        <v>0</v>
      </c>
      <c r="U371" s="3">
        <f>SUM(Table39[[#This Row],[LPN Hours]], Table39[[#This Row],[LPN Admin Hours]])</f>
        <v>33.393444444444448</v>
      </c>
      <c r="V371" s="3">
        <f>Table39[[#This Row],[LPN Hours Contract]]+Table39[[#This Row],[LPN Admin Hours Contract]]</f>
        <v>0</v>
      </c>
      <c r="W371" s="4">
        <f t="shared" si="19"/>
        <v>0</v>
      </c>
      <c r="X371" s="3">
        <v>29.242222222222225</v>
      </c>
      <c r="Y371" s="3">
        <v>0</v>
      </c>
      <c r="Z371" s="4">
        <f>Table39[[#This Row],[LPN Hours Contract]]/Table39[[#This Row],[LPN Hours]]</f>
        <v>0</v>
      </c>
      <c r="AA371" s="3">
        <v>4.1512222222222226</v>
      </c>
      <c r="AB371" s="3">
        <v>0</v>
      </c>
      <c r="AC371" s="4">
        <f>Table39[[#This Row],[LPN Admin Hours Contract]]/Table39[[#This Row],[LPN Admin Hours]]</f>
        <v>0</v>
      </c>
      <c r="AD371" s="3">
        <f>SUM(Table39[[#This Row],[CNA Hours]], Table39[[#This Row],[NA in Training Hours]], Table39[[#This Row],[Med Aide/Tech Hours]])</f>
        <v>69.538111111111107</v>
      </c>
      <c r="AE371" s="3">
        <f>SUM(Table39[[#This Row],[CNA Hours Contract]], Table39[[#This Row],[NA in Training Hours Contract]], Table39[[#This Row],[Med Aide/Tech Hours Contract]])</f>
        <v>0</v>
      </c>
      <c r="AF371" s="4">
        <f>Table39[[#This Row],[CNA/NA/Med Aide Contract Hours]]/Table39[[#This Row],[Total CNA, NA in Training, Med Aide/Tech Hours]]</f>
        <v>0</v>
      </c>
      <c r="AG371" s="3">
        <v>52.413111111111114</v>
      </c>
      <c r="AH371" s="3">
        <v>0</v>
      </c>
      <c r="AI371" s="4">
        <f>Table39[[#This Row],[CNA Hours Contract]]/Table39[[#This Row],[CNA Hours]]</f>
        <v>0</v>
      </c>
      <c r="AJ371" s="3">
        <v>15.706111111111113</v>
      </c>
      <c r="AK371" s="3">
        <v>0</v>
      </c>
      <c r="AL371" s="4">
        <f>Table39[[#This Row],[NA in Training Hours Contract]]/Table39[[#This Row],[NA in Training Hours]]</f>
        <v>0</v>
      </c>
      <c r="AM371" s="3">
        <v>1.4188888888888889</v>
      </c>
      <c r="AN371" s="3">
        <v>0</v>
      </c>
      <c r="AO371" s="4">
        <f>Table39[[#This Row],[Med Aide/Tech Hours Contract]]/Table39[[#This Row],[Med Aide/Tech Hours]]</f>
        <v>0</v>
      </c>
      <c r="AP371" s="1" t="s">
        <v>369</v>
      </c>
      <c r="AQ371" s="1">
        <v>7</v>
      </c>
    </row>
    <row r="372" spans="1:43" x14ac:dyDescent="0.2">
      <c r="A372" s="1" t="s">
        <v>479</v>
      </c>
      <c r="B372" s="1" t="s">
        <v>851</v>
      </c>
      <c r="C372" s="1" t="s">
        <v>1005</v>
      </c>
      <c r="D372" s="1" t="s">
        <v>1224</v>
      </c>
      <c r="E372" s="3">
        <v>48.177777777777777</v>
      </c>
      <c r="F372" s="3">
        <f t="shared" si="17"/>
        <v>175.91577777777778</v>
      </c>
      <c r="G372" s="3">
        <f>SUM(Table39[[#This Row],[RN Hours Contract (W/ Admin, DON)]], Table39[[#This Row],[LPN Contract Hours (w/ Admin)]], Table39[[#This Row],[CNA/NA/Med Aide Contract Hours]])</f>
        <v>0</v>
      </c>
      <c r="H372" s="4">
        <f>Table39[[#This Row],[Total Contract Hours]]/Table39[[#This Row],[Total Hours Nurse Staffing]]</f>
        <v>0</v>
      </c>
      <c r="I372" s="3">
        <f>SUM(Table39[[#This Row],[RN Hours]], Table39[[#This Row],[RN Admin Hours]], Table39[[#This Row],[RN DON Hours]])</f>
        <v>30.879666666666669</v>
      </c>
      <c r="J372" s="3">
        <f t="shared" si="18"/>
        <v>0</v>
      </c>
      <c r="K372" s="4">
        <f>Table39[[#This Row],[RN Hours Contract (W/ Admin, DON)]]/Table39[[#This Row],[RN Hours (w/ Admin, DON)]]</f>
        <v>0</v>
      </c>
      <c r="L372" s="3">
        <v>17.444444444444443</v>
      </c>
      <c r="M372" s="3">
        <v>0</v>
      </c>
      <c r="N372" s="4">
        <f>Table39[[#This Row],[RN Hours Contract]]/Table39[[#This Row],[RN Hours]]</f>
        <v>0</v>
      </c>
      <c r="O372" s="3">
        <v>7.2611111111111111</v>
      </c>
      <c r="P372" s="3">
        <v>0</v>
      </c>
      <c r="Q372" s="4">
        <f>Table39[[#This Row],[RN Admin Hours Contract]]/Table39[[#This Row],[RN Admin Hours]]</f>
        <v>0</v>
      </c>
      <c r="R372" s="3">
        <v>6.1741111111111122</v>
      </c>
      <c r="S372" s="3">
        <v>0</v>
      </c>
      <c r="T372" s="4">
        <f>Table39[[#This Row],[RN DON Hours Contract]]/Table39[[#This Row],[RN DON Hours]]</f>
        <v>0</v>
      </c>
      <c r="U372" s="3">
        <f>SUM(Table39[[#This Row],[LPN Hours]], Table39[[#This Row],[LPN Admin Hours]])</f>
        <v>33.652777777777779</v>
      </c>
      <c r="V372" s="3">
        <f>Table39[[#This Row],[LPN Hours Contract]]+Table39[[#This Row],[LPN Admin Hours Contract]]</f>
        <v>0</v>
      </c>
      <c r="W372" s="4">
        <f t="shared" si="19"/>
        <v>0</v>
      </c>
      <c r="X372" s="3">
        <v>28.225000000000001</v>
      </c>
      <c r="Y372" s="3">
        <v>0</v>
      </c>
      <c r="Z372" s="4">
        <f>Table39[[#This Row],[LPN Hours Contract]]/Table39[[#This Row],[LPN Hours]]</f>
        <v>0</v>
      </c>
      <c r="AA372" s="3">
        <v>5.427777777777778</v>
      </c>
      <c r="AB372" s="3">
        <v>0</v>
      </c>
      <c r="AC372" s="4">
        <f>Table39[[#This Row],[LPN Admin Hours Contract]]/Table39[[#This Row],[LPN Admin Hours]]</f>
        <v>0</v>
      </c>
      <c r="AD372" s="3">
        <f>SUM(Table39[[#This Row],[CNA Hours]], Table39[[#This Row],[NA in Training Hours]], Table39[[#This Row],[Med Aide/Tech Hours]])</f>
        <v>111.38333333333333</v>
      </c>
      <c r="AE372" s="3">
        <f>SUM(Table39[[#This Row],[CNA Hours Contract]], Table39[[#This Row],[NA in Training Hours Contract]], Table39[[#This Row],[Med Aide/Tech Hours Contract]])</f>
        <v>0</v>
      </c>
      <c r="AF372" s="4">
        <f>Table39[[#This Row],[CNA/NA/Med Aide Contract Hours]]/Table39[[#This Row],[Total CNA, NA in Training, Med Aide/Tech Hours]]</f>
        <v>0</v>
      </c>
      <c r="AG372" s="3">
        <v>65.136111111111106</v>
      </c>
      <c r="AH372" s="3">
        <v>0</v>
      </c>
      <c r="AI372" s="4">
        <f>Table39[[#This Row],[CNA Hours Contract]]/Table39[[#This Row],[CNA Hours]]</f>
        <v>0</v>
      </c>
      <c r="AJ372" s="3">
        <v>33.269444444444446</v>
      </c>
      <c r="AK372" s="3">
        <v>0</v>
      </c>
      <c r="AL372" s="4">
        <f>Table39[[#This Row],[NA in Training Hours Contract]]/Table39[[#This Row],[NA in Training Hours]]</f>
        <v>0</v>
      </c>
      <c r="AM372" s="3">
        <v>12.977777777777778</v>
      </c>
      <c r="AN372" s="3">
        <v>0</v>
      </c>
      <c r="AO372" s="4">
        <f>Table39[[#This Row],[Med Aide/Tech Hours Contract]]/Table39[[#This Row],[Med Aide/Tech Hours]]</f>
        <v>0</v>
      </c>
      <c r="AP372" s="1" t="s">
        <v>370</v>
      </c>
      <c r="AQ372" s="1">
        <v>7</v>
      </c>
    </row>
    <row r="373" spans="1:43" x14ac:dyDescent="0.2">
      <c r="A373" s="1" t="s">
        <v>479</v>
      </c>
      <c r="B373" s="1" t="s">
        <v>852</v>
      </c>
      <c r="C373" s="1" t="s">
        <v>1096</v>
      </c>
      <c r="D373" s="1" t="s">
        <v>1264</v>
      </c>
      <c r="E373" s="3">
        <v>48.244444444444447</v>
      </c>
      <c r="F373" s="3">
        <f t="shared" si="17"/>
        <v>139.38811111111113</v>
      </c>
      <c r="G373" s="3">
        <f>SUM(Table39[[#This Row],[RN Hours Contract (W/ Admin, DON)]], Table39[[#This Row],[LPN Contract Hours (w/ Admin)]], Table39[[#This Row],[CNA/NA/Med Aide Contract Hours]])</f>
        <v>14.81111111111111</v>
      </c>
      <c r="H373" s="4">
        <f>Table39[[#This Row],[Total Contract Hours]]/Table39[[#This Row],[Total Hours Nurse Staffing]]</f>
        <v>0.10625806600754246</v>
      </c>
      <c r="I373" s="3">
        <f>SUM(Table39[[#This Row],[RN Hours]], Table39[[#This Row],[RN Admin Hours]], Table39[[#This Row],[RN DON Hours]])</f>
        <v>20.713555555555555</v>
      </c>
      <c r="J373" s="3">
        <f t="shared" si="18"/>
        <v>0</v>
      </c>
      <c r="K373" s="4">
        <f>Table39[[#This Row],[RN Hours Contract (W/ Admin, DON)]]/Table39[[#This Row],[RN Hours (w/ Admin, DON)]]</f>
        <v>0</v>
      </c>
      <c r="L373" s="3">
        <v>10.318333333333333</v>
      </c>
      <c r="M373" s="3">
        <v>0</v>
      </c>
      <c r="N373" s="4">
        <f>Table39[[#This Row],[RN Hours Contract]]/Table39[[#This Row],[RN Hours]]</f>
        <v>0</v>
      </c>
      <c r="O373" s="3">
        <v>5.5507777777777774</v>
      </c>
      <c r="P373" s="3">
        <v>0</v>
      </c>
      <c r="Q373" s="4">
        <f>Table39[[#This Row],[RN Admin Hours Contract]]/Table39[[#This Row],[RN Admin Hours]]</f>
        <v>0</v>
      </c>
      <c r="R373" s="3">
        <v>4.8444444444444441</v>
      </c>
      <c r="S373" s="3">
        <v>0</v>
      </c>
      <c r="T373" s="4">
        <f>Table39[[#This Row],[RN DON Hours Contract]]/Table39[[#This Row],[RN DON Hours]]</f>
        <v>0</v>
      </c>
      <c r="U373" s="3">
        <f>SUM(Table39[[#This Row],[LPN Hours]], Table39[[#This Row],[LPN Admin Hours]])</f>
        <v>20.149444444444441</v>
      </c>
      <c r="V373" s="3">
        <f>Table39[[#This Row],[LPN Hours Contract]]+Table39[[#This Row],[LPN Admin Hours Contract]]</f>
        <v>0</v>
      </c>
      <c r="W373" s="4">
        <f t="shared" si="19"/>
        <v>0</v>
      </c>
      <c r="X373" s="3">
        <v>18.14211111111111</v>
      </c>
      <c r="Y373" s="3">
        <v>0</v>
      </c>
      <c r="Z373" s="4">
        <f>Table39[[#This Row],[LPN Hours Contract]]/Table39[[#This Row],[LPN Hours]]</f>
        <v>0</v>
      </c>
      <c r="AA373" s="3">
        <v>2.0073333333333334</v>
      </c>
      <c r="AB373" s="3">
        <v>0</v>
      </c>
      <c r="AC373" s="4">
        <f>Table39[[#This Row],[LPN Admin Hours Contract]]/Table39[[#This Row],[LPN Admin Hours]]</f>
        <v>0</v>
      </c>
      <c r="AD373" s="3">
        <f>SUM(Table39[[#This Row],[CNA Hours]], Table39[[#This Row],[NA in Training Hours]], Table39[[#This Row],[Med Aide/Tech Hours]])</f>
        <v>98.52511111111113</v>
      </c>
      <c r="AE373" s="3">
        <f>SUM(Table39[[#This Row],[CNA Hours Contract]], Table39[[#This Row],[NA in Training Hours Contract]], Table39[[#This Row],[Med Aide/Tech Hours Contract]])</f>
        <v>14.81111111111111</v>
      </c>
      <c r="AF373" s="4">
        <f>Table39[[#This Row],[CNA/NA/Med Aide Contract Hours]]/Table39[[#This Row],[Total CNA, NA in Training, Med Aide/Tech Hours]]</f>
        <v>0.15032828630264589</v>
      </c>
      <c r="AG373" s="3">
        <v>69.500555555555565</v>
      </c>
      <c r="AH373" s="3">
        <v>14.722222222222221</v>
      </c>
      <c r="AI373" s="4">
        <f>Table39[[#This Row],[CNA Hours Contract]]/Table39[[#This Row],[CNA Hours]]</f>
        <v>0.21182884229542526</v>
      </c>
      <c r="AJ373" s="3">
        <v>8.5203333333333369</v>
      </c>
      <c r="AK373" s="3">
        <v>8.8888888888888892E-2</v>
      </c>
      <c r="AL373" s="4">
        <f>Table39[[#This Row],[NA in Training Hours Contract]]/Table39[[#This Row],[NA in Training Hours]]</f>
        <v>1.043256001982186E-2</v>
      </c>
      <c r="AM373" s="3">
        <v>20.504222222222229</v>
      </c>
      <c r="AN373" s="3">
        <v>0</v>
      </c>
      <c r="AO373" s="4">
        <f>Table39[[#This Row],[Med Aide/Tech Hours Contract]]/Table39[[#This Row],[Med Aide/Tech Hours]]</f>
        <v>0</v>
      </c>
      <c r="AP373" s="1" t="s">
        <v>371</v>
      </c>
      <c r="AQ373" s="1">
        <v>7</v>
      </c>
    </row>
    <row r="374" spans="1:43" x14ac:dyDescent="0.2">
      <c r="A374" s="1" t="s">
        <v>479</v>
      </c>
      <c r="B374" s="1" t="s">
        <v>853</v>
      </c>
      <c r="C374" s="1" t="s">
        <v>1054</v>
      </c>
      <c r="D374" s="1" t="s">
        <v>1248</v>
      </c>
      <c r="E374" s="3">
        <v>38.68888888888889</v>
      </c>
      <c r="F374" s="3">
        <f t="shared" si="17"/>
        <v>126.39999999999998</v>
      </c>
      <c r="G374" s="3">
        <f>SUM(Table39[[#This Row],[RN Hours Contract (W/ Admin, DON)]], Table39[[#This Row],[LPN Contract Hours (w/ Admin)]], Table39[[#This Row],[CNA/NA/Med Aide Contract Hours]])</f>
        <v>2.15</v>
      </c>
      <c r="H374" s="4">
        <f>Table39[[#This Row],[Total Contract Hours]]/Table39[[#This Row],[Total Hours Nurse Staffing]]</f>
        <v>1.700949367088608E-2</v>
      </c>
      <c r="I374" s="3">
        <f>SUM(Table39[[#This Row],[RN Hours]], Table39[[#This Row],[RN Admin Hours]], Table39[[#This Row],[RN DON Hours]])</f>
        <v>15.538888888888888</v>
      </c>
      <c r="J374" s="3">
        <f t="shared" si="18"/>
        <v>0</v>
      </c>
      <c r="K374" s="4">
        <f>Table39[[#This Row],[RN Hours Contract (W/ Admin, DON)]]/Table39[[#This Row],[RN Hours (w/ Admin, DON)]]</f>
        <v>0</v>
      </c>
      <c r="L374" s="3">
        <v>10.283333333333333</v>
      </c>
      <c r="M374" s="3">
        <v>0</v>
      </c>
      <c r="N374" s="4">
        <f>Table39[[#This Row],[RN Hours Contract]]/Table39[[#This Row],[RN Hours]]</f>
        <v>0</v>
      </c>
      <c r="O374" s="3">
        <v>0</v>
      </c>
      <c r="P374" s="3">
        <v>0</v>
      </c>
      <c r="Q374" s="4">
        <v>0</v>
      </c>
      <c r="R374" s="3">
        <v>5.2555555555555555</v>
      </c>
      <c r="S374" s="3">
        <v>0</v>
      </c>
      <c r="T374" s="4">
        <f>Table39[[#This Row],[RN DON Hours Contract]]/Table39[[#This Row],[RN DON Hours]]</f>
        <v>0</v>
      </c>
      <c r="U374" s="3">
        <f>SUM(Table39[[#This Row],[LPN Hours]], Table39[[#This Row],[LPN Admin Hours]])</f>
        <v>17.663888888888888</v>
      </c>
      <c r="V374" s="3">
        <f>Table39[[#This Row],[LPN Hours Contract]]+Table39[[#This Row],[LPN Admin Hours Contract]]</f>
        <v>0</v>
      </c>
      <c r="W374" s="4">
        <f t="shared" si="19"/>
        <v>0</v>
      </c>
      <c r="X374" s="3">
        <v>13.613888888888889</v>
      </c>
      <c r="Y374" s="3">
        <v>0</v>
      </c>
      <c r="Z374" s="4">
        <f>Table39[[#This Row],[LPN Hours Contract]]/Table39[[#This Row],[LPN Hours]]</f>
        <v>0</v>
      </c>
      <c r="AA374" s="3">
        <v>4.05</v>
      </c>
      <c r="AB374" s="3">
        <v>0</v>
      </c>
      <c r="AC374" s="4">
        <f>Table39[[#This Row],[LPN Admin Hours Contract]]/Table39[[#This Row],[LPN Admin Hours]]</f>
        <v>0</v>
      </c>
      <c r="AD374" s="3">
        <f>SUM(Table39[[#This Row],[CNA Hours]], Table39[[#This Row],[NA in Training Hours]], Table39[[#This Row],[Med Aide/Tech Hours]])</f>
        <v>93.197222222222209</v>
      </c>
      <c r="AE374" s="3">
        <f>SUM(Table39[[#This Row],[CNA Hours Contract]], Table39[[#This Row],[NA in Training Hours Contract]], Table39[[#This Row],[Med Aide/Tech Hours Contract]])</f>
        <v>2.15</v>
      </c>
      <c r="AF374" s="4">
        <f>Table39[[#This Row],[CNA/NA/Med Aide Contract Hours]]/Table39[[#This Row],[Total CNA, NA in Training, Med Aide/Tech Hours]]</f>
        <v>2.3069357098149088E-2</v>
      </c>
      <c r="AG374" s="3">
        <v>57.102777777777774</v>
      </c>
      <c r="AH374" s="3">
        <v>1.6944444444444444</v>
      </c>
      <c r="AI374" s="4">
        <f>Table39[[#This Row],[CNA Hours Contract]]/Table39[[#This Row],[CNA Hours]]</f>
        <v>2.967359050445104E-2</v>
      </c>
      <c r="AJ374" s="3">
        <v>24.511111111111106</v>
      </c>
      <c r="AK374" s="3">
        <v>0</v>
      </c>
      <c r="AL374" s="4">
        <f>Table39[[#This Row],[NA in Training Hours Contract]]/Table39[[#This Row],[NA in Training Hours]]</f>
        <v>0</v>
      </c>
      <c r="AM374" s="3">
        <v>11.583333333333334</v>
      </c>
      <c r="AN374" s="3">
        <v>0.45555555555555555</v>
      </c>
      <c r="AO374" s="4">
        <f>Table39[[#This Row],[Med Aide/Tech Hours Contract]]/Table39[[#This Row],[Med Aide/Tech Hours]]</f>
        <v>3.9328537170263786E-2</v>
      </c>
      <c r="AP374" s="1" t="s">
        <v>372</v>
      </c>
      <c r="AQ374" s="1">
        <v>7</v>
      </c>
    </row>
    <row r="375" spans="1:43" x14ac:dyDescent="0.2">
      <c r="A375" s="1" t="s">
        <v>479</v>
      </c>
      <c r="B375" s="1" t="s">
        <v>854</v>
      </c>
      <c r="C375" s="1" t="s">
        <v>1050</v>
      </c>
      <c r="D375" s="1" t="s">
        <v>1276</v>
      </c>
      <c r="E375" s="3">
        <v>171.61111111111111</v>
      </c>
      <c r="F375" s="3">
        <f t="shared" si="17"/>
        <v>713.59444444444443</v>
      </c>
      <c r="G375" s="3">
        <f>SUM(Table39[[#This Row],[RN Hours Contract (W/ Admin, DON)]], Table39[[#This Row],[LPN Contract Hours (w/ Admin)]], Table39[[#This Row],[CNA/NA/Med Aide Contract Hours]])</f>
        <v>49.963888888888889</v>
      </c>
      <c r="H375" s="4">
        <f>Table39[[#This Row],[Total Contract Hours]]/Table39[[#This Row],[Total Hours Nurse Staffing]]</f>
        <v>7.0017205540028188E-2</v>
      </c>
      <c r="I375" s="3">
        <f>SUM(Table39[[#This Row],[RN Hours]], Table39[[#This Row],[RN Admin Hours]], Table39[[#This Row],[RN DON Hours]])</f>
        <v>83.805555555555557</v>
      </c>
      <c r="J375" s="3">
        <f t="shared" si="18"/>
        <v>1.8222222222222222</v>
      </c>
      <c r="K375" s="4">
        <f>Table39[[#This Row],[RN Hours Contract (W/ Admin, DON)]]/Table39[[#This Row],[RN Hours (w/ Admin, DON)]]</f>
        <v>2.1743453762015245E-2</v>
      </c>
      <c r="L375" s="3">
        <v>30.286111111111111</v>
      </c>
      <c r="M375" s="3">
        <v>1.8222222222222222</v>
      </c>
      <c r="N375" s="4">
        <f>Table39[[#This Row],[RN Hours Contract]]/Table39[[#This Row],[RN Hours]]</f>
        <v>6.0166926533981473E-2</v>
      </c>
      <c r="O375" s="3">
        <v>46.636111111111113</v>
      </c>
      <c r="P375" s="3">
        <v>0</v>
      </c>
      <c r="Q375" s="4">
        <f>Table39[[#This Row],[RN Admin Hours Contract]]/Table39[[#This Row],[RN Admin Hours]]</f>
        <v>0</v>
      </c>
      <c r="R375" s="3">
        <v>6.8833333333333337</v>
      </c>
      <c r="S375" s="3">
        <v>0</v>
      </c>
      <c r="T375" s="4">
        <f>Table39[[#This Row],[RN DON Hours Contract]]/Table39[[#This Row],[RN DON Hours]]</f>
        <v>0</v>
      </c>
      <c r="U375" s="3">
        <f>SUM(Table39[[#This Row],[LPN Hours]], Table39[[#This Row],[LPN Admin Hours]])</f>
        <v>145.20555555555555</v>
      </c>
      <c r="V375" s="3">
        <f>Table39[[#This Row],[LPN Hours Contract]]+Table39[[#This Row],[LPN Admin Hours Contract]]</f>
        <v>4.2944444444444443</v>
      </c>
      <c r="W375" s="4">
        <f t="shared" si="19"/>
        <v>2.9574932088610017E-2</v>
      </c>
      <c r="X375" s="3">
        <v>122.55833333333334</v>
      </c>
      <c r="Y375" s="3">
        <v>4.2944444444444443</v>
      </c>
      <c r="Z375" s="4">
        <f>Table39[[#This Row],[LPN Hours Contract]]/Table39[[#This Row],[LPN Hours]]</f>
        <v>3.5040003626391057E-2</v>
      </c>
      <c r="AA375" s="3">
        <v>22.647222222222222</v>
      </c>
      <c r="AB375" s="3">
        <v>0</v>
      </c>
      <c r="AC375" s="4">
        <f>Table39[[#This Row],[LPN Admin Hours Contract]]/Table39[[#This Row],[LPN Admin Hours]]</f>
        <v>0</v>
      </c>
      <c r="AD375" s="3">
        <f>SUM(Table39[[#This Row],[CNA Hours]], Table39[[#This Row],[NA in Training Hours]], Table39[[#This Row],[Med Aide/Tech Hours]])</f>
        <v>484.58333333333331</v>
      </c>
      <c r="AE375" s="3">
        <f>SUM(Table39[[#This Row],[CNA Hours Contract]], Table39[[#This Row],[NA in Training Hours Contract]], Table39[[#This Row],[Med Aide/Tech Hours Contract]])</f>
        <v>43.847222222222221</v>
      </c>
      <c r="AF375" s="4">
        <f>Table39[[#This Row],[CNA/NA/Med Aide Contract Hours]]/Table39[[#This Row],[Total CNA, NA in Training, Med Aide/Tech Hours]]</f>
        <v>9.0484379478360563E-2</v>
      </c>
      <c r="AG375" s="3">
        <v>291.07222222222219</v>
      </c>
      <c r="AH375" s="3">
        <v>43.847222222222221</v>
      </c>
      <c r="AI375" s="4">
        <f>Table39[[#This Row],[CNA Hours Contract]]/Table39[[#This Row],[CNA Hours]]</f>
        <v>0.15064035271887466</v>
      </c>
      <c r="AJ375" s="3">
        <v>23.405555555555555</v>
      </c>
      <c r="AK375" s="3">
        <v>0</v>
      </c>
      <c r="AL375" s="4">
        <f>Table39[[#This Row],[NA in Training Hours Contract]]/Table39[[#This Row],[NA in Training Hours]]</f>
        <v>0</v>
      </c>
      <c r="AM375" s="3">
        <v>170.10555555555555</v>
      </c>
      <c r="AN375" s="3">
        <v>0</v>
      </c>
      <c r="AO375" s="4">
        <f>Table39[[#This Row],[Med Aide/Tech Hours Contract]]/Table39[[#This Row],[Med Aide/Tech Hours]]</f>
        <v>0</v>
      </c>
      <c r="AP375" s="1" t="s">
        <v>373</v>
      </c>
      <c r="AQ375" s="1">
        <v>7</v>
      </c>
    </row>
    <row r="376" spans="1:43" x14ac:dyDescent="0.2">
      <c r="A376" s="1" t="s">
        <v>479</v>
      </c>
      <c r="B376" s="1" t="s">
        <v>855</v>
      </c>
      <c r="C376" s="1" t="s">
        <v>1033</v>
      </c>
      <c r="D376" s="1" t="s">
        <v>1234</v>
      </c>
      <c r="E376" s="3">
        <v>57.788888888888891</v>
      </c>
      <c r="F376" s="3">
        <f t="shared" si="17"/>
        <v>345.9492222222222</v>
      </c>
      <c r="G376" s="3">
        <f>SUM(Table39[[#This Row],[RN Hours Contract (W/ Admin, DON)]], Table39[[#This Row],[LPN Contract Hours (w/ Admin)]], Table39[[#This Row],[CNA/NA/Med Aide Contract Hours]])</f>
        <v>26.933333333333337</v>
      </c>
      <c r="H376" s="4">
        <f>Table39[[#This Row],[Total Contract Hours]]/Table39[[#This Row],[Total Hours Nurse Staffing]]</f>
        <v>7.785342935684525E-2</v>
      </c>
      <c r="I376" s="3">
        <f>SUM(Table39[[#This Row],[RN Hours]], Table39[[#This Row],[RN Admin Hours]], Table39[[#This Row],[RN DON Hours]])</f>
        <v>70.48544444444444</v>
      </c>
      <c r="J376" s="3">
        <f t="shared" si="18"/>
        <v>0</v>
      </c>
      <c r="K376" s="4">
        <f>Table39[[#This Row],[RN Hours Contract (W/ Admin, DON)]]/Table39[[#This Row],[RN Hours (w/ Admin, DON)]]</f>
        <v>0</v>
      </c>
      <c r="L376" s="3">
        <v>64.796555555555557</v>
      </c>
      <c r="M376" s="3">
        <v>0</v>
      </c>
      <c r="N376" s="4">
        <f>Table39[[#This Row],[RN Hours Contract]]/Table39[[#This Row],[RN Hours]]</f>
        <v>0</v>
      </c>
      <c r="O376" s="3">
        <v>0</v>
      </c>
      <c r="P376" s="3">
        <v>0</v>
      </c>
      <c r="Q376" s="4">
        <v>0</v>
      </c>
      <c r="R376" s="3">
        <v>5.6888888888888891</v>
      </c>
      <c r="S376" s="3">
        <v>0</v>
      </c>
      <c r="T376" s="4">
        <f>Table39[[#This Row],[RN DON Hours Contract]]/Table39[[#This Row],[RN DON Hours]]</f>
        <v>0</v>
      </c>
      <c r="U376" s="3">
        <f>SUM(Table39[[#This Row],[LPN Hours]], Table39[[#This Row],[LPN Admin Hours]])</f>
        <v>107.58055555555556</v>
      </c>
      <c r="V376" s="3">
        <f>Table39[[#This Row],[LPN Hours Contract]]+Table39[[#This Row],[LPN Admin Hours Contract]]</f>
        <v>5.4166666666666696</v>
      </c>
      <c r="W376" s="4">
        <f t="shared" si="19"/>
        <v>5.0349867024710192E-2</v>
      </c>
      <c r="X376" s="3">
        <v>86.282777777777781</v>
      </c>
      <c r="Y376" s="3">
        <v>5.4166666666666696</v>
      </c>
      <c r="Z376" s="4">
        <f>Table39[[#This Row],[LPN Hours Contract]]/Table39[[#This Row],[LPN Hours]]</f>
        <v>6.2778074676934401E-2</v>
      </c>
      <c r="AA376" s="3">
        <v>21.297777777777785</v>
      </c>
      <c r="AB376" s="3">
        <v>0</v>
      </c>
      <c r="AC376" s="4">
        <f>Table39[[#This Row],[LPN Admin Hours Contract]]/Table39[[#This Row],[LPN Admin Hours]]</f>
        <v>0</v>
      </c>
      <c r="AD376" s="3">
        <f>SUM(Table39[[#This Row],[CNA Hours]], Table39[[#This Row],[NA in Training Hours]], Table39[[#This Row],[Med Aide/Tech Hours]])</f>
        <v>167.8832222222222</v>
      </c>
      <c r="AE376" s="3">
        <f>SUM(Table39[[#This Row],[CNA Hours Contract]], Table39[[#This Row],[NA in Training Hours Contract]], Table39[[#This Row],[Med Aide/Tech Hours Contract]])</f>
        <v>21.516666666666666</v>
      </c>
      <c r="AF376" s="4">
        <f>Table39[[#This Row],[CNA/NA/Med Aide Contract Hours]]/Table39[[#This Row],[Total CNA, NA in Training, Med Aide/Tech Hours]]</f>
        <v>0.12816448470464589</v>
      </c>
      <c r="AG376" s="3">
        <v>140.87844444444443</v>
      </c>
      <c r="AH376" s="3">
        <v>17.714444444444442</v>
      </c>
      <c r="AI376" s="4">
        <f>Table39[[#This Row],[CNA Hours Contract]]/Table39[[#This Row],[CNA Hours]]</f>
        <v>0.12574276010997662</v>
      </c>
      <c r="AJ376" s="3">
        <v>8.5875555555555536</v>
      </c>
      <c r="AK376" s="3">
        <v>0</v>
      </c>
      <c r="AL376" s="4">
        <f>Table39[[#This Row],[NA in Training Hours Contract]]/Table39[[#This Row],[NA in Training Hours]]</f>
        <v>0</v>
      </c>
      <c r="AM376" s="3">
        <v>18.417222222222218</v>
      </c>
      <c r="AN376" s="3">
        <v>3.8022222222222228</v>
      </c>
      <c r="AO376" s="4">
        <f>Table39[[#This Row],[Med Aide/Tech Hours Contract]]/Table39[[#This Row],[Med Aide/Tech Hours]]</f>
        <v>0.20644927754818868</v>
      </c>
      <c r="AP376" s="1" t="s">
        <v>374</v>
      </c>
      <c r="AQ376" s="1">
        <v>7</v>
      </c>
    </row>
    <row r="377" spans="1:43" x14ac:dyDescent="0.2">
      <c r="A377" s="1" t="s">
        <v>479</v>
      </c>
      <c r="B377" s="1" t="s">
        <v>856</v>
      </c>
      <c r="C377" s="1" t="s">
        <v>1056</v>
      </c>
      <c r="D377" s="1" t="s">
        <v>1276</v>
      </c>
      <c r="E377" s="3">
        <v>96.63333333333334</v>
      </c>
      <c r="F377" s="3">
        <f t="shared" si="17"/>
        <v>452.09722222222217</v>
      </c>
      <c r="G377" s="3">
        <f>SUM(Table39[[#This Row],[RN Hours Contract (W/ Admin, DON)]], Table39[[#This Row],[LPN Contract Hours (w/ Admin)]], Table39[[#This Row],[CNA/NA/Med Aide Contract Hours]])</f>
        <v>6.7527777777777782</v>
      </c>
      <c r="H377" s="4">
        <f>Table39[[#This Row],[Total Contract Hours]]/Table39[[#This Row],[Total Hours Nurse Staffing]]</f>
        <v>1.4936561088753037E-2</v>
      </c>
      <c r="I377" s="3">
        <f>SUM(Table39[[#This Row],[RN Hours]], Table39[[#This Row],[RN Admin Hours]], Table39[[#This Row],[RN DON Hours]])</f>
        <v>63.330555555555556</v>
      </c>
      <c r="J377" s="3">
        <f t="shared" si="18"/>
        <v>0</v>
      </c>
      <c r="K377" s="4">
        <f>Table39[[#This Row],[RN Hours Contract (W/ Admin, DON)]]/Table39[[#This Row],[RN Hours (w/ Admin, DON)]]</f>
        <v>0</v>
      </c>
      <c r="L377" s="3">
        <v>33.763888888888886</v>
      </c>
      <c r="M377" s="3">
        <v>0</v>
      </c>
      <c r="N377" s="4">
        <f>Table39[[#This Row],[RN Hours Contract]]/Table39[[#This Row],[RN Hours]]</f>
        <v>0</v>
      </c>
      <c r="O377" s="3">
        <v>24.322222222222223</v>
      </c>
      <c r="P377" s="3">
        <v>0</v>
      </c>
      <c r="Q377" s="4">
        <f>Table39[[#This Row],[RN Admin Hours Contract]]/Table39[[#This Row],[RN Admin Hours]]</f>
        <v>0</v>
      </c>
      <c r="R377" s="3">
        <v>5.2444444444444445</v>
      </c>
      <c r="S377" s="3">
        <v>0</v>
      </c>
      <c r="T377" s="4">
        <f>Table39[[#This Row],[RN DON Hours Contract]]/Table39[[#This Row],[RN DON Hours]]</f>
        <v>0</v>
      </c>
      <c r="U377" s="3">
        <f>SUM(Table39[[#This Row],[LPN Hours]], Table39[[#This Row],[LPN Admin Hours]])</f>
        <v>108.02222222222221</v>
      </c>
      <c r="V377" s="3">
        <f>Table39[[#This Row],[LPN Hours Contract]]+Table39[[#This Row],[LPN Admin Hours Contract]]</f>
        <v>4.8583333333333334</v>
      </c>
      <c r="W377" s="4">
        <f t="shared" si="19"/>
        <v>4.4975313721456495E-2</v>
      </c>
      <c r="X377" s="3">
        <v>81.49722222222222</v>
      </c>
      <c r="Y377" s="3">
        <v>4.8583333333333334</v>
      </c>
      <c r="Z377" s="4">
        <f>Table39[[#This Row],[LPN Hours Contract]]/Table39[[#This Row],[LPN Hours]]</f>
        <v>5.9613483758819322E-2</v>
      </c>
      <c r="AA377" s="3">
        <v>26.524999999999999</v>
      </c>
      <c r="AB377" s="3">
        <v>0</v>
      </c>
      <c r="AC377" s="4">
        <f>Table39[[#This Row],[LPN Admin Hours Contract]]/Table39[[#This Row],[LPN Admin Hours]]</f>
        <v>0</v>
      </c>
      <c r="AD377" s="3">
        <f>SUM(Table39[[#This Row],[CNA Hours]], Table39[[#This Row],[NA in Training Hours]], Table39[[#This Row],[Med Aide/Tech Hours]])</f>
        <v>280.74444444444441</v>
      </c>
      <c r="AE377" s="3">
        <f>SUM(Table39[[#This Row],[CNA Hours Contract]], Table39[[#This Row],[NA in Training Hours Contract]], Table39[[#This Row],[Med Aide/Tech Hours Contract]])</f>
        <v>1.8944444444444444</v>
      </c>
      <c r="AF377" s="4">
        <f>Table39[[#This Row],[CNA/NA/Med Aide Contract Hours]]/Table39[[#This Row],[Total CNA, NA in Training, Med Aide/Tech Hours]]</f>
        <v>6.7479320853286902E-3</v>
      </c>
      <c r="AG377" s="3">
        <v>169.16666666666666</v>
      </c>
      <c r="AH377" s="3">
        <v>1.8944444444444444</v>
      </c>
      <c r="AI377" s="4">
        <f>Table39[[#This Row],[CNA Hours Contract]]/Table39[[#This Row],[CNA Hours]]</f>
        <v>1.1198686371100164E-2</v>
      </c>
      <c r="AJ377" s="3">
        <v>40.975000000000001</v>
      </c>
      <c r="AK377" s="3">
        <v>0</v>
      </c>
      <c r="AL377" s="4">
        <f>Table39[[#This Row],[NA in Training Hours Contract]]/Table39[[#This Row],[NA in Training Hours]]</f>
        <v>0</v>
      </c>
      <c r="AM377" s="3">
        <v>70.602777777777774</v>
      </c>
      <c r="AN377" s="3">
        <v>0</v>
      </c>
      <c r="AO377" s="4">
        <f>Table39[[#This Row],[Med Aide/Tech Hours Contract]]/Table39[[#This Row],[Med Aide/Tech Hours]]</f>
        <v>0</v>
      </c>
      <c r="AP377" s="1" t="s">
        <v>375</v>
      </c>
      <c r="AQ377" s="1">
        <v>7</v>
      </c>
    </row>
    <row r="378" spans="1:43" x14ac:dyDescent="0.2">
      <c r="A378" s="1" t="s">
        <v>479</v>
      </c>
      <c r="B378" s="1" t="s">
        <v>857</v>
      </c>
      <c r="C378" s="1" t="s">
        <v>1063</v>
      </c>
      <c r="D378" s="1" t="s">
        <v>1272</v>
      </c>
      <c r="E378" s="3">
        <v>61.788888888888891</v>
      </c>
      <c r="F378" s="3">
        <f t="shared" si="17"/>
        <v>310.15122222222215</v>
      </c>
      <c r="G378" s="3">
        <f>SUM(Table39[[#This Row],[RN Hours Contract (W/ Admin, DON)]], Table39[[#This Row],[LPN Contract Hours (w/ Admin)]], Table39[[#This Row],[CNA/NA/Med Aide Contract Hours]])</f>
        <v>64.452888888888893</v>
      </c>
      <c r="H378" s="4">
        <f>Table39[[#This Row],[Total Contract Hours]]/Table39[[#This Row],[Total Hours Nurse Staffing]]</f>
        <v>0.20781117168291746</v>
      </c>
      <c r="I378" s="3">
        <f>SUM(Table39[[#This Row],[RN Hours]], Table39[[#This Row],[RN Admin Hours]], Table39[[#This Row],[RN DON Hours]])</f>
        <v>43.495555555555534</v>
      </c>
      <c r="J378" s="3">
        <f t="shared" si="18"/>
        <v>6.0638888888888891</v>
      </c>
      <c r="K378" s="4">
        <f>Table39[[#This Row],[RN Hours Contract (W/ Admin, DON)]]/Table39[[#This Row],[RN Hours (w/ Admin, DON)]]</f>
        <v>0.13941398865784507</v>
      </c>
      <c r="L378" s="3">
        <v>19.238888888888887</v>
      </c>
      <c r="M378" s="3">
        <v>6.0638888888888891</v>
      </c>
      <c r="N378" s="4">
        <f>Table39[[#This Row],[RN Hours Contract]]/Table39[[#This Row],[RN Hours]]</f>
        <v>0.31518914236211382</v>
      </c>
      <c r="O378" s="3">
        <v>18.56777777777776</v>
      </c>
      <c r="P378" s="3">
        <v>0</v>
      </c>
      <c r="Q378" s="4">
        <f>Table39[[#This Row],[RN Admin Hours Contract]]/Table39[[#This Row],[RN Admin Hours]]</f>
        <v>0</v>
      </c>
      <c r="R378" s="3">
        <v>5.6888888888888891</v>
      </c>
      <c r="S378" s="3">
        <v>0</v>
      </c>
      <c r="T378" s="4">
        <f>Table39[[#This Row],[RN DON Hours Contract]]/Table39[[#This Row],[RN DON Hours]]</f>
        <v>0</v>
      </c>
      <c r="U378" s="3">
        <f>SUM(Table39[[#This Row],[LPN Hours]], Table39[[#This Row],[LPN Admin Hours]])</f>
        <v>87.719444444444434</v>
      </c>
      <c r="V378" s="3">
        <f>Table39[[#This Row],[LPN Hours Contract]]+Table39[[#This Row],[LPN Admin Hours Contract]]</f>
        <v>9.4861111111111107</v>
      </c>
      <c r="W378" s="4">
        <f t="shared" si="19"/>
        <v>0.10814148643085596</v>
      </c>
      <c r="X378" s="3">
        <v>82.386111111111106</v>
      </c>
      <c r="Y378" s="3">
        <v>9.4861111111111107</v>
      </c>
      <c r="Z378" s="4">
        <f>Table39[[#This Row],[LPN Hours Contract]]/Table39[[#This Row],[LPN Hours]]</f>
        <v>0.11514211537813143</v>
      </c>
      <c r="AA378" s="3">
        <v>5.333333333333333</v>
      </c>
      <c r="AB378" s="3">
        <v>0</v>
      </c>
      <c r="AC378" s="4">
        <f>Table39[[#This Row],[LPN Admin Hours Contract]]/Table39[[#This Row],[LPN Admin Hours]]</f>
        <v>0</v>
      </c>
      <c r="AD378" s="3">
        <f>SUM(Table39[[#This Row],[CNA Hours]], Table39[[#This Row],[NA in Training Hours]], Table39[[#This Row],[Med Aide/Tech Hours]])</f>
        <v>178.9362222222222</v>
      </c>
      <c r="AE378" s="3">
        <f>SUM(Table39[[#This Row],[CNA Hours Contract]], Table39[[#This Row],[NA in Training Hours Contract]], Table39[[#This Row],[Med Aide/Tech Hours Contract]])</f>
        <v>48.902888888888889</v>
      </c>
      <c r="AF378" s="4">
        <f>Table39[[#This Row],[CNA/NA/Med Aide Contract Hours]]/Table39[[#This Row],[Total CNA, NA in Training, Med Aide/Tech Hours]]</f>
        <v>0.27329787273677902</v>
      </c>
      <c r="AG378" s="3">
        <v>169.68344444444443</v>
      </c>
      <c r="AH378" s="3">
        <v>48.797333333333334</v>
      </c>
      <c r="AI378" s="4">
        <f>Table39[[#This Row],[CNA Hours Contract]]/Table39[[#This Row],[CNA Hours]]</f>
        <v>0.28757863498763386</v>
      </c>
      <c r="AJ378" s="3">
        <v>0</v>
      </c>
      <c r="AK378" s="3">
        <v>0</v>
      </c>
      <c r="AL378" s="4">
        <v>0</v>
      </c>
      <c r="AM378" s="3">
        <v>9.2527777777777782</v>
      </c>
      <c r="AN378" s="3">
        <v>0.10555555555555556</v>
      </c>
      <c r="AO378" s="4">
        <f>Table39[[#This Row],[Med Aide/Tech Hours Contract]]/Table39[[#This Row],[Med Aide/Tech Hours]]</f>
        <v>1.1407985589912939E-2</v>
      </c>
      <c r="AP378" s="1" t="s">
        <v>376</v>
      </c>
      <c r="AQ378" s="1">
        <v>7</v>
      </c>
    </row>
    <row r="379" spans="1:43" x14ac:dyDescent="0.2">
      <c r="A379" s="1" t="s">
        <v>479</v>
      </c>
      <c r="B379" s="1" t="s">
        <v>858</v>
      </c>
      <c r="C379" s="1" t="s">
        <v>1031</v>
      </c>
      <c r="D379" s="1" t="s">
        <v>1203</v>
      </c>
      <c r="E379" s="3">
        <v>34.388888888888886</v>
      </c>
      <c r="F379" s="3">
        <f t="shared" si="17"/>
        <v>216.85044444444446</v>
      </c>
      <c r="G379" s="3">
        <f>SUM(Table39[[#This Row],[RN Hours Contract (W/ Admin, DON)]], Table39[[#This Row],[LPN Contract Hours (w/ Admin)]], Table39[[#This Row],[CNA/NA/Med Aide Contract Hours]])</f>
        <v>0</v>
      </c>
      <c r="H379" s="4">
        <f>Table39[[#This Row],[Total Contract Hours]]/Table39[[#This Row],[Total Hours Nurse Staffing]]</f>
        <v>0</v>
      </c>
      <c r="I379" s="3">
        <f>SUM(Table39[[#This Row],[RN Hours]], Table39[[#This Row],[RN Admin Hours]], Table39[[#This Row],[RN DON Hours]])</f>
        <v>50.605555555555561</v>
      </c>
      <c r="J379" s="3">
        <f t="shared" si="18"/>
        <v>0</v>
      </c>
      <c r="K379" s="4">
        <f>Table39[[#This Row],[RN Hours Contract (W/ Admin, DON)]]/Table39[[#This Row],[RN Hours (w/ Admin, DON)]]</f>
        <v>0</v>
      </c>
      <c r="L379" s="3">
        <v>35.278888888888886</v>
      </c>
      <c r="M379" s="3">
        <v>0</v>
      </c>
      <c r="N379" s="4">
        <f>Table39[[#This Row],[RN Hours Contract]]/Table39[[#This Row],[RN Hours]]</f>
        <v>0</v>
      </c>
      <c r="O379" s="3">
        <v>10.082222222222226</v>
      </c>
      <c r="P379" s="3">
        <v>0</v>
      </c>
      <c r="Q379" s="4">
        <f>Table39[[#This Row],[RN Admin Hours Contract]]/Table39[[#This Row],[RN Admin Hours]]</f>
        <v>0</v>
      </c>
      <c r="R379" s="3">
        <v>5.2444444444444445</v>
      </c>
      <c r="S379" s="3">
        <v>0</v>
      </c>
      <c r="T379" s="4">
        <f>Table39[[#This Row],[RN DON Hours Contract]]/Table39[[#This Row],[RN DON Hours]]</f>
        <v>0</v>
      </c>
      <c r="U379" s="3">
        <f>SUM(Table39[[#This Row],[LPN Hours]], Table39[[#This Row],[LPN Admin Hours]])</f>
        <v>64.333333333333329</v>
      </c>
      <c r="V379" s="3">
        <f>Table39[[#This Row],[LPN Hours Contract]]+Table39[[#This Row],[LPN Admin Hours Contract]]</f>
        <v>0</v>
      </c>
      <c r="W379" s="4">
        <f t="shared" si="19"/>
        <v>0</v>
      </c>
      <c r="X379" s="3">
        <v>52.983333333333334</v>
      </c>
      <c r="Y379" s="3">
        <v>0</v>
      </c>
      <c r="Z379" s="4">
        <f>Table39[[#This Row],[LPN Hours Contract]]/Table39[[#This Row],[LPN Hours]]</f>
        <v>0</v>
      </c>
      <c r="AA379" s="3">
        <v>11.349999999999998</v>
      </c>
      <c r="AB379" s="3">
        <v>0</v>
      </c>
      <c r="AC379" s="4">
        <f>Table39[[#This Row],[LPN Admin Hours Contract]]/Table39[[#This Row],[LPN Admin Hours]]</f>
        <v>0</v>
      </c>
      <c r="AD379" s="3">
        <f>SUM(Table39[[#This Row],[CNA Hours]], Table39[[#This Row],[NA in Training Hours]], Table39[[#This Row],[Med Aide/Tech Hours]])</f>
        <v>101.91155555555557</v>
      </c>
      <c r="AE379" s="3">
        <f>SUM(Table39[[#This Row],[CNA Hours Contract]], Table39[[#This Row],[NA in Training Hours Contract]], Table39[[#This Row],[Med Aide/Tech Hours Contract]])</f>
        <v>0</v>
      </c>
      <c r="AF379" s="4">
        <f>Table39[[#This Row],[CNA/NA/Med Aide Contract Hours]]/Table39[[#This Row],[Total CNA, NA in Training, Med Aide/Tech Hours]]</f>
        <v>0</v>
      </c>
      <c r="AG379" s="3">
        <v>101.91155555555557</v>
      </c>
      <c r="AH379" s="3">
        <v>0</v>
      </c>
      <c r="AI379" s="4">
        <f>Table39[[#This Row],[CNA Hours Contract]]/Table39[[#This Row],[CNA Hours]]</f>
        <v>0</v>
      </c>
      <c r="AJ379" s="3">
        <v>0</v>
      </c>
      <c r="AK379" s="3">
        <v>0</v>
      </c>
      <c r="AL379" s="4">
        <v>0</v>
      </c>
      <c r="AM379" s="3">
        <v>0</v>
      </c>
      <c r="AN379" s="3">
        <v>0</v>
      </c>
      <c r="AO379" s="4">
        <v>0</v>
      </c>
      <c r="AP379" s="1" t="s">
        <v>377</v>
      </c>
      <c r="AQ379" s="1">
        <v>7</v>
      </c>
    </row>
    <row r="380" spans="1:43" x14ac:dyDescent="0.2">
      <c r="A380" s="1" t="s">
        <v>479</v>
      </c>
      <c r="B380" s="1" t="s">
        <v>859</v>
      </c>
      <c r="C380" s="1" t="s">
        <v>1031</v>
      </c>
      <c r="D380" s="1" t="s">
        <v>1203</v>
      </c>
      <c r="E380" s="3">
        <v>44.255555555555553</v>
      </c>
      <c r="F380" s="3">
        <f t="shared" si="17"/>
        <v>92.914777777777772</v>
      </c>
      <c r="G380" s="3">
        <f>SUM(Table39[[#This Row],[RN Hours Contract (W/ Admin, DON)]], Table39[[#This Row],[LPN Contract Hours (w/ Admin)]], Table39[[#This Row],[CNA/NA/Med Aide Contract Hours]])</f>
        <v>0</v>
      </c>
      <c r="H380" s="4">
        <f>Table39[[#This Row],[Total Contract Hours]]/Table39[[#This Row],[Total Hours Nurse Staffing]]</f>
        <v>0</v>
      </c>
      <c r="I380" s="3">
        <f>SUM(Table39[[#This Row],[RN Hours]], Table39[[#This Row],[RN Admin Hours]], Table39[[#This Row],[RN DON Hours]])</f>
        <v>9.7468888888888898</v>
      </c>
      <c r="J380" s="3">
        <f t="shared" si="18"/>
        <v>0</v>
      </c>
      <c r="K380" s="4">
        <f>Table39[[#This Row],[RN Hours Contract (W/ Admin, DON)]]/Table39[[#This Row],[RN Hours (w/ Admin, DON)]]</f>
        <v>0</v>
      </c>
      <c r="L380" s="3">
        <v>9.7468888888888898</v>
      </c>
      <c r="M380" s="3">
        <v>0</v>
      </c>
      <c r="N380" s="4">
        <f>Table39[[#This Row],[RN Hours Contract]]/Table39[[#This Row],[RN Hours]]</f>
        <v>0</v>
      </c>
      <c r="O380" s="3">
        <v>0</v>
      </c>
      <c r="P380" s="3">
        <v>0</v>
      </c>
      <c r="Q380" s="4">
        <v>0</v>
      </c>
      <c r="R380" s="3">
        <v>0</v>
      </c>
      <c r="S380" s="3">
        <v>0</v>
      </c>
      <c r="T380" s="4">
        <v>0</v>
      </c>
      <c r="U380" s="3">
        <f>SUM(Table39[[#This Row],[LPN Hours]], Table39[[#This Row],[LPN Admin Hours]])</f>
        <v>27.460333333333331</v>
      </c>
      <c r="V380" s="3">
        <f>Table39[[#This Row],[LPN Hours Contract]]+Table39[[#This Row],[LPN Admin Hours Contract]]</f>
        <v>0</v>
      </c>
      <c r="W380" s="4">
        <f t="shared" si="19"/>
        <v>0</v>
      </c>
      <c r="X380" s="3">
        <v>27.460333333333331</v>
      </c>
      <c r="Y380" s="3">
        <v>0</v>
      </c>
      <c r="Z380" s="4">
        <f>Table39[[#This Row],[LPN Hours Contract]]/Table39[[#This Row],[LPN Hours]]</f>
        <v>0</v>
      </c>
      <c r="AA380" s="3">
        <v>0</v>
      </c>
      <c r="AB380" s="3">
        <v>0</v>
      </c>
      <c r="AC380" s="4">
        <v>0</v>
      </c>
      <c r="AD380" s="3">
        <f>SUM(Table39[[#This Row],[CNA Hours]], Table39[[#This Row],[NA in Training Hours]], Table39[[#This Row],[Med Aide/Tech Hours]])</f>
        <v>55.707555555555558</v>
      </c>
      <c r="AE380" s="3">
        <f>SUM(Table39[[#This Row],[CNA Hours Contract]], Table39[[#This Row],[NA in Training Hours Contract]], Table39[[#This Row],[Med Aide/Tech Hours Contract]])</f>
        <v>0</v>
      </c>
      <c r="AF380" s="4">
        <f>Table39[[#This Row],[CNA/NA/Med Aide Contract Hours]]/Table39[[#This Row],[Total CNA, NA in Training, Med Aide/Tech Hours]]</f>
        <v>0</v>
      </c>
      <c r="AG380" s="3">
        <v>44.364333333333335</v>
      </c>
      <c r="AH380" s="3">
        <v>0</v>
      </c>
      <c r="AI380" s="4">
        <f>Table39[[#This Row],[CNA Hours Contract]]/Table39[[#This Row],[CNA Hours]]</f>
        <v>0</v>
      </c>
      <c r="AJ380" s="3">
        <v>0</v>
      </c>
      <c r="AK380" s="3">
        <v>0</v>
      </c>
      <c r="AL380" s="4">
        <v>0</v>
      </c>
      <c r="AM380" s="3">
        <v>11.343222222222225</v>
      </c>
      <c r="AN380" s="3">
        <v>0</v>
      </c>
      <c r="AO380" s="4">
        <f>Table39[[#This Row],[Med Aide/Tech Hours Contract]]/Table39[[#This Row],[Med Aide/Tech Hours]]</f>
        <v>0</v>
      </c>
      <c r="AP380" s="1" t="s">
        <v>378</v>
      </c>
      <c r="AQ380" s="1">
        <v>7</v>
      </c>
    </row>
    <row r="381" spans="1:43" x14ac:dyDescent="0.2">
      <c r="A381" s="1" t="s">
        <v>479</v>
      </c>
      <c r="B381" s="1" t="s">
        <v>860</v>
      </c>
      <c r="C381" s="1" t="s">
        <v>1178</v>
      </c>
      <c r="D381" s="1" t="s">
        <v>1224</v>
      </c>
      <c r="E381" s="3">
        <v>41.611111111111114</v>
      </c>
      <c r="F381" s="3">
        <f t="shared" si="17"/>
        <v>178.89722222222224</v>
      </c>
      <c r="G381" s="3">
        <f>SUM(Table39[[#This Row],[RN Hours Contract (W/ Admin, DON)]], Table39[[#This Row],[LPN Contract Hours (w/ Admin)]], Table39[[#This Row],[CNA/NA/Med Aide Contract Hours]])</f>
        <v>0</v>
      </c>
      <c r="H381" s="4">
        <f>Table39[[#This Row],[Total Contract Hours]]/Table39[[#This Row],[Total Hours Nurse Staffing]]</f>
        <v>0</v>
      </c>
      <c r="I381" s="3">
        <f>SUM(Table39[[#This Row],[RN Hours]], Table39[[#This Row],[RN Admin Hours]], Table39[[#This Row],[RN DON Hours]])</f>
        <v>24.74722222222222</v>
      </c>
      <c r="J381" s="3">
        <f t="shared" si="18"/>
        <v>0</v>
      </c>
      <c r="K381" s="4">
        <f>Table39[[#This Row],[RN Hours Contract (W/ Admin, DON)]]/Table39[[#This Row],[RN Hours (w/ Admin, DON)]]</f>
        <v>0</v>
      </c>
      <c r="L381" s="3">
        <v>14.144444444444444</v>
      </c>
      <c r="M381" s="3">
        <v>0</v>
      </c>
      <c r="N381" s="4">
        <f>Table39[[#This Row],[RN Hours Contract]]/Table39[[#This Row],[RN Hours]]</f>
        <v>0</v>
      </c>
      <c r="O381" s="3">
        <v>5.7416666666666663</v>
      </c>
      <c r="P381" s="3">
        <v>0</v>
      </c>
      <c r="Q381" s="4">
        <f>Table39[[#This Row],[RN Admin Hours Contract]]/Table39[[#This Row],[RN Admin Hours]]</f>
        <v>0</v>
      </c>
      <c r="R381" s="3">
        <v>4.8611111111111107</v>
      </c>
      <c r="S381" s="3">
        <v>0</v>
      </c>
      <c r="T381" s="4">
        <f>Table39[[#This Row],[RN DON Hours Contract]]/Table39[[#This Row],[RN DON Hours]]</f>
        <v>0</v>
      </c>
      <c r="U381" s="3">
        <f>SUM(Table39[[#This Row],[LPN Hours]], Table39[[#This Row],[LPN Admin Hours]])</f>
        <v>45.052777777777777</v>
      </c>
      <c r="V381" s="3">
        <f>Table39[[#This Row],[LPN Hours Contract]]+Table39[[#This Row],[LPN Admin Hours Contract]]</f>
        <v>0</v>
      </c>
      <c r="W381" s="4">
        <f t="shared" si="19"/>
        <v>0</v>
      </c>
      <c r="X381" s="3">
        <v>40.241666666666667</v>
      </c>
      <c r="Y381" s="3">
        <v>0</v>
      </c>
      <c r="Z381" s="4">
        <f>Table39[[#This Row],[LPN Hours Contract]]/Table39[[#This Row],[LPN Hours]]</f>
        <v>0</v>
      </c>
      <c r="AA381" s="3">
        <v>4.8111111111111109</v>
      </c>
      <c r="AB381" s="3">
        <v>0</v>
      </c>
      <c r="AC381" s="4">
        <f>Table39[[#This Row],[LPN Admin Hours Contract]]/Table39[[#This Row],[LPN Admin Hours]]</f>
        <v>0</v>
      </c>
      <c r="AD381" s="3">
        <f>SUM(Table39[[#This Row],[CNA Hours]], Table39[[#This Row],[NA in Training Hours]], Table39[[#This Row],[Med Aide/Tech Hours]])</f>
        <v>109.09722222222223</v>
      </c>
      <c r="AE381" s="3">
        <f>SUM(Table39[[#This Row],[CNA Hours Contract]], Table39[[#This Row],[NA in Training Hours Contract]], Table39[[#This Row],[Med Aide/Tech Hours Contract]])</f>
        <v>0</v>
      </c>
      <c r="AF381" s="4">
        <f>Table39[[#This Row],[CNA/NA/Med Aide Contract Hours]]/Table39[[#This Row],[Total CNA, NA in Training, Med Aide/Tech Hours]]</f>
        <v>0</v>
      </c>
      <c r="AG381" s="3">
        <v>84.611111111111114</v>
      </c>
      <c r="AH381" s="3">
        <v>0</v>
      </c>
      <c r="AI381" s="4">
        <f>Table39[[#This Row],[CNA Hours Contract]]/Table39[[#This Row],[CNA Hours]]</f>
        <v>0</v>
      </c>
      <c r="AJ381" s="3">
        <v>7.2555555555555555</v>
      </c>
      <c r="AK381" s="3">
        <v>0</v>
      </c>
      <c r="AL381" s="4">
        <f>Table39[[#This Row],[NA in Training Hours Contract]]/Table39[[#This Row],[NA in Training Hours]]</f>
        <v>0</v>
      </c>
      <c r="AM381" s="3">
        <v>17.230555555555554</v>
      </c>
      <c r="AN381" s="3">
        <v>0</v>
      </c>
      <c r="AO381" s="4">
        <f>Table39[[#This Row],[Med Aide/Tech Hours Contract]]/Table39[[#This Row],[Med Aide/Tech Hours]]</f>
        <v>0</v>
      </c>
      <c r="AP381" s="1" t="s">
        <v>379</v>
      </c>
      <c r="AQ381" s="1">
        <v>7</v>
      </c>
    </row>
    <row r="382" spans="1:43" x14ac:dyDescent="0.2">
      <c r="A382" s="1" t="s">
        <v>479</v>
      </c>
      <c r="B382" s="1" t="s">
        <v>861</v>
      </c>
      <c r="C382" s="1" t="s">
        <v>1179</v>
      </c>
      <c r="D382" s="1" t="s">
        <v>1286</v>
      </c>
      <c r="E382" s="3">
        <v>61.111111111111114</v>
      </c>
      <c r="F382" s="3">
        <f t="shared" si="17"/>
        <v>183.51111111111112</v>
      </c>
      <c r="G382" s="3">
        <f>SUM(Table39[[#This Row],[RN Hours Contract (W/ Admin, DON)]], Table39[[#This Row],[LPN Contract Hours (w/ Admin)]], Table39[[#This Row],[CNA/NA/Med Aide Contract Hours]])</f>
        <v>0</v>
      </c>
      <c r="H382" s="4">
        <f>Table39[[#This Row],[Total Contract Hours]]/Table39[[#This Row],[Total Hours Nurse Staffing]]</f>
        <v>0</v>
      </c>
      <c r="I382" s="3">
        <f>SUM(Table39[[#This Row],[RN Hours]], Table39[[#This Row],[RN Admin Hours]], Table39[[#This Row],[RN DON Hours]])</f>
        <v>17.977777777777778</v>
      </c>
      <c r="J382" s="3">
        <f t="shared" si="18"/>
        <v>0</v>
      </c>
      <c r="K382" s="4">
        <f>Table39[[#This Row],[RN Hours Contract (W/ Admin, DON)]]/Table39[[#This Row],[RN Hours (w/ Admin, DON)]]</f>
        <v>0</v>
      </c>
      <c r="L382" s="3">
        <v>8.9083333333333332</v>
      </c>
      <c r="M382" s="3">
        <v>0</v>
      </c>
      <c r="N382" s="4">
        <f>Table39[[#This Row],[RN Hours Contract]]/Table39[[#This Row],[RN Hours]]</f>
        <v>0</v>
      </c>
      <c r="O382" s="3">
        <v>4.3583333333333334</v>
      </c>
      <c r="P382" s="3">
        <v>0</v>
      </c>
      <c r="Q382" s="4">
        <f>Table39[[#This Row],[RN Admin Hours Contract]]/Table39[[#This Row],[RN Admin Hours]]</f>
        <v>0</v>
      </c>
      <c r="R382" s="3">
        <v>4.7111111111111112</v>
      </c>
      <c r="S382" s="3">
        <v>0</v>
      </c>
      <c r="T382" s="4">
        <f>Table39[[#This Row],[RN DON Hours Contract]]/Table39[[#This Row],[RN DON Hours]]</f>
        <v>0</v>
      </c>
      <c r="U382" s="3">
        <f>SUM(Table39[[#This Row],[LPN Hours]], Table39[[#This Row],[LPN Admin Hours]])</f>
        <v>56.447222222222223</v>
      </c>
      <c r="V382" s="3">
        <f>Table39[[#This Row],[LPN Hours Contract]]+Table39[[#This Row],[LPN Admin Hours Contract]]</f>
        <v>0</v>
      </c>
      <c r="W382" s="4">
        <f t="shared" si="19"/>
        <v>0</v>
      </c>
      <c r="X382" s="3">
        <v>56.447222222222223</v>
      </c>
      <c r="Y382" s="3">
        <v>0</v>
      </c>
      <c r="Z382" s="4">
        <f>Table39[[#This Row],[LPN Hours Contract]]/Table39[[#This Row],[LPN Hours]]</f>
        <v>0</v>
      </c>
      <c r="AA382" s="3">
        <v>0</v>
      </c>
      <c r="AB382" s="3">
        <v>0</v>
      </c>
      <c r="AC382" s="4">
        <v>0</v>
      </c>
      <c r="AD382" s="3">
        <f>SUM(Table39[[#This Row],[CNA Hours]], Table39[[#This Row],[NA in Training Hours]], Table39[[#This Row],[Med Aide/Tech Hours]])</f>
        <v>109.08611111111111</v>
      </c>
      <c r="AE382" s="3">
        <f>SUM(Table39[[#This Row],[CNA Hours Contract]], Table39[[#This Row],[NA in Training Hours Contract]], Table39[[#This Row],[Med Aide/Tech Hours Contract]])</f>
        <v>0</v>
      </c>
      <c r="AF382" s="4">
        <f>Table39[[#This Row],[CNA/NA/Med Aide Contract Hours]]/Table39[[#This Row],[Total CNA, NA in Training, Med Aide/Tech Hours]]</f>
        <v>0</v>
      </c>
      <c r="AG382" s="3">
        <v>80.99166666666666</v>
      </c>
      <c r="AH382" s="3">
        <v>0</v>
      </c>
      <c r="AI382" s="4">
        <f>Table39[[#This Row],[CNA Hours Contract]]/Table39[[#This Row],[CNA Hours]]</f>
        <v>0</v>
      </c>
      <c r="AJ382" s="3">
        <v>22.736111111111111</v>
      </c>
      <c r="AK382" s="3">
        <v>0</v>
      </c>
      <c r="AL382" s="4">
        <f>Table39[[#This Row],[NA in Training Hours Contract]]/Table39[[#This Row],[NA in Training Hours]]</f>
        <v>0</v>
      </c>
      <c r="AM382" s="3">
        <v>5.3583333333333334</v>
      </c>
      <c r="AN382" s="3">
        <v>0</v>
      </c>
      <c r="AO382" s="4">
        <f>Table39[[#This Row],[Med Aide/Tech Hours Contract]]/Table39[[#This Row],[Med Aide/Tech Hours]]</f>
        <v>0</v>
      </c>
      <c r="AP382" s="1" t="s">
        <v>380</v>
      </c>
      <c r="AQ382" s="1">
        <v>7</v>
      </c>
    </row>
    <row r="383" spans="1:43" x14ac:dyDescent="0.2">
      <c r="A383" s="1" t="s">
        <v>479</v>
      </c>
      <c r="B383" s="1" t="s">
        <v>862</v>
      </c>
      <c r="C383" s="1" t="s">
        <v>1035</v>
      </c>
      <c r="D383" s="1" t="s">
        <v>1204</v>
      </c>
      <c r="E383" s="3">
        <v>41.855555555555554</v>
      </c>
      <c r="F383" s="3">
        <f t="shared" si="17"/>
        <v>174.3197777777778</v>
      </c>
      <c r="G383" s="3">
        <f>SUM(Table39[[#This Row],[RN Hours Contract (W/ Admin, DON)]], Table39[[#This Row],[LPN Contract Hours (w/ Admin)]], Table39[[#This Row],[CNA/NA/Med Aide Contract Hours]])</f>
        <v>0</v>
      </c>
      <c r="H383" s="4">
        <f>Table39[[#This Row],[Total Contract Hours]]/Table39[[#This Row],[Total Hours Nurse Staffing]]</f>
        <v>0</v>
      </c>
      <c r="I383" s="3">
        <f>SUM(Table39[[#This Row],[RN Hours]], Table39[[#This Row],[RN Admin Hours]], Table39[[#This Row],[RN DON Hours]])</f>
        <v>22.035777777777781</v>
      </c>
      <c r="J383" s="3">
        <f t="shared" si="18"/>
        <v>0</v>
      </c>
      <c r="K383" s="4">
        <f>Table39[[#This Row],[RN Hours Contract (W/ Admin, DON)]]/Table39[[#This Row],[RN Hours (w/ Admin, DON)]]</f>
        <v>0</v>
      </c>
      <c r="L383" s="3">
        <v>9.7657777777777781</v>
      </c>
      <c r="M383" s="3">
        <v>0</v>
      </c>
      <c r="N383" s="4">
        <f>Table39[[#This Row],[RN Hours Contract]]/Table39[[#This Row],[RN Hours]]</f>
        <v>0</v>
      </c>
      <c r="O383" s="3">
        <v>6.634555555555556</v>
      </c>
      <c r="P383" s="3">
        <v>0</v>
      </c>
      <c r="Q383" s="4">
        <f>Table39[[#This Row],[RN Admin Hours Contract]]/Table39[[#This Row],[RN Admin Hours]]</f>
        <v>0</v>
      </c>
      <c r="R383" s="3">
        <v>5.6354444444444445</v>
      </c>
      <c r="S383" s="3">
        <v>0</v>
      </c>
      <c r="T383" s="4">
        <f>Table39[[#This Row],[RN DON Hours Contract]]/Table39[[#This Row],[RN DON Hours]]</f>
        <v>0</v>
      </c>
      <c r="U383" s="3">
        <f>SUM(Table39[[#This Row],[LPN Hours]], Table39[[#This Row],[LPN Admin Hours]])</f>
        <v>33.156555555555556</v>
      </c>
      <c r="V383" s="3">
        <f>Table39[[#This Row],[LPN Hours Contract]]+Table39[[#This Row],[LPN Admin Hours Contract]]</f>
        <v>0</v>
      </c>
      <c r="W383" s="4">
        <f t="shared" si="19"/>
        <v>0</v>
      </c>
      <c r="X383" s="3">
        <v>25.811555555555554</v>
      </c>
      <c r="Y383" s="3">
        <v>0</v>
      </c>
      <c r="Z383" s="4">
        <f>Table39[[#This Row],[LPN Hours Contract]]/Table39[[#This Row],[LPN Hours]]</f>
        <v>0</v>
      </c>
      <c r="AA383" s="3">
        <v>7.3449999999999998</v>
      </c>
      <c r="AB383" s="3">
        <v>0</v>
      </c>
      <c r="AC383" s="4">
        <f>Table39[[#This Row],[LPN Admin Hours Contract]]/Table39[[#This Row],[LPN Admin Hours]]</f>
        <v>0</v>
      </c>
      <c r="AD383" s="3">
        <f>SUM(Table39[[#This Row],[CNA Hours]], Table39[[#This Row],[NA in Training Hours]], Table39[[#This Row],[Med Aide/Tech Hours]])</f>
        <v>119.12744444444445</v>
      </c>
      <c r="AE383" s="3">
        <f>SUM(Table39[[#This Row],[CNA Hours Contract]], Table39[[#This Row],[NA in Training Hours Contract]], Table39[[#This Row],[Med Aide/Tech Hours Contract]])</f>
        <v>0</v>
      </c>
      <c r="AF383" s="4">
        <f>Table39[[#This Row],[CNA/NA/Med Aide Contract Hours]]/Table39[[#This Row],[Total CNA, NA in Training, Med Aide/Tech Hours]]</f>
        <v>0</v>
      </c>
      <c r="AG383" s="3">
        <v>65.279555555555561</v>
      </c>
      <c r="AH383" s="3">
        <v>0</v>
      </c>
      <c r="AI383" s="4">
        <f>Table39[[#This Row],[CNA Hours Contract]]/Table39[[#This Row],[CNA Hours]]</f>
        <v>0</v>
      </c>
      <c r="AJ383" s="3">
        <v>6.7733333333333334</v>
      </c>
      <c r="AK383" s="3">
        <v>0</v>
      </c>
      <c r="AL383" s="4">
        <f>Table39[[#This Row],[NA in Training Hours Contract]]/Table39[[#This Row],[NA in Training Hours]]</f>
        <v>0</v>
      </c>
      <c r="AM383" s="3">
        <v>47.074555555555555</v>
      </c>
      <c r="AN383" s="3">
        <v>0</v>
      </c>
      <c r="AO383" s="4">
        <f>Table39[[#This Row],[Med Aide/Tech Hours Contract]]/Table39[[#This Row],[Med Aide/Tech Hours]]</f>
        <v>0</v>
      </c>
      <c r="AP383" s="1" t="s">
        <v>381</v>
      </c>
      <c r="AQ383" s="1">
        <v>7</v>
      </c>
    </row>
    <row r="384" spans="1:43" x14ac:dyDescent="0.2">
      <c r="A384" s="1" t="s">
        <v>479</v>
      </c>
      <c r="B384" s="1" t="s">
        <v>863</v>
      </c>
      <c r="C384" s="1" t="s">
        <v>1180</v>
      </c>
      <c r="D384" s="1" t="s">
        <v>1245</v>
      </c>
      <c r="E384" s="3">
        <v>26.81111111111111</v>
      </c>
      <c r="F384" s="3">
        <f t="shared" si="17"/>
        <v>98.725999999999999</v>
      </c>
      <c r="G384" s="3">
        <f>SUM(Table39[[#This Row],[RN Hours Contract (W/ Admin, DON)]], Table39[[#This Row],[LPN Contract Hours (w/ Admin)]], Table39[[#This Row],[CNA/NA/Med Aide Contract Hours]])</f>
        <v>0</v>
      </c>
      <c r="H384" s="4">
        <f>Table39[[#This Row],[Total Contract Hours]]/Table39[[#This Row],[Total Hours Nurse Staffing]]</f>
        <v>0</v>
      </c>
      <c r="I384" s="3">
        <f>SUM(Table39[[#This Row],[RN Hours]], Table39[[#This Row],[RN Admin Hours]], Table39[[#This Row],[RN DON Hours]])</f>
        <v>12.283666666666667</v>
      </c>
      <c r="J384" s="3">
        <f t="shared" si="18"/>
        <v>0</v>
      </c>
      <c r="K384" s="4">
        <f>Table39[[#This Row],[RN Hours Contract (W/ Admin, DON)]]/Table39[[#This Row],[RN Hours (w/ Admin, DON)]]</f>
        <v>0</v>
      </c>
      <c r="L384" s="3">
        <v>6.5982222222222227</v>
      </c>
      <c r="M384" s="3">
        <v>0</v>
      </c>
      <c r="N384" s="4">
        <f>Table39[[#This Row],[RN Hours Contract]]/Table39[[#This Row],[RN Hours]]</f>
        <v>0</v>
      </c>
      <c r="O384" s="3">
        <v>0</v>
      </c>
      <c r="P384" s="3">
        <v>0</v>
      </c>
      <c r="Q384" s="4">
        <v>0</v>
      </c>
      <c r="R384" s="3">
        <v>5.6854444444444443</v>
      </c>
      <c r="S384" s="3">
        <v>0</v>
      </c>
      <c r="T384" s="4">
        <f>Table39[[#This Row],[RN DON Hours Contract]]/Table39[[#This Row],[RN DON Hours]]</f>
        <v>0</v>
      </c>
      <c r="U384" s="3">
        <f>SUM(Table39[[#This Row],[LPN Hours]], Table39[[#This Row],[LPN Admin Hours]])</f>
        <v>13.762555555555556</v>
      </c>
      <c r="V384" s="3">
        <f>Table39[[#This Row],[LPN Hours Contract]]+Table39[[#This Row],[LPN Admin Hours Contract]]</f>
        <v>0</v>
      </c>
      <c r="W384" s="4">
        <f t="shared" si="19"/>
        <v>0</v>
      </c>
      <c r="X384" s="3">
        <v>13.762555555555556</v>
      </c>
      <c r="Y384" s="3">
        <v>0</v>
      </c>
      <c r="Z384" s="4">
        <f>Table39[[#This Row],[LPN Hours Contract]]/Table39[[#This Row],[LPN Hours]]</f>
        <v>0</v>
      </c>
      <c r="AA384" s="3">
        <v>0</v>
      </c>
      <c r="AB384" s="3">
        <v>0</v>
      </c>
      <c r="AC384" s="4">
        <v>0</v>
      </c>
      <c r="AD384" s="3">
        <f>SUM(Table39[[#This Row],[CNA Hours]], Table39[[#This Row],[NA in Training Hours]], Table39[[#This Row],[Med Aide/Tech Hours]])</f>
        <v>72.679777777777772</v>
      </c>
      <c r="AE384" s="3">
        <f>SUM(Table39[[#This Row],[CNA Hours Contract]], Table39[[#This Row],[NA in Training Hours Contract]], Table39[[#This Row],[Med Aide/Tech Hours Contract]])</f>
        <v>0</v>
      </c>
      <c r="AF384" s="4">
        <f>Table39[[#This Row],[CNA/NA/Med Aide Contract Hours]]/Table39[[#This Row],[Total CNA, NA in Training, Med Aide/Tech Hours]]</f>
        <v>0</v>
      </c>
      <c r="AG384" s="3">
        <v>62.518333333333331</v>
      </c>
      <c r="AH384" s="3">
        <v>0</v>
      </c>
      <c r="AI384" s="4">
        <f>Table39[[#This Row],[CNA Hours Contract]]/Table39[[#This Row],[CNA Hours]]</f>
        <v>0</v>
      </c>
      <c r="AJ384" s="3">
        <v>0</v>
      </c>
      <c r="AK384" s="3">
        <v>0</v>
      </c>
      <c r="AL384" s="4">
        <v>0</v>
      </c>
      <c r="AM384" s="3">
        <v>10.161444444444442</v>
      </c>
      <c r="AN384" s="3">
        <v>0</v>
      </c>
      <c r="AO384" s="4">
        <f>Table39[[#This Row],[Med Aide/Tech Hours Contract]]/Table39[[#This Row],[Med Aide/Tech Hours]]</f>
        <v>0</v>
      </c>
      <c r="AP384" s="1" t="s">
        <v>382</v>
      </c>
      <c r="AQ384" s="1">
        <v>7</v>
      </c>
    </row>
    <row r="385" spans="1:43" x14ac:dyDescent="0.2">
      <c r="A385" s="1" t="s">
        <v>479</v>
      </c>
      <c r="B385" s="1" t="s">
        <v>864</v>
      </c>
      <c r="C385" s="1" t="s">
        <v>1050</v>
      </c>
      <c r="D385" s="1" t="s">
        <v>1276</v>
      </c>
      <c r="E385" s="3">
        <v>41.233333333333334</v>
      </c>
      <c r="F385" s="3">
        <f t="shared" si="17"/>
        <v>130.56388888888887</v>
      </c>
      <c r="G385" s="3">
        <f>SUM(Table39[[#This Row],[RN Hours Contract (W/ Admin, DON)]], Table39[[#This Row],[LPN Contract Hours (w/ Admin)]], Table39[[#This Row],[CNA/NA/Med Aide Contract Hours]])</f>
        <v>0</v>
      </c>
      <c r="H385" s="4">
        <f>Table39[[#This Row],[Total Contract Hours]]/Table39[[#This Row],[Total Hours Nurse Staffing]]</f>
        <v>0</v>
      </c>
      <c r="I385" s="3">
        <f>SUM(Table39[[#This Row],[RN Hours]], Table39[[#This Row],[RN Admin Hours]], Table39[[#This Row],[RN DON Hours]])</f>
        <v>9.844444444444445</v>
      </c>
      <c r="J385" s="3">
        <f t="shared" si="18"/>
        <v>0</v>
      </c>
      <c r="K385" s="4">
        <f>Table39[[#This Row],[RN Hours Contract (W/ Admin, DON)]]/Table39[[#This Row],[RN Hours (w/ Admin, DON)]]</f>
        <v>0</v>
      </c>
      <c r="L385" s="3">
        <v>2.7250000000000001</v>
      </c>
      <c r="M385" s="3">
        <v>0</v>
      </c>
      <c r="N385" s="4">
        <f>Table39[[#This Row],[RN Hours Contract]]/Table39[[#This Row],[RN Hours]]</f>
        <v>0</v>
      </c>
      <c r="O385" s="3">
        <v>0</v>
      </c>
      <c r="P385" s="3">
        <v>0</v>
      </c>
      <c r="Q385" s="4">
        <v>0</v>
      </c>
      <c r="R385" s="3">
        <v>7.1194444444444445</v>
      </c>
      <c r="S385" s="3">
        <v>0</v>
      </c>
      <c r="T385" s="4">
        <f>Table39[[#This Row],[RN DON Hours Contract]]/Table39[[#This Row],[RN DON Hours]]</f>
        <v>0</v>
      </c>
      <c r="U385" s="3">
        <f>SUM(Table39[[#This Row],[LPN Hours]], Table39[[#This Row],[LPN Admin Hours]])</f>
        <v>33.319444444444443</v>
      </c>
      <c r="V385" s="3">
        <f>Table39[[#This Row],[LPN Hours Contract]]+Table39[[#This Row],[LPN Admin Hours Contract]]</f>
        <v>0</v>
      </c>
      <c r="W385" s="4">
        <f t="shared" si="19"/>
        <v>0</v>
      </c>
      <c r="X385" s="3">
        <v>28.627777777777776</v>
      </c>
      <c r="Y385" s="3">
        <v>0</v>
      </c>
      <c r="Z385" s="4">
        <f>Table39[[#This Row],[LPN Hours Contract]]/Table39[[#This Row],[LPN Hours]]</f>
        <v>0</v>
      </c>
      <c r="AA385" s="3">
        <v>4.6916666666666664</v>
      </c>
      <c r="AB385" s="3">
        <v>0</v>
      </c>
      <c r="AC385" s="4">
        <f>Table39[[#This Row],[LPN Admin Hours Contract]]/Table39[[#This Row],[LPN Admin Hours]]</f>
        <v>0</v>
      </c>
      <c r="AD385" s="3">
        <f>SUM(Table39[[#This Row],[CNA Hours]], Table39[[#This Row],[NA in Training Hours]], Table39[[#This Row],[Med Aide/Tech Hours]])</f>
        <v>87.399999999999991</v>
      </c>
      <c r="AE385" s="3">
        <f>SUM(Table39[[#This Row],[CNA Hours Contract]], Table39[[#This Row],[NA in Training Hours Contract]], Table39[[#This Row],[Med Aide/Tech Hours Contract]])</f>
        <v>0</v>
      </c>
      <c r="AF385" s="4">
        <f>Table39[[#This Row],[CNA/NA/Med Aide Contract Hours]]/Table39[[#This Row],[Total CNA, NA in Training, Med Aide/Tech Hours]]</f>
        <v>0</v>
      </c>
      <c r="AG385" s="3">
        <v>79.708333333333329</v>
      </c>
      <c r="AH385" s="3">
        <v>0</v>
      </c>
      <c r="AI385" s="4">
        <f>Table39[[#This Row],[CNA Hours Contract]]/Table39[[#This Row],[CNA Hours]]</f>
        <v>0</v>
      </c>
      <c r="AJ385" s="3">
        <v>0</v>
      </c>
      <c r="AK385" s="3">
        <v>0</v>
      </c>
      <c r="AL385" s="4">
        <v>0</v>
      </c>
      <c r="AM385" s="3">
        <v>7.6916666666666664</v>
      </c>
      <c r="AN385" s="3">
        <v>0</v>
      </c>
      <c r="AO385" s="4">
        <f>Table39[[#This Row],[Med Aide/Tech Hours Contract]]/Table39[[#This Row],[Med Aide/Tech Hours]]</f>
        <v>0</v>
      </c>
      <c r="AP385" s="1" t="s">
        <v>383</v>
      </c>
      <c r="AQ385" s="1">
        <v>7</v>
      </c>
    </row>
    <row r="386" spans="1:43" x14ac:dyDescent="0.2">
      <c r="A386" s="1" t="s">
        <v>479</v>
      </c>
      <c r="B386" s="1" t="s">
        <v>865</v>
      </c>
      <c r="C386" s="1" t="s">
        <v>1181</v>
      </c>
      <c r="D386" s="1" t="s">
        <v>1267</v>
      </c>
      <c r="E386" s="3">
        <v>48.56666666666667</v>
      </c>
      <c r="F386" s="3">
        <f t="shared" ref="F386:F449" si="20">SUM(I386,U386,AD386)</f>
        <v>172.36322222222222</v>
      </c>
      <c r="G386" s="3">
        <f>SUM(Table39[[#This Row],[RN Hours Contract (W/ Admin, DON)]], Table39[[#This Row],[LPN Contract Hours (w/ Admin)]], Table39[[#This Row],[CNA/NA/Med Aide Contract Hours]])</f>
        <v>33.904555555555554</v>
      </c>
      <c r="H386" s="4">
        <f>Table39[[#This Row],[Total Contract Hours]]/Table39[[#This Row],[Total Hours Nurse Staffing]]</f>
        <v>0.19670411772555244</v>
      </c>
      <c r="I386" s="3">
        <f>SUM(Table39[[#This Row],[RN Hours]], Table39[[#This Row],[RN Admin Hours]], Table39[[#This Row],[RN DON Hours]])</f>
        <v>19.556777777777778</v>
      </c>
      <c r="J386" s="3">
        <f t="shared" si="18"/>
        <v>0.13300000000000001</v>
      </c>
      <c r="K386" s="4">
        <f>Table39[[#This Row],[RN Hours Contract (W/ Admin, DON)]]/Table39[[#This Row],[RN Hours (w/ Admin, DON)]]</f>
        <v>6.8007113191789152E-3</v>
      </c>
      <c r="L386" s="3">
        <v>10.577222222222222</v>
      </c>
      <c r="M386" s="3">
        <v>0.13300000000000001</v>
      </c>
      <c r="N386" s="4">
        <f>Table39[[#This Row],[RN Hours Contract]]/Table39[[#This Row],[RN Hours]]</f>
        <v>1.2574189820893956E-2</v>
      </c>
      <c r="O386" s="3">
        <v>5.1870000000000012</v>
      </c>
      <c r="P386" s="3">
        <v>0</v>
      </c>
      <c r="Q386" s="4">
        <f>Table39[[#This Row],[RN Admin Hours Contract]]/Table39[[#This Row],[RN Admin Hours]]</f>
        <v>0</v>
      </c>
      <c r="R386" s="3">
        <v>3.7925555555555568</v>
      </c>
      <c r="S386" s="3">
        <v>0</v>
      </c>
      <c r="T386" s="4">
        <f>Table39[[#This Row],[RN DON Hours Contract]]/Table39[[#This Row],[RN DON Hours]]</f>
        <v>0</v>
      </c>
      <c r="U386" s="3">
        <f>SUM(Table39[[#This Row],[LPN Hours]], Table39[[#This Row],[LPN Admin Hours]])</f>
        <v>34.344333333333331</v>
      </c>
      <c r="V386" s="3">
        <f>Table39[[#This Row],[LPN Hours Contract]]+Table39[[#This Row],[LPN Admin Hours Contract]]</f>
        <v>12.203999999999999</v>
      </c>
      <c r="W386" s="4">
        <f t="shared" si="19"/>
        <v>0.35534246309434842</v>
      </c>
      <c r="X386" s="3">
        <v>27.570666666666668</v>
      </c>
      <c r="Y386" s="3">
        <v>12.203999999999999</v>
      </c>
      <c r="Z386" s="4">
        <f>Table39[[#This Row],[LPN Hours Contract]]/Table39[[#This Row],[LPN Hours]]</f>
        <v>0.44264435632072729</v>
      </c>
      <c r="AA386" s="3">
        <v>6.7736666666666654</v>
      </c>
      <c r="AB386" s="3">
        <v>0</v>
      </c>
      <c r="AC386" s="4">
        <f>Table39[[#This Row],[LPN Admin Hours Contract]]/Table39[[#This Row],[LPN Admin Hours]]</f>
        <v>0</v>
      </c>
      <c r="AD386" s="3">
        <f>SUM(Table39[[#This Row],[CNA Hours]], Table39[[#This Row],[NA in Training Hours]], Table39[[#This Row],[Med Aide/Tech Hours]])</f>
        <v>118.46211111111111</v>
      </c>
      <c r="AE386" s="3">
        <f>SUM(Table39[[#This Row],[CNA Hours Contract]], Table39[[#This Row],[NA in Training Hours Contract]], Table39[[#This Row],[Med Aide/Tech Hours Contract]])</f>
        <v>21.567555555555554</v>
      </c>
      <c r="AF386" s="4">
        <f>Table39[[#This Row],[CNA/NA/Med Aide Contract Hours]]/Table39[[#This Row],[Total CNA, NA in Training, Med Aide/Tech Hours]]</f>
        <v>0.18206290056173607</v>
      </c>
      <c r="AG386" s="3">
        <v>85.301777777777772</v>
      </c>
      <c r="AH386" s="3">
        <v>14.464888888888888</v>
      </c>
      <c r="AI386" s="4">
        <f>Table39[[#This Row],[CNA Hours Contract]]/Table39[[#This Row],[CNA Hours]]</f>
        <v>0.16957312339458863</v>
      </c>
      <c r="AJ386" s="3">
        <v>10.836111111111109</v>
      </c>
      <c r="AK386" s="3">
        <v>0</v>
      </c>
      <c r="AL386" s="4">
        <f>Table39[[#This Row],[NA in Training Hours Contract]]/Table39[[#This Row],[NA in Training Hours]]</f>
        <v>0</v>
      </c>
      <c r="AM386" s="3">
        <v>22.324222222222236</v>
      </c>
      <c r="AN386" s="3">
        <v>7.1026666666666669</v>
      </c>
      <c r="AO386" s="4">
        <f>Table39[[#This Row],[Med Aide/Tech Hours Contract]]/Table39[[#This Row],[Med Aide/Tech Hours]]</f>
        <v>0.31815964721926338</v>
      </c>
      <c r="AP386" s="1" t="s">
        <v>384</v>
      </c>
      <c r="AQ386" s="1">
        <v>7</v>
      </c>
    </row>
    <row r="387" spans="1:43" x14ac:dyDescent="0.2">
      <c r="A387" s="1" t="s">
        <v>479</v>
      </c>
      <c r="B387" s="1" t="s">
        <v>866</v>
      </c>
      <c r="C387" s="1" t="s">
        <v>1012</v>
      </c>
      <c r="D387" s="1" t="s">
        <v>1229</v>
      </c>
      <c r="E387" s="3">
        <v>36.255555555555553</v>
      </c>
      <c r="F387" s="3">
        <f t="shared" si="20"/>
        <v>129.14066666666668</v>
      </c>
      <c r="G387" s="3">
        <f>SUM(Table39[[#This Row],[RN Hours Contract (W/ Admin, DON)]], Table39[[#This Row],[LPN Contract Hours (w/ Admin)]], Table39[[#This Row],[CNA/NA/Med Aide Contract Hours]])</f>
        <v>10.40055555555556</v>
      </c>
      <c r="H387" s="4">
        <f>Table39[[#This Row],[Total Contract Hours]]/Table39[[#This Row],[Total Hours Nurse Staffing]]</f>
        <v>8.0536641354044619E-2</v>
      </c>
      <c r="I387" s="3">
        <f>SUM(Table39[[#This Row],[RN Hours]], Table39[[#This Row],[RN Admin Hours]], Table39[[#This Row],[RN DON Hours]])</f>
        <v>11.872666666666667</v>
      </c>
      <c r="J387" s="3">
        <f t="shared" si="18"/>
        <v>0</v>
      </c>
      <c r="K387" s="4">
        <f>Table39[[#This Row],[RN Hours Contract (W/ Admin, DON)]]/Table39[[#This Row],[RN Hours (w/ Admin, DON)]]</f>
        <v>0</v>
      </c>
      <c r="L387" s="3">
        <v>6.3615555555555554</v>
      </c>
      <c r="M387" s="3">
        <v>0</v>
      </c>
      <c r="N387" s="4">
        <f>Table39[[#This Row],[RN Hours Contract]]/Table39[[#This Row],[RN Hours]]</f>
        <v>0</v>
      </c>
      <c r="O387" s="3">
        <v>8.8888888888888892E-2</v>
      </c>
      <c r="P387" s="3">
        <v>0</v>
      </c>
      <c r="Q387" s="4">
        <f>Table39[[#This Row],[RN Admin Hours Contract]]/Table39[[#This Row],[RN Admin Hours]]</f>
        <v>0</v>
      </c>
      <c r="R387" s="3">
        <v>5.4222222222222225</v>
      </c>
      <c r="S387" s="3">
        <v>0</v>
      </c>
      <c r="T387" s="4">
        <f>Table39[[#This Row],[RN DON Hours Contract]]/Table39[[#This Row],[RN DON Hours]]</f>
        <v>0</v>
      </c>
      <c r="U387" s="3">
        <f>SUM(Table39[[#This Row],[LPN Hours]], Table39[[#This Row],[LPN Admin Hours]])</f>
        <v>29.533222222222225</v>
      </c>
      <c r="V387" s="3">
        <f>Table39[[#This Row],[LPN Hours Contract]]+Table39[[#This Row],[LPN Admin Hours Contract]]</f>
        <v>0</v>
      </c>
      <c r="W387" s="4">
        <f t="shared" si="19"/>
        <v>0</v>
      </c>
      <c r="X387" s="3">
        <v>24.352777777777778</v>
      </c>
      <c r="Y387" s="3">
        <v>0</v>
      </c>
      <c r="Z387" s="4">
        <f>Table39[[#This Row],[LPN Hours Contract]]/Table39[[#This Row],[LPN Hours]]</f>
        <v>0</v>
      </c>
      <c r="AA387" s="3">
        <v>5.1804444444444462</v>
      </c>
      <c r="AB387" s="3">
        <v>0</v>
      </c>
      <c r="AC387" s="4">
        <f>Table39[[#This Row],[LPN Admin Hours Contract]]/Table39[[#This Row],[LPN Admin Hours]]</f>
        <v>0</v>
      </c>
      <c r="AD387" s="3">
        <f>SUM(Table39[[#This Row],[CNA Hours]], Table39[[#This Row],[NA in Training Hours]], Table39[[#This Row],[Med Aide/Tech Hours]])</f>
        <v>87.734777777777779</v>
      </c>
      <c r="AE387" s="3">
        <f>SUM(Table39[[#This Row],[CNA Hours Contract]], Table39[[#This Row],[NA in Training Hours Contract]], Table39[[#This Row],[Med Aide/Tech Hours Contract]])</f>
        <v>10.40055555555556</v>
      </c>
      <c r="AF387" s="4">
        <f>Table39[[#This Row],[CNA/NA/Med Aide Contract Hours]]/Table39[[#This Row],[Total CNA, NA in Training, Med Aide/Tech Hours]]</f>
        <v>0.11854541401927278</v>
      </c>
      <c r="AG387" s="3">
        <v>44.30488888888889</v>
      </c>
      <c r="AH387" s="3">
        <v>10.065666666666671</v>
      </c>
      <c r="AI387" s="4">
        <f>Table39[[#This Row],[CNA Hours Contract]]/Table39[[#This Row],[CNA Hours]]</f>
        <v>0.22719087936119423</v>
      </c>
      <c r="AJ387" s="3">
        <v>27.866888888888894</v>
      </c>
      <c r="AK387" s="3">
        <v>0</v>
      </c>
      <c r="AL387" s="4">
        <f>Table39[[#This Row],[NA in Training Hours Contract]]/Table39[[#This Row],[NA in Training Hours]]</f>
        <v>0</v>
      </c>
      <c r="AM387" s="3">
        <v>15.562999999999999</v>
      </c>
      <c r="AN387" s="3">
        <v>0.3348888888888889</v>
      </c>
      <c r="AO387" s="4">
        <f>Table39[[#This Row],[Med Aide/Tech Hours Contract]]/Table39[[#This Row],[Med Aide/Tech Hours]]</f>
        <v>2.1518273397731089E-2</v>
      </c>
      <c r="AP387" s="1" t="s">
        <v>385</v>
      </c>
      <c r="AQ387" s="1">
        <v>7</v>
      </c>
    </row>
    <row r="388" spans="1:43" x14ac:dyDescent="0.2">
      <c r="A388" s="1" t="s">
        <v>479</v>
      </c>
      <c r="B388" s="1" t="s">
        <v>867</v>
      </c>
      <c r="C388" s="1" t="s">
        <v>1070</v>
      </c>
      <c r="D388" s="1" t="s">
        <v>1230</v>
      </c>
      <c r="E388" s="3">
        <v>35.166666666666664</v>
      </c>
      <c r="F388" s="3">
        <f t="shared" si="20"/>
        <v>154.3317777777778</v>
      </c>
      <c r="G388" s="3">
        <f>SUM(Table39[[#This Row],[RN Hours Contract (W/ Admin, DON)]], Table39[[#This Row],[LPN Contract Hours (w/ Admin)]], Table39[[#This Row],[CNA/NA/Med Aide Contract Hours]])</f>
        <v>0</v>
      </c>
      <c r="H388" s="4">
        <f>Table39[[#This Row],[Total Contract Hours]]/Table39[[#This Row],[Total Hours Nurse Staffing]]</f>
        <v>0</v>
      </c>
      <c r="I388" s="3">
        <f>SUM(Table39[[#This Row],[RN Hours]], Table39[[#This Row],[RN Admin Hours]], Table39[[#This Row],[RN DON Hours]])</f>
        <v>13.018999999999998</v>
      </c>
      <c r="J388" s="3">
        <f t="shared" si="18"/>
        <v>0</v>
      </c>
      <c r="K388" s="4">
        <f>Table39[[#This Row],[RN Hours Contract (W/ Admin, DON)]]/Table39[[#This Row],[RN Hours (w/ Admin, DON)]]</f>
        <v>0</v>
      </c>
      <c r="L388" s="3">
        <v>4.2174444444444443</v>
      </c>
      <c r="M388" s="3">
        <v>0</v>
      </c>
      <c r="N388" s="4">
        <f>Table39[[#This Row],[RN Hours Contract]]/Table39[[#This Row],[RN Hours]]</f>
        <v>0</v>
      </c>
      <c r="O388" s="3">
        <v>5.1758888888888883</v>
      </c>
      <c r="P388" s="3">
        <v>0</v>
      </c>
      <c r="Q388" s="4">
        <f>Table39[[#This Row],[RN Admin Hours Contract]]/Table39[[#This Row],[RN Admin Hours]]</f>
        <v>0</v>
      </c>
      <c r="R388" s="3">
        <v>3.6256666666666666</v>
      </c>
      <c r="S388" s="3">
        <v>0</v>
      </c>
      <c r="T388" s="4">
        <f>Table39[[#This Row],[RN DON Hours Contract]]/Table39[[#This Row],[RN DON Hours]]</f>
        <v>0</v>
      </c>
      <c r="U388" s="3">
        <f>SUM(Table39[[#This Row],[LPN Hours]], Table39[[#This Row],[LPN Admin Hours]])</f>
        <v>25.25</v>
      </c>
      <c r="V388" s="3">
        <f>Table39[[#This Row],[LPN Hours Contract]]+Table39[[#This Row],[LPN Admin Hours Contract]]</f>
        <v>0</v>
      </c>
      <c r="W388" s="4">
        <f t="shared" si="19"/>
        <v>0</v>
      </c>
      <c r="X388" s="3">
        <v>20.301555555555556</v>
      </c>
      <c r="Y388" s="3">
        <v>0</v>
      </c>
      <c r="Z388" s="4">
        <f>Table39[[#This Row],[LPN Hours Contract]]/Table39[[#This Row],[LPN Hours]]</f>
        <v>0</v>
      </c>
      <c r="AA388" s="3">
        <v>4.9484444444444451</v>
      </c>
      <c r="AB388" s="3">
        <v>0</v>
      </c>
      <c r="AC388" s="4">
        <f>Table39[[#This Row],[LPN Admin Hours Contract]]/Table39[[#This Row],[LPN Admin Hours]]</f>
        <v>0</v>
      </c>
      <c r="AD388" s="3">
        <f>SUM(Table39[[#This Row],[CNA Hours]], Table39[[#This Row],[NA in Training Hours]], Table39[[#This Row],[Med Aide/Tech Hours]])</f>
        <v>116.0627777777778</v>
      </c>
      <c r="AE388" s="3">
        <f>SUM(Table39[[#This Row],[CNA Hours Contract]], Table39[[#This Row],[NA in Training Hours Contract]], Table39[[#This Row],[Med Aide/Tech Hours Contract]])</f>
        <v>0</v>
      </c>
      <c r="AF388" s="4">
        <f>Table39[[#This Row],[CNA/NA/Med Aide Contract Hours]]/Table39[[#This Row],[Total CNA, NA in Training, Med Aide/Tech Hours]]</f>
        <v>0</v>
      </c>
      <c r="AG388" s="3">
        <v>67.759777777777785</v>
      </c>
      <c r="AH388" s="3">
        <v>0</v>
      </c>
      <c r="AI388" s="4">
        <f>Table39[[#This Row],[CNA Hours Contract]]/Table39[[#This Row],[CNA Hours]]</f>
        <v>0</v>
      </c>
      <c r="AJ388" s="3">
        <v>6.4206666666666665</v>
      </c>
      <c r="AK388" s="3">
        <v>0</v>
      </c>
      <c r="AL388" s="4">
        <f>Table39[[#This Row],[NA in Training Hours Contract]]/Table39[[#This Row],[NA in Training Hours]]</f>
        <v>0</v>
      </c>
      <c r="AM388" s="3">
        <v>41.882333333333349</v>
      </c>
      <c r="AN388" s="3">
        <v>0</v>
      </c>
      <c r="AO388" s="4">
        <f>Table39[[#This Row],[Med Aide/Tech Hours Contract]]/Table39[[#This Row],[Med Aide/Tech Hours]]</f>
        <v>0</v>
      </c>
      <c r="AP388" s="1" t="s">
        <v>386</v>
      </c>
      <c r="AQ388" s="1">
        <v>7</v>
      </c>
    </row>
    <row r="389" spans="1:43" x14ac:dyDescent="0.2">
      <c r="A389" s="1" t="s">
        <v>479</v>
      </c>
      <c r="B389" s="1" t="s">
        <v>868</v>
      </c>
      <c r="C389" s="1" t="s">
        <v>1182</v>
      </c>
      <c r="D389" s="1" t="s">
        <v>1255</v>
      </c>
      <c r="E389" s="3">
        <v>84.544444444444451</v>
      </c>
      <c r="F389" s="3">
        <f t="shared" si="20"/>
        <v>220.55555555555554</v>
      </c>
      <c r="G389" s="3">
        <f>SUM(Table39[[#This Row],[RN Hours Contract (W/ Admin, DON)]], Table39[[#This Row],[LPN Contract Hours (w/ Admin)]], Table39[[#This Row],[CNA/NA/Med Aide Contract Hours]])</f>
        <v>0</v>
      </c>
      <c r="H389" s="4">
        <f>Table39[[#This Row],[Total Contract Hours]]/Table39[[#This Row],[Total Hours Nurse Staffing]]</f>
        <v>0</v>
      </c>
      <c r="I389" s="3">
        <f>SUM(Table39[[#This Row],[RN Hours]], Table39[[#This Row],[RN Admin Hours]], Table39[[#This Row],[RN DON Hours]])</f>
        <v>16.117444444444445</v>
      </c>
      <c r="J389" s="3">
        <f t="shared" si="18"/>
        <v>0</v>
      </c>
      <c r="K389" s="4">
        <f>Table39[[#This Row],[RN Hours Contract (W/ Admin, DON)]]/Table39[[#This Row],[RN Hours (w/ Admin, DON)]]</f>
        <v>0</v>
      </c>
      <c r="L389" s="3">
        <v>8.4793333333333329</v>
      </c>
      <c r="M389" s="3">
        <v>0</v>
      </c>
      <c r="N389" s="4">
        <f>Table39[[#This Row],[RN Hours Contract]]/Table39[[#This Row],[RN Hours]]</f>
        <v>0</v>
      </c>
      <c r="O389" s="3">
        <v>0.44977777777777783</v>
      </c>
      <c r="P389" s="3">
        <v>0</v>
      </c>
      <c r="Q389" s="4">
        <f>Table39[[#This Row],[RN Admin Hours Contract]]/Table39[[#This Row],[RN Admin Hours]]</f>
        <v>0</v>
      </c>
      <c r="R389" s="3">
        <v>7.1883333333333326</v>
      </c>
      <c r="S389" s="3">
        <v>0</v>
      </c>
      <c r="T389" s="4">
        <f>Table39[[#This Row],[RN DON Hours Contract]]/Table39[[#This Row],[RN DON Hours]]</f>
        <v>0</v>
      </c>
      <c r="U389" s="3">
        <f>SUM(Table39[[#This Row],[LPN Hours]], Table39[[#This Row],[LPN Admin Hours]])</f>
        <v>77.902555555555551</v>
      </c>
      <c r="V389" s="3">
        <f>Table39[[#This Row],[LPN Hours Contract]]+Table39[[#This Row],[LPN Admin Hours Contract]]</f>
        <v>0</v>
      </c>
      <c r="W389" s="4">
        <f t="shared" si="19"/>
        <v>0</v>
      </c>
      <c r="X389" s="3">
        <v>77.902555555555551</v>
      </c>
      <c r="Y389" s="3">
        <v>0</v>
      </c>
      <c r="Z389" s="4">
        <f>Table39[[#This Row],[LPN Hours Contract]]/Table39[[#This Row],[LPN Hours]]</f>
        <v>0</v>
      </c>
      <c r="AA389" s="3">
        <v>0</v>
      </c>
      <c r="AB389" s="3">
        <v>0</v>
      </c>
      <c r="AC389" s="4">
        <v>0</v>
      </c>
      <c r="AD389" s="3">
        <f>SUM(Table39[[#This Row],[CNA Hours]], Table39[[#This Row],[NA in Training Hours]], Table39[[#This Row],[Med Aide/Tech Hours]])</f>
        <v>126.53555555555556</v>
      </c>
      <c r="AE389" s="3">
        <f>SUM(Table39[[#This Row],[CNA Hours Contract]], Table39[[#This Row],[NA in Training Hours Contract]], Table39[[#This Row],[Med Aide/Tech Hours Contract]])</f>
        <v>0</v>
      </c>
      <c r="AF389" s="4">
        <f>Table39[[#This Row],[CNA/NA/Med Aide Contract Hours]]/Table39[[#This Row],[Total CNA, NA in Training, Med Aide/Tech Hours]]</f>
        <v>0</v>
      </c>
      <c r="AG389" s="3">
        <v>92.87711111111112</v>
      </c>
      <c r="AH389" s="3">
        <v>0</v>
      </c>
      <c r="AI389" s="4">
        <f>Table39[[#This Row],[CNA Hours Contract]]/Table39[[#This Row],[CNA Hours]]</f>
        <v>0</v>
      </c>
      <c r="AJ389" s="3">
        <v>0</v>
      </c>
      <c r="AK389" s="3">
        <v>0</v>
      </c>
      <c r="AL389" s="4">
        <v>0</v>
      </c>
      <c r="AM389" s="3">
        <v>33.658444444444442</v>
      </c>
      <c r="AN389" s="3">
        <v>0</v>
      </c>
      <c r="AO389" s="4">
        <f>Table39[[#This Row],[Med Aide/Tech Hours Contract]]/Table39[[#This Row],[Med Aide/Tech Hours]]</f>
        <v>0</v>
      </c>
      <c r="AP389" s="1" t="s">
        <v>387</v>
      </c>
      <c r="AQ389" s="1">
        <v>7</v>
      </c>
    </row>
    <row r="390" spans="1:43" x14ac:dyDescent="0.2">
      <c r="A390" s="1" t="s">
        <v>479</v>
      </c>
      <c r="B390" s="1" t="s">
        <v>869</v>
      </c>
      <c r="C390" s="1" t="s">
        <v>1063</v>
      </c>
      <c r="D390" s="1" t="s">
        <v>1272</v>
      </c>
      <c r="E390" s="3">
        <v>62.37777777777778</v>
      </c>
      <c r="F390" s="3">
        <f t="shared" si="20"/>
        <v>354.66388888888889</v>
      </c>
      <c r="G390" s="3">
        <f>SUM(Table39[[#This Row],[RN Hours Contract (W/ Admin, DON)]], Table39[[#This Row],[LPN Contract Hours (w/ Admin)]], Table39[[#This Row],[CNA/NA/Med Aide Contract Hours]])</f>
        <v>0</v>
      </c>
      <c r="H390" s="4">
        <f>Table39[[#This Row],[Total Contract Hours]]/Table39[[#This Row],[Total Hours Nurse Staffing]]</f>
        <v>0</v>
      </c>
      <c r="I390" s="3">
        <f>SUM(Table39[[#This Row],[RN Hours]], Table39[[#This Row],[RN Admin Hours]], Table39[[#This Row],[RN DON Hours]])</f>
        <v>28.05833333333333</v>
      </c>
      <c r="J390" s="3">
        <f t="shared" si="18"/>
        <v>0</v>
      </c>
      <c r="K390" s="4">
        <f>Table39[[#This Row],[RN Hours Contract (W/ Admin, DON)]]/Table39[[#This Row],[RN Hours (w/ Admin, DON)]]</f>
        <v>0</v>
      </c>
      <c r="L390" s="3">
        <v>22.547222222222221</v>
      </c>
      <c r="M390" s="3">
        <v>0</v>
      </c>
      <c r="N390" s="4">
        <f>Table39[[#This Row],[RN Hours Contract]]/Table39[[#This Row],[RN Hours]]</f>
        <v>0</v>
      </c>
      <c r="O390" s="3">
        <v>0</v>
      </c>
      <c r="P390" s="3">
        <v>0</v>
      </c>
      <c r="Q390" s="4">
        <v>0</v>
      </c>
      <c r="R390" s="3">
        <v>5.5111111111111111</v>
      </c>
      <c r="S390" s="3">
        <v>0</v>
      </c>
      <c r="T390" s="4">
        <f>Table39[[#This Row],[RN DON Hours Contract]]/Table39[[#This Row],[RN DON Hours]]</f>
        <v>0</v>
      </c>
      <c r="U390" s="3">
        <f>SUM(Table39[[#This Row],[LPN Hours]], Table39[[#This Row],[LPN Admin Hours]])</f>
        <v>82.527777777777786</v>
      </c>
      <c r="V390" s="3">
        <f>Table39[[#This Row],[LPN Hours Contract]]+Table39[[#This Row],[LPN Admin Hours Contract]]</f>
        <v>0</v>
      </c>
      <c r="W390" s="4">
        <f t="shared" si="19"/>
        <v>0</v>
      </c>
      <c r="X390" s="3">
        <v>78.811111111111117</v>
      </c>
      <c r="Y390" s="3">
        <v>0</v>
      </c>
      <c r="Z390" s="4">
        <f>Table39[[#This Row],[LPN Hours Contract]]/Table39[[#This Row],[LPN Hours]]</f>
        <v>0</v>
      </c>
      <c r="AA390" s="3">
        <v>3.7166666666666668</v>
      </c>
      <c r="AB390" s="3">
        <v>0</v>
      </c>
      <c r="AC390" s="4">
        <f>Table39[[#This Row],[LPN Admin Hours Contract]]/Table39[[#This Row],[LPN Admin Hours]]</f>
        <v>0</v>
      </c>
      <c r="AD390" s="3">
        <f>SUM(Table39[[#This Row],[CNA Hours]], Table39[[#This Row],[NA in Training Hours]], Table39[[#This Row],[Med Aide/Tech Hours]])</f>
        <v>244.07777777777778</v>
      </c>
      <c r="AE390" s="3">
        <f>SUM(Table39[[#This Row],[CNA Hours Contract]], Table39[[#This Row],[NA in Training Hours Contract]], Table39[[#This Row],[Med Aide/Tech Hours Contract]])</f>
        <v>0</v>
      </c>
      <c r="AF390" s="4">
        <f>Table39[[#This Row],[CNA/NA/Med Aide Contract Hours]]/Table39[[#This Row],[Total CNA, NA in Training, Med Aide/Tech Hours]]</f>
        <v>0</v>
      </c>
      <c r="AG390" s="3">
        <v>176.06666666666666</v>
      </c>
      <c r="AH390" s="3">
        <v>0</v>
      </c>
      <c r="AI390" s="4">
        <f>Table39[[#This Row],[CNA Hours Contract]]/Table39[[#This Row],[CNA Hours]]</f>
        <v>0</v>
      </c>
      <c r="AJ390" s="3">
        <v>0</v>
      </c>
      <c r="AK390" s="3">
        <v>0</v>
      </c>
      <c r="AL390" s="4">
        <v>0</v>
      </c>
      <c r="AM390" s="3">
        <v>68.011111111111106</v>
      </c>
      <c r="AN390" s="3">
        <v>0</v>
      </c>
      <c r="AO390" s="4">
        <f>Table39[[#This Row],[Med Aide/Tech Hours Contract]]/Table39[[#This Row],[Med Aide/Tech Hours]]</f>
        <v>0</v>
      </c>
      <c r="AP390" s="1" t="s">
        <v>388</v>
      </c>
      <c r="AQ390" s="1">
        <v>7</v>
      </c>
    </row>
    <row r="391" spans="1:43" x14ac:dyDescent="0.2">
      <c r="A391" s="1" t="s">
        <v>479</v>
      </c>
      <c r="B391" s="1" t="s">
        <v>870</v>
      </c>
      <c r="C391" s="1" t="s">
        <v>1096</v>
      </c>
      <c r="D391" s="1" t="s">
        <v>1264</v>
      </c>
      <c r="E391" s="3">
        <v>74.211111111111109</v>
      </c>
      <c r="F391" s="3">
        <f t="shared" si="20"/>
        <v>309.69566666666663</v>
      </c>
      <c r="G391" s="3">
        <f>SUM(Table39[[#This Row],[RN Hours Contract (W/ Admin, DON)]], Table39[[#This Row],[LPN Contract Hours (w/ Admin)]], Table39[[#This Row],[CNA/NA/Med Aide Contract Hours]])</f>
        <v>91.291666666666657</v>
      </c>
      <c r="H391" s="4">
        <f>Table39[[#This Row],[Total Contract Hours]]/Table39[[#This Row],[Total Hours Nurse Staffing]]</f>
        <v>0.29477863752264322</v>
      </c>
      <c r="I391" s="3">
        <f>SUM(Table39[[#This Row],[RN Hours]], Table39[[#This Row],[RN Admin Hours]], Table39[[#This Row],[RN DON Hours]])</f>
        <v>47.836444444444446</v>
      </c>
      <c r="J391" s="3">
        <f t="shared" si="18"/>
        <v>1.3861111111111111</v>
      </c>
      <c r="K391" s="4">
        <f>Table39[[#This Row],[RN Hours Contract (W/ Admin, DON)]]/Table39[[#This Row],[RN Hours (w/ Admin, DON)]]</f>
        <v>2.8976048015460085E-2</v>
      </c>
      <c r="L391" s="3">
        <v>36.62811111111111</v>
      </c>
      <c r="M391" s="3">
        <v>1.3861111111111111</v>
      </c>
      <c r="N391" s="4">
        <f>Table39[[#This Row],[RN Hours Contract]]/Table39[[#This Row],[RN Hours]]</f>
        <v>3.7842822604374902E-2</v>
      </c>
      <c r="O391" s="3">
        <v>8.3416666666666668</v>
      </c>
      <c r="P391" s="3">
        <v>0</v>
      </c>
      <c r="Q391" s="4">
        <f>Table39[[#This Row],[RN Admin Hours Contract]]/Table39[[#This Row],[RN Admin Hours]]</f>
        <v>0</v>
      </c>
      <c r="R391" s="3">
        <v>2.8666666666666667</v>
      </c>
      <c r="S391" s="3">
        <v>0</v>
      </c>
      <c r="T391" s="4">
        <f>Table39[[#This Row],[RN DON Hours Contract]]/Table39[[#This Row],[RN DON Hours]]</f>
        <v>0</v>
      </c>
      <c r="U391" s="3">
        <f>SUM(Table39[[#This Row],[LPN Hours]], Table39[[#This Row],[LPN Admin Hours]])</f>
        <v>115.35644444444445</v>
      </c>
      <c r="V391" s="3">
        <f>Table39[[#This Row],[LPN Hours Contract]]+Table39[[#This Row],[LPN Admin Hours Contract]]</f>
        <v>7.1222222222222218</v>
      </c>
      <c r="W391" s="4">
        <f t="shared" si="19"/>
        <v>6.1740999876710632E-2</v>
      </c>
      <c r="X391" s="3">
        <v>115.35644444444445</v>
      </c>
      <c r="Y391" s="3">
        <v>7.1222222222222218</v>
      </c>
      <c r="Z391" s="4">
        <f>Table39[[#This Row],[LPN Hours Contract]]/Table39[[#This Row],[LPN Hours]]</f>
        <v>6.1740999876710632E-2</v>
      </c>
      <c r="AA391" s="3">
        <v>0</v>
      </c>
      <c r="AB391" s="3">
        <v>0</v>
      </c>
      <c r="AC391" s="4">
        <v>0</v>
      </c>
      <c r="AD391" s="3">
        <f>SUM(Table39[[#This Row],[CNA Hours]], Table39[[#This Row],[NA in Training Hours]], Table39[[#This Row],[Med Aide/Tech Hours]])</f>
        <v>146.50277777777777</v>
      </c>
      <c r="AE391" s="3">
        <f>SUM(Table39[[#This Row],[CNA Hours Contract]], Table39[[#This Row],[NA in Training Hours Contract]], Table39[[#This Row],[Med Aide/Tech Hours Contract]])</f>
        <v>82.783333333333331</v>
      </c>
      <c r="AF391" s="4">
        <f>Table39[[#This Row],[CNA/NA/Med Aide Contract Hours]]/Table39[[#This Row],[Total CNA, NA in Training, Med Aide/Tech Hours]]</f>
        <v>0.56506323353747567</v>
      </c>
      <c r="AG391" s="3">
        <v>140.9111111111111</v>
      </c>
      <c r="AH391" s="3">
        <v>79.466666666666669</v>
      </c>
      <c r="AI391" s="4">
        <f>Table39[[#This Row],[CNA Hours Contract]]/Table39[[#This Row],[CNA Hours]]</f>
        <v>0.56394890395836628</v>
      </c>
      <c r="AJ391" s="3">
        <v>2.1388888888888888</v>
      </c>
      <c r="AK391" s="3">
        <v>0</v>
      </c>
      <c r="AL391" s="4">
        <f>Table39[[#This Row],[NA in Training Hours Contract]]/Table39[[#This Row],[NA in Training Hours]]</f>
        <v>0</v>
      </c>
      <c r="AM391" s="3">
        <v>3.4527777777777779</v>
      </c>
      <c r="AN391" s="3">
        <v>3.3166666666666669</v>
      </c>
      <c r="AO391" s="4">
        <f>Table39[[#This Row],[Med Aide/Tech Hours Contract]]/Table39[[#This Row],[Med Aide/Tech Hours]]</f>
        <v>0.96057924376508452</v>
      </c>
      <c r="AP391" s="1" t="s">
        <v>389</v>
      </c>
      <c r="AQ391" s="1">
        <v>7</v>
      </c>
    </row>
    <row r="392" spans="1:43" x14ac:dyDescent="0.2">
      <c r="A392" s="1" t="s">
        <v>479</v>
      </c>
      <c r="B392" s="1" t="s">
        <v>871</v>
      </c>
      <c r="C392" s="1" t="s">
        <v>1003</v>
      </c>
      <c r="D392" s="1" t="s">
        <v>1251</v>
      </c>
      <c r="E392" s="3">
        <v>45.677777777777777</v>
      </c>
      <c r="F392" s="3">
        <f t="shared" si="20"/>
        <v>243.65422222222222</v>
      </c>
      <c r="G392" s="3">
        <f>SUM(Table39[[#This Row],[RN Hours Contract (W/ Admin, DON)]], Table39[[#This Row],[LPN Contract Hours (w/ Admin)]], Table39[[#This Row],[CNA/NA/Med Aide Contract Hours]])</f>
        <v>0</v>
      </c>
      <c r="H392" s="4">
        <f>Table39[[#This Row],[Total Contract Hours]]/Table39[[#This Row],[Total Hours Nurse Staffing]]</f>
        <v>0</v>
      </c>
      <c r="I392" s="3">
        <f>SUM(Table39[[#This Row],[RN Hours]], Table39[[#This Row],[RN Admin Hours]], Table39[[#This Row],[RN DON Hours]])</f>
        <v>38.883999999999993</v>
      </c>
      <c r="J392" s="3">
        <f t="shared" si="18"/>
        <v>0</v>
      </c>
      <c r="K392" s="4">
        <f>Table39[[#This Row],[RN Hours Contract (W/ Admin, DON)]]/Table39[[#This Row],[RN Hours (w/ Admin, DON)]]</f>
        <v>0</v>
      </c>
      <c r="L392" s="3">
        <v>27.312666666666665</v>
      </c>
      <c r="M392" s="3">
        <v>0</v>
      </c>
      <c r="N392" s="4">
        <f>Table39[[#This Row],[RN Hours Contract]]/Table39[[#This Row],[RN Hours]]</f>
        <v>0</v>
      </c>
      <c r="O392" s="3">
        <v>5.9981111111111103</v>
      </c>
      <c r="P392" s="3">
        <v>0</v>
      </c>
      <c r="Q392" s="4">
        <f>Table39[[#This Row],[RN Admin Hours Contract]]/Table39[[#This Row],[RN Admin Hours]]</f>
        <v>0</v>
      </c>
      <c r="R392" s="3">
        <v>5.5732222222222214</v>
      </c>
      <c r="S392" s="3">
        <v>0</v>
      </c>
      <c r="T392" s="4">
        <f>Table39[[#This Row],[RN DON Hours Contract]]/Table39[[#This Row],[RN DON Hours]]</f>
        <v>0</v>
      </c>
      <c r="U392" s="3">
        <f>SUM(Table39[[#This Row],[LPN Hours]], Table39[[#This Row],[LPN Admin Hours]])</f>
        <v>23.304222222222222</v>
      </c>
      <c r="V392" s="3">
        <f>Table39[[#This Row],[LPN Hours Contract]]+Table39[[#This Row],[LPN Admin Hours Contract]]</f>
        <v>0</v>
      </c>
      <c r="W392" s="4">
        <f t="shared" si="19"/>
        <v>0</v>
      </c>
      <c r="X392" s="3">
        <v>20.296888888888891</v>
      </c>
      <c r="Y392" s="3">
        <v>0</v>
      </c>
      <c r="Z392" s="4">
        <f>Table39[[#This Row],[LPN Hours Contract]]/Table39[[#This Row],[LPN Hours]]</f>
        <v>0</v>
      </c>
      <c r="AA392" s="3">
        <v>3.0073333333333334</v>
      </c>
      <c r="AB392" s="3">
        <v>0</v>
      </c>
      <c r="AC392" s="4">
        <f>Table39[[#This Row],[LPN Admin Hours Contract]]/Table39[[#This Row],[LPN Admin Hours]]</f>
        <v>0</v>
      </c>
      <c r="AD392" s="3">
        <f>SUM(Table39[[#This Row],[CNA Hours]], Table39[[#This Row],[NA in Training Hours]], Table39[[#This Row],[Med Aide/Tech Hours]])</f>
        <v>181.46600000000001</v>
      </c>
      <c r="AE392" s="3">
        <f>SUM(Table39[[#This Row],[CNA Hours Contract]], Table39[[#This Row],[NA in Training Hours Contract]], Table39[[#This Row],[Med Aide/Tech Hours Contract]])</f>
        <v>0</v>
      </c>
      <c r="AF392" s="4">
        <f>Table39[[#This Row],[CNA/NA/Med Aide Contract Hours]]/Table39[[#This Row],[Total CNA, NA in Training, Med Aide/Tech Hours]]</f>
        <v>0</v>
      </c>
      <c r="AG392" s="3">
        <v>107.06233333333334</v>
      </c>
      <c r="AH392" s="3">
        <v>0</v>
      </c>
      <c r="AI392" s="4">
        <f>Table39[[#This Row],[CNA Hours Contract]]/Table39[[#This Row],[CNA Hours]]</f>
        <v>0</v>
      </c>
      <c r="AJ392" s="3">
        <v>32.342111111111109</v>
      </c>
      <c r="AK392" s="3">
        <v>0</v>
      </c>
      <c r="AL392" s="4">
        <f>Table39[[#This Row],[NA in Training Hours Contract]]/Table39[[#This Row],[NA in Training Hours]]</f>
        <v>0</v>
      </c>
      <c r="AM392" s="3">
        <v>42.061555555555557</v>
      </c>
      <c r="AN392" s="3">
        <v>0</v>
      </c>
      <c r="AO392" s="4">
        <f>Table39[[#This Row],[Med Aide/Tech Hours Contract]]/Table39[[#This Row],[Med Aide/Tech Hours]]</f>
        <v>0</v>
      </c>
      <c r="AP392" s="1" t="s">
        <v>390</v>
      </c>
      <c r="AQ392" s="1">
        <v>7</v>
      </c>
    </row>
    <row r="393" spans="1:43" x14ac:dyDescent="0.2">
      <c r="A393" s="1" t="s">
        <v>479</v>
      </c>
      <c r="B393" s="1" t="s">
        <v>872</v>
      </c>
      <c r="C393" s="1" t="s">
        <v>1027</v>
      </c>
      <c r="D393" s="1" t="s">
        <v>1203</v>
      </c>
      <c r="E393" s="3">
        <v>229.27777777777777</v>
      </c>
      <c r="F393" s="3">
        <f t="shared" si="20"/>
        <v>806.42066666666665</v>
      </c>
      <c r="G393" s="3">
        <f>SUM(Table39[[#This Row],[RN Hours Contract (W/ Admin, DON)]], Table39[[#This Row],[LPN Contract Hours (w/ Admin)]], Table39[[#This Row],[CNA/NA/Med Aide Contract Hours]])</f>
        <v>49.442888888888888</v>
      </c>
      <c r="H393" s="4">
        <f>Table39[[#This Row],[Total Contract Hours]]/Table39[[#This Row],[Total Hours Nurse Staffing]]</f>
        <v>6.1311534950190046E-2</v>
      </c>
      <c r="I393" s="3">
        <f>SUM(Table39[[#This Row],[RN Hours]], Table39[[#This Row],[RN Admin Hours]], Table39[[#This Row],[RN DON Hours]])</f>
        <v>76.771777777777771</v>
      </c>
      <c r="J393" s="3">
        <f t="shared" si="18"/>
        <v>1.5078888888888886</v>
      </c>
      <c r="K393" s="4">
        <f>Table39[[#This Row],[RN Hours Contract (W/ Admin, DON)]]/Table39[[#This Row],[RN Hours (w/ Admin, DON)]]</f>
        <v>1.9641187589189313E-2</v>
      </c>
      <c r="L393" s="3">
        <v>55.082888888888888</v>
      </c>
      <c r="M393" s="3">
        <v>1.5078888888888886</v>
      </c>
      <c r="N393" s="4">
        <f>Table39[[#This Row],[RN Hours Contract]]/Table39[[#This Row],[RN Hours]]</f>
        <v>2.7374905697675821E-2</v>
      </c>
      <c r="O393" s="3">
        <v>16.088888888888889</v>
      </c>
      <c r="P393" s="3">
        <v>0</v>
      </c>
      <c r="Q393" s="4">
        <f>Table39[[#This Row],[RN Admin Hours Contract]]/Table39[[#This Row],[RN Admin Hours]]</f>
        <v>0</v>
      </c>
      <c r="R393" s="3">
        <v>5.6</v>
      </c>
      <c r="S393" s="3">
        <v>0</v>
      </c>
      <c r="T393" s="4">
        <f>Table39[[#This Row],[RN DON Hours Contract]]/Table39[[#This Row],[RN DON Hours]]</f>
        <v>0</v>
      </c>
      <c r="U393" s="3">
        <f>SUM(Table39[[#This Row],[LPN Hours]], Table39[[#This Row],[LPN Admin Hours]])</f>
        <v>169.83033333333333</v>
      </c>
      <c r="V393" s="3">
        <f>Table39[[#This Row],[LPN Hours Contract]]+Table39[[#This Row],[LPN Admin Hours Contract]]</f>
        <v>1.9136666666666668</v>
      </c>
      <c r="W393" s="4">
        <f t="shared" si="19"/>
        <v>1.1268108759526666E-2</v>
      </c>
      <c r="X393" s="3">
        <v>116.41088888888888</v>
      </c>
      <c r="Y393" s="3">
        <v>1.9136666666666668</v>
      </c>
      <c r="Z393" s="4">
        <f>Table39[[#This Row],[LPN Hours Contract]]/Table39[[#This Row],[LPN Hours]]</f>
        <v>1.6438897468545328E-2</v>
      </c>
      <c r="AA393" s="3">
        <v>53.419444444444444</v>
      </c>
      <c r="AB393" s="3">
        <v>0</v>
      </c>
      <c r="AC393" s="4">
        <f>Table39[[#This Row],[LPN Admin Hours Contract]]/Table39[[#This Row],[LPN Admin Hours]]</f>
        <v>0</v>
      </c>
      <c r="AD393" s="3">
        <f>SUM(Table39[[#This Row],[CNA Hours]], Table39[[#This Row],[NA in Training Hours]], Table39[[#This Row],[Med Aide/Tech Hours]])</f>
        <v>559.81855555555558</v>
      </c>
      <c r="AE393" s="3">
        <f>SUM(Table39[[#This Row],[CNA Hours Contract]], Table39[[#This Row],[NA in Training Hours Contract]], Table39[[#This Row],[Med Aide/Tech Hours Contract]])</f>
        <v>46.021333333333331</v>
      </c>
      <c r="AF393" s="4">
        <f>Table39[[#This Row],[CNA/NA/Med Aide Contract Hours]]/Table39[[#This Row],[Total CNA, NA in Training, Med Aide/Tech Hours]]</f>
        <v>8.2207588292000158E-2</v>
      </c>
      <c r="AG393" s="3">
        <v>427.738</v>
      </c>
      <c r="AH393" s="3">
        <v>46.021333333333331</v>
      </c>
      <c r="AI393" s="4">
        <f>Table39[[#This Row],[CNA Hours Contract]]/Table39[[#This Row],[CNA Hours]]</f>
        <v>0.10759234235287332</v>
      </c>
      <c r="AJ393" s="3">
        <v>18.980555555555554</v>
      </c>
      <c r="AK393" s="3">
        <v>0</v>
      </c>
      <c r="AL393" s="4">
        <f>Table39[[#This Row],[NA in Training Hours Contract]]/Table39[[#This Row],[NA in Training Hours]]</f>
        <v>0</v>
      </c>
      <c r="AM393" s="3">
        <v>113.1</v>
      </c>
      <c r="AN393" s="3">
        <v>0</v>
      </c>
      <c r="AO393" s="4">
        <f>Table39[[#This Row],[Med Aide/Tech Hours Contract]]/Table39[[#This Row],[Med Aide/Tech Hours]]</f>
        <v>0</v>
      </c>
      <c r="AP393" s="1" t="s">
        <v>391</v>
      </c>
      <c r="AQ393" s="1">
        <v>7</v>
      </c>
    </row>
    <row r="394" spans="1:43" x14ac:dyDescent="0.2">
      <c r="A394" s="1" t="s">
        <v>479</v>
      </c>
      <c r="B394" s="1" t="s">
        <v>873</v>
      </c>
      <c r="C394" s="1" t="s">
        <v>996</v>
      </c>
      <c r="D394" s="1" t="s">
        <v>1312</v>
      </c>
      <c r="E394" s="3">
        <v>74.2</v>
      </c>
      <c r="F394" s="3">
        <f t="shared" si="20"/>
        <v>228.25788888888886</v>
      </c>
      <c r="G394" s="3">
        <f>SUM(Table39[[#This Row],[RN Hours Contract (W/ Admin, DON)]], Table39[[#This Row],[LPN Contract Hours (w/ Admin)]], Table39[[#This Row],[CNA/NA/Med Aide Contract Hours]])</f>
        <v>0</v>
      </c>
      <c r="H394" s="4">
        <f>Table39[[#This Row],[Total Contract Hours]]/Table39[[#This Row],[Total Hours Nurse Staffing]]</f>
        <v>0</v>
      </c>
      <c r="I394" s="3">
        <f>SUM(Table39[[#This Row],[RN Hours]], Table39[[#This Row],[RN Admin Hours]], Table39[[#This Row],[RN DON Hours]])</f>
        <v>20.816555555555556</v>
      </c>
      <c r="J394" s="3">
        <f t="shared" si="18"/>
        <v>0</v>
      </c>
      <c r="K394" s="4">
        <f>Table39[[#This Row],[RN Hours Contract (W/ Admin, DON)]]/Table39[[#This Row],[RN Hours (w/ Admin, DON)]]</f>
        <v>0</v>
      </c>
      <c r="L394" s="3">
        <v>15.127666666666666</v>
      </c>
      <c r="M394" s="3">
        <v>0</v>
      </c>
      <c r="N394" s="4">
        <f>Table39[[#This Row],[RN Hours Contract]]/Table39[[#This Row],[RN Hours]]</f>
        <v>0</v>
      </c>
      <c r="O394" s="3">
        <v>0</v>
      </c>
      <c r="P394" s="3">
        <v>0</v>
      </c>
      <c r="Q394" s="4">
        <v>0</v>
      </c>
      <c r="R394" s="3">
        <v>5.6888888888888891</v>
      </c>
      <c r="S394" s="3">
        <v>0</v>
      </c>
      <c r="T394" s="4">
        <f>Table39[[#This Row],[RN DON Hours Contract]]/Table39[[#This Row],[RN DON Hours]]</f>
        <v>0</v>
      </c>
      <c r="U394" s="3">
        <f>SUM(Table39[[#This Row],[LPN Hours]], Table39[[#This Row],[LPN Admin Hours]])</f>
        <v>58.011111111111106</v>
      </c>
      <c r="V394" s="3">
        <f>Table39[[#This Row],[LPN Hours Contract]]+Table39[[#This Row],[LPN Admin Hours Contract]]</f>
        <v>0</v>
      </c>
      <c r="W394" s="4">
        <f t="shared" si="19"/>
        <v>0</v>
      </c>
      <c r="X394" s="3">
        <v>48.815999999999995</v>
      </c>
      <c r="Y394" s="3">
        <v>0</v>
      </c>
      <c r="Z394" s="4">
        <f>Table39[[#This Row],[LPN Hours Contract]]/Table39[[#This Row],[LPN Hours]]</f>
        <v>0</v>
      </c>
      <c r="AA394" s="3">
        <v>9.1951111111111086</v>
      </c>
      <c r="AB394" s="3">
        <v>0</v>
      </c>
      <c r="AC394" s="4">
        <f>Table39[[#This Row],[LPN Admin Hours Contract]]/Table39[[#This Row],[LPN Admin Hours]]</f>
        <v>0</v>
      </c>
      <c r="AD394" s="3">
        <f>SUM(Table39[[#This Row],[CNA Hours]], Table39[[#This Row],[NA in Training Hours]], Table39[[#This Row],[Med Aide/Tech Hours]])</f>
        <v>149.4302222222222</v>
      </c>
      <c r="AE394" s="3">
        <f>SUM(Table39[[#This Row],[CNA Hours Contract]], Table39[[#This Row],[NA in Training Hours Contract]], Table39[[#This Row],[Med Aide/Tech Hours Contract]])</f>
        <v>0</v>
      </c>
      <c r="AF394" s="4">
        <f>Table39[[#This Row],[CNA/NA/Med Aide Contract Hours]]/Table39[[#This Row],[Total CNA, NA in Training, Med Aide/Tech Hours]]</f>
        <v>0</v>
      </c>
      <c r="AG394" s="3">
        <v>83.837999999999994</v>
      </c>
      <c r="AH394" s="3">
        <v>0</v>
      </c>
      <c r="AI394" s="4">
        <f>Table39[[#This Row],[CNA Hours Contract]]/Table39[[#This Row],[CNA Hours]]</f>
        <v>0</v>
      </c>
      <c r="AJ394" s="3">
        <v>42.796999999999983</v>
      </c>
      <c r="AK394" s="3">
        <v>0</v>
      </c>
      <c r="AL394" s="4">
        <f>Table39[[#This Row],[NA in Training Hours Contract]]/Table39[[#This Row],[NA in Training Hours]]</f>
        <v>0</v>
      </c>
      <c r="AM394" s="3">
        <v>22.795222222222225</v>
      </c>
      <c r="AN394" s="3">
        <v>0</v>
      </c>
      <c r="AO394" s="4">
        <f>Table39[[#This Row],[Med Aide/Tech Hours Contract]]/Table39[[#This Row],[Med Aide/Tech Hours]]</f>
        <v>0</v>
      </c>
      <c r="AP394" s="1" t="s">
        <v>392</v>
      </c>
      <c r="AQ394" s="1">
        <v>7</v>
      </c>
    </row>
    <row r="395" spans="1:43" x14ac:dyDescent="0.2">
      <c r="A395" s="1" t="s">
        <v>479</v>
      </c>
      <c r="B395" s="1" t="s">
        <v>874</v>
      </c>
      <c r="C395" s="1" t="s">
        <v>1183</v>
      </c>
      <c r="D395" s="1" t="s">
        <v>1313</v>
      </c>
      <c r="E395" s="3">
        <v>30.488888888888887</v>
      </c>
      <c r="F395" s="3">
        <f t="shared" si="20"/>
        <v>132.57477777777774</v>
      </c>
      <c r="G395" s="3">
        <f>SUM(Table39[[#This Row],[RN Hours Contract (W/ Admin, DON)]], Table39[[#This Row],[LPN Contract Hours (w/ Admin)]], Table39[[#This Row],[CNA/NA/Med Aide Contract Hours]])</f>
        <v>28.88688888888889</v>
      </c>
      <c r="H395" s="4">
        <f>Table39[[#This Row],[Total Contract Hours]]/Table39[[#This Row],[Total Hours Nurse Staffing]]</f>
        <v>0.21789128651084133</v>
      </c>
      <c r="I395" s="3">
        <f>SUM(Table39[[#This Row],[RN Hours]], Table39[[#This Row],[RN Admin Hours]], Table39[[#This Row],[RN DON Hours]])</f>
        <v>14.469888888888889</v>
      </c>
      <c r="J395" s="3">
        <f t="shared" si="18"/>
        <v>0</v>
      </c>
      <c r="K395" s="4">
        <f>Table39[[#This Row],[RN Hours Contract (W/ Admin, DON)]]/Table39[[#This Row],[RN Hours (w/ Admin, DON)]]</f>
        <v>0</v>
      </c>
      <c r="L395" s="3">
        <v>7.4949999999999992</v>
      </c>
      <c r="M395" s="3">
        <v>0</v>
      </c>
      <c r="N395" s="4">
        <f>Table39[[#This Row],[RN Hours Contract]]/Table39[[#This Row],[RN Hours]]</f>
        <v>0</v>
      </c>
      <c r="O395" s="3">
        <v>0</v>
      </c>
      <c r="P395" s="3">
        <v>0</v>
      </c>
      <c r="Q395" s="4">
        <v>0</v>
      </c>
      <c r="R395" s="3">
        <v>6.9748888888888905</v>
      </c>
      <c r="S395" s="3">
        <v>0</v>
      </c>
      <c r="T395" s="4">
        <f>Table39[[#This Row],[RN DON Hours Contract]]/Table39[[#This Row],[RN DON Hours]]</f>
        <v>0</v>
      </c>
      <c r="U395" s="3">
        <f>SUM(Table39[[#This Row],[LPN Hours]], Table39[[#This Row],[LPN Admin Hours]])</f>
        <v>16.532666666666664</v>
      </c>
      <c r="V395" s="3">
        <f>Table39[[#This Row],[LPN Hours Contract]]+Table39[[#This Row],[LPN Admin Hours Contract]]</f>
        <v>7.9535555555555559</v>
      </c>
      <c r="W395" s="4">
        <f t="shared" si="19"/>
        <v>0.48108122639353745</v>
      </c>
      <c r="X395" s="3">
        <v>15.140222222222221</v>
      </c>
      <c r="Y395" s="3">
        <v>7.9535555555555559</v>
      </c>
      <c r="Z395" s="4">
        <f>Table39[[#This Row],[LPN Hours Contract]]/Table39[[#This Row],[LPN Hours]]</f>
        <v>0.52532620980170563</v>
      </c>
      <c r="AA395" s="3">
        <v>1.3924444444444444</v>
      </c>
      <c r="AB395" s="3">
        <v>0</v>
      </c>
      <c r="AC395" s="4">
        <f>Table39[[#This Row],[LPN Admin Hours Contract]]/Table39[[#This Row],[LPN Admin Hours]]</f>
        <v>0</v>
      </c>
      <c r="AD395" s="3">
        <f>SUM(Table39[[#This Row],[CNA Hours]], Table39[[#This Row],[NA in Training Hours]], Table39[[#This Row],[Med Aide/Tech Hours]])</f>
        <v>101.57222222222219</v>
      </c>
      <c r="AE395" s="3">
        <f>SUM(Table39[[#This Row],[CNA Hours Contract]], Table39[[#This Row],[NA in Training Hours Contract]], Table39[[#This Row],[Med Aide/Tech Hours Contract]])</f>
        <v>20.933333333333334</v>
      </c>
      <c r="AF395" s="4">
        <f>Table39[[#This Row],[CNA/NA/Med Aide Contract Hours]]/Table39[[#This Row],[Total CNA, NA in Training, Med Aide/Tech Hours]]</f>
        <v>0.20609309194333539</v>
      </c>
      <c r="AG395" s="3">
        <v>68.455444444444439</v>
      </c>
      <c r="AH395" s="3">
        <v>16.411111111111111</v>
      </c>
      <c r="AI395" s="4">
        <f>Table39[[#This Row],[CNA Hours Contract]]/Table39[[#This Row],[CNA Hours]]</f>
        <v>0.23973419856224409</v>
      </c>
      <c r="AJ395" s="3">
        <v>12.974666666666668</v>
      </c>
      <c r="AK395" s="3">
        <v>0</v>
      </c>
      <c r="AL395" s="4">
        <f>Table39[[#This Row],[NA in Training Hours Contract]]/Table39[[#This Row],[NA in Training Hours]]</f>
        <v>0</v>
      </c>
      <c r="AM395" s="3">
        <v>20.142111111111095</v>
      </c>
      <c r="AN395" s="3">
        <v>4.5222222222222221</v>
      </c>
      <c r="AO395" s="4">
        <f>Table39[[#This Row],[Med Aide/Tech Hours Contract]]/Table39[[#This Row],[Med Aide/Tech Hours]]</f>
        <v>0.22451580160967366</v>
      </c>
      <c r="AP395" s="1" t="s">
        <v>393</v>
      </c>
      <c r="AQ395" s="1">
        <v>7</v>
      </c>
    </row>
    <row r="396" spans="1:43" x14ac:dyDescent="0.2">
      <c r="A396" s="1" t="s">
        <v>479</v>
      </c>
      <c r="B396" s="1" t="s">
        <v>875</v>
      </c>
      <c r="C396" s="1" t="s">
        <v>1025</v>
      </c>
      <c r="D396" s="1" t="s">
        <v>1276</v>
      </c>
      <c r="E396" s="3">
        <v>20.788888888888888</v>
      </c>
      <c r="F396" s="3">
        <f t="shared" si="20"/>
        <v>103.18055555555557</v>
      </c>
      <c r="G396" s="3">
        <f>SUM(Table39[[#This Row],[RN Hours Contract (W/ Admin, DON)]], Table39[[#This Row],[LPN Contract Hours (w/ Admin)]], Table39[[#This Row],[CNA/NA/Med Aide Contract Hours]])</f>
        <v>0.41666666666666669</v>
      </c>
      <c r="H396" s="4">
        <f>Table39[[#This Row],[Total Contract Hours]]/Table39[[#This Row],[Total Hours Nurse Staffing]]</f>
        <v>4.0382285637367071E-3</v>
      </c>
      <c r="I396" s="3">
        <f>SUM(Table39[[#This Row],[RN Hours]], Table39[[#This Row],[RN Admin Hours]], Table39[[#This Row],[RN DON Hours]])</f>
        <v>48.94444444444445</v>
      </c>
      <c r="J396" s="3">
        <f t="shared" si="18"/>
        <v>0.41666666666666669</v>
      </c>
      <c r="K396" s="4">
        <f>Table39[[#This Row],[RN Hours Contract (W/ Admin, DON)]]/Table39[[#This Row],[RN Hours (w/ Admin, DON)]]</f>
        <v>8.5130533484676502E-3</v>
      </c>
      <c r="L396" s="3">
        <v>30.333333333333332</v>
      </c>
      <c r="M396" s="3">
        <v>0</v>
      </c>
      <c r="N396" s="4">
        <f>Table39[[#This Row],[RN Hours Contract]]/Table39[[#This Row],[RN Hours]]</f>
        <v>0</v>
      </c>
      <c r="O396" s="3">
        <v>13.277777777777779</v>
      </c>
      <c r="P396" s="3">
        <v>0.41666666666666669</v>
      </c>
      <c r="Q396" s="4">
        <f>Table39[[#This Row],[RN Admin Hours Contract]]/Table39[[#This Row],[RN Admin Hours]]</f>
        <v>3.1380753138075312E-2</v>
      </c>
      <c r="R396" s="3">
        <v>5.333333333333333</v>
      </c>
      <c r="S396" s="3">
        <v>0</v>
      </c>
      <c r="T396" s="4">
        <f>Table39[[#This Row],[RN DON Hours Contract]]/Table39[[#This Row],[RN DON Hours]]</f>
        <v>0</v>
      </c>
      <c r="U396" s="3">
        <f>SUM(Table39[[#This Row],[LPN Hours]], Table39[[#This Row],[LPN Admin Hours]])</f>
        <v>13.191666666666666</v>
      </c>
      <c r="V396" s="3">
        <f>Table39[[#This Row],[LPN Hours Contract]]+Table39[[#This Row],[LPN Admin Hours Contract]]</f>
        <v>0</v>
      </c>
      <c r="W396" s="4">
        <f t="shared" si="19"/>
        <v>0</v>
      </c>
      <c r="X396" s="3">
        <v>13.191666666666666</v>
      </c>
      <c r="Y396" s="3">
        <v>0</v>
      </c>
      <c r="Z396" s="4">
        <f>Table39[[#This Row],[LPN Hours Contract]]/Table39[[#This Row],[LPN Hours]]</f>
        <v>0</v>
      </c>
      <c r="AA396" s="3">
        <v>0</v>
      </c>
      <c r="AB396" s="3">
        <v>0</v>
      </c>
      <c r="AC396" s="4">
        <v>0</v>
      </c>
      <c r="AD396" s="3">
        <f>SUM(Table39[[#This Row],[CNA Hours]], Table39[[#This Row],[NA in Training Hours]], Table39[[#This Row],[Med Aide/Tech Hours]])</f>
        <v>41.044444444444444</v>
      </c>
      <c r="AE396" s="3">
        <f>SUM(Table39[[#This Row],[CNA Hours Contract]], Table39[[#This Row],[NA in Training Hours Contract]], Table39[[#This Row],[Med Aide/Tech Hours Contract]])</f>
        <v>0</v>
      </c>
      <c r="AF396" s="4">
        <f>Table39[[#This Row],[CNA/NA/Med Aide Contract Hours]]/Table39[[#This Row],[Total CNA, NA in Training, Med Aide/Tech Hours]]</f>
        <v>0</v>
      </c>
      <c r="AG396" s="3">
        <v>41.044444444444444</v>
      </c>
      <c r="AH396" s="3">
        <v>0</v>
      </c>
      <c r="AI396" s="4">
        <f>Table39[[#This Row],[CNA Hours Contract]]/Table39[[#This Row],[CNA Hours]]</f>
        <v>0</v>
      </c>
      <c r="AJ396" s="3">
        <v>0</v>
      </c>
      <c r="AK396" s="3">
        <v>0</v>
      </c>
      <c r="AL396" s="4">
        <v>0</v>
      </c>
      <c r="AM396" s="3">
        <v>0</v>
      </c>
      <c r="AN396" s="3">
        <v>0</v>
      </c>
      <c r="AO396" s="4">
        <v>0</v>
      </c>
      <c r="AP396" s="1" t="s">
        <v>394</v>
      </c>
      <c r="AQ396" s="1">
        <v>7</v>
      </c>
    </row>
    <row r="397" spans="1:43" x14ac:dyDescent="0.2">
      <c r="A397" s="1" t="s">
        <v>479</v>
      </c>
      <c r="B397" s="1" t="s">
        <v>876</v>
      </c>
      <c r="C397" s="1" t="s">
        <v>1090</v>
      </c>
      <c r="D397" s="1" t="s">
        <v>1272</v>
      </c>
      <c r="E397" s="3">
        <v>98.4</v>
      </c>
      <c r="F397" s="3">
        <f t="shared" si="20"/>
        <v>461.95433333333335</v>
      </c>
      <c r="G397" s="3">
        <f>SUM(Table39[[#This Row],[RN Hours Contract (W/ Admin, DON)]], Table39[[#This Row],[LPN Contract Hours (w/ Admin)]], Table39[[#This Row],[CNA/NA/Med Aide Contract Hours]])</f>
        <v>0</v>
      </c>
      <c r="H397" s="4">
        <f>Table39[[#This Row],[Total Contract Hours]]/Table39[[#This Row],[Total Hours Nurse Staffing]]</f>
        <v>0</v>
      </c>
      <c r="I397" s="3">
        <f>SUM(Table39[[#This Row],[RN Hours]], Table39[[#This Row],[RN Admin Hours]], Table39[[#This Row],[RN DON Hours]])</f>
        <v>56.894444444444446</v>
      </c>
      <c r="J397" s="3">
        <f t="shared" si="18"/>
        <v>0</v>
      </c>
      <c r="K397" s="4">
        <f>Table39[[#This Row],[RN Hours Contract (W/ Admin, DON)]]/Table39[[#This Row],[RN Hours (w/ Admin, DON)]]</f>
        <v>0</v>
      </c>
      <c r="L397" s="3">
        <v>43.222222222222221</v>
      </c>
      <c r="M397" s="3">
        <v>0</v>
      </c>
      <c r="N397" s="4">
        <f>Table39[[#This Row],[RN Hours Contract]]/Table39[[#This Row],[RN Hours]]</f>
        <v>0</v>
      </c>
      <c r="O397" s="3">
        <v>7.3694444444444445</v>
      </c>
      <c r="P397" s="3">
        <v>0</v>
      </c>
      <c r="Q397" s="4">
        <f>Table39[[#This Row],[RN Admin Hours Contract]]/Table39[[#This Row],[RN Admin Hours]]</f>
        <v>0</v>
      </c>
      <c r="R397" s="3">
        <v>6.302777777777778</v>
      </c>
      <c r="S397" s="3">
        <v>0</v>
      </c>
      <c r="T397" s="4">
        <f>Table39[[#This Row],[RN DON Hours Contract]]/Table39[[#This Row],[RN DON Hours]]</f>
        <v>0</v>
      </c>
      <c r="U397" s="3">
        <f>SUM(Table39[[#This Row],[LPN Hours]], Table39[[#This Row],[LPN Admin Hours]])</f>
        <v>95.433333333333337</v>
      </c>
      <c r="V397" s="3">
        <f>Table39[[#This Row],[LPN Hours Contract]]+Table39[[#This Row],[LPN Admin Hours Contract]]</f>
        <v>0</v>
      </c>
      <c r="W397" s="4">
        <f t="shared" si="19"/>
        <v>0</v>
      </c>
      <c r="X397" s="3">
        <v>89.058333333333337</v>
      </c>
      <c r="Y397" s="3">
        <v>0</v>
      </c>
      <c r="Z397" s="4">
        <f>Table39[[#This Row],[LPN Hours Contract]]/Table39[[#This Row],[LPN Hours]]</f>
        <v>0</v>
      </c>
      <c r="AA397" s="3">
        <v>6.375</v>
      </c>
      <c r="AB397" s="3">
        <v>0</v>
      </c>
      <c r="AC397" s="4">
        <f>Table39[[#This Row],[LPN Admin Hours Contract]]/Table39[[#This Row],[LPN Admin Hours]]</f>
        <v>0</v>
      </c>
      <c r="AD397" s="3">
        <f>SUM(Table39[[#This Row],[CNA Hours]], Table39[[#This Row],[NA in Training Hours]], Table39[[#This Row],[Med Aide/Tech Hours]])</f>
        <v>309.62655555555557</v>
      </c>
      <c r="AE397" s="3">
        <f>SUM(Table39[[#This Row],[CNA Hours Contract]], Table39[[#This Row],[NA in Training Hours Contract]], Table39[[#This Row],[Med Aide/Tech Hours Contract]])</f>
        <v>0</v>
      </c>
      <c r="AF397" s="4">
        <f>Table39[[#This Row],[CNA/NA/Med Aide Contract Hours]]/Table39[[#This Row],[Total CNA, NA in Training, Med Aide/Tech Hours]]</f>
        <v>0</v>
      </c>
      <c r="AG397" s="3">
        <v>215.86533333333335</v>
      </c>
      <c r="AH397" s="3">
        <v>0</v>
      </c>
      <c r="AI397" s="4">
        <f>Table39[[#This Row],[CNA Hours Contract]]/Table39[[#This Row],[CNA Hours]]</f>
        <v>0</v>
      </c>
      <c r="AJ397" s="3">
        <v>59.819444444444443</v>
      </c>
      <c r="AK397" s="3">
        <v>0</v>
      </c>
      <c r="AL397" s="4">
        <f>Table39[[#This Row],[NA in Training Hours Contract]]/Table39[[#This Row],[NA in Training Hours]]</f>
        <v>0</v>
      </c>
      <c r="AM397" s="3">
        <v>33.94177777777778</v>
      </c>
      <c r="AN397" s="3">
        <v>0</v>
      </c>
      <c r="AO397" s="4">
        <f>Table39[[#This Row],[Med Aide/Tech Hours Contract]]/Table39[[#This Row],[Med Aide/Tech Hours]]</f>
        <v>0</v>
      </c>
      <c r="AP397" s="1" t="s">
        <v>395</v>
      </c>
      <c r="AQ397" s="1">
        <v>7</v>
      </c>
    </row>
    <row r="398" spans="1:43" x14ac:dyDescent="0.2">
      <c r="A398" s="1" t="s">
        <v>479</v>
      </c>
      <c r="B398" s="1" t="s">
        <v>877</v>
      </c>
      <c r="C398" s="1" t="s">
        <v>1045</v>
      </c>
      <c r="D398" s="1" t="s">
        <v>1211</v>
      </c>
      <c r="E398" s="3">
        <v>38.822222222222223</v>
      </c>
      <c r="F398" s="3">
        <f t="shared" si="20"/>
        <v>141.21944444444443</v>
      </c>
      <c r="G398" s="3">
        <f>SUM(Table39[[#This Row],[RN Hours Contract (W/ Admin, DON)]], Table39[[#This Row],[LPN Contract Hours (w/ Admin)]], Table39[[#This Row],[CNA/NA/Med Aide Contract Hours]])</f>
        <v>0</v>
      </c>
      <c r="H398" s="4">
        <f>Table39[[#This Row],[Total Contract Hours]]/Table39[[#This Row],[Total Hours Nurse Staffing]]</f>
        <v>0</v>
      </c>
      <c r="I398" s="3">
        <f>SUM(Table39[[#This Row],[RN Hours]], Table39[[#This Row],[RN Admin Hours]], Table39[[#This Row],[RN DON Hours]])</f>
        <v>18.569444444444446</v>
      </c>
      <c r="J398" s="3">
        <f t="shared" si="18"/>
        <v>0</v>
      </c>
      <c r="K398" s="4">
        <f>Table39[[#This Row],[RN Hours Contract (W/ Admin, DON)]]/Table39[[#This Row],[RN Hours (w/ Admin, DON)]]</f>
        <v>0</v>
      </c>
      <c r="L398" s="3">
        <v>10.605555555555556</v>
      </c>
      <c r="M398" s="3">
        <v>0</v>
      </c>
      <c r="N398" s="4">
        <f>Table39[[#This Row],[RN Hours Contract]]/Table39[[#This Row],[RN Hours]]</f>
        <v>0</v>
      </c>
      <c r="O398" s="3">
        <v>4.3694444444444445</v>
      </c>
      <c r="P398" s="3">
        <v>0</v>
      </c>
      <c r="Q398" s="4">
        <f>Table39[[#This Row],[RN Admin Hours Contract]]/Table39[[#This Row],[RN Admin Hours]]</f>
        <v>0</v>
      </c>
      <c r="R398" s="3">
        <v>3.5944444444444446</v>
      </c>
      <c r="S398" s="3">
        <v>0</v>
      </c>
      <c r="T398" s="4">
        <f>Table39[[#This Row],[RN DON Hours Contract]]/Table39[[#This Row],[RN DON Hours]]</f>
        <v>0</v>
      </c>
      <c r="U398" s="3">
        <f>SUM(Table39[[#This Row],[LPN Hours]], Table39[[#This Row],[LPN Admin Hours]])</f>
        <v>22.705555555555556</v>
      </c>
      <c r="V398" s="3">
        <f>Table39[[#This Row],[LPN Hours Contract]]+Table39[[#This Row],[LPN Admin Hours Contract]]</f>
        <v>0</v>
      </c>
      <c r="W398" s="4">
        <f t="shared" si="19"/>
        <v>0</v>
      </c>
      <c r="X398" s="3">
        <v>18.68611111111111</v>
      </c>
      <c r="Y398" s="3">
        <v>0</v>
      </c>
      <c r="Z398" s="4">
        <f>Table39[[#This Row],[LPN Hours Contract]]/Table39[[#This Row],[LPN Hours]]</f>
        <v>0</v>
      </c>
      <c r="AA398" s="3">
        <v>4.0194444444444448</v>
      </c>
      <c r="AB398" s="3">
        <v>0</v>
      </c>
      <c r="AC398" s="4">
        <f>Table39[[#This Row],[LPN Admin Hours Contract]]/Table39[[#This Row],[LPN Admin Hours]]</f>
        <v>0</v>
      </c>
      <c r="AD398" s="3">
        <f>SUM(Table39[[#This Row],[CNA Hours]], Table39[[#This Row],[NA in Training Hours]], Table39[[#This Row],[Med Aide/Tech Hours]])</f>
        <v>99.944444444444429</v>
      </c>
      <c r="AE398" s="3">
        <f>SUM(Table39[[#This Row],[CNA Hours Contract]], Table39[[#This Row],[NA in Training Hours Contract]], Table39[[#This Row],[Med Aide/Tech Hours Contract]])</f>
        <v>0</v>
      </c>
      <c r="AF398" s="4">
        <f>Table39[[#This Row],[CNA/NA/Med Aide Contract Hours]]/Table39[[#This Row],[Total CNA, NA in Training, Med Aide/Tech Hours]]</f>
        <v>0</v>
      </c>
      <c r="AG398" s="3">
        <v>79.61666666666666</v>
      </c>
      <c r="AH398" s="3">
        <v>0</v>
      </c>
      <c r="AI398" s="4">
        <f>Table39[[#This Row],[CNA Hours Contract]]/Table39[[#This Row],[CNA Hours]]</f>
        <v>0</v>
      </c>
      <c r="AJ398" s="3">
        <v>2.0861111111111112</v>
      </c>
      <c r="AK398" s="3">
        <v>0</v>
      </c>
      <c r="AL398" s="4">
        <f>Table39[[#This Row],[NA in Training Hours Contract]]/Table39[[#This Row],[NA in Training Hours]]</f>
        <v>0</v>
      </c>
      <c r="AM398" s="3">
        <v>18.241666666666667</v>
      </c>
      <c r="AN398" s="3">
        <v>0</v>
      </c>
      <c r="AO398" s="4">
        <f>Table39[[#This Row],[Med Aide/Tech Hours Contract]]/Table39[[#This Row],[Med Aide/Tech Hours]]</f>
        <v>0</v>
      </c>
      <c r="AP398" s="1" t="s">
        <v>396</v>
      </c>
      <c r="AQ398" s="1">
        <v>7</v>
      </c>
    </row>
    <row r="399" spans="1:43" x14ac:dyDescent="0.2">
      <c r="A399" s="1" t="s">
        <v>479</v>
      </c>
      <c r="B399" s="1" t="s">
        <v>878</v>
      </c>
      <c r="C399" s="1" t="s">
        <v>1075</v>
      </c>
      <c r="D399" s="1" t="s">
        <v>1284</v>
      </c>
      <c r="E399" s="3">
        <v>40.455555555555556</v>
      </c>
      <c r="F399" s="3">
        <f t="shared" si="20"/>
        <v>200.6888888888889</v>
      </c>
      <c r="G399" s="3">
        <f>SUM(Table39[[#This Row],[RN Hours Contract (W/ Admin, DON)]], Table39[[#This Row],[LPN Contract Hours (w/ Admin)]], Table39[[#This Row],[CNA/NA/Med Aide Contract Hours]])</f>
        <v>0</v>
      </c>
      <c r="H399" s="4">
        <f>Table39[[#This Row],[Total Contract Hours]]/Table39[[#This Row],[Total Hours Nurse Staffing]]</f>
        <v>0</v>
      </c>
      <c r="I399" s="3">
        <f>SUM(Table39[[#This Row],[RN Hours]], Table39[[#This Row],[RN Admin Hours]], Table39[[#This Row],[RN DON Hours]])</f>
        <v>29.025000000000002</v>
      </c>
      <c r="J399" s="3">
        <f t="shared" si="18"/>
        <v>0</v>
      </c>
      <c r="K399" s="4">
        <f>Table39[[#This Row],[RN Hours Contract (W/ Admin, DON)]]/Table39[[#This Row],[RN Hours (w/ Admin, DON)]]</f>
        <v>0</v>
      </c>
      <c r="L399" s="3">
        <v>12.477777777777778</v>
      </c>
      <c r="M399" s="3">
        <v>0</v>
      </c>
      <c r="N399" s="4">
        <f>Table39[[#This Row],[RN Hours Contract]]/Table39[[#This Row],[RN Hours]]</f>
        <v>0</v>
      </c>
      <c r="O399" s="3">
        <v>11.027777777777779</v>
      </c>
      <c r="P399" s="3">
        <v>0</v>
      </c>
      <c r="Q399" s="4">
        <f>Table39[[#This Row],[RN Admin Hours Contract]]/Table39[[#This Row],[RN Admin Hours]]</f>
        <v>0</v>
      </c>
      <c r="R399" s="3">
        <v>5.5194444444444448</v>
      </c>
      <c r="S399" s="3">
        <v>0</v>
      </c>
      <c r="T399" s="4">
        <f>Table39[[#This Row],[RN DON Hours Contract]]/Table39[[#This Row],[RN DON Hours]]</f>
        <v>0</v>
      </c>
      <c r="U399" s="3">
        <f>SUM(Table39[[#This Row],[LPN Hours]], Table39[[#This Row],[LPN Admin Hours]])</f>
        <v>43.06111111111111</v>
      </c>
      <c r="V399" s="3">
        <f>Table39[[#This Row],[LPN Hours Contract]]+Table39[[#This Row],[LPN Admin Hours Contract]]</f>
        <v>0</v>
      </c>
      <c r="W399" s="4">
        <f t="shared" si="19"/>
        <v>0</v>
      </c>
      <c r="X399" s="3">
        <v>36.725000000000001</v>
      </c>
      <c r="Y399" s="3">
        <v>0</v>
      </c>
      <c r="Z399" s="4">
        <f>Table39[[#This Row],[LPN Hours Contract]]/Table39[[#This Row],[LPN Hours]]</f>
        <v>0</v>
      </c>
      <c r="AA399" s="3">
        <v>6.3361111111111112</v>
      </c>
      <c r="AB399" s="3">
        <v>0</v>
      </c>
      <c r="AC399" s="4">
        <f>Table39[[#This Row],[LPN Admin Hours Contract]]/Table39[[#This Row],[LPN Admin Hours]]</f>
        <v>0</v>
      </c>
      <c r="AD399" s="3">
        <f>SUM(Table39[[#This Row],[CNA Hours]], Table39[[#This Row],[NA in Training Hours]], Table39[[#This Row],[Med Aide/Tech Hours]])</f>
        <v>128.60277777777779</v>
      </c>
      <c r="AE399" s="3">
        <f>SUM(Table39[[#This Row],[CNA Hours Contract]], Table39[[#This Row],[NA in Training Hours Contract]], Table39[[#This Row],[Med Aide/Tech Hours Contract]])</f>
        <v>0</v>
      </c>
      <c r="AF399" s="4">
        <f>Table39[[#This Row],[CNA/NA/Med Aide Contract Hours]]/Table39[[#This Row],[Total CNA, NA in Training, Med Aide/Tech Hours]]</f>
        <v>0</v>
      </c>
      <c r="AG399" s="3">
        <v>72.413888888888891</v>
      </c>
      <c r="AH399" s="3">
        <v>0</v>
      </c>
      <c r="AI399" s="4">
        <f>Table39[[#This Row],[CNA Hours Contract]]/Table39[[#This Row],[CNA Hours]]</f>
        <v>0</v>
      </c>
      <c r="AJ399" s="3">
        <v>0</v>
      </c>
      <c r="AK399" s="3">
        <v>0</v>
      </c>
      <c r="AL399" s="4">
        <v>0</v>
      </c>
      <c r="AM399" s="3">
        <v>56.18888888888889</v>
      </c>
      <c r="AN399" s="3">
        <v>0</v>
      </c>
      <c r="AO399" s="4">
        <f>Table39[[#This Row],[Med Aide/Tech Hours Contract]]/Table39[[#This Row],[Med Aide/Tech Hours]]</f>
        <v>0</v>
      </c>
      <c r="AP399" s="1" t="s">
        <v>397</v>
      </c>
      <c r="AQ399" s="1">
        <v>7</v>
      </c>
    </row>
    <row r="400" spans="1:43" x14ac:dyDescent="0.2">
      <c r="A400" s="1" t="s">
        <v>479</v>
      </c>
      <c r="B400" s="1" t="s">
        <v>879</v>
      </c>
      <c r="C400" s="1" t="s">
        <v>1031</v>
      </c>
      <c r="D400" s="1" t="s">
        <v>1203</v>
      </c>
      <c r="E400" s="3">
        <v>39.977777777777774</v>
      </c>
      <c r="F400" s="3">
        <f t="shared" si="20"/>
        <v>177.79855555555557</v>
      </c>
      <c r="G400" s="3">
        <f>SUM(Table39[[#This Row],[RN Hours Contract (W/ Admin, DON)]], Table39[[#This Row],[LPN Contract Hours (w/ Admin)]], Table39[[#This Row],[CNA/NA/Med Aide Contract Hours]])</f>
        <v>5.2777777777777777</v>
      </c>
      <c r="H400" s="4">
        <f>Table39[[#This Row],[Total Contract Hours]]/Table39[[#This Row],[Total Hours Nurse Staffing]]</f>
        <v>2.9684030678914401E-2</v>
      </c>
      <c r="I400" s="3">
        <f>SUM(Table39[[#This Row],[RN Hours]], Table39[[#This Row],[RN Admin Hours]], Table39[[#This Row],[RN DON Hours]])</f>
        <v>23.99677777777778</v>
      </c>
      <c r="J400" s="3">
        <f t="shared" si="18"/>
        <v>1.7777777777777777</v>
      </c>
      <c r="K400" s="4">
        <f>Table39[[#This Row],[RN Hours Contract (W/ Admin, DON)]]/Table39[[#This Row],[RN Hours (w/ Admin, DON)]]</f>
        <v>7.4084020539794682E-2</v>
      </c>
      <c r="L400" s="3">
        <v>12.974555555555556</v>
      </c>
      <c r="M400" s="3">
        <v>1.7777777777777777</v>
      </c>
      <c r="N400" s="4">
        <f>Table39[[#This Row],[RN Hours Contract]]/Table39[[#This Row],[RN Hours]]</f>
        <v>0.13702032182648088</v>
      </c>
      <c r="O400" s="3">
        <v>5.6</v>
      </c>
      <c r="P400" s="3">
        <v>0</v>
      </c>
      <c r="Q400" s="4">
        <f>Table39[[#This Row],[RN Admin Hours Contract]]/Table39[[#This Row],[RN Admin Hours]]</f>
        <v>0</v>
      </c>
      <c r="R400" s="3">
        <v>5.4222222222222225</v>
      </c>
      <c r="S400" s="3">
        <v>0</v>
      </c>
      <c r="T400" s="4">
        <f>Table39[[#This Row],[RN DON Hours Contract]]/Table39[[#This Row],[RN DON Hours]]</f>
        <v>0</v>
      </c>
      <c r="U400" s="3">
        <f>SUM(Table39[[#This Row],[LPN Hours]], Table39[[#This Row],[LPN Admin Hours]])</f>
        <v>50.051333333333332</v>
      </c>
      <c r="V400" s="3">
        <f>Table39[[#This Row],[LPN Hours Contract]]+Table39[[#This Row],[LPN Admin Hours Contract]]</f>
        <v>3.5</v>
      </c>
      <c r="W400" s="4">
        <f t="shared" si="19"/>
        <v>6.9928207040771476E-2</v>
      </c>
      <c r="X400" s="3">
        <v>44.540222222222219</v>
      </c>
      <c r="Y400" s="3">
        <v>3.5</v>
      </c>
      <c r="Z400" s="4">
        <f>Table39[[#This Row],[LPN Hours Contract]]/Table39[[#This Row],[LPN Hours]]</f>
        <v>7.8580658680543439E-2</v>
      </c>
      <c r="AA400" s="3">
        <v>5.5111111111111111</v>
      </c>
      <c r="AB400" s="3">
        <v>0</v>
      </c>
      <c r="AC400" s="4">
        <f>Table39[[#This Row],[LPN Admin Hours Contract]]/Table39[[#This Row],[LPN Admin Hours]]</f>
        <v>0</v>
      </c>
      <c r="AD400" s="3">
        <f>SUM(Table39[[#This Row],[CNA Hours]], Table39[[#This Row],[NA in Training Hours]], Table39[[#This Row],[Med Aide/Tech Hours]])</f>
        <v>103.75044444444445</v>
      </c>
      <c r="AE400" s="3">
        <f>SUM(Table39[[#This Row],[CNA Hours Contract]], Table39[[#This Row],[NA in Training Hours Contract]], Table39[[#This Row],[Med Aide/Tech Hours Contract]])</f>
        <v>0</v>
      </c>
      <c r="AF400" s="4">
        <f>Table39[[#This Row],[CNA/NA/Med Aide Contract Hours]]/Table39[[#This Row],[Total CNA, NA in Training, Med Aide/Tech Hours]]</f>
        <v>0</v>
      </c>
      <c r="AG400" s="3">
        <v>95.320333333333338</v>
      </c>
      <c r="AH400" s="3">
        <v>0</v>
      </c>
      <c r="AI400" s="4">
        <f>Table39[[#This Row],[CNA Hours Contract]]/Table39[[#This Row],[CNA Hours]]</f>
        <v>0</v>
      </c>
      <c r="AJ400" s="3">
        <v>0</v>
      </c>
      <c r="AK400" s="3">
        <v>0</v>
      </c>
      <c r="AL400" s="4">
        <v>0</v>
      </c>
      <c r="AM400" s="3">
        <v>8.4301111111111151</v>
      </c>
      <c r="AN400" s="3">
        <v>0</v>
      </c>
      <c r="AO400" s="4">
        <f>Table39[[#This Row],[Med Aide/Tech Hours Contract]]/Table39[[#This Row],[Med Aide/Tech Hours]]</f>
        <v>0</v>
      </c>
      <c r="AP400" s="1" t="s">
        <v>398</v>
      </c>
      <c r="AQ400" s="1">
        <v>7</v>
      </c>
    </row>
    <row r="401" spans="1:43" x14ac:dyDescent="0.2">
      <c r="A401" s="1" t="s">
        <v>479</v>
      </c>
      <c r="B401" s="1" t="s">
        <v>880</v>
      </c>
      <c r="C401" s="1" t="s">
        <v>1006</v>
      </c>
      <c r="D401" s="1" t="s">
        <v>1254</v>
      </c>
      <c r="E401" s="3">
        <v>32.488888888888887</v>
      </c>
      <c r="F401" s="3">
        <f t="shared" si="20"/>
        <v>144.67166666666668</v>
      </c>
      <c r="G401" s="3">
        <f>SUM(Table39[[#This Row],[RN Hours Contract (W/ Admin, DON)]], Table39[[#This Row],[LPN Contract Hours (w/ Admin)]], Table39[[#This Row],[CNA/NA/Med Aide Contract Hours]])</f>
        <v>0</v>
      </c>
      <c r="H401" s="4">
        <f>Table39[[#This Row],[Total Contract Hours]]/Table39[[#This Row],[Total Hours Nurse Staffing]]</f>
        <v>0</v>
      </c>
      <c r="I401" s="3">
        <f>SUM(Table39[[#This Row],[RN Hours]], Table39[[#This Row],[RN Admin Hours]], Table39[[#This Row],[RN DON Hours]])</f>
        <v>15.255555555555556</v>
      </c>
      <c r="J401" s="3">
        <f t="shared" si="18"/>
        <v>0</v>
      </c>
      <c r="K401" s="4">
        <f>Table39[[#This Row],[RN Hours Contract (W/ Admin, DON)]]/Table39[[#This Row],[RN Hours (w/ Admin, DON)]]</f>
        <v>0</v>
      </c>
      <c r="L401" s="3">
        <v>10.308333333333334</v>
      </c>
      <c r="M401" s="3">
        <v>0</v>
      </c>
      <c r="N401" s="4">
        <f>Table39[[#This Row],[RN Hours Contract]]/Table39[[#This Row],[RN Hours]]</f>
        <v>0</v>
      </c>
      <c r="O401" s="3">
        <v>0</v>
      </c>
      <c r="P401" s="3">
        <v>0</v>
      </c>
      <c r="Q401" s="4">
        <v>0</v>
      </c>
      <c r="R401" s="3">
        <v>4.947222222222222</v>
      </c>
      <c r="S401" s="3">
        <v>0</v>
      </c>
      <c r="T401" s="4">
        <f>Table39[[#This Row],[RN DON Hours Contract]]/Table39[[#This Row],[RN DON Hours]]</f>
        <v>0</v>
      </c>
      <c r="U401" s="3">
        <f>SUM(Table39[[#This Row],[LPN Hours]], Table39[[#This Row],[LPN Admin Hours]])</f>
        <v>37.204999999999998</v>
      </c>
      <c r="V401" s="3">
        <f>Table39[[#This Row],[LPN Hours Contract]]+Table39[[#This Row],[LPN Admin Hours Contract]]</f>
        <v>0</v>
      </c>
      <c r="W401" s="4">
        <f t="shared" si="19"/>
        <v>0</v>
      </c>
      <c r="X401" s="3">
        <v>34.18611111111111</v>
      </c>
      <c r="Y401" s="3">
        <v>0</v>
      </c>
      <c r="Z401" s="4">
        <f>Table39[[#This Row],[LPN Hours Contract]]/Table39[[#This Row],[LPN Hours]]</f>
        <v>0</v>
      </c>
      <c r="AA401" s="3">
        <v>3.0188888888888887</v>
      </c>
      <c r="AB401" s="3">
        <v>0</v>
      </c>
      <c r="AC401" s="4">
        <f>Table39[[#This Row],[LPN Admin Hours Contract]]/Table39[[#This Row],[LPN Admin Hours]]</f>
        <v>0</v>
      </c>
      <c r="AD401" s="3">
        <f>SUM(Table39[[#This Row],[CNA Hours]], Table39[[#This Row],[NA in Training Hours]], Table39[[#This Row],[Med Aide/Tech Hours]])</f>
        <v>92.211111111111109</v>
      </c>
      <c r="AE401" s="3">
        <f>SUM(Table39[[#This Row],[CNA Hours Contract]], Table39[[#This Row],[NA in Training Hours Contract]], Table39[[#This Row],[Med Aide/Tech Hours Contract]])</f>
        <v>0</v>
      </c>
      <c r="AF401" s="4">
        <f>Table39[[#This Row],[CNA/NA/Med Aide Contract Hours]]/Table39[[#This Row],[Total CNA, NA in Training, Med Aide/Tech Hours]]</f>
        <v>0</v>
      </c>
      <c r="AG401" s="3">
        <v>67.661111111111111</v>
      </c>
      <c r="AH401" s="3">
        <v>0</v>
      </c>
      <c r="AI401" s="4">
        <f>Table39[[#This Row],[CNA Hours Contract]]/Table39[[#This Row],[CNA Hours]]</f>
        <v>0</v>
      </c>
      <c r="AJ401" s="3">
        <v>12.919444444444444</v>
      </c>
      <c r="AK401" s="3">
        <v>0</v>
      </c>
      <c r="AL401" s="4">
        <f>Table39[[#This Row],[NA in Training Hours Contract]]/Table39[[#This Row],[NA in Training Hours]]</f>
        <v>0</v>
      </c>
      <c r="AM401" s="3">
        <v>11.630555555555556</v>
      </c>
      <c r="AN401" s="3">
        <v>0</v>
      </c>
      <c r="AO401" s="4">
        <f>Table39[[#This Row],[Med Aide/Tech Hours Contract]]/Table39[[#This Row],[Med Aide/Tech Hours]]</f>
        <v>0</v>
      </c>
      <c r="AP401" s="1" t="s">
        <v>399</v>
      </c>
      <c r="AQ401" s="1">
        <v>7</v>
      </c>
    </row>
    <row r="402" spans="1:43" x14ac:dyDescent="0.2">
      <c r="A402" s="1" t="s">
        <v>479</v>
      </c>
      <c r="B402" s="1" t="s">
        <v>881</v>
      </c>
      <c r="C402" s="1" t="s">
        <v>1154</v>
      </c>
      <c r="D402" s="1" t="s">
        <v>1226</v>
      </c>
      <c r="E402" s="3">
        <v>47.511111111111113</v>
      </c>
      <c r="F402" s="3">
        <f t="shared" si="20"/>
        <v>163.64722222222224</v>
      </c>
      <c r="G402" s="3">
        <f>SUM(Table39[[#This Row],[RN Hours Contract (W/ Admin, DON)]], Table39[[#This Row],[LPN Contract Hours (w/ Admin)]], Table39[[#This Row],[CNA/NA/Med Aide Contract Hours]])</f>
        <v>0</v>
      </c>
      <c r="H402" s="4">
        <f>Table39[[#This Row],[Total Contract Hours]]/Table39[[#This Row],[Total Hours Nurse Staffing]]</f>
        <v>0</v>
      </c>
      <c r="I402" s="3">
        <f>SUM(Table39[[#This Row],[RN Hours]], Table39[[#This Row],[RN Admin Hours]], Table39[[#This Row],[RN DON Hours]])</f>
        <v>9.7916666666666679</v>
      </c>
      <c r="J402" s="3">
        <f t="shared" si="18"/>
        <v>0</v>
      </c>
      <c r="K402" s="4">
        <f>Table39[[#This Row],[RN Hours Contract (W/ Admin, DON)]]/Table39[[#This Row],[RN Hours (w/ Admin, DON)]]</f>
        <v>0</v>
      </c>
      <c r="L402" s="3">
        <v>5.0805555555555557</v>
      </c>
      <c r="M402" s="3">
        <v>0</v>
      </c>
      <c r="N402" s="4">
        <f>Table39[[#This Row],[RN Hours Contract]]/Table39[[#This Row],[RN Hours]]</f>
        <v>0</v>
      </c>
      <c r="O402" s="3">
        <v>0</v>
      </c>
      <c r="P402" s="3">
        <v>0</v>
      </c>
      <c r="Q402" s="4">
        <v>0</v>
      </c>
      <c r="R402" s="3">
        <v>4.7111111111111112</v>
      </c>
      <c r="S402" s="3">
        <v>0</v>
      </c>
      <c r="T402" s="4">
        <f>Table39[[#This Row],[RN DON Hours Contract]]/Table39[[#This Row],[RN DON Hours]]</f>
        <v>0</v>
      </c>
      <c r="U402" s="3">
        <f>SUM(Table39[[#This Row],[LPN Hours]], Table39[[#This Row],[LPN Admin Hours]])</f>
        <v>56.783333333333331</v>
      </c>
      <c r="V402" s="3">
        <f>Table39[[#This Row],[LPN Hours Contract]]+Table39[[#This Row],[LPN Admin Hours Contract]]</f>
        <v>0</v>
      </c>
      <c r="W402" s="4">
        <f t="shared" si="19"/>
        <v>0</v>
      </c>
      <c r="X402" s="3">
        <v>45.133333333333333</v>
      </c>
      <c r="Y402" s="3">
        <v>0</v>
      </c>
      <c r="Z402" s="4">
        <f>Table39[[#This Row],[LPN Hours Contract]]/Table39[[#This Row],[LPN Hours]]</f>
        <v>0</v>
      </c>
      <c r="AA402" s="3">
        <v>11.65</v>
      </c>
      <c r="AB402" s="3">
        <v>0</v>
      </c>
      <c r="AC402" s="4">
        <f>Table39[[#This Row],[LPN Admin Hours Contract]]/Table39[[#This Row],[LPN Admin Hours]]</f>
        <v>0</v>
      </c>
      <c r="AD402" s="3">
        <f>SUM(Table39[[#This Row],[CNA Hours]], Table39[[#This Row],[NA in Training Hours]], Table39[[#This Row],[Med Aide/Tech Hours]])</f>
        <v>97.072222222222223</v>
      </c>
      <c r="AE402" s="3">
        <f>SUM(Table39[[#This Row],[CNA Hours Contract]], Table39[[#This Row],[NA in Training Hours Contract]], Table39[[#This Row],[Med Aide/Tech Hours Contract]])</f>
        <v>0</v>
      </c>
      <c r="AF402" s="4">
        <f>Table39[[#This Row],[CNA/NA/Med Aide Contract Hours]]/Table39[[#This Row],[Total CNA, NA in Training, Med Aide/Tech Hours]]</f>
        <v>0</v>
      </c>
      <c r="AG402" s="3">
        <v>76.525000000000006</v>
      </c>
      <c r="AH402" s="3">
        <v>0</v>
      </c>
      <c r="AI402" s="4">
        <f>Table39[[#This Row],[CNA Hours Contract]]/Table39[[#This Row],[CNA Hours]]</f>
        <v>0</v>
      </c>
      <c r="AJ402" s="3">
        <v>0</v>
      </c>
      <c r="AK402" s="3">
        <v>0</v>
      </c>
      <c r="AL402" s="4">
        <v>0</v>
      </c>
      <c r="AM402" s="3">
        <v>20.547222222222221</v>
      </c>
      <c r="AN402" s="3">
        <v>0</v>
      </c>
      <c r="AO402" s="4">
        <f>Table39[[#This Row],[Med Aide/Tech Hours Contract]]/Table39[[#This Row],[Med Aide/Tech Hours]]</f>
        <v>0</v>
      </c>
      <c r="AP402" s="1" t="s">
        <v>400</v>
      </c>
      <c r="AQ402" s="1">
        <v>7</v>
      </c>
    </row>
    <row r="403" spans="1:43" x14ac:dyDescent="0.2">
      <c r="A403" s="1" t="s">
        <v>479</v>
      </c>
      <c r="B403" s="1" t="s">
        <v>882</v>
      </c>
      <c r="C403" s="1" t="s">
        <v>987</v>
      </c>
      <c r="D403" s="1" t="s">
        <v>1281</v>
      </c>
      <c r="E403" s="3">
        <v>79.8</v>
      </c>
      <c r="F403" s="3">
        <f t="shared" si="20"/>
        <v>220.96977777777778</v>
      </c>
      <c r="G403" s="3">
        <f>SUM(Table39[[#This Row],[RN Hours Contract (W/ Admin, DON)]], Table39[[#This Row],[LPN Contract Hours (w/ Admin)]], Table39[[#This Row],[CNA/NA/Med Aide Contract Hours]])</f>
        <v>0</v>
      </c>
      <c r="H403" s="4">
        <f>Table39[[#This Row],[Total Contract Hours]]/Table39[[#This Row],[Total Hours Nurse Staffing]]</f>
        <v>0</v>
      </c>
      <c r="I403" s="3">
        <f>SUM(Table39[[#This Row],[RN Hours]], Table39[[#This Row],[RN Admin Hours]], Table39[[#This Row],[RN DON Hours]])</f>
        <v>33.637333333333338</v>
      </c>
      <c r="J403" s="3">
        <f t="shared" si="18"/>
        <v>0</v>
      </c>
      <c r="K403" s="4">
        <f>Table39[[#This Row],[RN Hours Contract (W/ Admin, DON)]]/Table39[[#This Row],[RN Hours (w/ Admin, DON)]]</f>
        <v>0</v>
      </c>
      <c r="L403" s="3">
        <v>28.202333333333335</v>
      </c>
      <c r="M403" s="3">
        <v>0</v>
      </c>
      <c r="N403" s="4">
        <f>Table39[[#This Row],[RN Hours Contract]]/Table39[[#This Row],[RN Hours]]</f>
        <v>0</v>
      </c>
      <c r="O403" s="3">
        <v>0</v>
      </c>
      <c r="P403" s="3">
        <v>0</v>
      </c>
      <c r="Q403" s="4">
        <v>0</v>
      </c>
      <c r="R403" s="3">
        <v>5.4350000000000014</v>
      </c>
      <c r="S403" s="3">
        <v>0</v>
      </c>
      <c r="T403" s="4">
        <f>Table39[[#This Row],[RN DON Hours Contract]]/Table39[[#This Row],[RN DON Hours]]</f>
        <v>0</v>
      </c>
      <c r="U403" s="3">
        <f>SUM(Table39[[#This Row],[LPN Hours]], Table39[[#This Row],[LPN Admin Hours]])</f>
        <v>37.041111111111107</v>
      </c>
      <c r="V403" s="3">
        <f>Table39[[#This Row],[LPN Hours Contract]]+Table39[[#This Row],[LPN Admin Hours Contract]]</f>
        <v>0</v>
      </c>
      <c r="W403" s="4">
        <f t="shared" si="19"/>
        <v>0</v>
      </c>
      <c r="X403" s="3">
        <v>37.041111111111107</v>
      </c>
      <c r="Y403" s="3">
        <v>0</v>
      </c>
      <c r="Z403" s="4">
        <f>Table39[[#This Row],[LPN Hours Contract]]/Table39[[#This Row],[LPN Hours]]</f>
        <v>0</v>
      </c>
      <c r="AA403" s="3">
        <v>0</v>
      </c>
      <c r="AB403" s="3">
        <v>0</v>
      </c>
      <c r="AC403" s="4">
        <v>0</v>
      </c>
      <c r="AD403" s="3">
        <f>SUM(Table39[[#This Row],[CNA Hours]], Table39[[#This Row],[NA in Training Hours]], Table39[[#This Row],[Med Aide/Tech Hours]])</f>
        <v>150.29133333333334</v>
      </c>
      <c r="AE403" s="3">
        <f>SUM(Table39[[#This Row],[CNA Hours Contract]], Table39[[#This Row],[NA in Training Hours Contract]], Table39[[#This Row],[Med Aide/Tech Hours Contract]])</f>
        <v>0</v>
      </c>
      <c r="AF403" s="4">
        <f>Table39[[#This Row],[CNA/NA/Med Aide Contract Hours]]/Table39[[#This Row],[Total CNA, NA in Training, Med Aide/Tech Hours]]</f>
        <v>0</v>
      </c>
      <c r="AG403" s="3">
        <v>98.274222222222221</v>
      </c>
      <c r="AH403" s="3">
        <v>0</v>
      </c>
      <c r="AI403" s="4">
        <f>Table39[[#This Row],[CNA Hours Contract]]/Table39[[#This Row],[CNA Hours]]</f>
        <v>0</v>
      </c>
      <c r="AJ403" s="3">
        <v>20.31111111111111</v>
      </c>
      <c r="AK403" s="3">
        <v>0</v>
      </c>
      <c r="AL403" s="4">
        <f>Table39[[#This Row],[NA in Training Hours Contract]]/Table39[[#This Row],[NA in Training Hours]]</f>
        <v>0</v>
      </c>
      <c r="AM403" s="3">
        <v>31.70600000000001</v>
      </c>
      <c r="AN403" s="3">
        <v>0</v>
      </c>
      <c r="AO403" s="4">
        <f>Table39[[#This Row],[Med Aide/Tech Hours Contract]]/Table39[[#This Row],[Med Aide/Tech Hours]]</f>
        <v>0</v>
      </c>
      <c r="AP403" s="1" t="s">
        <v>401</v>
      </c>
      <c r="AQ403" s="1">
        <v>7</v>
      </c>
    </row>
    <row r="404" spans="1:43" x14ac:dyDescent="0.2">
      <c r="A404" s="1" t="s">
        <v>479</v>
      </c>
      <c r="B404" s="1" t="s">
        <v>883</v>
      </c>
      <c r="C404" s="1" t="s">
        <v>985</v>
      </c>
      <c r="D404" s="1" t="s">
        <v>1227</v>
      </c>
      <c r="E404" s="3">
        <v>76.388888888888886</v>
      </c>
      <c r="F404" s="3">
        <f t="shared" si="20"/>
        <v>385.26166666666666</v>
      </c>
      <c r="G404" s="3">
        <f>SUM(Table39[[#This Row],[RN Hours Contract (W/ Admin, DON)]], Table39[[#This Row],[LPN Contract Hours (w/ Admin)]], Table39[[#This Row],[CNA/NA/Med Aide Contract Hours]])</f>
        <v>0</v>
      </c>
      <c r="H404" s="4">
        <f>Table39[[#This Row],[Total Contract Hours]]/Table39[[#This Row],[Total Hours Nurse Staffing]]</f>
        <v>0</v>
      </c>
      <c r="I404" s="3">
        <f>SUM(Table39[[#This Row],[RN Hours]], Table39[[#This Row],[RN Admin Hours]], Table39[[#This Row],[RN DON Hours]])</f>
        <v>68.471666666666664</v>
      </c>
      <c r="J404" s="3">
        <f t="shared" si="18"/>
        <v>0</v>
      </c>
      <c r="K404" s="4">
        <f>Table39[[#This Row],[RN Hours Contract (W/ Admin, DON)]]/Table39[[#This Row],[RN Hours (w/ Admin, DON)]]</f>
        <v>0</v>
      </c>
      <c r="L404" s="3">
        <v>54.80222222222222</v>
      </c>
      <c r="M404" s="3">
        <v>0</v>
      </c>
      <c r="N404" s="4">
        <f>Table39[[#This Row],[RN Hours Contract]]/Table39[[#This Row],[RN Hours]]</f>
        <v>0</v>
      </c>
      <c r="O404" s="3">
        <v>8.6027777777777779</v>
      </c>
      <c r="P404" s="3">
        <v>0</v>
      </c>
      <c r="Q404" s="4">
        <f>Table39[[#This Row],[RN Admin Hours Contract]]/Table39[[#This Row],[RN Admin Hours]]</f>
        <v>0</v>
      </c>
      <c r="R404" s="3">
        <v>5.0666666666666664</v>
      </c>
      <c r="S404" s="3">
        <v>0</v>
      </c>
      <c r="T404" s="4">
        <f>Table39[[#This Row],[RN DON Hours Contract]]/Table39[[#This Row],[RN DON Hours]]</f>
        <v>0</v>
      </c>
      <c r="U404" s="3">
        <f>SUM(Table39[[#This Row],[LPN Hours]], Table39[[#This Row],[LPN Admin Hours]])</f>
        <v>84.13944444444445</v>
      </c>
      <c r="V404" s="3">
        <f>Table39[[#This Row],[LPN Hours Contract]]+Table39[[#This Row],[LPN Admin Hours Contract]]</f>
        <v>0</v>
      </c>
      <c r="W404" s="4">
        <f t="shared" si="19"/>
        <v>0</v>
      </c>
      <c r="X404" s="3">
        <v>49.039444444444449</v>
      </c>
      <c r="Y404" s="3">
        <v>0</v>
      </c>
      <c r="Z404" s="4">
        <f>Table39[[#This Row],[LPN Hours Contract]]/Table39[[#This Row],[LPN Hours]]</f>
        <v>0</v>
      </c>
      <c r="AA404" s="3">
        <v>35.1</v>
      </c>
      <c r="AB404" s="3">
        <v>0</v>
      </c>
      <c r="AC404" s="4">
        <f>Table39[[#This Row],[LPN Admin Hours Contract]]/Table39[[#This Row],[LPN Admin Hours]]</f>
        <v>0</v>
      </c>
      <c r="AD404" s="3">
        <f>SUM(Table39[[#This Row],[CNA Hours]], Table39[[#This Row],[NA in Training Hours]], Table39[[#This Row],[Med Aide/Tech Hours]])</f>
        <v>232.65055555555557</v>
      </c>
      <c r="AE404" s="3">
        <f>SUM(Table39[[#This Row],[CNA Hours Contract]], Table39[[#This Row],[NA in Training Hours Contract]], Table39[[#This Row],[Med Aide/Tech Hours Contract]])</f>
        <v>0</v>
      </c>
      <c r="AF404" s="4">
        <f>Table39[[#This Row],[CNA/NA/Med Aide Contract Hours]]/Table39[[#This Row],[Total CNA, NA in Training, Med Aide/Tech Hours]]</f>
        <v>0</v>
      </c>
      <c r="AG404" s="3">
        <v>199.95055555555555</v>
      </c>
      <c r="AH404" s="3">
        <v>0</v>
      </c>
      <c r="AI404" s="4">
        <f>Table39[[#This Row],[CNA Hours Contract]]/Table39[[#This Row],[CNA Hours]]</f>
        <v>0</v>
      </c>
      <c r="AJ404" s="3">
        <v>0</v>
      </c>
      <c r="AK404" s="3">
        <v>0</v>
      </c>
      <c r="AL404" s="4">
        <v>0</v>
      </c>
      <c r="AM404" s="3">
        <v>32.700000000000003</v>
      </c>
      <c r="AN404" s="3">
        <v>0</v>
      </c>
      <c r="AO404" s="4">
        <f>Table39[[#This Row],[Med Aide/Tech Hours Contract]]/Table39[[#This Row],[Med Aide/Tech Hours]]</f>
        <v>0</v>
      </c>
      <c r="AP404" s="1" t="s">
        <v>402</v>
      </c>
      <c r="AQ404" s="1">
        <v>7</v>
      </c>
    </row>
    <row r="405" spans="1:43" x14ac:dyDescent="0.2">
      <c r="A405" s="1" t="s">
        <v>479</v>
      </c>
      <c r="B405" s="1" t="s">
        <v>884</v>
      </c>
      <c r="C405" s="1" t="s">
        <v>1184</v>
      </c>
      <c r="D405" s="1" t="s">
        <v>1250</v>
      </c>
      <c r="E405" s="3">
        <v>50.43333333333333</v>
      </c>
      <c r="F405" s="3">
        <f t="shared" si="20"/>
        <v>241.51944444444445</v>
      </c>
      <c r="G405" s="3">
        <f>SUM(Table39[[#This Row],[RN Hours Contract (W/ Admin, DON)]], Table39[[#This Row],[LPN Contract Hours (w/ Admin)]], Table39[[#This Row],[CNA/NA/Med Aide Contract Hours]])</f>
        <v>0</v>
      </c>
      <c r="H405" s="4">
        <f>Table39[[#This Row],[Total Contract Hours]]/Table39[[#This Row],[Total Hours Nurse Staffing]]</f>
        <v>0</v>
      </c>
      <c r="I405" s="3">
        <f>SUM(Table39[[#This Row],[RN Hours]], Table39[[#This Row],[RN Admin Hours]], Table39[[#This Row],[RN DON Hours]])</f>
        <v>14.144444444444444</v>
      </c>
      <c r="J405" s="3">
        <f t="shared" si="18"/>
        <v>0</v>
      </c>
      <c r="K405" s="4">
        <f>Table39[[#This Row],[RN Hours Contract (W/ Admin, DON)]]/Table39[[#This Row],[RN Hours (w/ Admin, DON)]]</f>
        <v>0</v>
      </c>
      <c r="L405" s="3">
        <v>4.4972222222222218</v>
      </c>
      <c r="M405" s="3">
        <v>0</v>
      </c>
      <c r="N405" s="4">
        <f>Table39[[#This Row],[RN Hours Contract]]/Table39[[#This Row],[RN Hours]]</f>
        <v>0</v>
      </c>
      <c r="O405" s="3">
        <v>5.8083333333333336</v>
      </c>
      <c r="P405" s="3">
        <v>0</v>
      </c>
      <c r="Q405" s="4">
        <f>Table39[[#This Row],[RN Admin Hours Contract]]/Table39[[#This Row],[RN Admin Hours]]</f>
        <v>0</v>
      </c>
      <c r="R405" s="3">
        <v>3.838888888888889</v>
      </c>
      <c r="S405" s="3">
        <v>0</v>
      </c>
      <c r="T405" s="4">
        <f>Table39[[#This Row],[RN DON Hours Contract]]/Table39[[#This Row],[RN DON Hours]]</f>
        <v>0</v>
      </c>
      <c r="U405" s="3">
        <f>SUM(Table39[[#This Row],[LPN Hours]], Table39[[#This Row],[LPN Admin Hours]])</f>
        <v>51.269444444444446</v>
      </c>
      <c r="V405" s="3">
        <f>Table39[[#This Row],[LPN Hours Contract]]+Table39[[#This Row],[LPN Admin Hours Contract]]</f>
        <v>0</v>
      </c>
      <c r="W405" s="4">
        <f t="shared" si="19"/>
        <v>0</v>
      </c>
      <c r="X405" s="3">
        <v>46.994444444444447</v>
      </c>
      <c r="Y405" s="3">
        <v>0</v>
      </c>
      <c r="Z405" s="4">
        <f>Table39[[#This Row],[LPN Hours Contract]]/Table39[[#This Row],[LPN Hours]]</f>
        <v>0</v>
      </c>
      <c r="AA405" s="3">
        <v>4.2750000000000004</v>
      </c>
      <c r="AB405" s="3">
        <v>0</v>
      </c>
      <c r="AC405" s="4">
        <f>Table39[[#This Row],[LPN Admin Hours Contract]]/Table39[[#This Row],[LPN Admin Hours]]</f>
        <v>0</v>
      </c>
      <c r="AD405" s="3">
        <f>SUM(Table39[[#This Row],[CNA Hours]], Table39[[#This Row],[NA in Training Hours]], Table39[[#This Row],[Med Aide/Tech Hours]])</f>
        <v>176.10555555555555</v>
      </c>
      <c r="AE405" s="3">
        <f>SUM(Table39[[#This Row],[CNA Hours Contract]], Table39[[#This Row],[NA in Training Hours Contract]], Table39[[#This Row],[Med Aide/Tech Hours Contract]])</f>
        <v>0</v>
      </c>
      <c r="AF405" s="4">
        <f>Table39[[#This Row],[CNA/NA/Med Aide Contract Hours]]/Table39[[#This Row],[Total CNA, NA in Training, Med Aide/Tech Hours]]</f>
        <v>0</v>
      </c>
      <c r="AG405" s="3">
        <v>120.14444444444445</v>
      </c>
      <c r="AH405" s="3">
        <v>0</v>
      </c>
      <c r="AI405" s="4">
        <f>Table39[[#This Row],[CNA Hours Contract]]/Table39[[#This Row],[CNA Hours]]</f>
        <v>0</v>
      </c>
      <c r="AJ405" s="3">
        <v>26.869444444444444</v>
      </c>
      <c r="AK405" s="3">
        <v>0</v>
      </c>
      <c r="AL405" s="4">
        <f>Table39[[#This Row],[NA in Training Hours Contract]]/Table39[[#This Row],[NA in Training Hours]]</f>
        <v>0</v>
      </c>
      <c r="AM405" s="3">
        <v>29.091666666666665</v>
      </c>
      <c r="AN405" s="3">
        <v>0</v>
      </c>
      <c r="AO405" s="4">
        <f>Table39[[#This Row],[Med Aide/Tech Hours Contract]]/Table39[[#This Row],[Med Aide/Tech Hours]]</f>
        <v>0</v>
      </c>
      <c r="AP405" s="1" t="s">
        <v>403</v>
      </c>
      <c r="AQ405" s="1">
        <v>7</v>
      </c>
    </row>
    <row r="406" spans="1:43" x14ac:dyDescent="0.2">
      <c r="A406" s="1" t="s">
        <v>479</v>
      </c>
      <c r="B406" s="1" t="s">
        <v>885</v>
      </c>
      <c r="C406" s="1" t="s">
        <v>1185</v>
      </c>
      <c r="D406" s="1" t="s">
        <v>1295</v>
      </c>
      <c r="E406" s="3">
        <v>34.344444444444441</v>
      </c>
      <c r="F406" s="3">
        <f t="shared" si="20"/>
        <v>133.39211111111112</v>
      </c>
      <c r="G406" s="3">
        <f>SUM(Table39[[#This Row],[RN Hours Contract (W/ Admin, DON)]], Table39[[#This Row],[LPN Contract Hours (w/ Admin)]], Table39[[#This Row],[CNA/NA/Med Aide Contract Hours]])</f>
        <v>6.9771111111111095</v>
      </c>
      <c r="H406" s="4">
        <f>Table39[[#This Row],[Total Contract Hours]]/Table39[[#This Row],[Total Hours Nurse Staffing]]</f>
        <v>5.2305275424417055E-2</v>
      </c>
      <c r="I406" s="3">
        <f>SUM(Table39[[#This Row],[RN Hours]], Table39[[#This Row],[RN Admin Hours]], Table39[[#This Row],[RN DON Hours]])</f>
        <v>19.014222222222223</v>
      </c>
      <c r="J406" s="3">
        <f t="shared" si="18"/>
        <v>0</v>
      </c>
      <c r="K406" s="4">
        <f>Table39[[#This Row],[RN Hours Contract (W/ Admin, DON)]]/Table39[[#This Row],[RN Hours (w/ Admin, DON)]]</f>
        <v>0</v>
      </c>
      <c r="L406" s="3">
        <v>11.170666666666667</v>
      </c>
      <c r="M406" s="3">
        <v>0</v>
      </c>
      <c r="N406" s="4">
        <f>Table39[[#This Row],[RN Hours Contract]]/Table39[[#This Row],[RN Hours]]</f>
        <v>0</v>
      </c>
      <c r="O406" s="3">
        <v>5.5120000000000005</v>
      </c>
      <c r="P406" s="3">
        <v>0</v>
      </c>
      <c r="Q406" s="4">
        <f>Table39[[#This Row],[RN Admin Hours Contract]]/Table39[[#This Row],[RN Admin Hours]]</f>
        <v>0</v>
      </c>
      <c r="R406" s="3">
        <v>2.3315555555555552</v>
      </c>
      <c r="S406" s="3">
        <v>0</v>
      </c>
      <c r="T406" s="4">
        <f>Table39[[#This Row],[RN DON Hours Contract]]/Table39[[#This Row],[RN DON Hours]]</f>
        <v>0</v>
      </c>
      <c r="U406" s="3">
        <f>SUM(Table39[[#This Row],[LPN Hours]], Table39[[#This Row],[LPN Admin Hours]])</f>
        <v>19.379777777777779</v>
      </c>
      <c r="V406" s="3">
        <f>Table39[[#This Row],[LPN Hours Contract]]+Table39[[#This Row],[LPN Admin Hours Contract]]</f>
        <v>0.53333333333333333</v>
      </c>
      <c r="W406" s="4">
        <f t="shared" si="19"/>
        <v>2.7520095402997394E-2</v>
      </c>
      <c r="X406" s="3">
        <v>14.138333333333334</v>
      </c>
      <c r="Y406" s="3">
        <v>0.53333333333333333</v>
      </c>
      <c r="Z406" s="4">
        <f>Table39[[#This Row],[LPN Hours Contract]]/Table39[[#This Row],[LPN Hours]]</f>
        <v>3.7722503831191793E-2</v>
      </c>
      <c r="AA406" s="3">
        <v>5.2414444444444444</v>
      </c>
      <c r="AB406" s="3">
        <v>0</v>
      </c>
      <c r="AC406" s="4">
        <f>Table39[[#This Row],[LPN Admin Hours Contract]]/Table39[[#This Row],[LPN Admin Hours]]</f>
        <v>0</v>
      </c>
      <c r="AD406" s="3">
        <f>SUM(Table39[[#This Row],[CNA Hours]], Table39[[#This Row],[NA in Training Hours]], Table39[[#This Row],[Med Aide/Tech Hours]])</f>
        <v>94.998111111111115</v>
      </c>
      <c r="AE406" s="3">
        <f>SUM(Table39[[#This Row],[CNA Hours Contract]], Table39[[#This Row],[NA in Training Hours Contract]], Table39[[#This Row],[Med Aide/Tech Hours Contract]])</f>
        <v>6.4437777777777763</v>
      </c>
      <c r="AF406" s="4">
        <f>Table39[[#This Row],[CNA/NA/Med Aide Contract Hours]]/Table39[[#This Row],[Total CNA, NA in Training, Med Aide/Tech Hours]]</f>
        <v>6.7830588444448586E-2</v>
      </c>
      <c r="AG406" s="3">
        <v>50.176444444444442</v>
      </c>
      <c r="AH406" s="3">
        <v>5.7597777777777761</v>
      </c>
      <c r="AI406" s="4">
        <f>Table39[[#This Row],[CNA Hours Contract]]/Table39[[#This Row],[CNA Hours]]</f>
        <v>0.11479047273178204</v>
      </c>
      <c r="AJ406" s="3">
        <v>31.773999999999997</v>
      </c>
      <c r="AK406" s="3">
        <v>0</v>
      </c>
      <c r="AL406" s="4">
        <f>Table39[[#This Row],[NA in Training Hours Contract]]/Table39[[#This Row],[NA in Training Hours]]</f>
        <v>0</v>
      </c>
      <c r="AM406" s="3">
        <v>13.047666666666668</v>
      </c>
      <c r="AN406" s="3">
        <v>0.68399999999999983</v>
      </c>
      <c r="AO406" s="4">
        <f>Table39[[#This Row],[Med Aide/Tech Hours Contract]]/Table39[[#This Row],[Med Aide/Tech Hours]]</f>
        <v>5.2423166338808967E-2</v>
      </c>
      <c r="AP406" s="1" t="s">
        <v>404</v>
      </c>
      <c r="AQ406" s="1">
        <v>7</v>
      </c>
    </row>
    <row r="407" spans="1:43" x14ac:dyDescent="0.2">
      <c r="A407" s="1" t="s">
        <v>479</v>
      </c>
      <c r="B407" s="1" t="s">
        <v>886</v>
      </c>
      <c r="C407" s="1" t="s">
        <v>1031</v>
      </c>
      <c r="D407" s="1" t="s">
        <v>1203</v>
      </c>
      <c r="E407" s="3">
        <v>29.433333333333334</v>
      </c>
      <c r="F407" s="3">
        <f t="shared" si="20"/>
        <v>100.20555555555556</v>
      </c>
      <c r="G407" s="3">
        <f>SUM(Table39[[#This Row],[RN Hours Contract (W/ Admin, DON)]], Table39[[#This Row],[LPN Contract Hours (w/ Admin)]], Table39[[#This Row],[CNA/NA/Med Aide Contract Hours]])</f>
        <v>12.494444444444444</v>
      </c>
      <c r="H407" s="4">
        <f>Table39[[#This Row],[Total Contract Hours]]/Table39[[#This Row],[Total Hours Nurse Staffing]]</f>
        <v>0.12468814104341075</v>
      </c>
      <c r="I407" s="3">
        <f>SUM(Table39[[#This Row],[RN Hours]], Table39[[#This Row],[RN Admin Hours]], Table39[[#This Row],[RN DON Hours]])</f>
        <v>11.144444444444446</v>
      </c>
      <c r="J407" s="3">
        <f t="shared" si="18"/>
        <v>0.62222222222222223</v>
      </c>
      <c r="K407" s="4">
        <f>Table39[[#This Row],[RN Hours Contract (W/ Admin, DON)]]/Table39[[#This Row],[RN Hours (w/ Admin, DON)]]</f>
        <v>5.5832502492522425E-2</v>
      </c>
      <c r="L407" s="3">
        <v>5.7222222222222223</v>
      </c>
      <c r="M407" s="3">
        <v>0.62222222222222223</v>
      </c>
      <c r="N407" s="4">
        <f>Table39[[#This Row],[RN Hours Contract]]/Table39[[#This Row],[RN Hours]]</f>
        <v>0.1087378640776699</v>
      </c>
      <c r="O407" s="3">
        <v>0</v>
      </c>
      <c r="P407" s="3">
        <v>0</v>
      </c>
      <c r="Q407" s="4">
        <v>0</v>
      </c>
      <c r="R407" s="3">
        <v>5.4222222222222225</v>
      </c>
      <c r="S407" s="3">
        <v>0</v>
      </c>
      <c r="T407" s="4">
        <f>Table39[[#This Row],[RN DON Hours Contract]]/Table39[[#This Row],[RN DON Hours]]</f>
        <v>0</v>
      </c>
      <c r="U407" s="3">
        <f>SUM(Table39[[#This Row],[LPN Hours]], Table39[[#This Row],[LPN Admin Hours]])</f>
        <v>24.183333333333334</v>
      </c>
      <c r="V407" s="3">
        <f>Table39[[#This Row],[LPN Hours Contract]]+Table39[[#This Row],[LPN Admin Hours Contract]]</f>
        <v>3.3111111111111109</v>
      </c>
      <c r="W407" s="4">
        <f t="shared" si="19"/>
        <v>0.13691706868826095</v>
      </c>
      <c r="X407" s="3">
        <v>19.191666666666666</v>
      </c>
      <c r="Y407" s="3">
        <v>3.3111111111111109</v>
      </c>
      <c r="Z407" s="4">
        <f>Table39[[#This Row],[LPN Hours Contract]]/Table39[[#This Row],[LPN Hours]]</f>
        <v>0.17252858590244607</v>
      </c>
      <c r="AA407" s="3">
        <v>4.9916666666666663</v>
      </c>
      <c r="AB407" s="3">
        <v>0</v>
      </c>
      <c r="AC407" s="4">
        <f>Table39[[#This Row],[LPN Admin Hours Contract]]/Table39[[#This Row],[LPN Admin Hours]]</f>
        <v>0</v>
      </c>
      <c r="AD407" s="3">
        <f>SUM(Table39[[#This Row],[CNA Hours]], Table39[[#This Row],[NA in Training Hours]], Table39[[#This Row],[Med Aide/Tech Hours]])</f>
        <v>64.87777777777778</v>
      </c>
      <c r="AE407" s="3">
        <f>SUM(Table39[[#This Row],[CNA Hours Contract]], Table39[[#This Row],[NA in Training Hours Contract]], Table39[[#This Row],[Med Aide/Tech Hours Contract]])</f>
        <v>8.56111111111111</v>
      </c>
      <c r="AF407" s="4">
        <f>Table39[[#This Row],[CNA/NA/Med Aide Contract Hours]]/Table39[[#This Row],[Total CNA, NA in Training, Med Aide/Tech Hours]]</f>
        <v>0.13195752697379687</v>
      </c>
      <c r="AG407" s="3">
        <v>53.919444444444444</v>
      </c>
      <c r="AH407" s="3">
        <v>8.4722222222222214</v>
      </c>
      <c r="AI407" s="4">
        <f>Table39[[#This Row],[CNA Hours Contract]]/Table39[[#This Row],[CNA Hours]]</f>
        <v>0.15712740198856318</v>
      </c>
      <c r="AJ407" s="3">
        <v>0</v>
      </c>
      <c r="AK407" s="3">
        <v>0</v>
      </c>
      <c r="AL407" s="4">
        <v>0</v>
      </c>
      <c r="AM407" s="3">
        <v>10.958333333333334</v>
      </c>
      <c r="AN407" s="3">
        <v>8.8888888888888892E-2</v>
      </c>
      <c r="AO407" s="4">
        <f>Table39[[#This Row],[Med Aide/Tech Hours Contract]]/Table39[[#This Row],[Med Aide/Tech Hours]]</f>
        <v>8.1115335868187574E-3</v>
      </c>
      <c r="AP407" s="1" t="s">
        <v>405</v>
      </c>
      <c r="AQ407" s="1">
        <v>7</v>
      </c>
    </row>
    <row r="408" spans="1:43" x14ac:dyDescent="0.2">
      <c r="A408" s="1" t="s">
        <v>479</v>
      </c>
      <c r="B408" s="1" t="s">
        <v>887</v>
      </c>
      <c r="C408" s="1" t="s">
        <v>1124</v>
      </c>
      <c r="D408" s="1" t="s">
        <v>1255</v>
      </c>
      <c r="E408" s="3">
        <v>81.74444444444444</v>
      </c>
      <c r="F408" s="3">
        <f t="shared" si="20"/>
        <v>454.9661111111111</v>
      </c>
      <c r="G408" s="3">
        <f>SUM(Table39[[#This Row],[RN Hours Contract (W/ Admin, DON)]], Table39[[#This Row],[LPN Contract Hours (w/ Admin)]], Table39[[#This Row],[CNA/NA/Med Aide Contract Hours]])</f>
        <v>58.375000000000007</v>
      </c>
      <c r="H408" s="4">
        <f>Table39[[#This Row],[Total Contract Hours]]/Table39[[#This Row],[Total Hours Nurse Staffing]]</f>
        <v>0.12830625968478729</v>
      </c>
      <c r="I408" s="3">
        <f>SUM(Table39[[#This Row],[RN Hours]], Table39[[#This Row],[RN Admin Hours]], Table39[[#This Row],[RN DON Hours]])</f>
        <v>60.88388888888889</v>
      </c>
      <c r="J408" s="3">
        <f t="shared" si="18"/>
        <v>0</v>
      </c>
      <c r="K408" s="4">
        <f>Table39[[#This Row],[RN Hours Contract (W/ Admin, DON)]]/Table39[[#This Row],[RN Hours (w/ Admin, DON)]]</f>
        <v>0</v>
      </c>
      <c r="L408" s="3">
        <v>40.069444444444443</v>
      </c>
      <c r="M408" s="3">
        <v>0</v>
      </c>
      <c r="N408" s="4">
        <f>Table39[[#This Row],[RN Hours Contract]]/Table39[[#This Row],[RN Hours]]</f>
        <v>0</v>
      </c>
      <c r="O408" s="3">
        <v>16.547777777777778</v>
      </c>
      <c r="P408" s="3">
        <v>0</v>
      </c>
      <c r="Q408" s="4">
        <f>Table39[[#This Row],[RN Admin Hours Contract]]/Table39[[#This Row],[RN Admin Hours]]</f>
        <v>0</v>
      </c>
      <c r="R408" s="3">
        <v>4.2666666666666666</v>
      </c>
      <c r="S408" s="3">
        <v>0</v>
      </c>
      <c r="T408" s="4">
        <f>Table39[[#This Row],[RN DON Hours Contract]]/Table39[[#This Row],[RN DON Hours]]</f>
        <v>0</v>
      </c>
      <c r="U408" s="3">
        <f>SUM(Table39[[#This Row],[LPN Hours]], Table39[[#This Row],[LPN Admin Hours]])</f>
        <v>114.99333333333334</v>
      </c>
      <c r="V408" s="3">
        <f>Table39[[#This Row],[LPN Hours Contract]]+Table39[[#This Row],[LPN Admin Hours Contract]]</f>
        <v>10.511111111111111</v>
      </c>
      <c r="W408" s="4">
        <f t="shared" si="19"/>
        <v>9.1406265097493569E-2</v>
      </c>
      <c r="X408" s="3">
        <v>104.31944444444444</v>
      </c>
      <c r="Y408" s="3">
        <v>10.511111111111111</v>
      </c>
      <c r="Z408" s="4">
        <f>Table39[[#This Row],[LPN Hours Contract]]/Table39[[#This Row],[LPN Hours]]</f>
        <v>0.10075888696578351</v>
      </c>
      <c r="AA408" s="3">
        <v>10.673888888888889</v>
      </c>
      <c r="AB408" s="3">
        <v>0</v>
      </c>
      <c r="AC408" s="4">
        <f>Table39[[#This Row],[LPN Admin Hours Contract]]/Table39[[#This Row],[LPN Admin Hours]]</f>
        <v>0</v>
      </c>
      <c r="AD408" s="3">
        <f>SUM(Table39[[#This Row],[CNA Hours]], Table39[[#This Row],[NA in Training Hours]], Table39[[#This Row],[Med Aide/Tech Hours]])</f>
        <v>279.0888888888889</v>
      </c>
      <c r="AE408" s="3">
        <f>SUM(Table39[[#This Row],[CNA Hours Contract]], Table39[[#This Row],[NA in Training Hours Contract]], Table39[[#This Row],[Med Aide/Tech Hours Contract]])</f>
        <v>47.863888888888894</v>
      </c>
      <c r="AF408" s="4">
        <f>Table39[[#This Row],[CNA/NA/Med Aide Contract Hours]]/Table39[[#This Row],[Total CNA, NA in Training, Med Aide/Tech Hours]]</f>
        <v>0.17150051755713036</v>
      </c>
      <c r="AG408" s="3">
        <v>245.75555555555556</v>
      </c>
      <c r="AH408" s="3">
        <v>43.075000000000003</v>
      </c>
      <c r="AI408" s="4">
        <f>Table39[[#This Row],[CNA Hours Contract]]/Table39[[#This Row],[CNA Hours]]</f>
        <v>0.17527579347138078</v>
      </c>
      <c r="AJ408" s="3">
        <v>0</v>
      </c>
      <c r="AK408" s="3">
        <v>0</v>
      </c>
      <c r="AL408" s="4">
        <v>0</v>
      </c>
      <c r="AM408" s="3">
        <v>33.333333333333336</v>
      </c>
      <c r="AN408" s="3">
        <v>4.7888888888888888</v>
      </c>
      <c r="AO408" s="4">
        <f>Table39[[#This Row],[Med Aide/Tech Hours Contract]]/Table39[[#This Row],[Med Aide/Tech Hours]]</f>
        <v>0.14366666666666666</v>
      </c>
      <c r="AP408" s="1" t="s">
        <v>406</v>
      </c>
      <c r="AQ408" s="1">
        <v>7</v>
      </c>
    </row>
    <row r="409" spans="1:43" x14ac:dyDescent="0.2">
      <c r="A409" s="1" t="s">
        <v>479</v>
      </c>
      <c r="B409" s="1" t="s">
        <v>888</v>
      </c>
      <c r="C409" s="1" t="s">
        <v>985</v>
      </c>
      <c r="D409" s="1" t="s">
        <v>1227</v>
      </c>
      <c r="E409" s="3">
        <v>85.36666666666666</v>
      </c>
      <c r="F409" s="3">
        <f t="shared" si="20"/>
        <v>410.97288888888886</v>
      </c>
      <c r="G409" s="3">
        <f>SUM(Table39[[#This Row],[RN Hours Contract (W/ Admin, DON)]], Table39[[#This Row],[LPN Contract Hours (w/ Admin)]], Table39[[#This Row],[CNA/NA/Med Aide Contract Hours]])</f>
        <v>0</v>
      </c>
      <c r="H409" s="4">
        <f>Table39[[#This Row],[Total Contract Hours]]/Table39[[#This Row],[Total Hours Nurse Staffing]]</f>
        <v>0</v>
      </c>
      <c r="I409" s="3">
        <f>SUM(Table39[[#This Row],[RN Hours]], Table39[[#This Row],[RN Admin Hours]], Table39[[#This Row],[RN DON Hours]])</f>
        <v>75.85744444444444</v>
      </c>
      <c r="J409" s="3">
        <f t="shared" si="18"/>
        <v>0</v>
      </c>
      <c r="K409" s="4">
        <f>Table39[[#This Row],[RN Hours Contract (W/ Admin, DON)]]/Table39[[#This Row],[RN Hours (w/ Admin, DON)]]</f>
        <v>0</v>
      </c>
      <c r="L409" s="3">
        <v>58.716999999999999</v>
      </c>
      <c r="M409" s="3">
        <v>0</v>
      </c>
      <c r="N409" s="4">
        <f>Table39[[#This Row],[RN Hours Contract]]/Table39[[#This Row],[RN Hours]]</f>
        <v>0</v>
      </c>
      <c r="O409" s="3">
        <v>11.45155555555556</v>
      </c>
      <c r="P409" s="3">
        <v>0</v>
      </c>
      <c r="Q409" s="4">
        <f>Table39[[#This Row],[RN Admin Hours Contract]]/Table39[[#This Row],[RN Admin Hours]]</f>
        <v>0</v>
      </c>
      <c r="R409" s="3">
        <v>5.6888888888888891</v>
      </c>
      <c r="S409" s="3">
        <v>0</v>
      </c>
      <c r="T409" s="4">
        <f>Table39[[#This Row],[RN DON Hours Contract]]/Table39[[#This Row],[RN DON Hours]]</f>
        <v>0</v>
      </c>
      <c r="U409" s="3">
        <f>SUM(Table39[[#This Row],[LPN Hours]], Table39[[#This Row],[LPN Admin Hours]])</f>
        <v>81.73522222222222</v>
      </c>
      <c r="V409" s="3">
        <f>Table39[[#This Row],[LPN Hours Contract]]+Table39[[#This Row],[LPN Admin Hours Contract]]</f>
        <v>0</v>
      </c>
      <c r="W409" s="4">
        <f t="shared" si="19"/>
        <v>0</v>
      </c>
      <c r="X409" s="3">
        <v>70.191333333333333</v>
      </c>
      <c r="Y409" s="3">
        <v>0</v>
      </c>
      <c r="Z409" s="4">
        <f>Table39[[#This Row],[LPN Hours Contract]]/Table39[[#This Row],[LPN Hours]]</f>
        <v>0</v>
      </c>
      <c r="AA409" s="3">
        <v>11.543888888888889</v>
      </c>
      <c r="AB409" s="3">
        <v>0</v>
      </c>
      <c r="AC409" s="4">
        <f>Table39[[#This Row],[LPN Admin Hours Contract]]/Table39[[#This Row],[LPN Admin Hours]]</f>
        <v>0</v>
      </c>
      <c r="AD409" s="3">
        <f>SUM(Table39[[#This Row],[CNA Hours]], Table39[[#This Row],[NA in Training Hours]], Table39[[#This Row],[Med Aide/Tech Hours]])</f>
        <v>253.38022222222222</v>
      </c>
      <c r="AE409" s="3">
        <f>SUM(Table39[[#This Row],[CNA Hours Contract]], Table39[[#This Row],[NA in Training Hours Contract]], Table39[[#This Row],[Med Aide/Tech Hours Contract]])</f>
        <v>0</v>
      </c>
      <c r="AF409" s="4">
        <f>Table39[[#This Row],[CNA/NA/Med Aide Contract Hours]]/Table39[[#This Row],[Total CNA, NA in Training, Med Aide/Tech Hours]]</f>
        <v>0</v>
      </c>
      <c r="AG409" s="3">
        <v>232.04599999999999</v>
      </c>
      <c r="AH409" s="3">
        <v>0</v>
      </c>
      <c r="AI409" s="4">
        <f>Table39[[#This Row],[CNA Hours Contract]]/Table39[[#This Row],[CNA Hours]]</f>
        <v>0</v>
      </c>
      <c r="AJ409" s="3">
        <v>0</v>
      </c>
      <c r="AK409" s="3">
        <v>0</v>
      </c>
      <c r="AL409" s="4">
        <v>0</v>
      </c>
      <c r="AM409" s="3">
        <v>21.334222222222216</v>
      </c>
      <c r="AN409" s="3">
        <v>0</v>
      </c>
      <c r="AO409" s="4">
        <f>Table39[[#This Row],[Med Aide/Tech Hours Contract]]/Table39[[#This Row],[Med Aide/Tech Hours]]</f>
        <v>0</v>
      </c>
      <c r="AP409" s="1" t="s">
        <v>407</v>
      </c>
      <c r="AQ409" s="1">
        <v>7</v>
      </c>
    </row>
    <row r="410" spans="1:43" x14ac:dyDescent="0.2">
      <c r="A410" s="1" t="s">
        <v>479</v>
      </c>
      <c r="B410" s="1" t="s">
        <v>889</v>
      </c>
      <c r="C410" s="1" t="s">
        <v>1101</v>
      </c>
      <c r="D410" s="1" t="s">
        <v>1276</v>
      </c>
      <c r="E410" s="3">
        <v>35.133333333333333</v>
      </c>
      <c r="F410" s="3">
        <f t="shared" si="20"/>
        <v>290.29988888888886</v>
      </c>
      <c r="G410" s="3">
        <f>SUM(Table39[[#This Row],[RN Hours Contract (W/ Admin, DON)]], Table39[[#This Row],[LPN Contract Hours (w/ Admin)]], Table39[[#This Row],[CNA/NA/Med Aide Contract Hours]])</f>
        <v>0</v>
      </c>
      <c r="H410" s="4">
        <f>Table39[[#This Row],[Total Contract Hours]]/Table39[[#This Row],[Total Hours Nurse Staffing]]</f>
        <v>0</v>
      </c>
      <c r="I410" s="3">
        <f>SUM(Table39[[#This Row],[RN Hours]], Table39[[#This Row],[RN Admin Hours]], Table39[[#This Row],[RN DON Hours]])</f>
        <v>62.55333333333332</v>
      </c>
      <c r="J410" s="3">
        <f t="shared" si="18"/>
        <v>0</v>
      </c>
      <c r="K410" s="4">
        <f>Table39[[#This Row],[RN Hours Contract (W/ Admin, DON)]]/Table39[[#This Row],[RN Hours (w/ Admin, DON)]]</f>
        <v>0</v>
      </c>
      <c r="L410" s="3">
        <v>41.270222222222223</v>
      </c>
      <c r="M410" s="3">
        <v>0</v>
      </c>
      <c r="N410" s="4">
        <f>Table39[[#This Row],[RN Hours Contract]]/Table39[[#This Row],[RN Hours]]</f>
        <v>0</v>
      </c>
      <c r="O410" s="3">
        <v>18.449777777777761</v>
      </c>
      <c r="P410" s="3">
        <v>0</v>
      </c>
      <c r="Q410" s="4">
        <f>Table39[[#This Row],[RN Admin Hours Contract]]/Table39[[#This Row],[RN Admin Hours]]</f>
        <v>0</v>
      </c>
      <c r="R410" s="3">
        <v>2.8333333333333335</v>
      </c>
      <c r="S410" s="3">
        <v>0</v>
      </c>
      <c r="T410" s="4">
        <f>Table39[[#This Row],[RN DON Hours Contract]]/Table39[[#This Row],[RN DON Hours]]</f>
        <v>0</v>
      </c>
      <c r="U410" s="3">
        <f>SUM(Table39[[#This Row],[LPN Hours]], Table39[[#This Row],[LPN Admin Hours]])</f>
        <v>54.903000000000006</v>
      </c>
      <c r="V410" s="3">
        <f>Table39[[#This Row],[LPN Hours Contract]]+Table39[[#This Row],[LPN Admin Hours Contract]]</f>
        <v>0</v>
      </c>
      <c r="W410" s="4">
        <f t="shared" si="19"/>
        <v>0</v>
      </c>
      <c r="X410" s="3">
        <v>45.114111111111114</v>
      </c>
      <c r="Y410" s="3">
        <v>0</v>
      </c>
      <c r="Z410" s="4">
        <f>Table39[[#This Row],[LPN Hours Contract]]/Table39[[#This Row],[LPN Hours]]</f>
        <v>0</v>
      </c>
      <c r="AA410" s="3">
        <v>9.7888888888888896</v>
      </c>
      <c r="AB410" s="3">
        <v>0</v>
      </c>
      <c r="AC410" s="4">
        <f>Table39[[#This Row],[LPN Admin Hours Contract]]/Table39[[#This Row],[LPN Admin Hours]]</f>
        <v>0</v>
      </c>
      <c r="AD410" s="3">
        <f>SUM(Table39[[#This Row],[CNA Hours]], Table39[[#This Row],[NA in Training Hours]], Table39[[#This Row],[Med Aide/Tech Hours]])</f>
        <v>172.84355555555555</v>
      </c>
      <c r="AE410" s="3">
        <f>SUM(Table39[[#This Row],[CNA Hours Contract]], Table39[[#This Row],[NA in Training Hours Contract]], Table39[[#This Row],[Med Aide/Tech Hours Contract]])</f>
        <v>0</v>
      </c>
      <c r="AF410" s="4">
        <f>Table39[[#This Row],[CNA/NA/Med Aide Contract Hours]]/Table39[[#This Row],[Total CNA, NA in Training, Med Aide/Tech Hours]]</f>
        <v>0</v>
      </c>
      <c r="AG410" s="3">
        <v>153.92211111111112</v>
      </c>
      <c r="AH410" s="3">
        <v>0</v>
      </c>
      <c r="AI410" s="4">
        <f>Table39[[#This Row],[CNA Hours Contract]]/Table39[[#This Row],[CNA Hours]]</f>
        <v>0</v>
      </c>
      <c r="AJ410" s="3">
        <v>0</v>
      </c>
      <c r="AK410" s="3">
        <v>0</v>
      </c>
      <c r="AL410" s="4">
        <v>0</v>
      </c>
      <c r="AM410" s="3">
        <v>18.921444444444443</v>
      </c>
      <c r="AN410" s="3">
        <v>0</v>
      </c>
      <c r="AO410" s="4">
        <f>Table39[[#This Row],[Med Aide/Tech Hours Contract]]/Table39[[#This Row],[Med Aide/Tech Hours]]</f>
        <v>0</v>
      </c>
      <c r="AP410" s="1" t="s">
        <v>408</v>
      </c>
      <c r="AQ410" s="1">
        <v>7</v>
      </c>
    </row>
    <row r="411" spans="1:43" x14ac:dyDescent="0.2">
      <c r="A411" s="1" t="s">
        <v>479</v>
      </c>
      <c r="B411" s="1" t="s">
        <v>890</v>
      </c>
      <c r="C411" s="1" t="s">
        <v>1186</v>
      </c>
      <c r="D411" s="1" t="s">
        <v>1259</v>
      </c>
      <c r="E411" s="3">
        <v>52.93333333333333</v>
      </c>
      <c r="F411" s="3">
        <f t="shared" si="20"/>
        <v>224.28622222222222</v>
      </c>
      <c r="G411" s="3">
        <f>SUM(Table39[[#This Row],[RN Hours Contract (W/ Admin, DON)]], Table39[[#This Row],[LPN Contract Hours (w/ Admin)]], Table39[[#This Row],[CNA/NA/Med Aide Contract Hours]])</f>
        <v>32.783333333333331</v>
      </c>
      <c r="H411" s="4">
        <f>Table39[[#This Row],[Total Contract Hours]]/Table39[[#This Row],[Total Hours Nurse Staffing]]</f>
        <v>0.14616739721467015</v>
      </c>
      <c r="I411" s="3">
        <f>SUM(Table39[[#This Row],[RN Hours]], Table39[[#This Row],[RN Admin Hours]], Table39[[#This Row],[RN DON Hours]])</f>
        <v>12.359222222222222</v>
      </c>
      <c r="J411" s="3">
        <f t="shared" si="18"/>
        <v>0</v>
      </c>
      <c r="K411" s="4">
        <f>Table39[[#This Row],[RN Hours Contract (W/ Admin, DON)]]/Table39[[#This Row],[RN Hours (w/ Admin, DON)]]</f>
        <v>0</v>
      </c>
      <c r="L411" s="3">
        <v>6.7592222222222222</v>
      </c>
      <c r="M411" s="3">
        <v>0</v>
      </c>
      <c r="N411" s="4">
        <f>Table39[[#This Row],[RN Hours Contract]]/Table39[[#This Row],[RN Hours]]</f>
        <v>0</v>
      </c>
      <c r="O411" s="3">
        <v>0</v>
      </c>
      <c r="P411" s="3">
        <v>0</v>
      </c>
      <c r="Q411" s="4">
        <v>0</v>
      </c>
      <c r="R411" s="3">
        <v>5.6</v>
      </c>
      <c r="S411" s="3">
        <v>0</v>
      </c>
      <c r="T411" s="4">
        <f>Table39[[#This Row],[RN DON Hours Contract]]/Table39[[#This Row],[RN DON Hours]]</f>
        <v>0</v>
      </c>
      <c r="U411" s="3">
        <f>SUM(Table39[[#This Row],[LPN Hours]], Table39[[#This Row],[LPN Admin Hours]])</f>
        <v>53.112777777777779</v>
      </c>
      <c r="V411" s="3">
        <f>Table39[[#This Row],[LPN Hours Contract]]+Table39[[#This Row],[LPN Admin Hours Contract]]</f>
        <v>0.29444444444444445</v>
      </c>
      <c r="W411" s="4">
        <f t="shared" si="19"/>
        <v>5.5437590870579378E-3</v>
      </c>
      <c r="X411" s="3">
        <v>46.341222222222221</v>
      </c>
      <c r="Y411" s="3">
        <v>0.29444444444444445</v>
      </c>
      <c r="Z411" s="4">
        <f>Table39[[#This Row],[LPN Hours Contract]]/Table39[[#This Row],[LPN Hours]]</f>
        <v>6.3538342392542285E-3</v>
      </c>
      <c r="AA411" s="3">
        <v>6.7715555555555547</v>
      </c>
      <c r="AB411" s="3">
        <v>0</v>
      </c>
      <c r="AC411" s="4">
        <f>Table39[[#This Row],[LPN Admin Hours Contract]]/Table39[[#This Row],[LPN Admin Hours]]</f>
        <v>0</v>
      </c>
      <c r="AD411" s="3">
        <f>SUM(Table39[[#This Row],[CNA Hours]], Table39[[#This Row],[NA in Training Hours]], Table39[[#This Row],[Med Aide/Tech Hours]])</f>
        <v>158.81422222222221</v>
      </c>
      <c r="AE411" s="3">
        <f>SUM(Table39[[#This Row],[CNA Hours Contract]], Table39[[#This Row],[NA in Training Hours Contract]], Table39[[#This Row],[Med Aide/Tech Hours Contract]])</f>
        <v>32.488888888888887</v>
      </c>
      <c r="AF411" s="4">
        <f>Table39[[#This Row],[CNA/NA/Med Aide Contract Hours]]/Table39[[#This Row],[Total CNA, NA in Training, Med Aide/Tech Hours]]</f>
        <v>0.20457165884947331</v>
      </c>
      <c r="AG411" s="3">
        <v>111.38833333333334</v>
      </c>
      <c r="AH411" s="3">
        <v>30.905555555555555</v>
      </c>
      <c r="AI411" s="4">
        <f>Table39[[#This Row],[CNA Hours Contract]]/Table39[[#This Row],[CNA Hours]]</f>
        <v>0.2774577429313862</v>
      </c>
      <c r="AJ411" s="3">
        <v>2.4444444444444442</v>
      </c>
      <c r="AK411" s="3">
        <v>0</v>
      </c>
      <c r="AL411" s="4">
        <f>Table39[[#This Row],[NA in Training Hours Contract]]/Table39[[#This Row],[NA in Training Hours]]</f>
        <v>0</v>
      </c>
      <c r="AM411" s="3">
        <v>44.981444444444449</v>
      </c>
      <c r="AN411" s="3">
        <v>1.5833333333333333</v>
      </c>
      <c r="AO411" s="4">
        <f>Table39[[#This Row],[Med Aide/Tech Hours Contract]]/Table39[[#This Row],[Med Aide/Tech Hours]]</f>
        <v>3.5199699629229822E-2</v>
      </c>
      <c r="AP411" s="1" t="s">
        <v>409</v>
      </c>
      <c r="AQ411" s="1">
        <v>7</v>
      </c>
    </row>
    <row r="412" spans="1:43" x14ac:dyDescent="0.2">
      <c r="A412" s="1" t="s">
        <v>479</v>
      </c>
      <c r="B412" s="1" t="s">
        <v>891</v>
      </c>
      <c r="C412" s="1" t="s">
        <v>1075</v>
      </c>
      <c r="D412" s="1" t="s">
        <v>1284</v>
      </c>
      <c r="E412" s="3">
        <v>40.81111111111111</v>
      </c>
      <c r="F412" s="3">
        <f t="shared" si="20"/>
        <v>146.70933333333332</v>
      </c>
      <c r="G412" s="3">
        <f>SUM(Table39[[#This Row],[RN Hours Contract (W/ Admin, DON)]], Table39[[#This Row],[LPN Contract Hours (w/ Admin)]], Table39[[#This Row],[CNA/NA/Med Aide Contract Hours]])</f>
        <v>8.1212222222222223</v>
      </c>
      <c r="H412" s="4">
        <f>Table39[[#This Row],[Total Contract Hours]]/Table39[[#This Row],[Total Hours Nurse Staffing]]</f>
        <v>5.5355866172265046E-2</v>
      </c>
      <c r="I412" s="3">
        <f>SUM(Table39[[#This Row],[RN Hours]], Table39[[#This Row],[RN Admin Hours]], Table39[[#This Row],[RN DON Hours]])</f>
        <v>20.593555555555554</v>
      </c>
      <c r="J412" s="3">
        <f t="shared" si="18"/>
        <v>0.11833333333333333</v>
      </c>
      <c r="K412" s="4">
        <f>Table39[[#This Row],[RN Hours Contract (W/ Admin, DON)]]/Table39[[#This Row],[RN Hours (w/ Admin, DON)]]</f>
        <v>5.7461341735818112E-3</v>
      </c>
      <c r="L412" s="3">
        <v>10.325444444444445</v>
      </c>
      <c r="M412" s="3">
        <v>0.11833333333333333</v>
      </c>
      <c r="N412" s="4">
        <f>Table39[[#This Row],[RN Hours Contract]]/Table39[[#This Row],[RN Hours]]</f>
        <v>1.146036221201132E-2</v>
      </c>
      <c r="O412" s="3">
        <v>4.9668888888888878</v>
      </c>
      <c r="P412" s="3">
        <v>0</v>
      </c>
      <c r="Q412" s="4">
        <f>Table39[[#This Row],[RN Admin Hours Contract]]/Table39[[#This Row],[RN Admin Hours]]</f>
        <v>0</v>
      </c>
      <c r="R412" s="3">
        <v>5.3012222222222212</v>
      </c>
      <c r="S412" s="3">
        <v>0</v>
      </c>
      <c r="T412" s="4">
        <f>Table39[[#This Row],[RN DON Hours Contract]]/Table39[[#This Row],[RN DON Hours]]</f>
        <v>0</v>
      </c>
      <c r="U412" s="3">
        <f>SUM(Table39[[#This Row],[LPN Hours]], Table39[[#This Row],[LPN Admin Hours]])</f>
        <v>24.581888888888891</v>
      </c>
      <c r="V412" s="3">
        <f>Table39[[#This Row],[LPN Hours Contract]]+Table39[[#This Row],[LPN Admin Hours Contract]]</f>
        <v>1.8504444444444448</v>
      </c>
      <c r="W412" s="4">
        <f t="shared" si="19"/>
        <v>7.5276739424237363E-2</v>
      </c>
      <c r="X412" s="3">
        <v>23.63088888888889</v>
      </c>
      <c r="Y412" s="3">
        <v>1.8504444444444448</v>
      </c>
      <c r="Z412" s="4">
        <f>Table39[[#This Row],[LPN Hours Contract]]/Table39[[#This Row],[LPN Hours]]</f>
        <v>7.8306171771410304E-2</v>
      </c>
      <c r="AA412" s="3">
        <v>0.95100000000000007</v>
      </c>
      <c r="AB412" s="3">
        <v>0</v>
      </c>
      <c r="AC412" s="4">
        <f>Table39[[#This Row],[LPN Admin Hours Contract]]/Table39[[#This Row],[LPN Admin Hours]]</f>
        <v>0</v>
      </c>
      <c r="AD412" s="3">
        <f>SUM(Table39[[#This Row],[CNA Hours]], Table39[[#This Row],[NA in Training Hours]], Table39[[#This Row],[Med Aide/Tech Hours]])</f>
        <v>101.53388888888888</v>
      </c>
      <c r="AE412" s="3">
        <f>SUM(Table39[[#This Row],[CNA Hours Contract]], Table39[[#This Row],[NA in Training Hours Contract]], Table39[[#This Row],[Med Aide/Tech Hours Contract]])</f>
        <v>6.1524444444444448</v>
      </c>
      <c r="AF412" s="4">
        <f>Table39[[#This Row],[CNA/NA/Med Aide Contract Hours]]/Table39[[#This Row],[Total CNA, NA in Training, Med Aide/Tech Hours]]</f>
        <v>6.0594984706802885E-2</v>
      </c>
      <c r="AG412" s="3">
        <v>69.153999999999996</v>
      </c>
      <c r="AH412" s="3">
        <v>4.3946666666666667</v>
      </c>
      <c r="AI412" s="4">
        <f>Table39[[#This Row],[CNA Hours Contract]]/Table39[[#This Row],[CNA Hours]]</f>
        <v>6.3548987284418351E-2</v>
      </c>
      <c r="AJ412" s="3">
        <v>9.4741111111111103</v>
      </c>
      <c r="AK412" s="3">
        <v>0</v>
      </c>
      <c r="AL412" s="4">
        <f>Table39[[#This Row],[NA in Training Hours Contract]]/Table39[[#This Row],[NA in Training Hours]]</f>
        <v>0</v>
      </c>
      <c r="AM412" s="3">
        <v>22.905777777777772</v>
      </c>
      <c r="AN412" s="3">
        <v>1.7577777777777779</v>
      </c>
      <c r="AO412" s="4">
        <f>Table39[[#This Row],[Med Aide/Tech Hours Contract]]/Table39[[#This Row],[Med Aide/Tech Hours]]</f>
        <v>7.6739493189491276E-2</v>
      </c>
      <c r="AP412" s="1" t="s">
        <v>410</v>
      </c>
      <c r="AQ412" s="1">
        <v>7</v>
      </c>
    </row>
    <row r="413" spans="1:43" x14ac:dyDescent="0.2">
      <c r="A413" s="1" t="s">
        <v>479</v>
      </c>
      <c r="B413" s="1" t="s">
        <v>892</v>
      </c>
      <c r="C413" s="1" t="s">
        <v>1003</v>
      </c>
      <c r="D413" s="1" t="s">
        <v>1251</v>
      </c>
      <c r="E413" s="3">
        <v>45.611111111111114</v>
      </c>
      <c r="F413" s="3">
        <f t="shared" si="20"/>
        <v>174.77222222222221</v>
      </c>
      <c r="G413" s="3">
        <f>SUM(Table39[[#This Row],[RN Hours Contract (W/ Admin, DON)]], Table39[[#This Row],[LPN Contract Hours (w/ Admin)]], Table39[[#This Row],[CNA/NA/Med Aide Contract Hours]])</f>
        <v>0.13333333333333333</v>
      </c>
      <c r="H413" s="4">
        <f>Table39[[#This Row],[Total Contract Hours]]/Table39[[#This Row],[Total Hours Nurse Staffing]]</f>
        <v>7.6289773991544555E-4</v>
      </c>
      <c r="I413" s="3">
        <f>SUM(Table39[[#This Row],[RN Hours]], Table39[[#This Row],[RN Admin Hours]], Table39[[#This Row],[RN DON Hours]])</f>
        <v>36.37222222222222</v>
      </c>
      <c r="J413" s="3">
        <f t="shared" si="18"/>
        <v>0</v>
      </c>
      <c r="K413" s="4">
        <f>Table39[[#This Row],[RN Hours Contract (W/ Admin, DON)]]/Table39[[#This Row],[RN Hours (w/ Admin, DON)]]</f>
        <v>0</v>
      </c>
      <c r="L413" s="3">
        <v>19.838888888888889</v>
      </c>
      <c r="M413" s="3">
        <v>0</v>
      </c>
      <c r="N413" s="4">
        <f>Table39[[#This Row],[RN Hours Contract]]/Table39[[#This Row],[RN Hours]]</f>
        <v>0</v>
      </c>
      <c r="O413" s="3">
        <v>11.111111111111111</v>
      </c>
      <c r="P413" s="3">
        <v>0</v>
      </c>
      <c r="Q413" s="4">
        <f>Table39[[#This Row],[RN Admin Hours Contract]]/Table39[[#This Row],[RN Admin Hours]]</f>
        <v>0</v>
      </c>
      <c r="R413" s="3">
        <v>5.4222222222222225</v>
      </c>
      <c r="S413" s="3">
        <v>0</v>
      </c>
      <c r="T413" s="4">
        <f>Table39[[#This Row],[RN DON Hours Contract]]/Table39[[#This Row],[RN DON Hours]]</f>
        <v>0</v>
      </c>
      <c r="U413" s="3">
        <f>SUM(Table39[[#This Row],[LPN Hours]], Table39[[#This Row],[LPN Admin Hours]])</f>
        <v>25.497222222222224</v>
      </c>
      <c r="V413" s="3">
        <f>Table39[[#This Row],[LPN Hours Contract]]+Table39[[#This Row],[LPN Admin Hours Contract]]</f>
        <v>0</v>
      </c>
      <c r="W413" s="4">
        <f t="shared" si="19"/>
        <v>0</v>
      </c>
      <c r="X413" s="3">
        <v>25.497222222222224</v>
      </c>
      <c r="Y413" s="3">
        <v>0</v>
      </c>
      <c r="Z413" s="4">
        <f>Table39[[#This Row],[LPN Hours Contract]]/Table39[[#This Row],[LPN Hours]]</f>
        <v>0</v>
      </c>
      <c r="AA413" s="3">
        <v>0</v>
      </c>
      <c r="AB413" s="3">
        <v>0</v>
      </c>
      <c r="AC413" s="4">
        <v>0</v>
      </c>
      <c r="AD413" s="3">
        <f>SUM(Table39[[#This Row],[CNA Hours]], Table39[[#This Row],[NA in Training Hours]], Table39[[#This Row],[Med Aide/Tech Hours]])</f>
        <v>112.90277777777777</v>
      </c>
      <c r="AE413" s="3">
        <f>SUM(Table39[[#This Row],[CNA Hours Contract]], Table39[[#This Row],[NA in Training Hours Contract]], Table39[[#This Row],[Med Aide/Tech Hours Contract]])</f>
        <v>0.13333333333333333</v>
      </c>
      <c r="AF413" s="4">
        <f>Table39[[#This Row],[CNA/NA/Med Aide Contract Hours]]/Table39[[#This Row],[Total CNA, NA in Training, Med Aide/Tech Hours]]</f>
        <v>1.1809570672899497E-3</v>
      </c>
      <c r="AG413" s="3">
        <v>61.133333333333333</v>
      </c>
      <c r="AH413" s="3">
        <v>0.13333333333333333</v>
      </c>
      <c r="AI413" s="4">
        <f>Table39[[#This Row],[CNA Hours Contract]]/Table39[[#This Row],[CNA Hours]]</f>
        <v>2.1810250817884407E-3</v>
      </c>
      <c r="AJ413" s="3">
        <v>6.3944444444444448</v>
      </c>
      <c r="AK413" s="3">
        <v>0</v>
      </c>
      <c r="AL413" s="4">
        <f>Table39[[#This Row],[NA in Training Hours Contract]]/Table39[[#This Row],[NA in Training Hours]]</f>
        <v>0</v>
      </c>
      <c r="AM413" s="3">
        <v>45.375</v>
      </c>
      <c r="AN413" s="3">
        <v>0</v>
      </c>
      <c r="AO413" s="4">
        <f>Table39[[#This Row],[Med Aide/Tech Hours Contract]]/Table39[[#This Row],[Med Aide/Tech Hours]]</f>
        <v>0</v>
      </c>
      <c r="AP413" s="1" t="s">
        <v>411</v>
      </c>
      <c r="AQ413" s="1">
        <v>7</v>
      </c>
    </row>
    <row r="414" spans="1:43" x14ac:dyDescent="0.2">
      <c r="A414" s="1" t="s">
        <v>479</v>
      </c>
      <c r="B414" s="1" t="s">
        <v>893</v>
      </c>
      <c r="C414" s="1" t="s">
        <v>985</v>
      </c>
      <c r="D414" s="1" t="s">
        <v>1227</v>
      </c>
      <c r="E414" s="3">
        <v>62.633333333333333</v>
      </c>
      <c r="F414" s="3">
        <f t="shared" si="20"/>
        <v>239.387</v>
      </c>
      <c r="G414" s="3">
        <f>SUM(Table39[[#This Row],[RN Hours Contract (W/ Admin, DON)]], Table39[[#This Row],[LPN Contract Hours (w/ Admin)]], Table39[[#This Row],[CNA/NA/Med Aide Contract Hours]])</f>
        <v>23.888888888888889</v>
      </c>
      <c r="H414" s="4">
        <f>Table39[[#This Row],[Total Contract Hours]]/Table39[[#This Row],[Total Hours Nurse Staffing]]</f>
        <v>9.979192223842101E-2</v>
      </c>
      <c r="I414" s="3">
        <f>SUM(Table39[[#This Row],[RN Hours]], Table39[[#This Row],[RN Admin Hours]], Table39[[#This Row],[RN DON Hours]])</f>
        <v>20.353777777777779</v>
      </c>
      <c r="J414" s="3">
        <f t="shared" si="18"/>
        <v>4.7861111111111114</v>
      </c>
      <c r="K414" s="4">
        <f>Table39[[#This Row],[RN Hours Contract (W/ Admin, DON)]]/Table39[[#This Row],[RN Hours (w/ Admin, DON)]]</f>
        <v>0.23514608262730369</v>
      </c>
      <c r="L414" s="3">
        <v>15.442666666666666</v>
      </c>
      <c r="M414" s="3">
        <v>4.7861111111111114</v>
      </c>
      <c r="N414" s="4">
        <f>Table39[[#This Row],[RN Hours Contract]]/Table39[[#This Row],[RN Hours]]</f>
        <v>0.30992776146894613</v>
      </c>
      <c r="O414" s="3">
        <v>0</v>
      </c>
      <c r="P414" s="3">
        <v>0</v>
      </c>
      <c r="Q414" s="4">
        <v>0</v>
      </c>
      <c r="R414" s="3">
        <v>4.9111111111111114</v>
      </c>
      <c r="S414" s="3">
        <v>0</v>
      </c>
      <c r="T414" s="4">
        <f>Table39[[#This Row],[RN DON Hours Contract]]/Table39[[#This Row],[RN DON Hours]]</f>
        <v>0</v>
      </c>
      <c r="U414" s="3">
        <f>SUM(Table39[[#This Row],[LPN Hours]], Table39[[#This Row],[LPN Admin Hours]])</f>
        <v>51.762888888888888</v>
      </c>
      <c r="V414" s="3">
        <f>Table39[[#This Row],[LPN Hours Contract]]+Table39[[#This Row],[LPN Admin Hours Contract]]</f>
        <v>4.4444444444444446E-2</v>
      </c>
      <c r="W414" s="4">
        <f t="shared" si="19"/>
        <v>8.5861599687463781E-4</v>
      </c>
      <c r="X414" s="3">
        <v>40.823666666666668</v>
      </c>
      <c r="Y414" s="3">
        <v>4.4444444444444446E-2</v>
      </c>
      <c r="Z414" s="4">
        <f>Table39[[#This Row],[LPN Hours Contract]]/Table39[[#This Row],[LPN Hours]]</f>
        <v>1.0886931055787356E-3</v>
      </c>
      <c r="AA414" s="3">
        <v>10.93922222222222</v>
      </c>
      <c r="AB414" s="3">
        <v>0</v>
      </c>
      <c r="AC414" s="4">
        <f>Table39[[#This Row],[LPN Admin Hours Contract]]/Table39[[#This Row],[LPN Admin Hours]]</f>
        <v>0</v>
      </c>
      <c r="AD414" s="3">
        <f>SUM(Table39[[#This Row],[CNA Hours]], Table39[[#This Row],[NA in Training Hours]], Table39[[#This Row],[Med Aide/Tech Hours]])</f>
        <v>167.27033333333333</v>
      </c>
      <c r="AE414" s="3">
        <f>SUM(Table39[[#This Row],[CNA Hours Contract]], Table39[[#This Row],[NA in Training Hours Contract]], Table39[[#This Row],[Med Aide/Tech Hours Contract]])</f>
        <v>19.058333333333334</v>
      </c>
      <c r="AF414" s="4">
        <f>Table39[[#This Row],[CNA/NA/Med Aide Contract Hours]]/Table39[[#This Row],[Total CNA, NA in Training, Med Aide/Tech Hours]]</f>
        <v>0.11393731903047163</v>
      </c>
      <c r="AG414" s="3">
        <v>116.12488888888889</v>
      </c>
      <c r="AH414" s="3">
        <v>13.213888888888889</v>
      </c>
      <c r="AI414" s="4">
        <f>Table39[[#This Row],[CNA Hours Contract]]/Table39[[#This Row],[CNA Hours]]</f>
        <v>0.11379032535852204</v>
      </c>
      <c r="AJ414" s="3">
        <v>15.699222222222224</v>
      </c>
      <c r="AK414" s="3">
        <v>0</v>
      </c>
      <c r="AL414" s="4">
        <f>Table39[[#This Row],[NA in Training Hours Contract]]/Table39[[#This Row],[NA in Training Hours]]</f>
        <v>0</v>
      </c>
      <c r="AM414" s="3">
        <v>35.446222222222218</v>
      </c>
      <c r="AN414" s="3">
        <v>5.8444444444444441</v>
      </c>
      <c r="AO414" s="4">
        <f>Table39[[#This Row],[Med Aide/Tech Hours Contract]]/Table39[[#This Row],[Med Aide/Tech Hours]]</f>
        <v>0.1648820121874765</v>
      </c>
      <c r="AP414" s="1" t="s">
        <v>412</v>
      </c>
      <c r="AQ414" s="1">
        <v>7</v>
      </c>
    </row>
    <row r="415" spans="1:43" x14ac:dyDescent="0.2">
      <c r="A415" s="1" t="s">
        <v>479</v>
      </c>
      <c r="B415" s="1" t="s">
        <v>894</v>
      </c>
      <c r="C415" s="1" t="s">
        <v>1187</v>
      </c>
      <c r="D415" s="1" t="s">
        <v>1252</v>
      </c>
      <c r="E415" s="3">
        <v>28.8</v>
      </c>
      <c r="F415" s="3">
        <f t="shared" si="20"/>
        <v>131.6408888888889</v>
      </c>
      <c r="G415" s="3">
        <f>SUM(Table39[[#This Row],[RN Hours Contract (W/ Admin, DON)]], Table39[[#This Row],[LPN Contract Hours (w/ Admin)]], Table39[[#This Row],[CNA/NA/Med Aide Contract Hours]])</f>
        <v>0</v>
      </c>
      <c r="H415" s="4">
        <f>Table39[[#This Row],[Total Contract Hours]]/Table39[[#This Row],[Total Hours Nurse Staffing]]</f>
        <v>0</v>
      </c>
      <c r="I415" s="3">
        <f>SUM(Table39[[#This Row],[RN Hours]], Table39[[#This Row],[RN Admin Hours]], Table39[[#This Row],[RN DON Hours]])</f>
        <v>18.402333333333331</v>
      </c>
      <c r="J415" s="3">
        <f t="shared" si="18"/>
        <v>0</v>
      </c>
      <c r="K415" s="4">
        <f>Table39[[#This Row],[RN Hours Contract (W/ Admin, DON)]]/Table39[[#This Row],[RN Hours (w/ Admin, DON)]]</f>
        <v>0</v>
      </c>
      <c r="L415" s="3">
        <v>12.951222222222221</v>
      </c>
      <c r="M415" s="3">
        <v>0</v>
      </c>
      <c r="N415" s="4">
        <f>Table39[[#This Row],[RN Hours Contract]]/Table39[[#This Row],[RN Hours]]</f>
        <v>0</v>
      </c>
      <c r="O415" s="3">
        <v>0</v>
      </c>
      <c r="P415" s="3">
        <v>0</v>
      </c>
      <c r="Q415" s="4">
        <v>0</v>
      </c>
      <c r="R415" s="3">
        <v>5.4511111111111124</v>
      </c>
      <c r="S415" s="3">
        <v>0</v>
      </c>
      <c r="T415" s="4">
        <f>Table39[[#This Row],[RN DON Hours Contract]]/Table39[[#This Row],[RN DON Hours]]</f>
        <v>0</v>
      </c>
      <c r="U415" s="3">
        <f>SUM(Table39[[#This Row],[LPN Hours]], Table39[[#This Row],[LPN Admin Hours]])</f>
        <v>32.728888888888889</v>
      </c>
      <c r="V415" s="3">
        <f>Table39[[#This Row],[LPN Hours Contract]]+Table39[[#This Row],[LPN Admin Hours Contract]]</f>
        <v>0</v>
      </c>
      <c r="W415" s="4">
        <f t="shared" si="19"/>
        <v>0</v>
      </c>
      <c r="X415" s="3">
        <v>29.208111111111112</v>
      </c>
      <c r="Y415" s="3">
        <v>0</v>
      </c>
      <c r="Z415" s="4">
        <f>Table39[[#This Row],[LPN Hours Contract]]/Table39[[#This Row],[LPN Hours]]</f>
        <v>0</v>
      </c>
      <c r="AA415" s="3">
        <v>3.5207777777777771</v>
      </c>
      <c r="AB415" s="3">
        <v>0</v>
      </c>
      <c r="AC415" s="4">
        <f>Table39[[#This Row],[LPN Admin Hours Contract]]/Table39[[#This Row],[LPN Admin Hours]]</f>
        <v>0</v>
      </c>
      <c r="AD415" s="3">
        <f>SUM(Table39[[#This Row],[CNA Hours]], Table39[[#This Row],[NA in Training Hours]], Table39[[#This Row],[Med Aide/Tech Hours]])</f>
        <v>80.509666666666675</v>
      </c>
      <c r="AE415" s="3">
        <f>SUM(Table39[[#This Row],[CNA Hours Contract]], Table39[[#This Row],[NA in Training Hours Contract]], Table39[[#This Row],[Med Aide/Tech Hours Contract]])</f>
        <v>0</v>
      </c>
      <c r="AF415" s="4">
        <f>Table39[[#This Row],[CNA/NA/Med Aide Contract Hours]]/Table39[[#This Row],[Total CNA, NA in Training, Med Aide/Tech Hours]]</f>
        <v>0</v>
      </c>
      <c r="AG415" s="3">
        <v>58.884666666666668</v>
      </c>
      <c r="AH415" s="3">
        <v>0</v>
      </c>
      <c r="AI415" s="4">
        <f>Table39[[#This Row],[CNA Hours Contract]]/Table39[[#This Row],[CNA Hours]]</f>
        <v>0</v>
      </c>
      <c r="AJ415" s="3">
        <v>0.80666666666666664</v>
      </c>
      <c r="AK415" s="3">
        <v>0</v>
      </c>
      <c r="AL415" s="4">
        <f>Table39[[#This Row],[NA in Training Hours Contract]]/Table39[[#This Row],[NA in Training Hours]]</f>
        <v>0</v>
      </c>
      <c r="AM415" s="3">
        <v>20.818333333333339</v>
      </c>
      <c r="AN415" s="3">
        <v>0</v>
      </c>
      <c r="AO415" s="4">
        <f>Table39[[#This Row],[Med Aide/Tech Hours Contract]]/Table39[[#This Row],[Med Aide/Tech Hours]]</f>
        <v>0</v>
      </c>
      <c r="AP415" s="1" t="s">
        <v>413</v>
      </c>
      <c r="AQ415" s="1">
        <v>7</v>
      </c>
    </row>
    <row r="416" spans="1:43" x14ac:dyDescent="0.2">
      <c r="A416" s="1" t="s">
        <v>479</v>
      </c>
      <c r="B416" s="1" t="s">
        <v>895</v>
      </c>
      <c r="C416" s="1" t="s">
        <v>1050</v>
      </c>
      <c r="D416" s="1" t="s">
        <v>1293</v>
      </c>
      <c r="E416" s="3">
        <v>57.222222222222221</v>
      </c>
      <c r="F416" s="3">
        <f t="shared" si="20"/>
        <v>168.41644444444444</v>
      </c>
      <c r="G416" s="3">
        <f>SUM(Table39[[#This Row],[RN Hours Contract (W/ Admin, DON)]], Table39[[#This Row],[LPN Contract Hours (w/ Admin)]], Table39[[#This Row],[CNA/NA/Med Aide Contract Hours]])</f>
        <v>71.405111111111111</v>
      </c>
      <c r="H416" s="4">
        <f>Table39[[#This Row],[Total Contract Hours]]/Table39[[#This Row],[Total Hours Nurse Staffing]]</f>
        <v>0.42397944777100155</v>
      </c>
      <c r="I416" s="3">
        <f>SUM(Table39[[#This Row],[RN Hours]], Table39[[#This Row],[RN Admin Hours]], Table39[[#This Row],[RN DON Hours]])</f>
        <v>19.441666666666666</v>
      </c>
      <c r="J416" s="3">
        <f t="shared" si="18"/>
        <v>4.8773333333333335</v>
      </c>
      <c r="K416" s="4">
        <f>Table39[[#This Row],[RN Hours Contract (W/ Admin, DON)]]/Table39[[#This Row],[RN Hours (w/ Admin, DON)]]</f>
        <v>0.25087012430347194</v>
      </c>
      <c r="L416" s="3">
        <v>12.997222222222222</v>
      </c>
      <c r="M416" s="3">
        <v>4.8773333333333335</v>
      </c>
      <c r="N416" s="4">
        <f>Table39[[#This Row],[RN Hours Contract]]/Table39[[#This Row],[RN Hours]]</f>
        <v>0.37525967086984402</v>
      </c>
      <c r="O416" s="3">
        <v>1.0666666666666667</v>
      </c>
      <c r="P416" s="3">
        <v>0</v>
      </c>
      <c r="Q416" s="4">
        <f>Table39[[#This Row],[RN Admin Hours Contract]]/Table39[[#This Row],[RN Admin Hours]]</f>
        <v>0</v>
      </c>
      <c r="R416" s="3">
        <v>5.3777777777777782</v>
      </c>
      <c r="S416" s="3">
        <v>0</v>
      </c>
      <c r="T416" s="4">
        <f>Table39[[#This Row],[RN DON Hours Contract]]/Table39[[#This Row],[RN DON Hours]]</f>
        <v>0</v>
      </c>
      <c r="U416" s="3">
        <f>SUM(Table39[[#This Row],[LPN Hours]], Table39[[#This Row],[LPN Admin Hours]])</f>
        <v>37.788777777777781</v>
      </c>
      <c r="V416" s="3">
        <f>Table39[[#This Row],[LPN Hours Contract]]+Table39[[#This Row],[LPN Admin Hours Contract]]</f>
        <v>28.64822222222222</v>
      </c>
      <c r="W416" s="4">
        <f t="shared" si="19"/>
        <v>0.7581145489989678</v>
      </c>
      <c r="X416" s="3">
        <v>30.256333333333334</v>
      </c>
      <c r="Y416" s="3">
        <v>28.64822222222222</v>
      </c>
      <c r="Z416" s="4">
        <f>Table39[[#This Row],[LPN Hours Contract]]/Table39[[#This Row],[LPN Hours]]</f>
        <v>0.94685042984572554</v>
      </c>
      <c r="AA416" s="3">
        <v>7.5324444444444456</v>
      </c>
      <c r="AB416" s="3">
        <v>0</v>
      </c>
      <c r="AC416" s="4">
        <f>Table39[[#This Row],[LPN Admin Hours Contract]]/Table39[[#This Row],[LPN Admin Hours]]</f>
        <v>0</v>
      </c>
      <c r="AD416" s="3">
        <f>SUM(Table39[[#This Row],[CNA Hours]], Table39[[#This Row],[NA in Training Hours]], Table39[[#This Row],[Med Aide/Tech Hours]])</f>
        <v>111.18600000000001</v>
      </c>
      <c r="AE416" s="3">
        <f>SUM(Table39[[#This Row],[CNA Hours Contract]], Table39[[#This Row],[NA in Training Hours Contract]], Table39[[#This Row],[Med Aide/Tech Hours Contract]])</f>
        <v>37.879555555555555</v>
      </c>
      <c r="AF416" s="4">
        <f>Table39[[#This Row],[CNA/NA/Med Aide Contract Hours]]/Table39[[#This Row],[Total CNA, NA in Training, Med Aide/Tech Hours]]</f>
        <v>0.34068637738164476</v>
      </c>
      <c r="AG416" s="3">
        <v>90.618222222222229</v>
      </c>
      <c r="AH416" s="3">
        <v>27.719888888888892</v>
      </c>
      <c r="AI416" s="4">
        <f>Table39[[#This Row],[CNA Hours Contract]]/Table39[[#This Row],[CNA Hours]]</f>
        <v>0.30589751386770386</v>
      </c>
      <c r="AJ416" s="3">
        <v>0</v>
      </c>
      <c r="AK416" s="3">
        <v>0</v>
      </c>
      <c r="AL416" s="4">
        <v>0</v>
      </c>
      <c r="AM416" s="3">
        <v>20.567777777777778</v>
      </c>
      <c r="AN416" s="3">
        <v>10.159666666666665</v>
      </c>
      <c r="AO416" s="4">
        <f>Table39[[#This Row],[Med Aide/Tech Hours Contract]]/Table39[[#This Row],[Med Aide/Tech Hours]]</f>
        <v>0.49396034790124782</v>
      </c>
      <c r="AP416" s="1" t="s">
        <v>414</v>
      </c>
      <c r="AQ416" s="1">
        <v>7</v>
      </c>
    </row>
    <row r="417" spans="1:43" x14ac:dyDescent="0.2">
      <c r="A417" s="1" t="s">
        <v>479</v>
      </c>
      <c r="B417" s="1" t="s">
        <v>896</v>
      </c>
      <c r="C417" s="1" t="s">
        <v>1075</v>
      </c>
      <c r="D417" s="1" t="s">
        <v>1284</v>
      </c>
      <c r="E417" s="3">
        <v>24.322222222222223</v>
      </c>
      <c r="F417" s="3">
        <f t="shared" si="20"/>
        <v>145.13677777777775</v>
      </c>
      <c r="G417" s="3">
        <f>SUM(Table39[[#This Row],[RN Hours Contract (W/ Admin, DON)]], Table39[[#This Row],[LPN Contract Hours (w/ Admin)]], Table39[[#This Row],[CNA/NA/Med Aide Contract Hours]])</f>
        <v>0</v>
      </c>
      <c r="H417" s="4">
        <f>Table39[[#This Row],[Total Contract Hours]]/Table39[[#This Row],[Total Hours Nurse Staffing]]</f>
        <v>0</v>
      </c>
      <c r="I417" s="3">
        <f>SUM(Table39[[#This Row],[RN Hours]], Table39[[#This Row],[RN Admin Hours]], Table39[[#This Row],[RN DON Hours]])</f>
        <v>18.754333333333332</v>
      </c>
      <c r="J417" s="3">
        <f t="shared" si="18"/>
        <v>0</v>
      </c>
      <c r="K417" s="4">
        <f>Table39[[#This Row],[RN Hours Contract (W/ Admin, DON)]]/Table39[[#This Row],[RN Hours (w/ Admin, DON)]]</f>
        <v>0</v>
      </c>
      <c r="L417" s="3">
        <v>13.215222222222222</v>
      </c>
      <c r="M417" s="3">
        <v>0</v>
      </c>
      <c r="N417" s="4">
        <f>Table39[[#This Row],[RN Hours Contract]]/Table39[[#This Row],[RN Hours]]</f>
        <v>0</v>
      </c>
      <c r="O417" s="3">
        <v>0</v>
      </c>
      <c r="P417" s="3">
        <v>0</v>
      </c>
      <c r="Q417" s="4">
        <v>0</v>
      </c>
      <c r="R417" s="3">
        <v>5.5391111111111107</v>
      </c>
      <c r="S417" s="3">
        <v>0</v>
      </c>
      <c r="T417" s="4">
        <f>Table39[[#This Row],[RN DON Hours Contract]]/Table39[[#This Row],[RN DON Hours]]</f>
        <v>0</v>
      </c>
      <c r="U417" s="3">
        <f>SUM(Table39[[#This Row],[LPN Hours]], Table39[[#This Row],[LPN Admin Hours]])</f>
        <v>26.479555555555557</v>
      </c>
      <c r="V417" s="3">
        <f>Table39[[#This Row],[LPN Hours Contract]]+Table39[[#This Row],[LPN Admin Hours Contract]]</f>
        <v>0</v>
      </c>
      <c r="W417" s="4">
        <f t="shared" si="19"/>
        <v>0</v>
      </c>
      <c r="X417" s="3">
        <v>20.934777777777779</v>
      </c>
      <c r="Y417" s="3">
        <v>0</v>
      </c>
      <c r="Z417" s="4">
        <f>Table39[[#This Row],[LPN Hours Contract]]/Table39[[#This Row],[LPN Hours]]</f>
        <v>0</v>
      </c>
      <c r="AA417" s="3">
        <v>5.5447777777777771</v>
      </c>
      <c r="AB417" s="3">
        <v>0</v>
      </c>
      <c r="AC417" s="4">
        <f>Table39[[#This Row],[LPN Admin Hours Contract]]/Table39[[#This Row],[LPN Admin Hours]]</f>
        <v>0</v>
      </c>
      <c r="AD417" s="3">
        <f>SUM(Table39[[#This Row],[CNA Hours]], Table39[[#This Row],[NA in Training Hours]], Table39[[#This Row],[Med Aide/Tech Hours]])</f>
        <v>99.902888888888867</v>
      </c>
      <c r="AE417" s="3">
        <f>SUM(Table39[[#This Row],[CNA Hours Contract]], Table39[[#This Row],[NA in Training Hours Contract]], Table39[[#This Row],[Med Aide/Tech Hours Contract]])</f>
        <v>0</v>
      </c>
      <c r="AF417" s="4">
        <f>Table39[[#This Row],[CNA/NA/Med Aide Contract Hours]]/Table39[[#This Row],[Total CNA, NA in Training, Med Aide/Tech Hours]]</f>
        <v>0</v>
      </c>
      <c r="AG417" s="3">
        <v>54.611222222222224</v>
      </c>
      <c r="AH417" s="3">
        <v>0</v>
      </c>
      <c r="AI417" s="4">
        <f>Table39[[#This Row],[CNA Hours Contract]]/Table39[[#This Row],[CNA Hours]]</f>
        <v>0</v>
      </c>
      <c r="AJ417" s="3">
        <v>6.4596666666666671</v>
      </c>
      <c r="AK417" s="3">
        <v>0</v>
      </c>
      <c r="AL417" s="4">
        <f>Table39[[#This Row],[NA in Training Hours Contract]]/Table39[[#This Row],[NA in Training Hours]]</f>
        <v>0</v>
      </c>
      <c r="AM417" s="3">
        <v>38.831999999999979</v>
      </c>
      <c r="AN417" s="3">
        <v>0</v>
      </c>
      <c r="AO417" s="4">
        <f>Table39[[#This Row],[Med Aide/Tech Hours Contract]]/Table39[[#This Row],[Med Aide/Tech Hours]]</f>
        <v>0</v>
      </c>
      <c r="AP417" s="1" t="s">
        <v>415</v>
      </c>
      <c r="AQ417" s="1">
        <v>7</v>
      </c>
    </row>
    <row r="418" spans="1:43" x14ac:dyDescent="0.2">
      <c r="A418" s="1" t="s">
        <v>479</v>
      </c>
      <c r="B418" s="1" t="s">
        <v>897</v>
      </c>
      <c r="C418" s="1" t="s">
        <v>1027</v>
      </c>
      <c r="D418" s="1" t="s">
        <v>1203</v>
      </c>
      <c r="E418" s="3">
        <v>99.822222222222223</v>
      </c>
      <c r="F418" s="3">
        <f t="shared" si="20"/>
        <v>405.71444444444444</v>
      </c>
      <c r="G418" s="3">
        <f>SUM(Table39[[#This Row],[RN Hours Contract (W/ Admin, DON)]], Table39[[#This Row],[LPN Contract Hours (w/ Admin)]], Table39[[#This Row],[CNA/NA/Med Aide Contract Hours]])</f>
        <v>0</v>
      </c>
      <c r="H418" s="4">
        <f>Table39[[#This Row],[Total Contract Hours]]/Table39[[#This Row],[Total Hours Nurse Staffing]]</f>
        <v>0</v>
      </c>
      <c r="I418" s="3">
        <f>SUM(Table39[[#This Row],[RN Hours]], Table39[[#This Row],[RN Admin Hours]], Table39[[#This Row],[RN DON Hours]])</f>
        <v>49.8</v>
      </c>
      <c r="J418" s="3">
        <f t="shared" si="18"/>
        <v>0</v>
      </c>
      <c r="K418" s="4">
        <f>Table39[[#This Row],[RN Hours Contract (W/ Admin, DON)]]/Table39[[#This Row],[RN Hours (w/ Admin, DON)]]</f>
        <v>0</v>
      </c>
      <c r="L418" s="3">
        <v>29.577777777777779</v>
      </c>
      <c r="M418" s="3">
        <v>0</v>
      </c>
      <c r="N418" s="4">
        <f>Table39[[#This Row],[RN Hours Contract]]/Table39[[#This Row],[RN Hours]]</f>
        <v>0</v>
      </c>
      <c r="O418" s="3">
        <v>15.111111111111111</v>
      </c>
      <c r="P418" s="3">
        <v>0</v>
      </c>
      <c r="Q418" s="4">
        <f>Table39[[#This Row],[RN Admin Hours Contract]]/Table39[[#This Row],[RN Admin Hours]]</f>
        <v>0</v>
      </c>
      <c r="R418" s="3">
        <v>5.1111111111111107</v>
      </c>
      <c r="S418" s="3">
        <v>0</v>
      </c>
      <c r="T418" s="4">
        <f>Table39[[#This Row],[RN DON Hours Contract]]/Table39[[#This Row],[RN DON Hours]]</f>
        <v>0</v>
      </c>
      <c r="U418" s="3">
        <f>SUM(Table39[[#This Row],[LPN Hours]], Table39[[#This Row],[LPN Admin Hours]])</f>
        <v>104.82833333333333</v>
      </c>
      <c r="V418" s="3">
        <f>Table39[[#This Row],[LPN Hours Contract]]+Table39[[#This Row],[LPN Admin Hours Contract]]</f>
        <v>0</v>
      </c>
      <c r="W418" s="4">
        <f t="shared" si="19"/>
        <v>0</v>
      </c>
      <c r="X418" s="3">
        <v>96.62555555555555</v>
      </c>
      <c r="Y418" s="3">
        <v>0</v>
      </c>
      <c r="Z418" s="4">
        <f>Table39[[#This Row],[LPN Hours Contract]]/Table39[[#This Row],[LPN Hours]]</f>
        <v>0</v>
      </c>
      <c r="AA418" s="3">
        <v>8.2027777777777775</v>
      </c>
      <c r="AB418" s="3">
        <v>0</v>
      </c>
      <c r="AC418" s="4">
        <f>Table39[[#This Row],[LPN Admin Hours Contract]]/Table39[[#This Row],[LPN Admin Hours]]</f>
        <v>0</v>
      </c>
      <c r="AD418" s="3">
        <f>SUM(Table39[[#This Row],[CNA Hours]], Table39[[#This Row],[NA in Training Hours]], Table39[[#This Row],[Med Aide/Tech Hours]])</f>
        <v>251.08611111111111</v>
      </c>
      <c r="AE418" s="3">
        <f>SUM(Table39[[#This Row],[CNA Hours Contract]], Table39[[#This Row],[NA in Training Hours Contract]], Table39[[#This Row],[Med Aide/Tech Hours Contract]])</f>
        <v>0</v>
      </c>
      <c r="AF418" s="4">
        <f>Table39[[#This Row],[CNA/NA/Med Aide Contract Hours]]/Table39[[#This Row],[Total CNA, NA in Training, Med Aide/Tech Hours]]</f>
        <v>0</v>
      </c>
      <c r="AG418" s="3">
        <v>165.45555555555555</v>
      </c>
      <c r="AH418" s="3">
        <v>0</v>
      </c>
      <c r="AI418" s="4">
        <f>Table39[[#This Row],[CNA Hours Contract]]/Table39[[#This Row],[CNA Hours]]</f>
        <v>0</v>
      </c>
      <c r="AJ418" s="3">
        <v>13.8</v>
      </c>
      <c r="AK418" s="3">
        <v>0</v>
      </c>
      <c r="AL418" s="4">
        <f>Table39[[#This Row],[NA in Training Hours Contract]]/Table39[[#This Row],[NA in Training Hours]]</f>
        <v>0</v>
      </c>
      <c r="AM418" s="3">
        <v>71.830555555555549</v>
      </c>
      <c r="AN418" s="3">
        <v>0</v>
      </c>
      <c r="AO418" s="4">
        <f>Table39[[#This Row],[Med Aide/Tech Hours Contract]]/Table39[[#This Row],[Med Aide/Tech Hours]]</f>
        <v>0</v>
      </c>
      <c r="AP418" s="1" t="s">
        <v>416</v>
      </c>
      <c r="AQ418" s="1">
        <v>7</v>
      </c>
    </row>
    <row r="419" spans="1:43" x14ac:dyDescent="0.2">
      <c r="A419" s="1" t="s">
        <v>479</v>
      </c>
      <c r="B419" s="1" t="s">
        <v>898</v>
      </c>
      <c r="C419" s="1" t="s">
        <v>1104</v>
      </c>
      <c r="D419" s="1" t="s">
        <v>1213</v>
      </c>
      <c r="E419" s="3">
        <v>42.911111111111111</v>
      </c>
      <c r="F419" s="3">
        <f t="shared" si="20"/>
        <v>141.06977777777777</v>
      </c>
      <c r="G419" s="3">
        <f>SUM(Table39[[#This Row],[RN Hours Contract (W/ Admin, DON)]], Table39[[#This Row],[LPN Contract Hours (w/ Admin)]], Table39[[#This Row],[CNA/NA/Med Aide Contract Hours]])</f>
        <v>30.327777777777779</v>
      </c>
      <c r="H419" s="4">
        <f>Table39[[#This Row],[Total Contract Hours]]/Table39[[#This Row],[Total Hours Nurse Staffing]]</f>
        <v>0.21498423160169752</v>
      </c>
      <c r="I419" s="3">
        <f>SUM(Table39[[#This Row],[RN Hours]], Table39[[#This Row],[RN Admin Hours]], Table39[[#This Row],[RN DON Hours]])</f>
        <v>20.017444444444443</v>
      </c>
      <c r="J419" s="3">
        <f t="shared" si="18"/>
        <v>6.0341111111111116</v>
      </c>
      <c r="K419" s="4">
        <f>Table39[[#This Row],[RN Hours Contract (W/ Admin, DON)]]/Table39[[#This Row],[RN Hours (w/ Admin, DON)]]</f>
        <v>0.301442630594426</v>
      </c>
      <c r="L419" s="3">
        <v>14.742444444444443</v>
      </c>
      <c r="M419" s="3">
        <v>0.75911111111111107</v>
      </c>
      <c r="N419" s="4">
        <f>Table39[[#This Row],[RN Hours Contract]]/Table39[[#This Row],[RN Hours]]</f>
        <v>5.1491536154112845E-2</v>
      </c>
      <c r="O419" s="3">
        <v>0</v>
      </c>
      <c r="P419" s="3">
        <v>0</v>
      </c>
      <c r="Q419" s="4">
        <v>0</v>
      </c>
      <c r="R419" s="3">
        <v>5.2750000000000004</v>
      </c>
      <c r="S419" s="3">
        <v>5.2750000000000004</v>
      </c>
      <c r="T419" s="4">
        <f>Table39[[#This Row],[RN DON Hours Contract]]/Table39[[#This Row],[RN DON Hours]]</f>
        <v>1</v>
      </c>
      <c r="U419" s="3">
        <f>SUM(Table39[[#This Row],[LPN Hours]], Table39[[#This Row],[LPN Admin Hours]])</f>
        <v>37.180777777777777</v>
      </c>
      <c r="V419" s="3">
        <f>Table39[[#This Row],[LPN Hours Contract]]+Table39[[#This Row],[LPN Admin Hours Contract]]</f>
        <v>0</v>
      </c>
      <c r="W419" s="4">
        <f t="shared" si="19"/>
        <v>0</v>
      </c>
      <c r="X419" s="3">
        <v>33.524444444444441</v>
      </c>
      <c r="Y419" s="3">
        <v>0</v>
      </c>
      <c r="Z419" s="4">
        <f>Table39[[#This Row],[LPN Hours Contract]]/Table39[[#This Row],[LPN Hours]]</f>
        <v>0</v>
      </c>
      <c r="AA419" s="3">
        <v>3.6563333333333339</v>
      </c>
      <c r="AB419" s="3">
        <v>0</v>
      </c>
      <c r="AC419" s="4">
        <f>Table39[[#This Row],[LPN Admin Hours Contract]]/Table39[[#This Row],[LPN Admin Hours]]</f>
        <v>0</v>
      </c>
      <c r="AD419" s="3">
        <f>SUM(Table39[[#This Row],[CNA Hours]], Table39[[#This Row],[NA in Training Hours]], Table39[[#This Row],[Med Aide/Tech Hours]])</f>
        <v>83.871555555555545</v>
      </c>
      <c r="AE419" s="3">
        <f>SUM(Table39[[#This Row],[CNA Hours Contract]], Table39[[#This Row],[NA in Training Hours Contract]], Table39[[#This Row],[Med Aide/Tech Hours Contract]])</f>
        <v>24.293666666666667</v>
      </c>
      <c r="AF419" s="4">
        <f>Table39[[#This Row],[CNA/NA/Med Aide Contract Hours]]/Table39[[#This Row],[Total CNA, NA in Training, Med Aide/Tech Hours]]</f>
        <v>0.2896532263620033</v>
      </c>
      <c r="AG419" s="3">
        <v>52.086333333333336</v>
      </c>
      <c r="AH419" s="3">
        <v>20.53811111111111</v>
      </c>
      <c r="AI419" s="4">
        <f>Table39[[#This Row],[CNA Hours Contract]]/Table39[[#This Row],[CNA Hours]]</f>
        <v>0.39430902113371602</v>
      </c>
      <c r="AJ419" s="3">
        <v>8.9666666666666672E-2</v>
      </c>
      <c r="AK419" s="3">
        <v>0</v>
      </c>
      <c r="AL419" s="4">
        <f>Table39[[#This Row],[NA in Training Hours Contract]]/Table39[[#This Row],[NA in Training Hours]]</f>
        <v>0</v>
      </c>
      <c r="AM419" s="3">
        <v>31.695555555555551</v>
      </c>
      <c r="AN419" s="3">
        <v>3.7555555555555555</v>
      </c>
      <c r="AO419" s="4">
        <f>Table39[[#This Row],[Med Aide/Tech Hours Contract]]/Table39[[#This Row],[Med Aide/Tech Hours]]</f>
        <v>0.11848839655051534</v>
      </c>
      <c r="AP419" s="1" t="s">
        <v>417</v>
      </c>
      <c r="AQ419" s="1">
        <v>7</v>
      </c>
    </row>
    <row r="420" spans="1:43" x14ac:dyDescent="0.2">
      <c r="A420" s="1" t="s">
        <v>479</v>
      </c>
      <c r="B420" s="1" t="s">
        <v>899</v>
      </c>
      <c r="C420" s="1" t="s">
        <v>1145</v>
      </c>
      <c r="D420" s="1" t="s">
        <v>1272</v>
      </c>
      <c r="E420" s="3">
        <v>102.72222222222223</v>
      </c>
      <c r="F420" s="3">
        <f t="shared" si="20"/>
        <v>428.27088888888892</v>
      </c>
      <c r="G420" s="3">
        <f>SUM(Table39[[#This Row],[RN Hours Contract (W/ Admin, DON)]], Table39[[#This Row],[LPN Contract Hours (w/ Admin)]], Table39[[#This Row],[CNA/NA/Med Aide Contract Hours]])</f>
        <v>0</v>
      </c>
      <c r="H420" s="4">
        <f>Table39[[#This Row],[Total Contract Hours]]/Table39[[#This Row],[Total Hours Nurse Staffing]]</f>
        <v>0</v>
      </c>
      <c r="I420" s="3">
        <f>SUM(Table39[[#This Row],[RN Hours]], Table39[[#This Row],[RN Admin Hours]], Table39[[#This Row],[RN DON Hours]])</f>
        <v>50.150000000000006</v>
      </c>
      <c r="J420" s="3">
        <f t="shared" si="18"/>
        <v>0</v>
      </c>
      <c r="K420" s="4">
        <f>Table39[[#This Row],[RN Hours Contract (W/ Admin, DON)]]/Table39[[#This Row],[RN Hours (w/ Admin, DON)]]</f>
        <v>0</v>
      </c>
      <c r="L420" s="3">
        <v>35.06388888888889</v>
      </c>
      <c r="M420" s="3">
        <v>0</v>
      </c>
      <c r="N420" s="4">
        <f>Table39[[#This Row],[RN Hours Contract]]/Table39[[#This Row],[RN Hours]]</f>
        <v>0</v>
      </c>
      <c r="O420" s="3">
        <v>9.7638888888888893</v>
      </c>
      <c r="P420" s="3">
        <v>0</v>
      </c>
      <c r="Q420" s="4">
        <f>Table39[[#This Row],[RN Admin Hours Contract]]/Table39[[#This Row],[RN Admin Hours]]</f>
        <v>0</v>
      </c>
      <c r="R420" s="3">
        <v>5.322222222222222</v>
      </c>
      <c r="S420" s="3">
        <v>0</v>
      </c>
      <c r="T420" s="4">
        <f>Table39[[#This Row],[RN DON Hours Contract]]/Table39[[#This Row],[RN DON Hours]]</f>
        <v>0</v>
      </c>
      <c r="U420" s="3">
        <f>SUM(Table39[[#This Row],[LPN Hours]], Table39[[#This Row],[LPN Admin Hours]])</f>
        <v>113.74722222222222</v>
      </c>
      <c r="V420" s="3">
        <f>Table39[[#This Row],[LPN Hours Contract]]+Table39[[#This Row],[LPN Admin Hours Contract]]</f>
        <v>0</v>
      </c>
      <c r="W420" s="4">
        <f t="shared" si="19"/>
        <v>0</v>
      </c>
      <c r="X420" s="3">
        <v>100.20555555555555</v>
      </c>
      <c r="Y420" s="3">
        <v>0</v>
      </c>
      <c r="Z420" s="4">
        <f>Table39[[#This Row],[LPN Hours Contract]]/Table39[[#This Row],[LPN Hours]]</f>
        <v>0</v>
      </c>
      <c r="AA420" s="3">
        <v>13.541666666666666</v>
      </c>
      <c r="AB420" s="3">
        <v>0</v>
      </c>
      <c r="AC420" s="4">
        <f>Table39[[#This Row],[LPN Admin Hours Contract]]/Table39[[#This Row],[LPN Admin Hours]]</f>
        <v>0</v>
      </c>
      <c r="AD420" s="3">
        <f>SUM(Table39[[#This Row],[CNA Hours]], Table39[[#This Row],[NA in Training Hours]], Table39[[#This Row],[Med Aide/Tech Hours]])</f>
        <v>264.37366666666668</v>
      </c>
      <c r="AE420" s="3">
        <f>SUM(Table39[[#This Row],[CNA Hours Contract]], Table39[[#This Row],[NA in Training Hours Contract]], Table39[[#This Row],[Med Aide/Tech Hours Contract]])</f>
        <v>0</v>
      </c>
      <c r="AF420" s="4">
        <f>Table39[[#This Row],[CNA/NA/Med Aide Contract Hours]]/Table39[[#This Row],[Total CNA, NA in Training, Med Aide/Tech Hours]]</f>
        <v>0</v>
      </c>
      <c r="AG420" s="3">
        <v>186.35977777777779</v>
      </c>
      <c r="AH420" s="3">
        <v>0</v>
      </c>
      <c r="AI420" s="4">
        <f>Table39[[#This Row],[CNA Hours Contract]]/Table39[[#This Row],[CNA Hours]]</f>
        <v>0</v>
      </c>
      <c r="AJ420" s="3">
        <v>41.827777777777776</v>
      </c>
      <c r="AK420" s="3">
        <v>0</v>
      </c>
      <c r="AL420" s="4">
        <f>Table39[[#This Row],[NA in Training Hours Contract]]/Table39[[#This Row],[NA in Training Hours]]</f>
        <v>0</v>
      </c>
      <c r="AM420" s="3">
        <v>36.18611111111111</v>
      </c>
      <c r="AN420" s="3">
        <v>0</v>
      </c>
      <c r="AO420" s="4">
        <f>Table39[[#This Row],[Med Aide/Tech Hours Contract]]/Table39[[#This Row],[Med Aide/Tech Hours]]</f>
        <v>0</v>
      </c>
      <c r="AP420" s="1" t="s">
        <v>418</v>
      </c>
      <c r="AQ420" s="1">
        <v>7</v>
      </c>
    </row>
    <row r="421" spans="1:43" x14ac:dyDescent="0.2">
      <c r="A421" s="1" t="s">
        <v>479</v>
      </c>
      <c r="B421" s="1" t="s">
        <v>900</v>
      </c>
      <c r="C421" s="1" t="s">
        <v>1188</v>
      </c>
      <c r="D421" s="1" t="s">
        <v>1236</v>
      </c>
      <c r="E421" s="3">
        <v>48.533333333333331</v>
      </c>
      <c r="F421" s="3">
        <f t="shared" si="20"/>
        <v>158.56788888888889</v>
      </c>
      <c r="G421" s="3">
        <f>SUM(Table39[[#This Row],[RN Hours Contract (W/ Admin, DON)]], Table39[[#This Row],[LPN Contract Hours (w/ Admin)]], Table39[[#This Row],[CNA/NA/Med Aide Contract Hours]])</f>
        <v>0</v>
      </c>
      <c r="H421" s="4">
        <f>Table39[[#This Row],[Total Contract Hours]]/Table39[[#This Row],[Total Hours Nurse Staffing]]</f>
        <v>0</v>
      </c>
      <c r="I421" s="3">
        <f>SUM(Table39[[#This Row],[RN Hours]], Table39[[#This Row],[RN Admin Hours]], Table39[[#This Row],[RN DON Hours]])</f>
        <v>12.389222222222221</v>
      </c>
      <c r="J421" s="3">
        <f t="shared" si="18"/>
        <v>0</v>
      </c>
      <c r="K421" s="4">
        <f>Table39[[#This Row],[RN Hours Contract (W/ Admin, DON)]]/Table39[[#This Row],[RN Hours (w/ Admin, DON)]]</f>
        <v>0</v>
      </c>
      <c r="L421" s="3">
        <v>9.7374444444444439</v>
      </c>
      <c r="M421" s="3">
        <v>0</v>
      </c>
      <c r="N421" s="4">
        <f>Table39[[#This Row],[RN Hours Contract]]/Table39[[#This Row],[RN Hours]]</f>
        <v>0</v>
      </c>
      <c r="O421" s="3">
        <v>0</v>
      </c>
      <c r="P421" s="3">
        <v>0</v>
      </c>
      <c r="Q421" s="4">
        <v>0</v>
      </c>
      <c r="R421" s="3">
        <v>2.6517777777777778</v>
      </c>
      <c r="S421" s="3">
        <v>0</v>
      </c>
      <c r="T421" s="4">
        <f>Table39[[#This Row],[RN DON Hours Contract]]/Table39[[#This Row],[RN DON Hours]]</f>
        <v>0</v>
      </c>
      <c r="U421" s="3">
        <f>SUM(Table39[[#This Row],[LPN Hours]], Table39[[#This Row],[LPN Admin Hours]])</f>
        <v>29.532666666666668</v>
      </c>
      <c r="V421" s="3">
        <f>Table39[[#This Row],[LPN Hours Contract]]+Table39[[#This Row],[LPN Admin Hours Contract]]</f>
        <v>0</v>
      </c>
      <c r="W421" s="4">
        <f t="shared" si="19"/>
        <v>0</v>
      </c>
      <c r="X421" s="3">
        <v>25.129000000000001</v>
      </c>
      <c r="Y421" s="3">
        <v>0</v>
      </c>
      <c r="Z421" s="4">
        <f>Table39[[#This Row],[LPN Hours Contract]]/Table39[[#This Row],[LPN Hours]]</f>
        <v>0</v>
      </c>
      <c r="AA421" s="3">
        <v>4.4036666666666662</v>
      </c>
      <c r="AB421" s="3">
        <v>0</v>
      </c>
      <c r="AC421" s="4">
        <f>Table39[[#This Row],[LPN Admin Hours Contract]]/Table39[[#This Row],[LPN Admin Hours]]</f>
        <v>0</v>
      </c>
      <c r="AD421" s="3">
        <f>SUM(Table39[[#This Row],[CNA Hours]], Table39[[#This Row],[NA in Training Hours]], Table39[[#This Row],[Med Aide/Tech Hours]])</f>
        <v>116.64599999999999</v>
      </c>
      <c r="AE421" s="3">
        <f>SUM(Table39[[#This Row],[CNA Hours Contract]], Table39[[#This Row],[NA in Training Hours Contract]], Table39[[#This Row],[Med Aide/Tech Hours Contract]])</f>
        <v>0</v>
      </c>
      <c r="AF421" s="4">
        <f>Table39[[#This Row],[CNA/NA/Med Aide Contract Hours]]/Table39[[#This Row],[Total CNA, NA in Training, Med Aide/Tech Hours]]</f>
        <v>0</v>
      </c>
      <c r="AG421" s="3">
        <v>107.00822222222222</v>
      </c>
      <c r="AH421" s="3">
        <v>0</v>
      </c>
      <c r="AI421" s="4">
        <f>Table39[[#This Row],[CNA Hours Contract]]/Table39[[#This Row],[CNA Hours]]</f>
        <v>0</v>
      </c>
      <c r="AJ421" s="3">
        <v>5.2140000000000013</v>
      </c>
      <c r="AK421" s="3">
        <v>0</v>
      </c>
      <c r="AL421" s="4">
        <f>Table39[[#This Row],[NA in Training Hours Contract]]/Table39[[#This Row],[NA in Training Hours]]</f>
        <v>0</v>
      </c>
      <c r="AM421" s="3">
        <v>4.4237777777777758</v>
      </c>
      <c r="AN421" s="3">
        <v>0</v>
      </c>
      <c r="AO421" s="4">
        <f>Table39[[#This Row],[Med Aide/Tech Hours Contract]]/Table39[[#This Row],[Med Aide/Tech Hours]]</f>
        <v>0</v>
      </c>
      <c r="AP421" s="1" t="s">
        <v>419</v>
      </c>
      <c r="AQ421" s="1">
        <v>7</v>
      </c>
    </row>
    <row r="422" spans="1:43" x14ac:dyDescent="0.2">
      <c r="A422" s="1" t="s">
        <v>479</v>
      </c>
      <c r="B422" s="1" t="s">
        <v>901</v>
      </c>
      <c r="C422" s="1" t="s">
        <v>1189</v>
      </c>
      <c r="D422" s="1" t="s">
        <v>1241</v>
      </c>
      <c r="E422" s="3">
        <v>52.111111111111114</v>
      </c>
      <c r="F422" s="3">
        <f t="shared" si="20"/>
        <v>149.35277777777779</v>
      </c>
      <c r="G422" s="3">
        <f>SUM(Table39[[#This Row],[RN Hours Contract (W/ Admin, DON)]], Table39[[#This Row],[LPN Contract Hours (w/ Admin)]], Table39[[#This Row],[CNA/NA/Med Aide Contract Hours]])</f>
        <v>0</v>
      </c>
      <c r="H422" s="4">
        <f>Table39[[#This Row],[Total Contract Hours]]/Table39[[#This Row],[Total Hours Nurse Staffing]]</f>
        <v>0</v>
      </c>
      <c r="I422" s="3">
        <f>SUM(Table39[[#This Row],[RN Hours]], Table39[[#This Row],[RN Admin Hours]], Table39[[#This Row],[RN DON Hours]])</f>
        <v>25.663888888888888</v>
      </c>
      <c r="J422" s="3">
        <f t="shared" si="18"/>
        <v>0</v>
      </c>
      <c r="K422" s="4">
        <f>Table39[[#This Row],[RN Hours Contract (W/ Admin, DON)]]/Table39[[#This Row],[RN Hours (w/ Admin, DON)]]</f>
        <v>0</v>
      </c>
      <c r="L422" s="3">
        <v>14.655555555555555</v>
      </c>
      <c r="M422" s="3">
        <v>0</v>
      </c>
      <c r="N422" s="4">
        <f>Table39[[#This Row],[RN Hours Contract]]/Table39[[#This Row],[RN Hours]]</f>
        <v>0</v>
      </c>
      <c r="O422" s="3">
        <v>5.4916666666666663</v>
      </c>
      <c r="P422" s="3">
        <v>0</v>
      </c>
      <c r="Q422" s="4">
        <f>Table39[[#This Row],[RN Admin Hours Contract]]/Table39[[#This Row],[RN Admin Hours]]</f>
        <v>0</v>
      </c>
      <c r="R422" s="3">
        <v>5.5166666666666666</v>
      </c>
      <c r="S422" s="3">
        <v>0</v>
      </c>
      <c r="T422" s="4">
        <f>Table39[[#This Row],[RN DON Hours Contract]]/Table39[[#This Row],[RN DON Hours]]</f>
        <v>0</v>
      </c>
      <c r="U422" s="3">
        <f>SUM(Table39[[#This Row],[LPN Hours]], Table39[[#This Row],[LPN Admin Hours]])</f>
        <v>12.727777777777778</v>
      </c>
      <c r="V422" s="3">
        <f>Table39[[#This Row],[LPN Hours Contract]]+Table39[[#This Row],[LPN Admin Hours Contract]]</f>
        <v>0</v>
      </c>
      <c r="W422" s="4">
        <f t="shared" si="19"/>
        <v>0</v>
      </c>
      <c r="X422" s="3">
        <v>12.727777777777778</v>
      </c>
      <c r="Y422" s="3">
        <v>0</v>
      </c>
      <c r="Z422" s="4">
        <f>Table39[[#This Row],[LPN Hours Contract]]/Table39[[#This Row],[LPN Hours]]</f>
        <v>0</v>
      </c>
      <c r="AA422" s="3">
        <v>0</v>
      </c>
      <c r="AB422" s="3">
        <v>0</v>
      </c>
      <c r="AC422" s="4">
        <v>0</v>
      </c>
      <c r="AD422" s="3">
        <f>SUM(Table39[[#This Row],[CNA Hours]], Table39[[#This Row],[NA in Training Hours]], Table39[[#This Row],[Med Aide/Tech Hours]])</f>
        <v>110.96111111111112</v>
      </c>
      <c r="AE422" s="3">
        <f>SUM(Table39[[#This Row],[CNA Hours Contract]], Table39[[#This Row],[NA in Training Hours Contract]], Table39[[#This Row],[Med Aide/Tech Hours Contract]])</f>
        <v>0</v>
      </c>
      <c r="AF422" s="4">
        <f>Table39[[#This Row],[CNA/NA/Med Aide Contract Hours]]/Table39[[#This Row],[Total CNA, NA in Training, Med Aide/Tech Hours]]</f>
        <v>0</v>
      </c>
      <c r="AG422" s="3">
        <v>74.211777777777783</v>
      </c>
      <c r="AH422" s="3">
        <v>0</v>
      </c>
      <c r="AI422" s="4">
        <f>Table39[[#This Row],[CNA Hours Contract]]/Table39[[#This Row],[CNA Hours]]</f>
        <v>0</v>
      </c>
      <c r="AJ422" s="3">
        <v>21.584888888888891</v>
      </c>
      <c r="AK422" s="3">
        <v>0</v>
      </c>
      <c r="AL422" s="4">
        <f>Table39[[#This Row],[NA in Training Hours Contract]]/Table39[[#This Row],[NA in Training Hours]]</f>
        <v>0</v>
      </c>
      <c r="AM422" s="3">
        <v>15.164444444444444</v>
      </c>
      <c r="AN422" s="3">
        <v>0</v>
      </c>
      <c r="AO422" s="4">
        <f>Table39[[#This Row],[Med Aide/Tech Hours Contract]]/Table39[[#This Row],[Med Aide/Tech Hours]]</f>
        <v>0</v>
      </c>
      <c r="AP422" s="1" t="s">
        <v>420</v>
      </c>
      <c r="AQ422" s="1">
        <v>7</v>
      </c>
    </row>
    <row r="423" spans="1:43" x14ac:dyDescent="0.2">
      <c r="A423" s="1" t="s">
        <v>479</v>
      </c>
      <c r="B423" s="1" t="s">
        <v>902</v>
      </c>
      <c r="C423" s="1" t="s">
        <v>1096</v>
      </c>
      <c r="D423" s="1" t="s">
        <v>1264</v>
      </c>
      <c r="E423" s="3">
        <v>64.333333333333329</v>
      </c>
      <c r="F423" s="3">
        <f t="shared" si="20"/>
        <v>278.37455555555556</v>
      </c>
      <c r="G423" s="3">
        <f>SUM(Table39[[#This Row],[RN Hours Contract (W/ Admin, DON)]], Table39[[#This Row],[LPN Contract Hours (w/ Admin)]], Table39[[#This Row],[CNA/NA/Med Aide Contract Hours]])</f>
        <v>2.2999999999999998</v>
      </c>
      <c r="H423" s="4">
        <f>Table39[[#This Row],[Total Contract Hours]]/Table39[[#This Row],[Total Hours Nurse Staffing]]</f>
        <v>8.262249383424649E-3</v>
      </c>
      <c r="I423" s="3">
        <f>SUM(Table39[[#This Row],[RN Hours]], Table39[[#This Row],[RN Admin Hours]], Table39[[#This Row],[RN DON Hours]])</f>
        <v>33.81044444444445</v>
      </c>
      <c r="J423" s="3">
        <f t="shared" si="18"/>
        <v>2.2999999999999998</v>
      </c>
      <c r="K423" s="4">
        <f>Table39[[#This Row],[RN Hours Contract (W/ Admin, DON)]]/Table39[[#This Row],[RN Hours (w/ Admin, DON)]]</f>
        <v>6.8026316654288266E-2</v>
      </c>
      <c r="L423" s="3">
        <v>16.011666666666667</v>
      </c>
      <c r="M423" s="3">
        <v>0</v>
      </c>
      <c r="N423" s="4">
        <f>Table39[[#This Row],[RN Hours Contract]]/Table39[[#This Row],[RN Hours]]</f>
        <v>0</v>
      </c>
      <c r="O423" s="3">
        <v>12.19877777777778</v>
      </c>
      <c r="P423" s="3">
        <v>2.2999999999999998</v>
      </c>
      <c r="Q423" s="4">
        <f>Table39[[#This Row],[RN Admin Hours Contract]]/Table39[[#This Row],[RN Admin Hours]]</f>
        <v>0.18854347885489434</v>
      </c>
      <c r="R423" s="3">
        <v>5.6</v>
      </c>
      <c r="S423" s="3">
        <v>0</v>
      </c>
      <c r="T423" s="4">
        <f>Table39[[#This Row],[RN DON Hours Contract]]/Table39[[#This Row],[RN DON Hours]]</f>
        <v>0</v>
      </c>
      <c r="U423" s="3">
        <f>SUM(Table39[[#This Row],[LPN Hours]], Table39[[#This Row],[LPN Admin Hours]])</f>
        <v>66.510333333333335</v>
      </c>
      <c r="V423" s="3">
        <f>Table39[[#This Row],[LPN Hours Contract]]+Table39[[#This Row],[LPN Admin Hours Contract]]</f>
        <v>0</v>
      </c>
      <c r="W423" s="4">
        <f t="shared" si="19"/>
        <v>0</v>
      </c>
      <c r="X423" s="3">
        <v>63.668222222222226</v>
      </c>
      <c r="Y423" s="3">
        <v>0</v>
      </c>
      <c r="Z423" s="4">
        <f>Table39[[#This Row],[LPN Hours Contract]]/Table39[[#This Row],[LPN Hours]]</f>
        <v>0</v>
      </c>
      <c r="AA423" s="3">
        <v>2.842111111111111</v>
      </c>
      <c r="AB423" s="3">
        <v>0</v>
      </c>
      <c r="AC423" s="4">
        <f>Table39[[#This Row],[LPN Admin Hours Contract]]/Table39[[#This Row],[LPN Admin Hours]]</f>
        <v>0</v>
      </c>
      <c r="AD423" s="3">
        <f>SUM(Table39[[#This Row],[CNA Hours]], Table39[[#This Row],[NA in Training Hours]], Table39[[#This Row],[Med Aide/Tech Hours]])</f>
        <v>178.05377777777778</v>
      </c>
      <c r="AE423" s="3">
        <f>SUM(Table39[[#This Row],[CNA Hours Contract]], Table39[[#This Row],[NA in Training Hours Contract]], Table39[[#This Row],[Med Aide/Tech Hours Contract]])</f>
        <v>0</v>
      </c>
      <c r="AF423" s="4">
        <f>Table39[[#This Row],[CNA/NA/Med Aide Contract Hours]]/Table39[[#This Row],[Total CNA, NA in Training, Med Aide/Tech Hours]]</f>
        <v>0</v>
      </c>
      <c r="AG423" s="3">
        <v>92.096777777777774</v>
      </c>
      <c r="AH423" s="3">
        <v>0</v>
      </c>
      <c r="AI423" s="4">
        <f>Table39[[#This Row],[CNA Hours Contract]]/Table39[[#This Row],[CNA Hours]]</f>
        <v>0</v>
      </c>
      <c r="AJ423" s="3">
        <v>57.177555555555564</v>
      </c>
      <c r="AK423" s="3">
        <v>0</v>
      </c>
      <c r="AL423" s="4">
        <f>Table39[[#This Row],[NA in Training Hours Contract]]/Table39[[#This Row],[NA in Training Hours]]</f>
        <v>0</v>
      </c>
      <c r="AM423" s="3">
        <v>28.779444444444426</v>
      </c>
      <c r="AN423" s="3">
        <v>0</v>
      </c>
      <c r="AO423" s="4">
        <f>Table39[[#This Row],[Med Aide/Tech Hours Contract]]/Table39[[#This Row],[Med Aide/Tech Hours]]</f>
        <v>0</v>
      </c>
      <c r="AP423" s="1" t="s">
        <v>421</v>
      </c>
      <c r="AQ423" s="1">
        <v>7</v>
      </c>
    </row>
    <row r="424" spans="1:43" x14ac:dyDescent="0.2">
      <c r="A424" s="1" t="s">
        <v>479</v>
      </c>
      <c r="B424" s="1" t="s">
        <v>903</v>
      </c>
      <c r="C424" s="1" t="s">
        <v>1050</v>
      </c>
      <c r="D424" s="1" t="s">
        <v>1293</v>
      </c>
      <c r="E424" s="3">
        <v>53.87777777777778</v>
      </c>
      <c r="F424" s="3">
        <f t="shared" si="20"/>
        <v>205.85744444444447</v>
      </c>
      <c r="G424" s="3">
        <f>SUM(Table39[[#This Row],[RN Hours Contract (W/ Admin, DON)]], Table39[[#This Row],[LPN Contract Hours (w/ Admin)]], Table39[[#This Row],[CNA/NA/Med Aide Contract Hours]])</f>
        <v>3.0805555555555557</v>
      </c>
      <c r="H424" s="4">
        <f>Table39[[#This Row],[Total Contract Hours]]/Table39[[#This Row],[Total Hours Nurse Staffing]]</f>
        <v>1.4964508880741094E-2</v>
      </c>
      <c r="I424" s="3">
        <f>SUM(Table39[[#This Row],[RN Hours]], Table39[[#This Row],[RN Admin Hours]], Table39[[#This Row],[RN DON Hours]])</f>
        <v>24.005555555555556</v>
      </c>
      <c r="J424" s="3">
        <f t="shared" si="18"/>
        <v>0.32777777777777778</v>
      </c>
      <c r="K424" s="4">
        <f>Table39[[#This Row],[RN Hours Contract (W/ Admin, DON)]]/Table39[[#This Row],[RN Hours (w/ Admin, DON)]]</f>
        <v>1.3654246702152279E-2</v>
      </c>
      <c r="L424" s="3">
        <v>13.969444444444445</v>
      </c>
      <c r="M424" s="3">
        <v>0.32777777777777778</v>
      </c>
      <c r="N424" s="4">
        <f>Table39[[#This Row],[RN Hours Contract]]/Table39[[#This Row],[RN Hours]]</f>
        <v>2.3463909325909724E-2</v>
      </c>
      <c r="O424" s="3">
        <v>4.1611111111111114</v>
      </c>
      <c r="P424" s="3">
        <v>0</v>
      </c>
      <c r="Q424" s="4">
        <f>Table39[[#This Row],[RN Admin Hours Contract]]/Table39[[#This Row],[RN Admin Hours]]</f>
        <v>0</v>
      </c>
      <c r="R424" s="3">
        <v>5.875</v>
      </c>
      <c r="S424" s="3">
        <v>0</v>
      </c>
      <c r="T424" s="4">
        <f>Table39[[#This Row],[RN DON Hours Contract]]/Table39[[#This Row],[RN DON Hours]]</f>
        <v>0</v>
      </c>
      <c r="U424" s="3">
        <f>SUM(Table39[[#This Row],[LPN Hours]], Table39[[#This Row],[LPN Admin Hours]])</f>
        <v>26.727777777777778</v>
      </c>
      <c r="V424" s="3">
        <f>Table39[[#This Row],[LPN Hours Contract]]+Table39[[#This Row],[LPN Admin Hours Contract]]</f>
        <v>2.3694444444444445</v>
      </c>
      <c r="W424" s="4">
        <f t="shared" si="19"/>
        <v>8.8651008106422777E-2</v>
      </c>
      <c r="X424" s="3">
        <v>19.258333333333333</v>
      </c>
      <c r="Y424" s="3">
        <v>2.3694444444444445</v>
      </c>
      <c r="Z424" s="4">
        <f>Table39[[#This Row],[LPN Hours Contract]]/Table39[[#This Row],[LPN Hours]]</f>
        <v>0.12303476128660032</v>
      </c>
      <c r="AA424" s="3">
        <v>7.4694444444444441</v>
      </c>
      <c r="AB424" s="3">
        <v>0</v>
      </c>
      <c r="AC424" s="4">
        <f>Table39[[#This Row],[LPN Admin Hours Contract]]/Table39[[#This Row],[LPN Admin Hours]]</f>
        <v>0</v>
      </c>
      <c r="AD424" s="3">
        <f>SUM(Table39[[#This Row],[CNA Hours]], Table39[[#This Row],[NA in Training Hours]], Table39[[#This Row],[Med Aide/Tech Hours]])</f>
        <v>155.12411111111112</v>
      </c>
      <c r="AE424" s="3">
        <f>SUM(Table39[[#This Row],[CNA Hours Contract]], Table39[[#This Row],[NA in Training Hours Contract]], Table39[[#This Row],[Med Aide/Tech Hours Contract]])</f>
        <v>0.3833333333333333</v>
      </c>
      <c r="AF424" s="4">
        <f>Table39[[#This Row],[CNA/NA/Med Aide Contract Hours]]/Table39[[#This Row],[Total CNA, NA in Training, Med Aide/Tech Hours]]</f>
        <v>2.4711395964664849E-3</v>
      </c>
      <c r="AG424" s="3">
        <v>123.438</v>
      </c>
      <c r="AH424" s="3">
        <v>0.25555555555555554</v>
      </c>
      <c r="AI424" s="4">
        <f>Table39[[#This Row],[CNA Hours Contract]]/Table39[[#This Row],[CNA Hours]]</f>
        <v>2.0703151019585177E-3</v>
      </c>
      <c r="AJ424" s="3">
        <v>10.291666666666666</v>
      </c>
      <c r="AK424" s="3">
        <v>0</v>
      </c>
      <c r="AL424" s="4">
        <f>Table39[[#This Row],[NA in Training Hours Contract]]/Table39[[#This Row],[NA in Training Hours]]</f>
        <v>0</v>
      </c>
      <c r="AM424" s="3">
        <v>21.394444444444446</v>
      </c>
      <c r="AN424" s="3">
        <v>0.12777777777777777</v>
      </c>
      <c r="AO424" s="4">
        <f>Table39[[#This Row],[Med Aide/Tech Hours Contract]]/Table39[[#This Row],[Med Aide/Tech Hours]]</f>
        <v>5.9724746819008042E-3</v>
      </c>
      <c r="AP424" s="1" t="s">
        <v>422</v>
      </c>
      <c r="AQ424" s="1">
        <v>7</v>
      </c>
    </row>
    <row r="425" spans="1:43" x14ac:dyDescent="0.2">
      <c r="A425" s="1" t="s">
        <v>479</v>
      </c>
      <c r="B425" s="1" t="s">
        <v>904</v>
      </c>
      <c r="C425" s="1" t="s">
        <v>972</v>
      </c>
      <c r="D425" s="1" t="s">
        <v>1209</v>
      </c>
      <c r="E425" s="3">
        <v>76.388888888888886</v>
      </c>
      <c r="F425" s="3">
        <f t="shared" si="20"/>
        <v>256.875</v>
      </c>
      <c r="G425" s="3">
        <f>SUM(Table39[[#This Row],[RN Hours Contract (W/ Admin, DON)]], Table39[[#This Row],[LPN Contract Hours (w/ Admin)]], Table39[[#This Row],[CNA/NA/Med Aide Contract Hours]])</f>
        <v>9.0583333333333336</v>
      </c>
      <c r="H425" s="4">
        <f>Table39[[#This Row],[Total Contract Hours]]/Table39[[#This Row],[Total Hours Nurse Staffing]]</f>
        <v>3.526358475263585E-2</v>
      </c>
      <c r="I425" s="3">
        <f>SUM(Table39[[#This Row],[RN Hours]], Table39[[#This Row],[RN Admin Hours]], Table39[[#This Row],[RN DON Hours]])</f>
        <v>27.383333333333333</v>
      </c>
      <c r="J425" s="3">
        <f t="shared" si="18"/>
        <v>0</v>
      </c>
      <c r="K425" s="4">
        <f>Table39[[#This Row],[RN Hours Contract (W/ Admin, DON)]]/Table39[[#This Row],[RN Hours (w/ Admin, DON)]]</f>
        <v>0</v>
      </c>
      <c r="L425" s="3">
        <v>26.233333333333334</v>
      </c>
      <c r="M425" s="3">
        <v>0</v>
      </c>
      <c r="N425" s="4">
        <f>Table39[[#This Row],[RN Hours Contract]]/Table39[[#This Row],[RN Hours]]</f>
        <v>0</v>
      </c>
      <c r="O425" s="3">
        <v>1.0611111111111111</v>
      </c>
      <c r="P425" s="3">
        <v>0</v>
      </c>
      <c r="Q425" s="4">
        <f>Table39[[#This Row],[RN Admin Hours Contract]]/Table39[[#This Row],[RN Admin Hours]]</f>
        <v>0</v>
      </c>
      <c r="R425" s="3">
        <v>8.8888888888888892E-2</v>
      </c>
      <c r="S425" s="3">
        <v>0</v>
      </c>
      <c r="T425" s="4">
        <f>Table39[[#This Row],[RN DON Hours Contract]]/Table39[[#This Row],[RN DON Hours]]</f>
        <v>0</v>
      </c>
      <c r="U425" s="3">
        <f>SUM(Table39[[#This Row],[LPN Hours]], Table39[[#This Row],[LPN Admin Hours]])</f>
        <v>53.019444444444446</v>
      </c>
      <c r="V425" s="3">
        <f>Table39[[#This Row],[LPN Hours Contract]]+Table39[[#This Row],[LPN Admin Hours Contract]]</f>
        <v>0</v>
      </c>
      <c r="W425" s="4">
        <f t="shared" si="19"/>
        <v>0</v>
      </c>
      <c r="X425" s="3">
        <v>50.766666666666666</v>
      </c>
      <c r="Y425" s="3">
        <v>0</v>
      </c>
      <c r="Z425" s="4">
        <f>Table39[[#This Row],[LPN Hours Contract]]/Table39[[#This Row],[LPN Hours]]</f>
        <v>0</v>
      </c>
      <c r="AA425" s="3">
        <v>2.2527777777777778</v>
      </c>
      <c r="AB425" s="3">
        <v>0</v>
      </c>
      <c r="AC425" s="4">
        <f>Table39[[#This Row],[LPN Admin Hours Contract]]/Table39[[#This Row],[LPN Admin Hours]]</f>
        <v>0</v>
      </c>
      <c r="AD425" s="3">
        <f>SUM(Table39[[#This Row],[CNA Hours]], Table39[[#This Row],[NA in Training Hours]], Table39[[#This Row],[Med Aide/Tech Hours]])</f>
        <v>176.47222222222223</v>
      </c>
      <c r="AE425" s="3">
        <f>SUM(Table39[[#This Row],[CNA Hours Contract]], Table39[[#This Row],[NA in Training Hours Contract]], Table39[[#This Row],[Med Aide/Tech Hours Contract]])</f>
        <v>9.0583333333333336</v>
      </c>
      <c r="AF425" s="4">
        <f>Table39[[#This Row],[CNA/NA/Med Aide Contract Hours]]/Table39[[#This Row],[Total CNA, NA in Training, Med Aide/Tech Hours]]</f>
        <v>5.1330080277034472E-2</v>
      </c>
      <c r="AG425" s="3">
        <v>142.79722222222222</v>
      </c>
      <c r="AH425" s="3">
        <v>9.0583333333333336</v>
      </c>
      <c r="AI425" s="4">
        <f>Table39[[#This Row],[CNA Hours Contract]]/Table39[[#This Row],[CNA Hours]]</f>
        <v>6.3434940766821643E-2</v>
      </c>
      <c r="AJ425" s="3">
        <v>17.888888888888889</v>
      </c>
      <c r="AK425" s="3">
        <v>0</v>
      </c>
      <c r="AL425" s="4">
        <f>Table39[[#This Row],[NA in Training Hours Contract]]/Table39[[#This Row],[NA in Training Hours]]</f>
        <v>0</v>
      </c>
      <c r="AM425" s="3">
        <v>15.786111111111111</v>
      </c>
      <c r="AN425" s="3">
        <v>0</v>
      </c>
      <c r="AO425" s="4">
        <f>Table39[[#This Row],[Med Aide/Tech Hours Contract]]/Table39[[#This Row],[Med Aide/Tech Hours]]</f>
        <v>0</v>
      </c>
      <c r="AP425" s="1" t="s">
        <v>423</v>
      </c>
      <c r="AQ425" s="1">
        <v>7</v>
      </c>
    </row>
    <row r="426" spans="1:43" x14ac:dyDescent="0.2">
      <c r="A426" s="1" t="s">
        <v>479</v>
      </c>
      <c r="B426" s="1" t="s">
        <v>905</v>
      </c>
      <c r="C426" s="1" t="s">
        <v>1190</v>
      </c>
      <c r="D426" s="1" t="s">
        <v>1276</v>
      </c>
      <c r="E426" s="3">
        <v>54.144444444444446</v>
      </c>
      <c r="F426" s="3">
        <f t="shared" si="20"/>
        <v>197.78055555555557</v>
      </c>
      <c r="G426" s="3">
        <f>SUM(Table39[[#This Row],[RN Hours Contract (W/ Admin, DON)]], Table39[[#This Row],[LPN Contract Hours (w/ Admin)]], Table39[[#This Row],[CNA/NA/Med Aide Contract Hours]])</f>
        <v>0</v>
      </c>
      <c r="H426" s="4">
        <f>Table39[[#This Row],[Total Contract Hours]]/Table39[[#This Row],[Total Hours Nurse Staffing]]</f>
        <v>0</v>
      </c>
      <c r="I426" s="3">
        <f>SUM(Table39[[#This Row],[RN Hours]], Table39[[#This Row],[RN Admin Hours]], Table39[[#This Row],[RN DON Hours]])</f>
        <v>20.408333333333331</v>
      </c>
      <c r="J426" s="3">
        <f t="shared" si="18"/>
        <v>0</v>
      </c>
      <c r="K426" s="4">
        <f>Table39[[#This Row],[RN Hours Contract (W/ Admin, DON)]]/Table39[[#This Row],[RN Hours (w/ Admin, DON)]]</f>
        <v>0</v>
      </c>
      <c r="L426" s="3">
        <v>6.5222222222222221</v>
      </c>
      <c r="M426" s="3">
        <v>0</v>
      </c>
      <c r="N426" s="4">
        <f>Table39[[#This Row],[RN Hours Contract]]/Table39[[#This Row],[RN Hours]]</f>
        <v>0</v>
      </c>
      <c r="O426" s="3">
        <v>8.0861111111111104</v>
      </c>
      <c r="P426" s="3">
        <v>0</v>
      </c>
      <c r="Q426" s="4">
        <f>Table39[[#This Row],[RN Admin Hours Contract]]/Table39[[#This Row],[RN Admin Hours]]</f>
        <v>0</v>
      </c>
      <c r="R426" s="3">
        <v>5.8</v>
      </c>
      <c r="S426" s="3">
        <v>0</v>
      </c>
      <c r="T426" s="4">
        <f>Table39[[#This Row],[RN DON Hours Contract]]/Table39[[#This Row],[RN DON Hours]]</f>
        <v>0</v>
      </c>
      <c r="U426" s="3">
        <f>SUM(Table39[[#This Row],[LPN Hours]], Table39[[#This Row],[LPN Admin Hours]])</f>
        <v>37.369444444444447</v>
      </c>
      <c r="V426" s="3">
        <f>Table39[[#This Row],[LPN Hours Contract]]+Table39[[#This Row],[LPN Admin Hours Contract]]</f>
        <v>0</v>
      </c>
      <c r="W426" s="4">
        <f t="shared" si="19"/>
        <v>0</v>
      </c>
      <c r="X426" s="3">
        <v>33.663888888888891</v>
      </c>
      <c r="Y426" s="3">
        <v>0</v>
      </c>
      <c r="Z426" s="4">
        <f>Table39[[#This Row],[LPN Hours Contract]]/Table39[[#This Row],[LPN Hours]]</f>
        <v>0</v>
      </c>
      <c r="AA426" s="3">
        <v>3.7055555555555557</v>
      </c>
      <c r="AB426" s="3">
        <v>0</v>
      </c>
      <c r="AC426" s="4">
        <f>Table39[[#This Row],[LPN Admin Hours Contract]]/Table39[[#This Row],[LPN Admin Hours]]</f>
        <v>0</v>
      </c>
      <c r="AD426" s="3">
        <f>SUM(Table39[[#This Row],[CNA Hours]], Table39[[#This Row],[NA in Training Hours]], Table39[[#This Row],[Med Aide/Tech Hours]])</f>
        <v>140.00277777777779</v>
      </c>
      <c r="AE426" s="3">
        <f>SUM(Table39[[#This Row],[CNA Hours Contract]], Table39[[#This Row],[NA in Training Hours Contract]], Table39[[#This Row],[Med Aide/Tech Hours Contract]])</f>
        <v>0</v>
      </c>
      <c r="AF426" s="4">
        <f>Table39[[#This Row],[CNA/NA/Med Aide Contract Hours]]/Table39[[#This Row],[Total CNA, NA in Training, Med Aide/Tech Hours]]</f>
        <v>0</v>
      </c>
      <c r="AG426" s="3">
        <v>127.00833333333334</v>
      </c>
      <c r="AH426" s="3">
        <v>0</v>
      </c>
      <c r="AI426" s="4">
        <f>Table39[[#This Row],[CNA Hours Contract]]/Table39[[#This Row],[CNA Hours]]</f>
        <v>0</v>
      </c>
      <c r="AJ426" s="3">
        <v>0</v>
      </c>
      <c r="AK426" s="3">
        <v>0</v>
      </c>
      <c r="AL426" s="4">
        <v>0</v>
      </c>
      <c r="AM426" s="3">
        <v>12.994444444444444</v>
      </c>
      <c r="AN426" s="3">
        <v>0</v>
      </c>
      <c r="AO426" s="4">
        <f>Table39[[#This Row],[Med Aide/Tech Hours Contract]]/Table39[[#This Row],[Med Aide/Tech Hours]]</f>
        <v>0</v>
      </c>
      <c r="AP426" s="1" t="s">
        <v>424</v>
      </c>
      <c r="AQ426" s="1">
        <v>7</v>
      </c>
    </row>
    <row r="427" spans="1:43" x14ac:dyDescent="0.2">
      <c r="A427" s="1" t="s">
        <v>479</v>
      </c>
      <c r="B427" s="1" t="s">
        <v>906</v>
      </c>
      <c r="C427" s="1" t="s">
        <v>1191</v>
      </c>
      <c r="D427" s="1" t="s">
        <v>1276</v>
      </c>
      <c r="E427" s="3">
        <v>44.06666666666667</v>
      </c>
      <c r="F427" s="3">
        <f t="shared" si="20"/>
        <v>221.34288888888889</v>
      </c>
      <c r="G427" s="3">
        <f>SUM(Table39[[#This Row],[RN Hours Contract (W/ Admin, DON)]], Table39[[#This Row],[LPN Contract Hours (w/ Admin)]], Table39[[#This Row],[CNA/NA/Med Aide Contract Hours]])</f>
        <v>29.466444444444438</v>
      </c>
      <c r="H427" s="4">
        <f>Table39[[#This Row],[Total Contract Hours]]/Table39[[#This Row],[Total Hours Nurse Staffing]]</f>
        <v>0.13312577870634096</v>
      </c>
      <c r="I427" s="3">
        <f>SUM(Table39[[#This Row],[RN Hours]], Table39[[#This Row],[RN Admin Hours]], Table39[[#This Row],[RN DON Hours]])</f>
        <v>23.263333333333343</v>
      </c>
      <c r="J427" s="3">
        <f t="shared" si="18"/>
        <v>0</v>
      </c>
      <c r="K427" s="4">
        <f>Table39[[#This Row],[RN Hours Contract (W/ Admin, DON)]]/Table39[[#This Row],[RN Hours (w/ Admin, DON)]]</f>
        <v>0</v>
      </c>
      <c r="L427" s="3">
        <v>15.676666666666668</v>
      </c>
      <c r="M427" s="3">
        <v>0</v>
      </c>
      <c r="N427" s="4">
        <f>Table39[[#This Row],[RN Hours Contract]]/Table39[[#This Row],[RN Hours]]</f>
        <v>0</v>
      </c>
      <c r="O427" s="3">
        <v>5.4333333333333407</v>
      </c>
      <c r="P427" s="3">
        <v>0</v>
      </c>
      <c r="Q427" s="4">
        <f>Table39[[#This Row],[RN Admin Hours Contract]]/Table39[[#This Row],[RN Admin Hours]]</f>
        <v>0</v>
      </c>
      <c r="R427" s="3">
        <v>2.1533333333333347</v>
      </c>
      <c r="S427" s="3">
        <v>0</v>
      </c>
      <c r="T427" s="4">
        <f>Table39[[#This Row],[RN DON Hours Contract]]/Table39[[#This Row],[RN DON Hours]]</f>
        <v>0</v>
      </c>
      <c r="U427" s="3">
        <f>SUM(Table39[[#This Row],[LPN Hours]], Table39[[#This Row],[LPN Admin Hours]])</f>
        <v>44.623333333333349</v>
      </c>
      <c r="V427" s="3">
        <f>Table39[[#This Row],[LPN Hours Contract]]+Table39[[#This Row],[LPN Admin Hours Contract]]</f>
        <v>2.8733333333333322</v>
      </c>
      <c r="W427" s="4">
        <f t="shared" si="19"/>
        <v>6.4390826921640346E-2</v>
      </c>
      <c r="X427" s="3">
        <v>27.974444444444444</v>
      </c>
      <c r="Y427" s="3">
        <v>2.8733333333333322</v>
      </c>
      <c r="Z427" s="4">
        <f>Table39[[#This Row],[LPN Hours Contract]]/Table39[[#This Row],[LPN Hours]]</f>
        <v>0.10271279342256817</v>
      </c>
      <c r="AA427" s="3">
        <v>16.648888888888902</v>
      </c>
      <c r="AB427" s="3">
        <v>0</v>
      </c>
      <c r="AC427" s="4">
        <f>Table39[[#This Row],[LPN Admin Hours Contract]]/Table39[[#This Row],[LPN Admin Hours]]</f>
        <v>0</v>
      </c>
      <c r="AD427" s="3">
        <f>SUM(Table39[[#This Row],[CNA Hours]], Table39[[#This Row],[NA in Training Hours]], Table39[[#This Row],[Med Aide/Tech Hours]])</f>
        <v>153.45622222222221</v>
      </c>
      <c r="AE427" s="3">
        <f>SUM(Table39[[#This Row],[CNA Hours Contract]], Table39[[#This Row],[NA in Training Hours Contract]], Table39[[#This Row],[Med Aide/Tech Hours Contract]])</f>
        <v>26.593111111111106</v>
      </c>
      <c r="AF427" s="4">
        <f>Table39[[#This Row],[CNA/NA/Med Aide Contract Hours]]/Table39[[#This Row],[Total CNA, NA in Training, Med Aide/Tech Hours]]</f>
        <v>0.17329444662466167</v>
      </c>
      <c r="AG427" s="3">
        <v>125.64733333333334</v>
      </c>
      <c r="AH427" s="3">
        <v>26.593111111111106</v>
      </c>
      <c r="AI427" s="4">
        <f>Table39[[#This Row],[CNA Hours Contract]]/Table39[[#This Row],[CNA Hours]]</f>
        <v>0.21164883014716673</v>
      </c>
      <c r="AJ427" s="3">
        <v>0</v>
      </c>
      <c r="AK427" s="3">
        <v>0</v>
      </c>
      <c r="AL427" s="4">
        <v>0</v>
      </c>
      <c r="AM427" s="3">
        <v>27.808888888888887</v>
      </c>
      <c r="AN427" s="3">
        <v>0</v>
      </c>
      <c r="AO427" s="4">
        <f>Table39[[#This Row],[Med Aide/Tech Hours Contract]]/Table39[[#This Row],[Med Aide/Tech Hours]]</f>
        <v>0</v>
      </c>
      <c r="AP427" s="1" t="s">
        <v>425</v>
      </c>
      <c r="AQ427" s="1">
        <v>7</v>
      </c>
    </row>
    <row r="428" spans="1:43" x14ac:dyDescent="0.2">
      <c r="A428" s="1" t="s">
        <v>479</v>
      </c>
      <c r="B428" s="1" t="s">
        <v>907</v>
      </c>
      <c r="C428" s="1" t="s">
        <v>1192</v>
      </c>
      <c r="D428" s="1" t="s">
        <v>1276</v>
      </c>
      <c r="E428" s="3">
        <v>82.8</v>
      </c>
      <c r="F428" s="3">
        <f t="shared" si="20"/>
        <v>344.44577777777778</v>
      </c>
      <c r="G428" s="3">
        <f>SUM(Table39[[#This Row],[RN Hours Contract (W/ Admin, DON)]], Table39[[#This Row],[LPN Contract Hours (w/ Admin)]], Table39[[#This Row],[CNA/NA/Med Aide Contract Hours]])</f>
        <v>12.169444444444443</v>
      </c>
      <c r="H428" s="4">
        <f>Table39[[#This Row],[Total Contract Hours]]/Table39[[#This Row],[Total Hours Nurse Staffing]]</f>
        <v>3.5330508398032E-2</v>
      </c>
      <c r="I428" s="3">
        <f>SUM(Table39[[#This Row],[RN Hours]], Table39[[#This Row],[RN Admin Hours]], Table39[[#This Row],[RN DON Hours]])</f>
        <v>30.881777777777778</v>
      </c>
      <c r="J428" s="3">
        <f t="shared" si="18"/>
        <v>0</v>
      </c>
      <c r="K428" s="4">
        <f>Table39[[#This Row],[RN Hours Contract (W/ Admin, DON)]]/Table39[[#This Row],[RN Hours (w/ Admin, DON)]]</f>
        <v>0</v>
      </c>
      <c r="L428" s="3">
        <v>23.286111111111111</v>
      </c>
      <c r="M428" s="3">
        <v>0</v>
      </c>
      <c r="N428" s="4">
        <f>Table39[[#This Row],[RN Hours Contract]]/Table39[[#This Row],[RN Hours]]</f>
        <v>0</v>
      </c>
      <c r="O428" s="3">
        <v>2.0845555555555557</v>
      </c>
      <c r="P428" s="3">
        <v>0</v>
      </c>
      <c r="Q428" s="4">
        <f>Table39[[#This Row],[RN Admin Hours Contract]]/Table39[[#This Row],[RN Admin Hours]]</f>
        <v>0</v>
      </c>
      <c r="R428" s="3">
        <v>5.5111111111111111</v>
      </c>
      <c r="S428" s="3">
        <v>0</v>
      </c>
      <c r="T428" s="4">
        <f>Table39[[#This Row],[RN DON Hours Contract]]/Table39[[#This Row],[RN DON Hours]]</f>
        <v>0</v>
      </c>
      <c r="U428" s="3">
        <f>SUM(Table39[[#This Row],[LPN Hours]], Table39[[#This Row],[LPN Admin Hours]])</f>
        <v>109.42900000000002</v>
      </c>
      <c r="V428" s="3">
        <f>Table39[[#This Row],[LPN Hours Contract]]+Table39[[#This Row],[LPN Admin Hours Contract]]</f>
        <v>0.5083333333333333</v>
      </c>
      <c r="W428" s="4">
        <f t="shared" si="19"/>
        <v>4.6453255840164234E-3</v>
      </c>
      <c r="X428" s="3">
        <v>102.33344444444445</v>
      </c>
      <c r="Y428" s="3">
        <v>0.5083333333333333</v>
      </c>
      <c r="Z428" s="4">
        <f>Table39[[#This Row],[LPN Hours Contract]]/Table39[[#This Row],[LPN Hours]]</f>
        <v>4.9674213165892319E-3</v>
      </c>
      <c r="AA428" s="3">
        <v>7.0955555555555581</v>
      </c>
      <c r="AB428" s="3">
        <v>0</v>
      </c>
      <c r="AC428" s="4">
        <f>Table39[[#This Row],[LPN Admin Hours Contract]]/Table39[[#This Row],[LPN Admin Hours]]</f>
        <v>0</v>
      </c>
      <c r="AD428" s="3">
        <f>SUM(Table39[[#This Row],[CNA Hours]], Table39[[#This Row],[NA in Training Hours]], Table39[[#This Row],[Med Aide/Tech Hours]])</f>
        <v>204.13499999999999</v>
      </c>
      <c r="AE428" s="3">
        <f>SUM(Table39[[#This Row],[CNA Hours Contract]], Table39[[#This Row],[NA in Training Hours Contract]], Table39[[#This Row],[Med Aide/Tech Hours Contract]])</f>
        <v>11.66111111111111</v>
      </c>
      <c r="AF428" s="4">
        <f>Table39[[#This Row],[CNA/NA/Med Aide Contract Hours]]/Table39[[#This Row],[Total CNA, NA in Training, Med Aide/Tech Hours]]</f>
        <v>5.7124506386024496E-2</v>
      </c>
      <c r="AG428" s="3">
        <v>133.10077777777778</v>
      </c>
      <c r="AH428" s="3">
        <v>11.494444444444444</v>
      </c>
      <c r="AI428" s="4">
        <f>Table39[[#This Row],[CNA Hours Contract]]/Table39[[#This Row],[CNA Hours]]</f>
        <v>8.6358957748806864E-2</v>
      </c>
      <c r="AJ428" s="3">
        <v>4.9633333333333347</v>
      </c>
      <c r="AK428" s="3">
        <v>0</v>
      </c>
      <c r="AL428" s="4">
        <f>Table39[[#This Row],[NA in Training Hours Contract]]/Table39[[#This Row],[NA in Training Hours]]</f>
        <v>0</v>
      </c>
      <c r="AM428" s="3">
        <v>66.070888888888874</v>
      </c>
      <c r="AN428" s="3">
        <v>0.16666666666666666</v>
      </c>
      <c r="AO428" s="4">
        <f>Table39[[#This Row],[Med Aide/Tech Hours Contract]]/Table39[[#This Row],[Med Aide/Tech Hours]]</f>
        <v>2.5225431270789966E-3</v>
      </c>
      <c r="AP428" s="1" t="s">
        <v>426</v>
      </c>
      <c r="AQ428" s="1">
        <v>7</v>
      </c>
    </row>
    <row r="429" spans="1:43" x14ac:dyDescent="0.2">
      <c r="A429" s="1" t="s">
        <v>479</v>
      </c>
      <c r="B429" s="1" t="s">
        <v>908</v>
      </c>
      <c r="C429" s="1" t="s">
        <v>985</v>
      </c>
      <c r="D429" s="1" t="s">
        <v>1227</v>
      </c>
      <c r="E429" s="3">
        <v>56.644444444444446</v>
      </c>
      <c r="F429" s="3">
        <f t="shared" si="20"/>
        <v>175.13333333333333</v>
      </c>
      <c r="G429" s="3">
        <f>SUM(Table39[[#This Row],[RN Hours Contract (W/ Admin, DON)]], Table39[[#This Row],[LPN Contract Hours (w/ Admin)]], Table39[[#This Row],[CNA/NA/Med Aide Contract Hours]])</f>
        <v>0</v>
      </c>
      <c r="H429" s="4">
        <f>Table39[[#This Row],[Total Contract Hours]]/Table39[[#This Row],[Total Hours Nurse Staffing]]</f>
        <v>0</v>
      </c>
      <c r="I429" s="3">
        <f>SUM(Table39[[#This Row],[RN Hours]], Table39[[#This Row],[RN Admin Hours]], Table39[[#This Row],[RN DON Hours]])</f>
        <v>20.394333333333332</v>
      </c>
      <c r="J429" s="3">
        <f t="shared" si="18"/>
        <v>0</v>
      </c>
      <c r="K429" s="4">
        <f>Table39[[#This Row],[RN Hours Contract (W/ Admin, DON)]]/Table39[[#This Row],[RN Hours (w/ Admin, DON)]]</f>
        <v>0</v>
      </c>
      <c r="L429" s="3">
        <v>6.0806666666666667</v>
      </c>
      <c r="M429" s="3">
        <v>0</v>
      </c>
      <c r="N429" s="4">
        <f>Table39[[#This Row],[RN Hours Contract]]/Table39[[#This Row],[RN Hours]]</f>
        <v>0</v>
      </c>
      <c r="O429" s="3">
        <v>9.2914444444444442</v>
      </c>
      <c r="P429" s="3">
        <v>0</v>
      </c>
      <c r="Q429" s="4">
        <f>Table39[[#This Row],[RN Admin Hours Contract]]/Table39[[#This Row],[RN Admin Hours]]</f>
        <v>0</v>
      </c>
      <c r="R429" s="3">
        <v>5.0222222222222221</v>
      </c>
      <c r="S429" s="3">
        <v>0</v>
      </c>
      <c r="T429" s="4">
        <f>Table39[[#This Row],[RN DON Hours Contract]]/Table39[[#This Row],[RN DON Hours]]</f>
        <v>0</v>
      </c>
      <c r="U429" s="3">
        <f>SUM(Table39[[#This Row],[LPN Hours]], Table39[[#This Row],[LPN Admin Hours]])</f>
        <v>32.804777777777772</v>
      </c>
      <c r="V429" s="3">
        <f>Table39[[#This Row],[LPN Hours Contract]]+Table39[[#This Row],[LPN Admin Hours Contract]]</f>
        <v>0</v>
      </c>
      <c r="W429" s="4">
        <f t="shared" si="19"/>
        <v>0</v>
      </c>
      <c r="X429" s="3">
        <v>32.804777777777772</v>
      </c>
      <c r="Y429" s="3">
        <v>0</v>
      </c>
      <c r="Z429" s="4">
        <f>Table39[[#This Row],[LPN Hours Contract]]/Table39[[#This Row],[LPN Hours]]</f>
        <v>0</v>
      </c>
      <c r="AA429" s="3">
        <v>0</v>
      </c>
      <c r="AB429" s="3">
        <v>0</v>
      </c>
      <c r="AC429" s="4">
        <v>0</v>
      </c>
      <c r="AD429" s="3">
        <f>SUM(Table39[[#This Row],[CNA Hours]], Table39[[#This Row],[NA in Training Hours]], Table39[[#This Row],[Med Aide/Tech Hours]])</f>
        <v>121.93422222222222</v>
      </c>
      <c r="AE429" s="3">
        <f>SUM(Table39[[#This Row],[CNA Hours Contract]], Table39[[#This Row],[NA in Training Hours Contract]], Table39[[#This Row],[Med Aide/Tech Hours Contract]])</f>
        <v>0</v>
      </c>
      <c r="AF429" s="4">
        <f>Table39[[#This Row],[CNA/NA/Med Aide Contract Hours]]/Table39[[#This Row],[Total CNA, NA in Training, Med Aide/Tech Hours]]</f>
        <v>0</v>
      </c>
      <c r="AG429" s="3">
        <v>94.430111111111103</v>
      </c>
      <c r="AH429" s="3">
        <v>0</v>
      </c>
      <c r="AI429" s="4">
        <f>Table39[[#This Row],[CNA Hours Contract]]/Table39[[#This Row],[CNA Hours]]</f>
        <v>0</v>
      </c>
      <c r="AJ429" s="3">
        <v>0</v>
      </c>
      <c r="AK429" s="3">
        <v>0</v>
      </c>
      <c r="AL429" s="4">
        <v>0</v>
      </c>
      <c r="AM429" s="3">
        <v>27.504111111111115</v>
      </c>
      <c r="AN429" s="3">
        <v>0</v>
      </c>
      <c r="AO429" s="4">
        <f>Table39[[#This Row],[Med Aide/Tech Hours Contract]]/Table39[[#This Row],[Med Aide/Tech Hours]]</f>
        <v>0</v>
      </c>
      <c r="AP429" s="1" t="s">
        <v>427</v>
      </c>
      <c r="AQ429" s="1">
        <v>7</v>
      </c>
    </row>
    <row r="430" spans="1:43" x14ac:dyDescent="0.2">
      <c r="A430" s="1" t="s">
        <v>479</v>
      </c>
      <c r="B430" s="1" t="s">
        <v>909</v>
      </c>
      <c r="C430" s="1" t="s">
        <v>959</v>
      </c>
      <c r="D430" s="1" t="s">
        <v>1294</v>
      </c>
      <c r="E430" s="3">
        <v>27.566666666666666</v>
      </c>
      <c r="F430" s="3">
        <f t="shared" si="20"/>
        <v>88.515444444444427</v>
      </c>
      <c r="G430" s="3">
        <f>SUM(Table39[[#This Row],[RN Hours Contract (W/ Admin, DON)]], Table39[[#This Row],[LPN Contract Hours (w/ Admin)]], Table39[[#This Row],[CNA/NA/Med Aide Contract Hours]])</f>
        <v>0</v>
      </c>
      <c r="H430" s="4">
        <f>Table39[[#This Row],[Total Contract Hours]]/Table39[[#This Row],[Total Hours Nurse Staffing]]</f>
        <v>0</v>
      </c>
      <c r="I430" s="3">
        <f>SUM(Table39[[#This Row],[RN Hours]], Table39[[#This Row],[RN Admin Hours]], Table39[[#This Row],[RN DON Hours]])</f>
        <v>18.826555555555551</v>
      </c>
      <c r="J430" s="3">
        <f t="shared" si="18"/>
        <v>0</v>
      </c>
      <c r="K430" s="4">
        <f>Table39[[#This Row],[RN Hours Contract (W/ Admin, DON)]]/Table39[[#This Row],[RN Hours (w/ Admin, DON)]]</f>
        <v>0</v>
      </c>
      <c r="L430" s="3">
        <v>9.1117777777777764</v>
      </c>
      <c r="M430" s="3">
        <v>0</v>
      </c>
      <c r="N430" s="4">
        <f>Table39[[#This Row],[RN Hours Contract]]/Table39[[#This Row],[RN Hours]]</f>
        <v>0</v>
      </c>
      <c r="O430" s="3">
        <v>4.5348888888888883</v>
      </c>
      <c r="P430" s="3">
        <v>0</v>
      </c>
      <c r="Q430" s="4">
        <f>Table39[[#This Row],[RN Admin Hours Contract]]/Table39[[#This Row],[RN Admin Hours]]</f>
        <v>0</v>
      </c>
      <c r="R430" s="3">
        <v>5.1798888888888879</v>
      </c>
      <c r="S430" s="3">
        <v>0</v>
      </c>
      <c r="T430" s="4">
        <f>Table39[[#This Row],[RN DON Hours Contract]]/Table39[[#This Row],[RN DON Hours]]</f>
        <v>0</v>
      </c>
      <c r="U430" s="3">
        <f>SUM(Table39[[#This Row],[LPN Hours]], Table39[[#This Row],[LPN Admin Hours]])</f>
        <v>16.487333333333332</v>
      </c>
      <c r="V430" s="3">
        <f>Table39[[#This Row],[LPN Hours Contract]]+Table39[[#This Row],[LPN Admin Hours Contract]]</f>
        <v>0</v>
      </c>
      <c r="W430" s="4">
        <f t="shared" si="19"/>
        <v>0</v>
      </c>
      <c r="X430" s="3">
        <v>16.487333333333332</v>
      </c>
      <c r="Y430" s="3">
        <v>0</v>
      </c>
      <c r="Z430" s="4">
        <f>Table39[[#This Row],[LPN Hours Contract]]/Table39[[#This Row],[LPN Hours]]</f>
        <v>0</v>
      </c>
      <c r="AA430" s="3">
        <v>0</v>
      </c>
      <c r="AB430" s="3">
        <v>0</v>
      </c>
      <c r="AC430" s="4">
        <v>0</v>
      </c>
      <c r="AD430" s="3">
        <f>SUM(Table39[[#This Row],[CNA Hours]], Table39[[#This Row],[NA in Training Hours]], Table39[[#This Row],[Med Aide/Tech Hours]])</f>
        <v>53.201555555555551</v>
      </c>
      <c r="AE430" s="3">
        <f>SUM(Table39[[#This Row],[CNA Hours Contract]], Table39[[#This Row],[NA in Training Hours Contract]], Table39[[#This Row],[Med Aide/Tech Hours Contract]])</f>
        <v>0</v>
      </c>
      <c r="AF430" s="4">
        <f>Table39[[#This Row],[CNA/NA/Med Aide Contract Hours]]/Table39[[#This Row],[Total CNA, NA in Training, Med Aide/Tech Hours]]</f>
        <v>0</v>
      </c>
      <c r="AG430" s="3">
        <v>46.024777777777771</v>
      </c>
      <c r="AH430" s="3">
        <v>0</v>
      </c>
      <c r="AI430" s="4">
        <f>Table39[[#This Row],[CNA Hours Contract]]/Table39[[#This Row],[CNA Hours]]</f>
        <v>0</v>
      </c>
      <c r="AJ430" s="3">
        <v>5.8125555555555568</v>
      </c>
      <c r="AK430" s="3">
        <v>0</v>
      </c>
      <c r="AL430" s="4">
        <f>Table39[[#This Row],[NA in Training Hours Contract]]/Table39[[#This Row],[NA in Training Hours]]</f>
        <v>0</v>
      </c>
      <c r="AM430" s="3">
        <v>1.3642222222222222</v>
      </c>
      <c r="AN430" s="3">
        <v>0</v>
      </c>
      <c r="AO430" s="4">
        <f>Table39[[#This Row],[Med Aide/Tech Hours Contract]]/Table39[[#This Row],[Med Aide/Tech Hours]]</f>
        <v>0</v>
      </c>
      <c r="AP430" s="1" t="s">
        <v>428</v>
      </c>
      <c r="AQ430" s="1">
        <v>7</v>
      </c>
    </row>
    <row r="431" spans="1:43" x14ac:dyDescent="0.2">
      <c r="A431" s="1" t="s">
        <v>479</v>
      </c>
      <c r="B431" s="1" t="s">
        <v>910</v>
      </c>
      <c r="C431" s="1" t="s">
        <v>1075</v>
      </c>
      <c r="D431" s="1" t="s">
        <v>1284</v>
      </c>
      <c r="E431" s="3">
        <v>39.255555555555553</v>
      </c>
      <c r="F431" s="3">
        <f t="shared" si="20"/>
        <v>213.42033333333336</v>
      </c>
      <c r="G431" s="3">
        <f>SUM(Table39[[#This Row],[RN Hours Contract (W/ Admin, DON)]], Table39[[#This Row],[LPN Contract Hours (w/ Admin)]], Table39[[#This Row],[CNA/NA/Med Aide Contract Hours]])</f>
        <v>0</v>
      </c>
      <c r="H431" s="4">
        <f>Table39[[#This Row],[Total Contract Hours]]/Table39[[#This Row],[Total Hours Nurse Staffing]]</f>
        <v>0</v>
      </c>
      <c r="I431" s="3">
        <f>SUM(Table39[[#This Row],[RN Hours]], Table39[[#This Row],[RN Admin Hours]], Table39[[#This Row],[RN DON Hours]])</f>
        <v>25.498111111111111</v>
      </c>
      <c r="J431" s="3">
        <f t="shared" si="18"/>
        <v>0</v>
      </c>
      <c r="K431" s="4">
        <f>Table39[[#This Row],[RN Hours Contract (W/ Admin, DON)]]/Table39[[#This Row],[RN Hours (w/ Admin, DON)]]</f>
        <v>0</v>
      </c>
      <c r="L431" s="3">
        <v>8.0833333333333339</v>
      </c>
      <c r="M431" s="3">
        <v>0</v>
      </c>
      <c r="N431" s="4">
        <f>Table39[[#This Row],[RN Hours Contract]]/Table39[[#This Row],[RN Hours]]</f>
        <v>0</v>
      </c>
      <c r="O431" s="3">
        <v>11.936999999999999</v>
      </c>
      <c r="P431" s="3">
        <v>0</v>
      </c>
      <c r="Q431" s="4">
        <f>Table39[[#This Row],[RN Admin Hours Contract]]/Table39[[#This Row],[RN Admin Hours]]</f>
        <v>0</v>
      </c>
      <c r="R431" s="3">
        <v>5.4777777777777779</v>
      </c>
      <c r="S431" s="3">
        <v>0</v>
      </c>
      <c r="T431" s="4">
        <f>Table39[[#This Row],[RN DON Hours Contract]]/Table39[[#This Row],[RN DON Hours]]</f>
        <v>0</v>
      </c>
      <c r="U431" s="3">
        <f>SUM(Table39[[#This Row],[LPN Hours]], Table39[[#This Row],[LPN Admin Hours]])</f>
        <v>57.613888888888894</v>
      </c>
      <c r="V431" s="3">
        <f>Table39[[#This Row],[LPN Hours Contract]]+Table39[[#This Row],[LPN Admin Hours Contract]]</f>
        <v>0</v>
      </c>
      <c r="W431" s="4">
        <f t="shared" si="19"/>
        <v>0</v>
      </c>
      <c r="X431" s="3">
        <v>46.858333333333334</v>
      </c>
      <c r="Y431" s="3">
        <v>0</v>
      </c>
      <c r="Z431" s="4">
        <f>Table39[[#This Row],[LPN Hours Contract]]/Table39[[#This Row],[LPN Hours]]</f>
        <v>0</v>
      </c>
      <c r="AA431" s="3">
        <v>10.755555555555556</v>
      </c>
      <c r="AB431" s="3">
        <v>0</v>
      </c>
      <c r="AC431" s="4">
        <f>Table39[[#This Row],[LPN Admin Hours Contract]]/Table39[[#This Row],[LPN Admin Hours]]</f>
        <v>0</v>
      </c>
      <c r="AD431" s="3">
        <f>SUM(Table39[[#This Row],[CNA Hours]], Table39[[#This Row],[NA in Training Hours]], Table39[[#This Row],[Med Aide/Tech Hours]])</f>
        <v>130.30833333333334</v>
      </c>
      <c r="AE431" s="3">
        <f>SUM(Table39[[#This Row],[CNA Hours Contract]], Table39[[#This Row],[NA in Training Hours Contract]], Table39[[#This Row],[Med Aide/Tech Hours Contract]])</f>
        <v>0</v>
      </c>
      <c r="AF431" s="4">
        <f>Table39[[#This Row],[CNA/NA/Med Aide Contract Hours]]/Table39[[#This Row],[Total CNA, NA in Training, Med Aide/Tech Hours]]</f>
        <v>0</v>
      </c>
      <c r="AG431" s="3">
        <v>103.44722222222222</v>
      </c>
      <c r="AH431" s="3">
        <v>0</v>
      </c>
      <c r="AI431" s="4">
        <f>Table39[[#This Row],[CNA Hours Contract]]/Table39[[#This Row],[CNA Hours]]</f>
        <v>0</v>
      </c>
      <c r="AJ431" s="3">
        <v>0</v>
      </c>
      <c r="AK431" s="3">
        <v>0</v>
      </c>
      <c r="AL431" s="4">
        <v>0</v>
      </c>
      <c r="AM431" s="3">
        <v>26.861111111111111</v>
      </c>
      <c r="AN431" s="3">
        <v>0</v>
      </c>
      <c r="AO431" s="4">
        <f>Table39[[#This Row],[Med Aide/Tech Hours Contract]]/Table39[[#This Row],[Med Aide/Tech Hours]]</f>
        <v>0</v>
      </c>
      <c r="AP431" s="1" t="s">
        <v>429</v>
      </c>
      <c r="AQ431" s="1">
        <v>7</v>
      </c>
    </row>
    <row r="432" spans="1:43" x14ac:dyDescent="0.2">
      <c r="A432" s="1" t="s">
        <v>479</v>
      </c>
      <c r="B432" s="1" t="s">
        <v>911</v>
      </c>
      <c r="C432" s="1" t="s">
        <v>1090</v>
      </c>
      <c r="D432" s="1" t="s">
        <v>1272</v>
      </c>
      <c r="E432" s="3">
        <v>49.911111111111111</v>
      </c>
      <c r="F432" s="3">
        <f t="shared" si="20"/>
        <v>198.69966666666664</v>
      </c>
      <c r="G432" s="3">
        <f>SUM(Table39[[#This Row],[RN Hours Contract (W/ Admin, DON)]], Table39[[#This Row],[LPN Contract Hours (w/ Admin)]], Table39[[#This Row],[CNA/NA/Med Aide Contract Hours]])</f>
        <v>0</v>
      </c>
      <c r="H432" s="4">
        <f>Table39[[#This Row],[Total Contract Hours]]/Table39[[#This Row],[Total Hours Nurse Staffing]]</f>
        <v>0</v>
      </c>
      <c r="I432" s="3">
        <f>SUM(Table39[[#This Row],[RN Hours]], Table39[[#This Row],[RN Admin Hours]], Table39[[#This Row],[RN DON Hours]])</f>
        <v>32.602777777777774</v>
      </c>
      <c r="J432" s="3">
        <f t="shared" si="18"/>
        <v>0</v>
      </c>
      <c r="K432" s="4">
        <f>Table39[[#This Row],[RN Hours Contract (W/ Admin, DON)]]/Table39[[#This Row],[RN Hours (w/ Admin, DON)]]</f>
        <v>0</v>
      </c>
      <c r="L432" s="3">
        <v>23.947222222222223</v>
      </c>
      <c r="M432" s="3">
        <v>0</v>
      </c>
      <c r="N432" s="4">
        <f>Table39[[#This Row],[RN Hours Contract]]/Table39[[#This Row],[RN Hours]]</f>
        <v>0</v>
      </c>
      <c r="O432" s="3">
        <v>3.9444444444444446</v>
      </c>
      <c r="P432" s="3">
        <v>0</v>
      </c>
      <c r="Q432" s="4">
        <f>Table39[[#This Row],[RN Admin Hours Contract]]/Table39[[#This Row],[RN Admin Hours]]</f>
        <v>0</v>
      </c>
      <c r="R432" s="3">
        <v>4.7111111111111112</v>
      </c>
      <c r="S432" s="3">
        <v>0</v>
      </c>
      <c r="T432" s="4">
        <f>Table39[[#This Row],[RN DON Hours Contract]]/Table39[[#This Row],[RN DON Hours]]</f>
        <v>0</v>
      </c>
      <c r="U432" s="3">
        <f>SUM(Table39[[#This Row],[LPN Hours]], Table39[[#This Row],[LPN Admin Hours]])</f>
        <v>41.572222222222223</v>
      </c>
      <c r="V432" s="3">
        <f>Table39[[#This Row],[LPN Hours Contract]]+Table39[[#This Row],[LPN Admin Hours Contract]]</f>
        <v>0</v>
      </c>
      <c r="W432" s="4">
        <f t="shared" si="19"/>
        <v>0</v>
      </c>
      <c r="X432" s="3">
        <v>26.122222222222224</v>
      </c>
      <c r="Y432" s="3">
        <v>0</v>
      </c>
      <c r="Z432" s="4">
        <f>Table39[[#This Row],[LPN Hours Contract]]/Table39[[#This Row],[LPN Hours]]</f>
        <v>0</v>
      </c>
      <c r="AA432" s="3">
        <v>15.45</v>
      </c>
      <c r="AB432" s="3">
        <v>0</v>
      </c>
      <c r="AC432" s="4">
        <f>Table39[[#This Row],[LPN Admin Hours Contract]]/Table39[[#This Row],[LPN Admin Hours]]</f>
        <v>0</v>
      </c>
      <c r="AD432" s="3">
        <f>SUM(Table39[[#This Row],[CNA Hours]], Table39[[#This Row],[NA in Training Hours]], Table39[[#This Row],[Med Aide/Tech Hours]])</f>
        <v>124.52466666666666</v>
      </c>
      <c r="AE432" s="3">
        <f>SUM(Table39[[#This Row],[CNA Hours Contract]], Table39[[#This Row],[NA in Training Hours Contract]], Table39[[#This Row],[Med Aide/Tech Hours Contract]])</f>
        <v>0</v>
      </c>
      <c r="AF432" s="4">
        <f>Table39[[#This Row],[CNA/NA/Med Aide Contract Hours]]/Table39[[#This Row],[Total CNA, NA in Training, Med Aide/Tech Hours]]</f>
        <v>0</v>
      </c>
      <c r="AG432" s="3">
        <v>102.69966666666666</v>
      </c>
      <c r="AH432" s="3">
        <v>0</v>
      </c>
      <c r="AI432" s="4">
        <f>Table39[[#This Row],[CNA Hours Contract]]/Table39[[#This Row],[CNA Hours]]</f>
        <v>0</v>
      </c>
      <c r="AJ432" s="3">
        <v>0</v>
      </c>
      <c r="AK432" s="3">
        <v>0</v>
      </c>
      <c r="AL432" s="4">
        <v>0</v>
      </c>
      <c r="AM432" s="3">
        <v>21.824999999999999</v>
      </c>
      <c r="AN432" s="3">
        <v>0</v>
      </c>
      <c r="AO432" s="4">
        <f>Table39[[#This Row],[Med Aide/Tech Hours Contract]]/Table39[[#This Row],[Med Aide/Tech Hours]]</f>
        <v>0</v>
      </c>
      <c r="AP432" s="1" t="s">
        <v>430</v>
      </c>
      <c r="AQ432" s="1">
        <v>7</v>
      </c>
    </row>
    <row r="433" spans="1:43" x14ac:dyDescent="0.2">
      <c r="A433" s="1" t="s">
        <v>479</v>
      </c>
      <c r="B433" s="1" t="s">
        <v>912</v>
      </c>
      <c r="C433" s="1" t="s">
        <v>1012</v>
      </c>
      <c r="D433" s="1" t="s">
        <v>1229</v>
      </c>
      <c r="E433" s="3">
        <v>70.566666666666663</v>
      </c>
      <c r="F433" s="3">
        <f t="shared" si="20"/>
        <v>353.96944444444443</v>
      </c>
      <c r="G433" s="3">
        <f>SUM(Table39[[#This Row],[RN Hours Contract (W/ Admin, DON)]], Table39[[#This Row],[LPN Contract Hours (w/ Admin)]], Table39[[#This Row],[CNA/NA/Med Aide Contract Hours]])</f>
        <v>0</v>
      </c>
      <c r="H433" s="4">
        <f>Table39[[#This Row],[Total Contract Hours]]/Table39[[#This Row],[Total Hours Nurse Staffing]]</f>
        <v>0</v>
      </c>
      <c r="I433" s="3">
        <f>SUM(Table39[[#This Row],[RN Hours]], Table39[[#This Row],[RN Admin Hours]], Table39[[#This Row],[RN DON Hours]])</f>
        <v>47.905555555555559</v>
      </c>
      <c r="J433" s="3">
        <f t="shared" ref="J433:J480" si="21">SUM(M433,P433,S433)</f>
        <v>0</v>
      </c>
      <c r="K433" s="4">
        <f>Table39[[#This Row],[RN Hours Contract (W/ Admin, DON)]]/Table39[[#This Row],[RN Hours (w/ Admin, DON)]]</f>
        <v>0</v>
      </c>
      <c r="L433" s="3">
        <v>36.769444444444446</v>
      </c>
      <c r="M433" s="3">
        <v>0</v>
      </c>
      <c r="N433" s="4">
        <f>Table39[[#This Row],[RN Hours Contract]]/Table39[[#This Row],[RN Hours]]</f>
        <v>0</v>
      </c>
      <c r="O433" s="3">
        <v>5.9805555555555552</v>
      </c>
      <c r="P433" s="3">
        <v>0</v>
      </c>
      <c r="Q433" s="4">
        <f>Table39[[#This Row],[RN Admin Hours Contract]]/Table39[[#This Row],[RN Admin Hours]]</f>
        <v>0</v>
      </c>
      <c r="R433" s="3">
        <v>5.1555555555555559</v>
      </c>
      <c r="S433" s="3">
        <v>0</v>
      </c>
      <c r="T433" s="4">
        <f>Table39[[#This Row],[RN DON Hours Contract]]/Table39[[#This Row],[RN DON Hours]]</f>
        <v>0</v>
      </c>
      <c r="U433" s="3">
        <f>SUM(Table39[[#This Row],[LPN Hours]], Table39[[#This Row],[LPN Admin Hours]])</f>
        <v>81.580555555555549</v>
      </c>
      <c r="V433" s="3">
        <f>Table39[[#This Row],[LPN Hours Contract]]+Table39[[#This Row],[LPN Admin Hours Contract]]</f>
        <v>0</v>
      </c>
      <c r="W433" s="4">
        <f t="shared" ref="W433:W480" si="22">V433/U433</f>
        <v>0</v>
      </c>
      <c r="X433" s="3">
        <v>81.580555555555549</v>
      </c>
      <c r="Y433" s="3">
        <v>0</v>
      </c>
      <c r="Z433" s="4">
        <f>Table39[[#This Row],[LPN Hours Contract]]/Table39[[#This Row],[LPN Hours]]</f>
        <v>0</v>
      </c>
      <c r="AA433" s="3">
        <v>0</v>
      </c>
      <c r="AB433" s="3">
        <v>0</v>
      </c>
      <c r="AC433" s="4">
        <v>0</v>
      </c>
      <c r="AD433" s="3">
        <f>SUM(Table39[[#This Row],[CNA Hours]], Table39[[#This Row],[NA in Training Hours]], Table39[[#This Row],[Med Aide/Tech Hours]])</f>
        <v>224.48333333333332</v>
      </c>
      <c r="AE433" s="3">
        <f>SUM(Table39[[#This Row],[CNA Hours Contract]], Table39[[#This Row],[NA in Training Hours Contract]], Table39[[#This Row],[Med Aide/Tech Hours Contract]])</f>
        <v>0</v>
      </c>
      <c r="AF433" s="4">
        <f>Table39[[#This Row],[CNA/NA/Med Aide Contract Hours]]/Table39[[#This Row],[Total CNA, NA in Training, Med Aide/Tech Hours]]</f>
        <v>0</v>
      </c>
      <c r="AG433" s="3">
        <v>174.94166666666666</v>
      </c>
      <c r="AH433" s="3">
        <v>0</v>
      </c>
      <c r="AI433" s="4">
        <f>Table39[[#This Row],[CNA Hours Contract]]/Table39[[#This Row],[CNA Hours]]</f>
        <v>0</v>
      </c>
      <c r="AJ433" s="3">
        <v>0</v>
      </c>
      <c r="AK433" s="3">
        <v>0</v>
      </c>
      <c r="AL433" s="4">
        <v>0</v>
      </c>
      <c r="AM433" s="3">
        <v>49.541666666666664</v>
      </c>
      <c r="AN433" s="3">
        <v>0</v>
      </c>
      <c r="AO433" s="4">
        <f>Table39[[#This Row],[Med Aide/Tech Hours Contract]]/Table39[[#This Row],[Med Aide/Tech Hours]]</f>
        <v>0</v>
      </c>
      <c r="AP433" s="1" t="s">
        <v>431</v>
      </c>
      <c r="AQ433" s="1">
        <v>7</v>
      </c>
    </row>
    <row r="434" spans="1:43" x14ac:dyDescent="0.2">
      <c r="A434" s="1" t="s">
        <v>479</v>
      </c>
      <c r="B434" s="1" t="s">
        <v>913</v>
      </c>
      <c r="C434" s="1" t="s">
        <v>1191</v>
      </c>
      <c r="D434" s="1" t="s">
        <v>1276</v>
      </c>
      <c r="E434" s="3">
        <v>32.6</v>
      </c>
      <c r="F434" s="3">
        <f t="shared" si="20"/>
        <v>219.70755555555556</v>
      </c>
      <c r="G434" s="3">
        <f>SUM(Table39[[#This Row],[RN Hours Contract (W/ Admin, DON)]], Table39[[#This Row],[LPN Contract Hours (w/ Admin)]], Table39[[#This Row],[CNA/NA/Med Aide Contract Hours]])</f>
        <v>59.783333333333339</v>
      </c>
      <c r="H434" s="4">
        <f>Table39[[#This Row],[Total Contract Hours]]/Table39[[#This Row],[Total Hours Nurse Staffing]]</f>
        <v>0.27210413033891517</v>
      </c>
      <c r="I434" s="3">
        <f>SUM(Table39[[#This Row],[RN Hours]], Table39[[#This Row],[RN Admin Hours]], Table39[[#This Row],[RN DON Hours]])</f>
        <v>57.914888888888889</v>
      </c>
      <c r="J434" s="3">
        <f t="shared" si="21"/>
        <v>0.72855555555555551</v>
      </c>
      <c r="K434" s="4">
        <f>Table39[[#This Row],[RN Hours Contract (W/ Admin, DON)]]/Table39[[#This Row],[RN Hours (w/ Admin, DON)]]</f>
        <v>1.2579762640196149E-2</v>
      </c>
      <c r="L434" s="3">
        <v>40.627333333333333</v>
      </c>
      <c r="M434" s="3">
        <v>0.72855555555555551</v>
      </c>
      <c r="N434" s="4">
        <f>Table39[[#This Row],[RN Hours Contract]]/Table39[[#This Row],[RN Hours]]</f>
        <v>1.7932645236102676E-2</v>
      </c>
      <c r="O434" s="3">
        <v>11.865333333333334</v>
      </c>
      <c r="P434" s="3">
        <v>0</v>
      </c>
      <c r="Q434" s="4">
        <f>Table39[[#This Row],[RN Admin Hours Contract]]/Table39[[#This Row],[RN Admin Hours]]</f>
        <v>0</v>
      </c>
      <c r="R434" s="3">
        <v>5.4222222222222225</v>
      </c>
      <c r="S434" s="3">
        <v>0</v>
      </c>
      <c r="T434" s="4">
        <f>Table39[[#This Row],[RN DON Hours Contract]]/Table39[[#This Row],[RN DON Hours]]</f>
        <v>0</v>
      </c>
      <c r="U434" s="3">
        <f>SUM(Table39[[#This Row],[LPN Hours]], Table39[[#This Row],[LPN Admin Hours]])</f>
        <v>30.190666666666665</v>
      </c>
      <c r="V434" s="3">
        <f>Table39[[#This Row],[LPN Hours Contract]]+Table39[[#This Row],[LPN Admin Hours Contract]]</f>
        <v>7.4639999999999995</v>
      </c>
      <c r="W434" s="4">
        <f t="shared" si="22"/>
        <v>0.24722872410899616</v>
      </c>
      <c r="X434" s="3">
        <v>30.190666666666665</v>
      </c>
      <c r="Y434" s="3">
        <v>7.4639999999999995</v>
      </c>
      <c r="Z434" s="4">
        <f>Table39[[#This Row],[LPN Hours Contract]]/Table39[[#This Row],[LPN Hours]]</f>
        <v>0.24722872410899616</v>
      </c>
      <c r="AA434" s="3">
        <v>0</v>
      </c>
      <c r="AB434" s="3">
        <v>0</v>
      </c>
      <c r="AC434" s="4">
        <v>0</v>
      </c>
      <c r="AD434" s="3">
        <f>SUM(Table39[[#This Row],[CNA Hours]], Table39[[#This Row],[NA in Training Hours]], Table39[[#This Row],[Med Aide/Tech Hours]])</f>
        <v>131.602</v>
      </c>
      <c r="AE434" s="3">
        <f>SUM(Table39[[#This Row],[CNA Hours Contract]], Table39[[#This Row],[NA in Training Hours Contract]], Table39[[#This Row],[Med Aide/Tech Hours Contract]])</f>
        <v>51.590777777777781</v>
      </c>
      <c r="AF434" s="4">
        <f>Table39[[#This Row],[CNA/NA/Med Aide Contract Hours]]/Table39[[#This Row],[Total CNA, NA in Training, Med Aide/Tech Hours]]</f>
        <v>0.39202122899179176</v>
      </c>
      <c r="AG434" s="3">
        <v>104.61411111111111</v>
      </c>
      <c r="AH434" s="3">
        <v>47.457444444444448</v>
      </c>
      <c r="AI434" s="4">
        <f>Table39[[#This Row],[CNA Hours Contract]]/Table39[[#This Row],[CNA Hours]]</f>
        <v>0.45364285888774303</v>
      </c>
      <c r="AJ434" s="3">
        <v>0</v>
      </c>
      <c r="AK434" s="3">
        <v>0</v>
      </c>
      <c r="AL434" s="4">
        <v>0</v>
      </c>
      <c r="AM434" s="3">
        <v>26.987888888888897</v>
      </c>
      <c r="AN434" s="3">
        <v>4.1333333333333337</v>
      </c>
      <c r="AO434" s="4">
        <f>Table39[[#This Row],[Med Aide/Tech Hours Contract]]/Table39[[#This Row],[Med Aide/Tech Hours]]</f>
        <v>0.15315511896282691</v>
      </c>
      <c r="AP434" s="1" t="s">
        <v>432</v>
      </c>
      <c r="AQ434" s="1">
        <v>7</v>
      </c>
    </row>
    <row r="435" spans="1:43" x14ac:dyDescent="0.2">
      <c r="A435" s="1" t="s">
        <v>479</v>
      </c>
      <c r="B435" s="1" t="s">
        <v>914</v>
      </c>
      <c r="C435" s="1" t="s">
        <v>1080</v>
      </c>
      <c r="D435" s="1" t="s">
        <v>1276</v>
      </c>
      <c r="E435" s="3">
        <v>44.677777777777777</v>
      </c>
      <c r="F435" s="3">
        <f t="shared" si="20"/>
        <v>213.87688888888889</v>
      </c>
      <c r="G435" s="3">
        <f>SUM(Table39[[#This Row],[RN Hours Contract (W/ Admin, DON)]], Table39[[#This Row],[LPN Contract Hours (w/ Admin)]], Table39[[#This Row],[CNA/NA/Med Aide Contract Hours]])</f>
        <v>0</v>
      </c>
      <c r="H435" s="4">
        <f>Table39[[#This Row],[Total Contract Hours]]/Table39[[#This Row],[Total Hours Nurse Staffing]]</f>
        <v>0</v>
      </c>
      <c r="I435" s="3">
        <f>SUM(Table39[[#This Row],[RN Hours]], Table39[[#This Row],[RN Admin Hours]], Table39[[#This Row],[RN DON Hours]])</f>
        <v>40.447222222222223</v>
      </c>
      <c r="J435" s="3">
        <f t="shared" si="21"/>
        <v>0</v>
      </c>
      <c r="K435" s="4">
        <f>Table39[[#This Row],[RN Hours Contract (W/ Admin, DON)]]/Table39[[#This Row],[RN Hours (w/ Admin, DON)]]</f>
        <v>0</v>
      </c>
      <c r="L435" s="3">
        <v>29.18611111111111</v>
      </c>
      <c r="M435" s="3">
        <v>0</v>
      </c>
      <c r="N435" s="4">
        <f>Table39[[#This Row],[RN Hours Contract]]/Table39[[#This Row],[RN Hours]]</f>
        <v>0</v>
      </c>
      <c r="O435" s="3">
        <v>5.927777777777778</v>
      </c>
      <c r="P435" s="3">
        <v>0</v>
      </c>
      <c r="Q435" s="4">
        <f>Table39[[#This Row],[RN Admin Hours Contract]]/Table39[[#This Row],[RN Admin Hours]]</f>
        <v>0</v>
      </c>
      <c r="R435" s="3">
        <v>5.333333333333333</v>
      </c>
      <c r="S435" s="3">
        <v>0</v>
      </c>
      <c r="T435" s="4">
        <f>Table39[[#This Row],[RN DON Hours Contract]]/Table39[[#This Row],[RN DON Hours]]</f>
        <v>0</v>
      </c>
      <c r="U435" s="3">
        <f>SUM(Table39[[#This Row],[LPN Hours]], Table39[[#This Row],[LPN Admin Hours]])</f>
        <v>62.133333333333333</v>
      </c>
      <c r="V435" s="3">
        <f>Table39[[#This Row],[LPN Hours Contract]]+Table39[[#This Row],[LPN Admin Hours Contract]]</f>
        <v>0</v>
      </c>
      <c r="W435" s="4">
        <f t="shared" si="22"/>
        <v>0</v>
      </c>
      <c r="X435" s="3">
        <v>44.68611111111111</v>
      </c>
      <c r="Y435" s="3">
        <v>0</v>
      </c>
      <c r="Z435" s="4">
        <f>Table39[[#This Row],[LPN Hours Contract]]/Table39[[#This Row],[LPN Hours]]</f>
        <v>0</v>
      </c>
      <c r="AA435" s="3">
        <v>17.447222222222223</v>
      </c>
      <c r="AB435" s="3">
        <v>0</v>
      </c>
      <c r="AC435" s="4">
        <f>Table39[[#This Row],[LPN Admin Hours Contract]]/Table39[[#This Row],[LPN Admin Hours]]</f>
        <v>0</v>
      </c>
      <c r="AD435" s="3">
        <f>SUM(Table39[[#This Row],[CNA Hours]], Table39[[#This Row],[NA in Training Hours]], Table39[[#This Row],[Med Aide/Tech Hours]])</f>
        <v>111.29633333333334</v>
      </c>
      <c r="AE435" s="3">
        <f>SUM(Table39[[#This Row],[CNA Hours Contract]], Table39[[#This Row],[NA in Training Hours Contract]], Table39[[#This Row],[Med Aide/Tech Hours Contract]])</f>
        <v>0</v>
      </c>
      <c r="AF435" s="4">
        <f>Table39[[#This Row],[CNA/NA/Med Aide Contract Hours]]/Table39[[#This Row],[Total CNA, NA in Training, Med Aide/Tech Hours]]</f>
        <v>0</v>
      </c>
      <c r="AG435" s="3">
        <v>111.29633333333334</v>
      </c>
      <c r="AH435" s="3">
        <v>0</v>
      </c>
      <c r="AI435" s="4">
        <f>Table39[[#This Row],[CNA Hours Contract]]/Table39[[#This Row],[CNA Hours]]</f>
        <v>0</v>
      </c>
      <c r="AJ435" s="3">
        <v>0</v>
      </c>
      <c r="AK435" s="3">
        <v>0</v>
      </c>
      <c r="AL435" s="4">
        <v>0</v>
      </c>
      <c r="AM435" s="3">
        <v>0</v>
      </c>
      <c r="AN435" s="3">
        <v>0</v>
      </c>
      <c r="AO435" s="4">
        <v>0</v>
      </c>
      <c r="AP435" s="1" t="s">
        <v>433</v>
      </c>
      <c r="AQ435" s="1">
        <v>7</v>
      </c>
    </row>
    <row r="436" spans="1:43" x14ac:dyDescent="0.2">
      <c r="A436" s="1" t="s">
        <v>479</v>
      </c>
      <c r="B436" s="1" t="s">
        <v>915</v>
      </c>
      <c r="C436" s="1" t="s">
        <v>1193</v>
      </c>
      <c r="D436" s="1" t="s">
        <v>1220</v>
      </c>
      <c r="E436" s="3">
        <v>23.333333333333332</v>
      </c>
      <c r="F436" s="3">
        <f t="shared" si="20"/>
        <v>64.74355555555556</v>
      </c>
      <c r="G436" s="3">
        <f>SUM(Table39[[#This Row],[RN Hours Contract (W/ Admin, DON)]], Table39[[#This Row],[LPN Contract Hours (w/ Admin)]], Table39[[#This Row],[CNA/NA/Med Aide Contract Hours]])</f>
        <v>5.2444444444444445</v>
      </c>
      <c r="H436" s="4">
        <f>Table39[[#This Row],[Total Contract Hours]]/Table39[[#This Row],[Total Hours Nurse Staffing]]</f>
        <v>8.1003343104075559E-2</v>
      </c>
      <c r="I436" s="3">
        <f>SUM(Table39[[#This Row],[RN Hours]], Table39[[#This Row],[RN Admin Hours]], Table39[[#This Row],[RN DON Hours]])</f>
        <v>7.6657777777777767</v>
      </c>
      <c r="J436" s="3">
        <f t="shared" si="21"/>
        <v>5.2444444444444445</v>
      </c>
      <c r="K436" s="4">
        <f>Table39[[#This Row],[RN Hours Contract (W/ Admin, DON)]]/Table39[[#This Row],[RN Hours (w/ Admin, DON)]]</f>
        <v>0.68413729128014855</v>
      </c>
      <c r="L436" s="3">
        <v>2.3324444444444441</v>
      </c>
      <c r="M436" s="3">
        <v>0</v>
      </c>
      <c r="N436" s="4">
        <f>Table39[[#This Row],[RN Hours Contract]]/Table39[[#This Row],[RN Hours]]</f>
        <v>0</v>
      </c>
      <c r="O436" s="3">
        <v>0</v>
      </c>
      <c r="P436" s="3">
        <v>0</v>
      </c>
      <c r="Q436" s="4">
        <v>0</v>
      </c>
      <c r="R436" s="3">
        <v>5.333333333333333</v>
      </c>
      <c r="S436" s="3">
        <v>5.2444444444444445</v>
      </c>
      <c r="T436" s="4">
        <f>Table39[[#This Row],[RN DON Hours Contract]]/Table39[[#This Row],[RN DON Hours]]</f>
        <v>0.98333333333333339</v>
      </c>
      <c r="U436" s="3">
        <f>SUM(Table39[[#This Row],[LPN Hours]], Table39[[#This Row],[LPN Admin Hours]])</f>
        <v>18.360111111111109</v>
      </c>
      <c r="V436" s="3">
        <f>Table39[[#This Row],[LPN Hours Contract]]+Table39[[#This Row],[LPN Admin Hours Contract]]</f>
        <v>0</v>
      </c>
      <c r="W436" s="4">
        <f t="shared" si="22"/>
        <v>0</v>
      </c>
      <c r="X436" s="3">
        <v>15.709333333333332</v>
      </c>
      <c r="Y436" s="3">
        <v>0</v>
      </c>
      <c r="Z436" s="4">
        <f>Table39[[#This Row],[LPN Hours Contract]]/Table39[[#This Row],[LPN Hours]]</f>
        <v>0</v>
      </c>
      <c r="AA436" s="3">
        <v>2.6507777777777779</v>
      </c>
      <c r="AB436" s="3">
        <v>0</v>
      </c>
      <c r="AC436" s="4">
        <f>Table39[[#This Row],[LPN Admin Hours Contract]]/Table39[[#This Row],[LPN Admin Hours]]</f>
        <v>0</v>
      </c>
      <c r="AD436" s="3">
        <f>SUM(Table39[[#This Row],[CNA Hours]], Table39[[#This Row],[NA in Training Hours]], Table39[[#This Row],[Med Aide/Tech Hours]])</f>
        <v>38.717666666666666</v>
      </c>
      <c r="AE436" s="3">
        <f>SUM(Table39[[#This Row],[CNA Hours Contract]], Table39[[#This Row],[NA in Training Hours Contract]], Table39[[#This Row],[Med Aide/Tech Hours Contract]])</f>
        <v>0</v>
      </c>
      <c r="AF436" s="4">
        <f>Table39[[#This Row],[CNA/NA/Med Aide Contract Hours]]/Table39[[#This Row],[Total CNA, NA in Training, Med Aide/Tech Hours]]</f>
        <v>0</v>
      </c>
      <c r="AG436" s="3">
        <v>23.341000000000001</v>
      </c>
      <c r="AH436" s="3">
        <v>0</v>
      </c>
      <c r="AI436" s="4">
        <f>Table39[[#This Row],[CNA Hours Contract]]/Table39[[#This Row],[CNA Hours]]</f>
        <v>0</v>
      </c>
      <c r="AJ436" s="3">
        <v>8.7792222222222236</v>
      </c>
      <c r="AK436" s="3">
        <v>0</v>
      </c>
      <c r="AL436" s="4">
        <f>Table39[[#This Row],[NA in Training Hours Contract]]/Table39[[#This Row],[NA in Training Hours]]</f>
        <v>0</v>
      </c>
      <c r="AM436" s="3">
        <v>6.5974444444444442</v>
      </c>
      <c r="AN436" s="3">
        <v>0</v>
      </c>
      <c r="AO436" s="4">
        <f>Table39[[#This Row],[Med Aide/Tech Hours Contract]]/Table39[[#This Row],[Med Aide/Tech Hours]]</f>
        <v>0</v>
      </c>
      <c r="AP436" s="1" t="s">
        <v>434</v>
      </c>
      <c r="AQ436" s="1">
        <v>7</v>
      </c>
    </row>
    <row r="437" spans="1:43" x14ac:dyDescent="0.2">
      <c r="A437" s="1" t="s">
        <v>479</v>
      </c>
      <c r="B437" s="1" t="s">
        <v>916</v>
      </c>
      <c r="C437" s="1" t="s">
        <v>1086</v>
      </c>
      <c r="D437" s="1" t="s">
        <v>1287</v>
      </c>
      <c r="E437" s="3">
        <v>79.25555555555556</v>
      </c>
      <c r="F437" s="3">
        <f t="shared" si="20"/>
        <v>256.0961111111111</v>
      </c>
      <c r="G437" s="3">
        <f>SUM(Table39[[#This Row],[RN Hours Contract (W/ Admin, DON)]], Table39[[#This Row],[LPN Contract Hours (w/ Admin)]], Table39[[#This Row],[CNA/NA/Med Aide Contract Hours]])</f>
        <v>0</v>
      </c>
      <c r="H437" s="4">
        <f>Table39[[#This Row],[Total Contract Hours]]/Table39[[#This Row],[Total Hours Nurse Staffing]]</f>
        <v>0</v>
      </c>
      <c r="I437" s="3">
        <f>SUM(Table39[[#This Row],[RN Hours]], Table39[[#This Row],[RN Admin Hours]], Table39[[#This Row],[RN DON Hours]])</f>
        <v>52.987777777777772</v>
      </c>
      <c r="J437" s="3">
        <f t="shared" si="21"/>
        <v>0</v>
      </c>
      <c r="K437" s="4">
        <f>Table39[[#This Row],[RN Hours Contract (W/ Admin, DON)]]/Table39[[#This Row],[RN Hours (w/ Admin, DON)]]</f>
        <v>0</v>
      </c>
      <c r="L437" s="3">
        <v>28.207555555555555</v>
      </c>
      <c r="M437" s="3">
        <v>0</v>
      </c>
      <c r="N437" s="4">
        <f>Table39[[#This Row],[RN Hours Contract]]/Table39[[#This Row],[RN Hours]]</f>
        <v>0</v>
      </c>
      <c r="O437" s="3">
        <v>19.780222222222218</v>
      </c>
      <c r="P437" s="3">
        <v>0</v>
      </c>
      <c r="Q437" s="4">
        <f>Table39[[#This Row],[RN Admin Hours Contract]]/Table39[[#This Row],[RN Admin Hours]]</f>
        <v>0</v>
      </c>
      <c r="R437" s="3">
        <v>5</v>
      </c>
      <c r="S437" s="3">
        <v>0</v>
      </c>
      <c r="T437" s="4">
        <f>Table39[[#This Row],[RN DON Hours Contract]]/Table39[[#This Row],[RN DON Hours]]</f>
        <v>0</v>
      </c>
      <c r="U437" s="3">
        <f>SUM(Table39[[#This Row],[LPN Hours]], Table39[[#This Row],[LPN Admin Hours]])</f>
        <v>64.634999999999991</v>
      </c>
      <c r="V437" s="3">
        <f>Table39[[#This Row],[LPN Hours Contract]]+Table39[[#This Row],[LPN Admin Hours Contract]]</f>
        <v>0</v>
      </c>
      <c r="W437" s="4">
        <f t="shared" si="22"/>
        <v>0</v>
      </c>
      <c r="X437" s="3">
        <v>64.634999999999991</v>
      </c>
      <c r="Y437" s="3">
        <v>0</v>
      </c>
      <c r="Z437" s="4">
        <f>Table39[[#This Row],[LPN Hours Contract]]/Table39[[#This Row],[LPN Hours]]</f>
        <v>0</v>
      </c>
      <c r="AA437" s="3">
        <v>0</v>
      </c>
      <c r="AB437" s="3">
        <v>0</v>
      </c>
      <c r="AC437" s="4">
        <v>0</v>
      </c>
      <c r="AD437" s="3">
        <f>SUM(Table39[[#This Row],[CNA Hours]], Table39[[#This Row],[NA in Training Hours]], Table39[[#This Row],[Med Aide/Tech Hours]])</f>
        <v>138.47333333333333</v>
      </c>
      <c r="AE437" s="3">
        <f>SUM(Table39[[#This Row],[CNA Hours Contract]], Table39[[#This Row],[NA in Training Hours Contract]], Table39[[#This Row],[Med Aide/Tech Hours Contract]])</f>
        <v>0</v>
      </c>
      <c r="AF437" s="4">
        <f>Table39[[#This Row],[CNA/NA/Med Aide Contract Hours]]/Table39[[#This Row],[Total CNA, NA in Training, Med Aide/Tech Hours]]</f>
        <v>0</v>
      </c>
      <c r="AG437" s="3">
        <v>109.25733333333334</v>
      </c>
      <c r="AH437" s="3">
        <v>0</v>
      </c>
      <c r="AI437" s="4">
        <f>Table39[[#This Row],[CNA Hours Contract]]/Table39[[#This Row],[CNA Hours]]</f>
        <v>0</v>
      </c>
      <c r="AJ437" s="3">
        <v>3.670555555555556</v>
      </c>
      <c r="AK437" s="3">
        <v>0</v>
      </c>
      <c r="AL437" s="4">
        <f>Table39[[#This Row],[NA in Training Hours Contract]]/Table39[[#This Row],[NA in Training Hours]]</f>
        <v>0</v>
      </c>
      <c r="AM437" s="3">
        <v>25.545444444444442</v>
      </c>
      <c r="AN437" s="3">
        <v>0</v>
      </c>
      <c r="AO437" s="4">
        <f>Table39[[#This Row],[Med Aide/Tech Hours Contract]]/Table39[[#This Row],[Med Aide/Tech Hours]]</f>
        <v>0</v>
      </c>
      <c r="AP437" s="1" t="s">
        <v>435</v>
      </c>
      <c r="AQ437" s="1">
        <v>7</v>
      </c>
    </row>
    <row r="438" spans="1:43" x14ac:dyDescent="0.2">
      <c r="A438" s="1" t="s">
        <v>479</v>
      </c>
      <c r="B438" s="1" t="s">
        <v>917</v>
      </c>
      <c r="C438" s="1" t="s">
        <v>1031</v>
      </c>
      <c r="D438" s="1" t="s">
        <v>1203</v>
      </c>
      <c r="E438" s="3">
        <v>148.54444444444445</v>
      </c>
      <c r="F438" s="3">
        <f t="shared" si="20"/>
        <v>596.38444444444451</v>
      </c>
      <c r="G438" s="3">
        <f>SUM(Table39[[#This Row],[RN Hours Contract (W/ Admin, DON)]], Table39[[#This Row],[LPN Contract Hours (w/ Admin)]], Table39[[#This Row],[CNA/NA/Med Aide Contract Hours]])</f>
        <v>0</v>
      </c>
      <c r="H438" s="4">
        <f>Table39[[#This Row],[Total Contract Hours]]/Table39[[#This Row],[Total Hours Nurse Staffing]]</f>
        <v>0</v>
      </c>
      <c r="I438" s="3">
        <f>SUM(Table39[[#This Row],[RN Hours]], Table39[[#This Row],[RN Admin Hours]], Table39[[#This Row],[RN DON Hours]])</f>
        <v>54.86611111111111</v>
      </c>
      <c r="J438" s="3">
        <f t="shared" si="21"/>
        <v>0</v>
      </c>
      <c r="K438" s="4">
        <f>Table39[[#This Row],[RN Hours Contract (W/ Admin, DON)]]/Table39[[#This Row],[RN Hours (w/ Admin, DON)]]</f>
        <v>0</v>
      </c>
      <c r="L438" s="3">
        <v>28.804222222222222</v>
      </c>
      <c r="M438" s="3">
        <v>0</v>
      </c>
      <c r="N438" s="4">
        <f>Table39[[#This Row],[RN Hours Contract]]/Table39[[#This Row],[RN Hours]]</f>
        <v>0</v>
      </c>
      <c r="O438" s="3">
        <v>26.061888888888891</v>
      </c>
      <c r="P438" s="3">
        <v>0</v>
      </c>
      <c r="Q438" s="4">
        <f>Table39[[#This Row],[RN Admin Hours Contract]]/Table39[[#This Row],[RN Admin Hours]]</f>
        <v>0</v>
      </c>
      <c r="R438" s="3">
        <v>0</v>
      </c>
      <c r="S438" s="3">
        <v>0</v>
      </c>
      <c r="T438" s="4">
        <v>0</v>
      </c>
      <c r="U438" s="3">
        <f>SUM(Table39[[#This Row],[LPN Hours]], Table39[[#This Row],[LPN Admin Hours]])</f>
        <v>176.57644444444446</v>
      </c>
      <c r="V438" s="3">
        <f>Table39[[#This Row],[LPN Hours Contract]]+Table39[[#This Row],[LPN Admin Hours Contract]]</f>
        <v>0</v>
      </c>
      <c r="W438" s="4">
        <f t="shared" si="22"/>
        <v>0</v>
      </c>
      <c r="X438" s="3">
        <v>123.80688888888889</v>
      </c>
      <c r="Y438" s="3">
        <v>0</v>
      </c>
      <c r="Z438" s="4">
        <f>Table39[[#This Row],[LPN Hours Contract]]/Table39[[#This Row],[LPN Hours]]</f>
        <v>0</v>
      </c>
      <c r="AA438" s="3">
        <v>52.769555555555556</v>
      </c>
      <c r="AB438" s="3">
        <v>0</v>
      </c>
      <c r="AC438" s="4">
        <f>Table39[[#This Row],[LPN Admin Hours Contract]]/Table39[[#This Row],[LPN Admin Hours]]</f>
        <v>0</v>
      </c>
      <c r="AD438" s="3">
        <f>SUM(Table39[[#This Row],[CNA Hours]], Table39[[#This Row],[NA in Training Hours]], Table39[[#This Row],[Med Aide/Tech Hours]])</f>
        <v>364.94188888888891</v>
      </c>
      <c r="AE438" s="3">
        <f>SUM(Table39[[#This Row],[CNA Hours Contract]], Table39[[#This Row],[NA in Training Hours Contract]], Table39[[#This Row],[Med Aide/Tech Hours Contract]])</f>
        <v>0</v>
      </c>
      <c r="AF438" s="4">
        <f>Table39[[#This Row],[CNA/NA/Med Aide Contract Hours]]/Table39[[#This Row],[Total CNA, NA in Training, Med Aide/Tech Hours]]</f>
        <v>0</v>
      </c>
      <c r="AG438" s="3">
        <v>298.178</v>
      </c>
      <c r="AH438" s="3">
        <v>0</v>
      </c>
      <c r="AI438" s="4">
        <f>Table39[[#This Row],[CNA Hours Contract]]/Table39[[#This Row],[CNA Hours]]</f>
        <v>0</v>
      </c>
      <c r="AJ438" s="3">
        <v>0</v>
      </c>
      <c r="AK438" s="3">
        <v>0</v>
      </c>
      <c r="AL438" s="4">
        <v>0</v>
      </c>
      <c r="AM438" s="3">
        <v>66.763888888888914</v>
      </c>
      <c r="AN438" s="3">
        <v>0</v>
      </c>
      <c r="AO438" s="4">
        <f>Table39[[#This Row],[Med Aide/Tech Hours Contract]]/Table39[[#This Row],[Med Aide/Tech Hours]]</f>
        <v>0</v>
      </c>
      <c r="AP438" s="1" t="s">
        <v>436</v>
      </c>
      <c r="AQ438" s="1">
        <v>7</v>
      </c>
    </row>
    <row r="439" spans="1:43" x14ac:dyDescent="0.2">
      <c r="A439" s="1" t="s">
        <v>479</v>
      </c>
      <c r="B439" s="1" t="s">
        <v>918</v>
      </c>
      <c r="C439" s="1" t="s">
        <v>996</v>
      </c>
      <c r="D439" s="1" t="s">
        <v>1312</v>
      </c>
      <c r="E439" s="3">
        <v>33.233333333333334</v>
      </c>
      <c r="F439" s="3">
        <f t="shared" si="20"/>
        <v>108.85455555555556</v>
      </c>
      <c r="G439" s="3">
        <f>SUM(Table39[[#This Row],[RN Hours Contract (W/ Admin, DON)]], Table39[[#This Row],[LPN Contract Hours (w/ Admin)]], Table39[[#This Row],[CNA/NA/Med Aide Contract Hours]])</f>
        <v>0</v>
      </c>
      <c r="H439" s="4">
        <f>Table39[[#This Row],[Total Contract Hours]]/Table39[[#This Row],[Total Hours Nurse Staffing]]</f>
        <v>0</v>
      </c>
      <c r="I439" s="3">
        <f>SUM(Table39[[#This Row],[RN Hours]], Table39[[#This Row],[RN Admin Hours]], Table39[[#This Row],[RN DON Hours]])</f>
        <v>15.756666666666668</v>
      </c>
      <c r="J439" s="3">
        <f t="shared" si="21"/>
        <v>0</v>
      </c>
      <c r="K439" s="4">
        <f>Table39[[#This Row],[RN Hours Contract (W/ Admin, DON)]]/Table39[[#This Row],[RN Hours (w/ Admin, DON)]]</f>
        <v>0</v>
      </c>
      <c r="L439" s="3">
        <v>9.9182222222222229</v>
      </c>
      <c r="M439" s="3">
        <v>0</v>
      </c>
      <c r="N439" s="4">
        <f>Table39[[#This Row],[RN Hours Contract]]/Table39[[#This Row],[RN Hours]]</f>
        <v>0</v>
      </c>
      <c r="O439" s="3">
        <v>1.9273333333333329</v>
      </c>
      <c r="P439" s="3">
        <v>0</v>
      </c>
      <c r="Q439" s="4">
        <f>Table39[[#This Row],[RN Admin Hours Contract]]/Table39[[#This Row],[RN Admin Hours]]</f>
        <v>0</v>
      </c>
      <c r="R439" s="3">
        <v>3.911111111111111</v>
      </c>
      <c r="S439" s="3">
        <v>0</v>
      </c>
      <c r="T439" s="4">
        <f>Table39[[#This Row],[RN DON Hours Contract]]/Table39[[#This Row],[RN DON Hours]]</f>
        <v>0</v>
      </c>
      <c r="U439" s="3">
        <f>SUM(Table39[[#This Row],[LPN Hours]], Table39[[#This Row],[LPN Admin Hours]])</f>
        <v>19.780555555555555</v>
      </c>
      <c r="V439" s="3">
        <f>Table39[[#This Row],[LPN Hours Contract]]+Table39[[#This Row],[LPN Admin Hours Contract]]</f>
        <v>0</v>
      </c>
      <c r="W439" s="4">
        <f t="shared" si="22"/>
        <v>0</v>
      </c>
      <c r="X439" s="3">
        <v>19.780555555555555</v>
      </c>
      <c r="Y439" s="3">
        <v>0</v>
      </c>
      <c r="Z439" s="4">
        <f>Table39[[#This Row],[LPN Hours Contract]]/Table39[[#This Row],[LPN Hours]]</f>
        <v>0</v>
      </c>
      <c r="AA439" s="3">
        <v>0</v>
      </c>
      <c r="AB439" s="3">
        <v>0</v>
      </c>
      <c r="AC439" s="4">
        <v>0</v>
      </c>
      <c r="AD439" s="3">
        <f>SUM(Table39[[#This Row],[CNA Hours]], Table39[[#This Row],[NA in Training Hours]], Table39[[#This Row],[Med Aide/Tech Hours]])</f>
        <v>73.317333333333337</v>
      </c>
      <c r="AE439" s="3">
        <f>SUM(Table39[[#This Row],[CNA Hours Contract]], Table39[[#This Row],[NA in Training Hours Contract]], Table39[[#This Row],[Med Aide/Tech Hours Contract]])</f>
        <v>0</v>
      </c>
      <c r="AF439" s="4">
        <f>Table39[[#This Row],[CNA/NA/Med Aide Contract Hours]]/Table39[[#This Row],[Total CNA, NA in Training, Med Aide/Tech Hours]]</f>
        <v>0</v>
      </c>
      <c r="AG439" s="3">
        <v>52.002333333333333</v>
      </c>
      <c r="AH439" s="3">
        <v>0</v>
      </c>
      <c r="AI439" s="4">
        <f>Table39[[#This Row],[CNA Hours Contract]]/Table39[[#This Row],[CNA Hours]]</f>
        <v>0</v>
      </c>
      <c r="AJ439" s="3">
        <v>0</v>
      </c>
      <c r="AK439" s="3">
        <v>0</v>
      </c>
      <c r="AL439" s="4">
        <v>0</v>
      </c>
      <c r="AM439" s="3">
        <v>21.315000000000005</v>
      </c>
      <c r="AN439" s="3">
        <v>0</v>
      </c>
      <c r="AO439" s="4">
        <f>Table39[[#This Row],[Med Aide/Tech Hours Contract]]/Table39[[#This Row],[Med Aide/Tech Hours]]</f>
        <v>0</v>
      </c>
      <c r="AP439" s="1" t="s">
        <v>437</v>
      </c>
      <c r="AQ439" s="1">
        <v>7</v>
      </c>
    </row>
    <row r="440" spans="1:43" x14ac:dyDescent="0.2">
      <c r="A440" s="1" t="s">
        <v>479</v>
      </c>
      <c r="B440" s="1" t="s">
        <v>919</v>
      </c>
      <c r="C440" s="1" t="s">
        <v>1093</v>
      </c>
      <c r="D440" s="1" t="s">
        <v>1227</v>
      </c>
      <c r="E440" s="3">
        <v>35.633333333333333</v>
      </c>
      <c r="F440" s="3">
        <f t="shared" si="20"/>
        <v>125.48088888888887</v>
      </c>
      <c r="G440" s="3">
        <f>SUM(Table39[[#This Row],[RN Hours Contract (W/ Admin, DON)]], Table39[[#This Row],[LPN Contract Hours (w/ Admin)]], Table39[[#This Row],[CNA/NA/Med Aide Contract Hours]])</f>
        <v>0.85555555555555551</v>
      </c>
      <c r="H440" s="4">
        <f>Table39[[#This Row],[Total Contract Hours]]/Table39[[#This Row],[Total Hours Nurse Staffing]]</f>
        <v>6.8182140175396351E-3</v>
      </c>
      <c r="I440" s="3">
        <f>SUM(Table39[[#This Row],[RN Hours]], Table39[[#This Row],[RN Admin Hours]], Table39[[#This Row],[RN DON Hours]])</f>
        <v>18.103777777777779</v>
      </c>
      <c r="J440" s="3">
        <f t="shared" si="21"/>
        <v>0.85555555555555551</v>
      </c>
      <c r="K440" s="4">
        <f>Table39[[#This Row],[RN Hours Contract (W/ Admin, DON)]]/Table39[[#This Row],[RN Hours (w/ Admin, DON)]]</f>
        <v>4.7258399106386628E-2</v>
      </c>
      <c r="L440" s="3">
        <v>7.6922222222222221</v>
      </c>
      <c r="M440" s="3">
        <v>0.85555555555555551</v>
      </c>
      <c r="N440" s="4">
        <f>Table39[[#This Row],[RN Hours Contract]]/Table39[[#This Row],[RN Hours]]</f>
        <v>0.11122345803842265</v>
      </c>
      <c r="O440" s="3">
        <v>5.4671111111111124</v>
      </c>
      <c r="P440" s="3">
        <v>0</v>
      </c>
      <c r="Q440" s="4">
        <f>Table39[[#This Row],[RN Admin Hours Contract]]/Table39[[#This Row],[RN Admin Hours]]</f>
        <v>0</v>
      </c>
      <c r="R440" s="3">
        <v>4.9444444444444446</v>
      </c>
      <c r="S440" s="3">
        <v>0</v>
      </c>
      <c r="T440" s="4">
        <f>Table39[[#This Row],[RN DON Hours Contract]]/Table39[[#This Row],[RN DON Hours]]</f>
        <v>0</v>
      </c>
      <c r="U440" s="3">
        <f>SUM(Table39[[#This Row],[LPN Hours]], Table39[[#This Row],[LPN Admin Hours]])</f>
        <v>25.89211111111111</v>
      </c>
      <c r="V440" s="3">
        <f>Table39[[#This Row],[LPN Hours Contract]]+Table39[[#This Row],[LPN Admin Hours Contract]]</f>
        <v>0</v>
      </c>
      <c r="W440" s="4">
        <f t="shared" si="22"/>
        <v>0</v>
      </c>
      <c r="X440" s="3">
        <v>25.736555555555555</v>
      </c>
      <c r="Y440" s="3">
        <v>0</v>
      </c>
      <c r="Z440" s="4">
        <f>Table39[[#This Row],[LPN Hours Contract]]/Table39[[#This Row],[LPN Hours]]</f>
        <v>0</v>
      </c>
      <c r="AA440" s="3">
        <v>0.15555555555555556</v>
      </c>
      <c r="AB440" s="3">
        <v>0</v>
      </c>
      <c r="AC440" s="4">
        <f>Table39[[#This Row],[LPN Admin Hours Contract]]/Table39[[#This Row],[LPN Admin Hours]]</f>
        <v>0</v>
      </c>
      <c r="AD440" s="3">
        <f>SUM(Table39[[#This Row],[CNA Hours]], Table39[[#This Row],[NA in Training Hours]], Table39[[#This Row],[Med Aide/Tech Hours]])</f>
        <v>81.484999999999985</v>
      </c>
      <c r="AE440" s="3">
        <f>SUM(Table39[[#This Row],[CNA Hours Contract]], Table39[[#This Row],[NA in Training Hours Contract]], Table39[[#This Row],[Med Aide/Tech Hours Contract]])</f>
        <v>0</v>
      </c>
      <c r="AF440" s="4">
        <f>Table39[[#This Row],[CNA/NA/Med Aide Contract Hours]]/Table39[[#This Row],[Total CNA, NA in Training, Med Aide/Tech Hours]]</f>
        <v>0</v>
      </c>
      <c r="AG440" s="3">
        <v>59.110111111111109</v>
      </c>
      <c r="AH440" s="3">
        <v>0</v>
      </c>
      <c r="AI440" s="4">
        <f>Table39[[#This Row],[CNA Hours Contract]]/Table39[[#This Row],[CNA Hours]]</f>
        <v>0</v>
      </c>
      <c r="AJ440" s="3">
        <v>8.422333333333329</v>
      </c>
      <c r="AK440" s="3">
        <v>0</v>
      </c>
      <c r="AL440" s="4">
        <f>Table39[[#This Row],[NA in Training Hours Contract]]/Table39[[#This Row],[NA in Training Hours]]</f>
        <v>0</v>
      </c>
      <c r="AM440" s="3">
        <v>13.95255555555555</v>
      </c>
      <c r="AN440" s="3">
        <v>0</v>
      </c>
      <c r="AO440" s="4">
        <f>Table39[[#This Row],[Med Aide/Tech Hours Contract]]/Table39[[#This Row],[Med Aide/Tech Hours]]</f>
        <v>0</v>
      </c>
      <c r="AP440" s="1" t="s">
        <v>438</v>
      </c>
      <c r="AQ440" s="1">
        <v>7</v>
      </c>
    </row>
    <row r="441" spans="1:43" x14ac:dyDescent="0.2">
      <c r="A441" s="1" t="s">
        <v>479</v>
      </c>
      <c r="B441" s="1" t="s">
        <v>920</v>
      </c>
      <c r="C441" s="1" t="s">
        <v>1071</v>
      </c>
      <c r="D441" s="1" t="s">
        <v>1246</v>
      </c>
      <c r="E441" s="3">
        <v>110.45555555555555</v>
      </c>
      <c r="F441" s="3">
        <f t="shared" si="20"/>
        <v>338.71111111111111</v>
      </c>
      <c r="G441" s="3">
        <f>SUM(Table39[[#This Row],[RN Hours Contract (W/ Admin, DON)]], Table39[[#This Row],[LPN Contract Hours (w/ Admin)]], Table39[[#This Row],[CNA/NA/Med Aide Contract Hours]])</f>
        <v>0</v>
      </c>
      <c r="H441" s="4">
        <f>Table39[[#This Row],[Total Contract Hours]]/Table39[[#This Row],[Total Hours Nurse Staffing]]</f>
        <v>0</v>
      </c>
      <c r="I441" s="3">
        <f>SUM(Table39[[#This Row],[RN Hours]], Table39[[#This Row],[RN Admin Hours]], Table39[[#This Row],[RN DON Hours]])</f>
        <v>43.016666666666666</v>
      </c>
      <c r="J441" s="3">
        <f t="shared" si="21"/>
        <v>0</v>
      </c>
      <c r="K441" s="4">
        <f>Table39[[#This Row],[RN Hours Contract (W/ Admin, DON)]]/Table39[[#This Row],[RN Hours (w/ Admin, DON)]]</f>
        <v>0</v>
      </c>
      <c r="L441" s="3">
        <v>26.655555555555555</v>
      </c>
      <c r="M441" s="3">
        <v>0</v>
      </c>
      <c r="N441" s="4">
        <f>Table39[[#This Row],[RN Hours Contract]]/Table39[[#This Row],[RN Hours]]</f>
        <v>0</v>
      </c>
      <c r="O441" s="3">
        <v>10.761111111111111</v>
      </c>
      <c r="P441" s="3">
        <v>0</v>
      </c>
      <c r="Q441" s="4">
        <f>Table39[[#This Row],[RN Admin Hours Contract]]/Table39[[#This Row],[RN Admin Hours]]</f>
        <v>0</v>
      </c>
      <c r="R441" s="3">
        <v>5.6</v>
      </c>
      <c r="S441" s="3">
        <v>0</v>
      </c>
      <c r="T441" s="4">
        <f>Table39[[#This Row],[RN DON Hours Contract]]/Table39[[#This Row],[RN DON Hours]]</f>
        <v>0</v>
      </c>
      <c r="U441" s="3">
        <f>SUM(Table39[[#This Row],[LPN Hours]], Table39[[#This Row],[LPN Admin Hours]])</f>
        <v>101.26944444444445</v>
      </c>
      <c r="V441" s="3">
        <f>Table39[[#This Row],[LPN Hours Contract]]+Table39[[#This Row],[LPN Admin Hours Contract]]</f>
        <v>0</v>
      </c>
      <c r="W441" s="4">
        <f t="shared" si="22"/>
        <v>0</v>
      </c>
      <c r="X441" s="3">
        <v>92.724999999999994</v>
      </c>
      <c r="Y441" s="3">
        <v>0</v>
      </c>
      <c r="Z441" s="4">
        <f>Table39[[#This Row],[LPN Hours Contract]]/Table39[[#This Row],[LPN Hours]]</f>
        <v>0</v>
      </c>
      <c r="AA441" s="3">
        <v>8.5444444444444443</v>
      </c>
      <c r="AB441" s="3">
        <v>0</v>
      </c>
      <c r="AC441" s="4">
        <f>Table39[[#This Row],[LPN Admin Hours Contract]]/Table39[[#This Row],[LPN Admin Hours]]</f>
        <v>0</v>
      </c>
      <c r="AD441" s="3">
        <f>SUM(Table39[[#This Row],[CNA Hours]], Table39[[#This Row],[NA in Training Hours]], Table39[[#This Row],[Med Aide/Tech Hours]])</f>
        <v>194.42499999999998</v>
      </c>
      <c r="AE441" s="3">
        <f>SUM(Table39[[#This Row],[CNA Hours Contract]], Table39[[#This Row],[NA in Training Hours Contract]], Table39[[#This Row],[Med Aide/Tech Hours Contract]])</f>
        <v>0</v>
      </c>
      <c r="AF441" s="4">
        <f>Table39[[#This Row],[CNA/NA/Med Aide Contract Hours]]/Table39[[#This Row],[Total CNA, NA in Training, Med Aide/Tech Hours]]</f>
        <v>0</v>
      </c>
      <c r="AG441" s="3">
        <v>150.88333333333333</v>
      </c>
      <c r="AH441" s="3">
        <v>0</v>
      </c>
      <c r="AI441" s="4">
        <f>Table39[[#This Row],[CNA Hours Contract]]/Table39[[#This Row],[CNA Hours]]</f>
        <v>0</v>
      </c>
      <c r="AJ441" s="3">
        <v>8.5472222222222225</v>
      </c>
      <c r="AK441" s="3">
        <v>0</v>
      </c>
      <c r="AL441" s="4">
        <f>Table39[[#This Row],[NA in Training Hours Contract]]/Table39[[#This Row],[NA in Training Hours]]</f>
        <v>0</v>
      </c>
      <c r="AM441" s="3">
        <v>34.994444444444447</v>
      </c>
      <c r="AN441" s="3">
        <v>0</v>
      </c>
      <c r="AO441" s="4">
        <f>Table39[[#This Row],[Med Aide/Tech Hours Contract]]/Table39[[#This Row],[Med Aide/Tech Hours]]</f>
        <v>0</v>
      </c>
      <c r="AP441" s="1" t="s">
        <v>439</v>
      </c>
      <c r="AQ441" s="1">
        <v>7</v>
      </c>
    </row>
    <row r="442" spans="1:43" x14ac:dyDescent="0.2">
      <c r="A442" s="1" t="s">
        <v>479</v>
      </c>
      <c r="B442" s="1" t="s">
        <v>921</v>
      </c>
      <c r="C442" s="1" t="s">
        <v>1050</v>
      </c>
      <c r="D442" s="1" t="s">
        <v>1276</v>
      </c>
      <c r="E442" s="3">
        <v>64.555555555555557</v>
      </c>
      <c r="F442" s="3">
        <f t="shared" si="20"/>
        <v>256.93099999999998</v>
      </c>
      <c r="G442" s="3">
        <f>SUM(Table39[[#This Row],[RN Hours Contract (W/ Admin, DON)]], Table39[[#This Row],[LPN Contract Hours (w/ Admin)]], Table39[[#This Row],[CNA/NA/Med Aide Contract Hours]])</f>
        <v>0</v>
      </c>
      <c r="H442" s="4">
        <f>Table39[[#This Row],[Total Contract Hours]]/Table39[[#This Row],[Total Hours Nurse Staffing]]</f>
        <v>0</v>
      </c>
      <c r="I442" s="3">
        <f>SUM(Table39[[#This Row],[RN Hours]], Table39[[#This Row],[RN Admin Hours]], Table39[[#This Row],[RN DON Hours]])</f>
        <v>24.363</v>
      </c>
      <c r="J442" s="3">
        <f t="shared" si="21"/>
        <v>0</v>
      </c>
      <c r="K442" s="4">
        <f>Table39[[#This Row],[RN Hours Contract (W/ Admin, DON)]]/Table39[[#This Row],[RN Hours (w/ Admin, DON)]]</f>
        <v>0</v>
      </c>
      <c r="L442" s="3">
        <v>14.147222222222222</v>
      </c>
      <c r="M442" s="3">
        <v>0</v>
      </c>
      <c r="N442" s="4">
        <f>Table39[[#This Row],[RN Hours Contract]]/Table39[[#This Row],[RN Hours]]</f>
        <v>0</v>
      </c>
      <c r="O442" s="3">
        <v>5.2880000000000003</v>
      </c>
      <c r="P442" s="3">
        <v>0</v>
      </c>
      <c r="Q442" s="4">
        <f>Table39[[#This Row],[RN Admin Hours Contract]]/Table39[[#This Row],[RN Admin Hours]]</f>
        <v>0</v>
      </c>
      <c r="R442" s="3">
        <v>4.927777777777778</v>
      </c>
      <c r="S442" s="3">
        <v>0</v>
      </c>
      <c r="T442" s="4">
        <f>Table39[[#This Row],[RN DON Hours Contract]]/Table39[[#This Row],[RN DON Hours]]</f>
        <v>0</v>
      </c>
      <c r="U442" s="3">
        <f>SUM(Table39[[#This Row],[LPN Hours]], Table39[[#This Row],[LPN Admin Hours]])</f>
        <v>68.077777777777769</v>
      </c>
      <c r="V442" s="3">
        <f>Table39[[#This Row],[LPN Hours Contract]]+Table39[[#This Row],[LPN Admin Hours Contract]]</f>
        <v>0</v>
      </c>
      <c r="W442" s="4">
        <f t="shared" si="22"/>
        <v>0</v>
      </c>
      <c r="X442" s="3">
        <v>62.05</v>
      </c>
      <c r="Y442" s="3">
        <v>0</v>
      </c>
      <c r="Z442" s="4">
        <f>Table39[[#This Row],[LPN Hours Contract]]/Table39[[#This Row],[LPN Hours]]</f>
        <v>0</v>
      </c>
      <c r="AA442" s="3">
        <v>6.0277777777777777</v>
      </c>
      <c r="AB442" s="3">
        <v>0</v>
      </c>
      <c r="AC442" s="4">
        <f>Table39[[#This Row],[LPN Admin Hours Contract]]/Table39[[#This Row],[LPN Admin Hours]]</f>
        <v>0</v>
      </c>
      <c r="AD442" s="3">
        <f>SUM(Table39[[#This Row],[CNA Hours]], Table39[[#This Row],[NA in Training Hours]], Table39[[#This Row],[Med Aide/Tech Hours]])</f>
        <v>164.4902222222222</v>
      </c>
      <c r="AE442" s="3">
        <f>SUM(Table39[[#This Row],[CNA Hours Contract]], Table39[[#This Row],[NA in Training Hours Contract]], Table39[[#This Row],[Med Aide/Tech Hours Contract]])</f>
        <v>0</v>
      </c>
      <c r="AF442" s="4">
        <f>Table39[[#This Row],[CNA/NA/Med Aide Contract Hours]]/Table39[[#This Row],[Total CNA, NA in Training, Med Aide/Tech Hours]]</f>
        <v>0</v>
      </c>
      <c r="AG442" s="3">
        <v>144.63055555555556</v>
      </c>
      <c r="AH442" s="3">
        <v>0</v>
      </c>
      <c r="AI442" s="4">
        <f>Table39[[#This Row],[CNA Hours Contract]]/Table39[[#This Row],[CNA Hours]]</f>
        <v>0</v>
      </c>
      <c r="AJ442" s="3">
        <v>0</v>
      </c>
      <c r="AK442" s="3">
        <v>0</v>
      </c>
      <c r="AL442" s="4">
        <v>0</v>
      </c>
      <c r="AM442" s="3">
        <v>19.859666666666641</v>
      </c>
      <c r="AN442" s="3">
        <v>0</v>
      </c>
      <c r="AO442" s="4">
        <f>Table39[[#This Row],[Med Aide/Tech Hours Contract]]/Table39[[#This Row],[Med Aide/Tech Hours]]</f>
        <v>0</v>
      </c>
      <c r="AP442" s="1" t="s">
        <v>440</v>
      </c>
      <c r="AQ442" s="1">
        <v>7</v>
      </c>
    </row>
    <row r="443" spans="1:43" x14ac:dyDescent="0.2">
      <c r="A443" s="1" t="s">
        <v>479</v>
      </c>
      <c r="B443" s="1" t="s">
        <v>922</v>
      </c>
      <c r="C443" s="1" t="s">
        <v>1031</v>
      </c>
      <c r="D443" s="1" t="s">
        <v>1203</v>
      </c>
      <c r="E443" s="3">
        <v>67.355555555555554</v>
      </c>
      <c r="F443" s="3">
        <f t="shared" si="20"/>
        <v>228.3557777777778</v>
      </c>
      <c r="G443" s="3">
        <f>SUM(Table39[[#This Row],[RN Hours Contract (W/ Admin, DON)]], Table39[[#This Row],[LPN Contract Hours (w/ Admin)]], Table39[[#This Row],[CNA/NA/Med Aide Contract Hours]])</f>
        <v>1.2391111111111111</v>
      </c>
      <c r="H443" s="4">
        <f>Table39[[#This Row],[Total Contract Hours]]/Table39[[#This Row],[Total Hours Nurse Staffing]]</f>
        <v>5.4262306089620377E-3</v>
      </c>
      <c r="I443" s="3">
        <f>SUM(Table39[[#This Row],[RN Hours]], Table39[[#This Row],[RN Admin Hours]], Table39[[#This Row],[RN DON Hours]])</f>
        <v>11.252777777777776</v>
      </c>
      <c r="J443" s="3">
        <f t="shared" si="21"/>
        <v>0</v>
      </c>
      <c r="K443" s="4">
        <f>Table39[[#This Row],[RN Hours Contract (W/ Admin, DON)]]/Table39[[#This Row],[RN Hours (w/ Admin, DON)]]</f>
        <v>0</v>
      </c>
      <c r="L443" s="3">
        <v>5.6527777777777777</v>
      </c>
      <c r="M443" s="3">
        <v>0</v>
      </c>
      <c r="N443" s="4">
        <f>Table39[[#This Row],[RN Hours Contract]]/Table39[[#This Row],[RN Hours]]</f>
        <v>0</v>
      </c>
      <c r="O443" s="3">
        <v>0</v>
      </c>
      <c r="P443" s="3">
        <v>0</v>
      </c>
      <c r="Q443" s="4">
        <v>0</v>
      </c>
      <c r="R443" s="3">
        <v>5.6</v>
      </c>
      <c r="S443" s="3">
        <v>0</v>
      </c>
      <c r="T443" s="4">
        <f>Table39[[#This Row],[RN DON Hours Contract]]/Table39[[#This Row],[RN DON Hours]]</f>
        <v>0</v>
      </c>
      <c r="U443" s="3">
        <f>SUM(Table39[[#This Row],[LPN Hours]], Table39[[#This Row],[LPN Admin Hours]])</f>
        <v>61.238888888888894</v>
      </c>
      <c r="V443" s="3">
        <f>Table39[[#This Row],[LPN Hours Contract]]+Table39[[#This Row],[LPN Admin Hours Contract]]</f>
        <v>0</v>
      </c>
      <c r="W443" s="4">
        <f t="shared" si="22"/>
        <v>0</v>
      </c>
      <c r="X443" s="3">
        <v>49.913888888888891</v>
      </c>
      <c r="Y443" s="3">
        <v>0</v>
      </c>
      <c r="Z443" s="4">
        <f>Table39[[#This Row],[LPN Hours Contract]]/Table39[[#This Row],[LPN Hours]]</f>
        <v>0</v>
      </c>
      <c r="AA443" s="3">
        <v>11.324999999999999</v>
      </c>
      <c r="AB443" s="3">
        <v>0</v>
      </c>
      <c r="AC443" s="4">
        <f>Table39[[#This Row],[LPN Admin Hours Contract]]/Table39[[#This Row],[LPN Admin Hours]]</f>
        <v>0</v>
      </c>
      <c r="AD443" s="3">
        <f>SUM(Table39[[#This Row],[CNA Hours]], Table39[[#This Row],[NA in Training Hours]], Table39[[#This Row],[Med Aide/Tech Hours]])</f>
        <v>155.86411111111113</v>
      </c>
      <c r="AE443" s="3">
        <f>SUM(Table39[[#This Row],[CNA Hours Contract]], Table39[[#This Row],[NA in Training Hours Contract]], Table39[[#This Row],[Med Aide/Tech Hours Contract]])</f>
        <v>1.2391111111111111</v>
      </c>
      <c r="AF443" s="4">
        <f>Table39[[#This Row],[CNA/NA/Med Aide Contract Hours]]/Table39[[#This Row],[Total CNA, NA in Training, Med Aide/Tech Hours]]</f>
        <v>7.9499450019497025E-3</v>
      </c>
      <c r="AG443" s="3">
        <v>142.05855555555556</v>
      </c>
      <c r="AH443" s="3">
        <v>1.2391111111111111</v>
      </c>
      <c r="AI443" s="4">
        <f>Table39[[#This Row],[CNA Hours Contract]]/Table39[[#This Row],[CNA Hours]]</f>
        <v>8.7225377328754104E-3</v>
      </c>
      <c r="AJ443" s="3">
        <v>8.3611111111111107</v>
      </c>
      <c r="AK443" s="3">
        <v>0</v>
      </c>
      <c r="AL443" s="4">
        <f>Table39[[#This Row],[NA in Training Hours Contract]]/Table39[[#This Row],[NA in Training Hours]]</f>
        <v>0</v>
      </c>
      <c r="AM443" s="3">
        <v>5.4444444444444446</v>
      </c>
      <c r="AN443" s="3">
        <v>0</v>
      </c>
      <c r="AO443" s="4">
        <f>Table39[[#This Row],[Med Aide/Tech Hours Contract]]/Table39[[#This Row],[Med Aide/Tech Hours]]</f>
        <v>0</v>
      </c>
      <c r="AP443" s="1" t="s">
        <v>441</v>
      </c>
      <c r="AQ443" s="1">
        <v>7</v>
      </c>
    </row>
    <row r="444" spans="1:43" x14ac:dyDescent="0.2">
      <c r="A444" s="1" t="s">
        <v>479</v>
      </c>
      <c r="B444" s="1" t="s">
        <v>923</v>
      </c>
      <c r="C444" s="1" t="s">
        <v>1086</v>
      </c>
      <c r="D444" s="1" t="s">
        <v>1287</v>
      </c>
      <c r="E444" s="3">
        <v>65.86666666666666</v>
      </c>
      <c r="F444" s="3">
        <f t="shared" si="20"/>
        <v>167.83311111111112</v>
      </c>
      <c r="G444" s="3">
        <f>SUM(Table39[[#This Row],[RN Hours Contract (W/ Admin, DON)]], Table39[[#This Row],[LPN Contract Hours (w/ Admin)]], Table39[[#This Row],[CNA/NA/Med Aide Contract Hours]])</f>
        <v>0</v>
      </c>
      <c r="H444" s="4">
        <f>Table39[[#This Row],[Total Contract Hours]]/Table39[[#This Row],[Total Hours Nurse Staffing]]</f>
        <v>0</v>
      </c>
      <c r="I444" s="3">
        <f>SUM(Table39[[#This Row],[RN Hours]], Table39[[#This Row],[RN Admin Hours]], Table39[[#This Row],[RN DON Hours]])</f>
        <v>27.772222222222219</v>
      </c>
      <c r="J444" s="3">
        <f t="shared" si="21"/>
        <v>0</v>
      </c>
      <c r="K444" s="4">
        <f>Table39[[#This Row],[RN Hours Contract (W/ Admin, DON)]]/Table39[[#This Row],[RN Hours (w/ Admin, DON)]]</f>
        <v>0</v>
      </c>
      <c r="L444" s="3">
        <v>6.3111111111111109</v>
      </c>
      <c r="M444" s="3">
        <v>0</v>
      </c>
      <c r="N444" s="4">
        <f>Table39[[#This Row],[RN Hours Contract]]/Table39[[#This Row],[RN Hours]]</f>
        <v>0</v>
      </c>
      <c r="O444" s="3">
        <v>15.95</v>
      </c>
      <c r="P444" s="3">
        <v>0</v>
      </c>
      <c r="Q444" s="4">
        <f>Table39[[#This Row],[RN Admin Hours Contract]]/Table39[[#This Row],[RN Admin Hours]]</f>
        <v>0</v>
      </c>
      <c r="R444" s="3">
        <v>5.5111111111111111</v>
      </c>
      <c r="S444" s="3">
        <v>0</v>
      </c>
      <c r="T444" s="4">
        <f>Table39[[#This Row],[RN DON Hours Contract]]/Table39[[#This Row],[RN DON Hours]]</f>
        <v>0</v>
      </c>
      <c r="U444" s="3">
        <f>SUM(Table39[[#This Row],[LPN Hours]], Table39[[#This Row],[LPN Admin Hours]])</f>
        <v>34.236111111111114</v>
      </c>
      <c r="V444" s="3">
        <f>Table39[[#This Row],[LPN Hours Contract]]+Table39[[#This Row],[LPN Admin Hours Contract]]</f>
        <v>0</v>
      </c>
      <c r="W444" s="4">
        <f t="shared" si="22"/>
        <v>0</v>
      </c>
      <c r="X444" s="3">
        <v>34.236111111111114</v>
      </c>
      <c r="Y444" s="3">
        <v>0</v>
      </c>
      <c r="Z444" s="4">
        <f>Table39[[#This Row],[LPN Hours Contract]]/Table39[[#This Row],[LPN Hours]]</f>
        <v>0</v>
      </c>
      <c r="AA444" s="3">
        <v>0</v>
      </c>
      <c r="AB444" s="3">
        <v>0</v>
      </c>
      <c r="AC444" s="4">
        <v>0</v>
      </c>
      <c r="AD444" s="3">
        <f>SUM(Table39[[#This Row],[CNA Hours]], Table39[[#This Row],[NA in Training Hours]], Table39[[#This Row],[Med Aide/Tech Hours]])</f>
        <v>105.82477777777778</v>
      </c>
      <c r="AE444" s="3">
        <f>SUM(Table39[[#This Row],[CNA Hours Contract]], Table39[[#This Row],[NA in Training Hours Contract]], Table39[[#This Row],[Med Aide/Tech Hours Contract]])</f>
        <v>0</v>
      </c>
      <c r="AF444" s="4">
        <f>Table39[[#This Row],[CNA/NA/Med Aide Contract Hours]]/Table39[[#This Row],[Total CNA, NA in Training, Med Aide/Tech Hours]]</f>
        <v>0</v>
      </c>
      <c r="AG444" s="3">
        <v>46.633222222222223</v>
      </c>
      <c r="AH444" s="3">
        <v>0</v>
      </c>
      <c r="AI444" s="4">
        <f>Table39[[#This Row],[CNA Hours Contract]]/Table39[[#This Row],[CNA Hours]]</f>
        <v>0</v>
      </c>
      <c r="AJ444" s="3">
        <v>24.572222222222223</v>
      </c>
      <c r="AK444" s="3">
        <v>0</v>
      </c>
      <c r="AL444" s="4">
        <f>Table39[[#This Row],[NA in Training Hours Contract]]/Table39[[#This Row],[NA in Training Hours]]</f>
        <v>0</v>
      </c>
      <c r="AM444" s="3">
        <v>34.61933333333333</v>
      </c>
      <c r="AN444" s="3">
        <v>0</v>
      </c>
      <c r="AO444" s="4">
        <f>Table39[[#This Row],[Med Aide/Tech Hours Contract]]/Table39[[#This Row],[Med Aide/Tech Hours]]</f>
        <v>0</v>
      </c>
      <c r="AP444" s="1" t="s">
        <v>442</v>
      </c>
      <c r="AQ444" s="1">
        <v>7</v>
      </c>
    </row>
    <row r="445" spans="1:43" x14ac:dyDescent="0.2">
      <c r="A445" s="1" t="s">
        <v>479</v>
      </c>
      <c r="B445" s="1" t="s">
        <v>924</v>
      </c>
      <c r="C445" s="1" t="s">
        <v>1096</v>
      </c>
      <c r="D445" s="1" t="s">
        <v>1264</v>
      </c>
      <c r="E445" s="3">
        <v>63.033333333333331</v>
      </c>
      <c r="F445" s="3">
        <f t="shared" si="20"/>
        <v>147.23977777777776</v>
      </c>
      <c r="G445" s="3">
        <f>SUM(Table39[[#This Row],[RN Hours Contract (W/ Admin, DON)]], Table39[[#This Row],[LPN Contract Hours (w/ Admin)]], Table39[[#This Row],[CNA/NA/Med Aide Contract Hours]])</f>
        <v>2.5583333333333331</v>
      </c>
      <c r="H445" s="4">
        <f>Table39[[#This Row],[Total Contract Hours]]/Table39[[#This Row],[Total Hours Nurse Staffing]]</f>
        <v>1.7375286569601512E-2</v>
      </c>
      <c r="I445" s="3">
        <f>SUM(Table39[[#This Row],[RN Hours]], Table39[[#This Row],[RN Admin Hours]], Table39[[#This Row],[RN DON Hours]])</f>
        <v>20.122333333333334</v>
      </c>
      <c r="J445" s="3">
        <f t="shared" si="21"/>
        <v>2.3777777777777778</v>
      </c>
      <c r="K445" s="4">
        <f>Table39[[#This Row],[RN Hours Contract (W/ Admin, DON)]]/Table39[[#This Row],[RN Hours (w/ Admin, DON)]]</f>
        <v>0.11816610620592928</v>
      </c>
      <c r="L445" s="3">
        <v>7.5048888888888898</v>
      </c>
      <c r="M445" s="3">
        <v>0</v>
      </c>
      <c r="N445" s="4">
        <f>Table39[[#This Row],[RN Hours Contract]]/Table39[[#This Row],[RN Hours]]</f>
        <v>0</v>
      </c>
      <c r="O445" s="3">
        <v>7.9063333333333325</v>
      </c>
      <c r="P445" s="3">
        <v>2.3777777777777778</v>
      </c>
      <c r="Q445" s="4">
        <f>Table39[[#This Row],[RN Admin Hours Contract]]/Table39[[#This Row],[RN Admin Hours]]</f>
        <v>0.30074342650758185</v>
      </c>
      <c r="R445" s="3">
        <v>4.7111111111111112</v>
      </c>
      <c r="S445" s="3">
        <v>0</v>
      </c>
      <c r="T445" s="4">
        <f>Table39[[#This Row],[RN DON Hours Contract]]/Table39[[#This Row],[RN DON Hours]]</f>
        <v>0</v>
      </c>
      <c r="U445" s="3">
        <f>SUM(Table39[[#This Row],[LPN Hours]], Table39[[#This Row],[LPN Admin Hours]])</f>
        <v>21.86</v>
      </c>
      <c r="V445" s="3">
        <f>Table39[[#This Row],[LPN Hours Contract]]+Table39[[#This Row],[LPN Admin Hours Contract]]</f>
        <v>0</v>
      </c>
      <c r="W445" s="4">
        <f t="shared" si="22"/>
        <v>0</v>
      </c>
      <c r="X445" s="3">
        <v>21.86</v>
      </c>
      <c r="Y445" s="3">
        <v>0</v>
      </c>
      <c r="Z445" s="4">
        <f>Table39[[#This Row],[LPN Hours Contract]]/Table39[[#This Row],[LPN Hours]]</f>
        <v>0</v>
      </c>
      <c r="AA445" s="3">
        <v>0</v>
      </c>
      <c r="AB445" s="3">
        <v>0</v>
      </c>
      <c r="AC445" s="4">
        <v>0</v>
      </c>
      <c r="AD445" s="3">
        <f>SUM(Table39[[#This Row],[CNA Hours]], Table39[[#This Row],[NA in Training Hours]], Table39[[#This Row],[Med Aide/Tech Hours]])</f>
        <v>105.25744444444443</v>
      </c>
      <c r="AE445" s="3">
        <f>SUM(Table39[[#This Row],[CNA Hours Contract]], Table39[[#This Row],[NA in Training Hours Contract]], Table39[[#This Row],[Med Aide/Tech Hours Contract]])</f>
        <v>0.18055555555555555</v>
      </c>
      <c r="AF445" s="4">
        <f>Table39[[#This Row],[CNA/NA/Med Aide Contract Hours]]/Table39[[#This Row],[Total CNA, NA in Training, Med Aide/Tech Hours]]</f>
        <v>1.7153708842974423E-3</v>
      </c>
      <c r="AG445" s="3">
        <v>67.974333333333334</v>
      </c>
      <c r="AH445" s="3">
        <v>0.18055555555555555</v>
      </c>
      <c r="AI445" s="4">
        <f>Table39[[#This Row],[CNA Hours Contract]]/Table39[[#This Row],[CNA Hours]]</f>
        <v>2.6562313552991406E-3</v>
      </c>
      <c r="AJ445" s="3">
        <v>9.1528888888888922</v>
      </c>
      <c r="AK445" s="3">
        <v>0</v>
      </c>
      <c r="AL445" s="4">
        <f>Table39[[#This Row],[NA in Training Hours Contract]]/Table39[[#This Row],[NA in Training Hours]]</f>
        <v>0</v>
      </c>
      <c r="AM445" s="3">
        <v>28.130222222222205</v>
      </c>
      <c r="AN445" s="3">
        <v>0</v>
      </c>
      <c r="AO445" s="4">
        <f>Table39[[#This Row],[Med Aide/Tech Hours Contract]]/Table39[[#This Row],[Med Aide/Tech Hours]]</f>
        <v>0</v>
      </c>
      <c r="AP445" s="1" t="s">
        <v>443</v>
      </c>
      <c r="AQ445" s="1">
        <v>7</v>
      </c>
    </row>
    <row r="446" spans="1:43" x14ac:dyDescent="0.2">
      <c r="A446" s="1" t="s">
        <v>479</v>
      </c>
      <c r="B446" s="1" t="s">
        <v>925</v>
      </c>
      <c r="C446" s="1" t="s">
        <v>1071</v>
      </c>
      <c r="D446" s="1" t="s">
        <v>1246</v>
      </c>
      <c r="E446" s="3">
        <v>60.333333333333336</v>
      </c>
      <c r="F446" s="3">
        <f t="shared" si="20"/>
        <v>253.47688888888891</v>
      </c>
      <c r="G446" s="3">
        <f>SUM(Table39[[#This Row],[RN Hours Contract (W/ Admin, DON)]], Table39[[#This Row],[LPN Contract Hours (w/ Admin)]], Table39[[#This Row],[CNA/NA/Med Aide Contract Hours]])</f>
        <v>0</v>
      </c>
      <c r="H446" s="4">
        <f>Table39[[#This Row],[Total Contract Hours]]/Table39[[#This Row],[Total Hours Nurse Staffing]]</f>
        <v>0</v>
      </c>
      <c r="I446" s="3">
        <f>SUM(Table39[[#This Row],[RN Hours]], Table39[[#This Row],[RN Admin Hours]], Table39[[#This Row],[RN DON Hours]])</f>
        <v>30.389444444444443</v>
      </c>
      <c r="J446" s="3">
        <f t="shared" si="21"/>
        <v>0</v>
      </c>
      <c r="K446" s="4">
        <f>Table39[[#This Row],[RN Hours Contract (W/ Admin, DON)]]/Table39[[#This Row],[RN Hours (w/ Admin, DON)]]</f>
        <v>0</v>
      </c>
      <c r="L446" s="3">
        <v>19.166</v>
      </c>
      <c r="M446" s="3">
        <v>0</v>
      </c>
      <c r="N446" s="4">
        <f>Table39[[#This Row],[RN Hours Contract]]/Table39[[#This Row],[RN Hours]]</f>
        <v>0</v>
      </c>
      <c r="O446" s="3">
        <v>6.0539999999999985</v>
      </c>
      <c r="P446" s="3">
        <v>0</v>
      </c>
      <c r="Q446" s="4">
        <f>Table39[[#This Row],[RN Admin Hours Contract]]/Table39[[#This Row],[RN Admin Hours]]</f>
        <v>0</v>
      </c>
      <c r="R446" s="3">
        <v>5.1694444444444443</v>
      </c>
      <c r="S446" s="3">
        <v>0</v>
      </c>
      <c r="T446" s="4">
        <f>Table39[[#This Row],[RN DON Hours Contract]]/Table39[[#This Row],[RN DON Hours]]</f>
        <v>0</v>
      </c>
      <c r="U446" s="3">
        <f>SUM(Table39[[#This Row],[LPN Hours]], Table39[[#This Row],[LPN Admin Hours]])</f>
        <v>84.863777777777784</v>
      </c>
      <c r="V446" s="3">
        <f>Table39[[#This Row],[LPN Hours Contract]]+Table39[[#This Row],[LPN Admin Hours Contract]]</f>
        <v>0</v>
      </c>
      <c r="W446" s="4">
        <f t="shared" si="22"/>
        <v>0</v>
      </c>
      <c r="X446" s="3">
        <v>82.37488888888889</v>
      </c>
      <c r="Y446" s="3">
        <v>0</v>
      </c>
      <c r="Z446" s="4">
        <f>Table39[[#This Row],[LPN Hours Contract]]/Table39[[#This Row],[LPN Hours]]</f>
        <v>0</v>
      </c>
      <c r="AA446" s="3">
        <v>2.4888888888888889</v>
      </c>
      <c r="AB446" s="3">
        <v>0</v>
      </c>
      <c r="AC446" s="4">
        <f>Table39[[#This Row],[LPN Admin Hours Contract]]/Table39[[#This Row],[LPN Admin Hours]]</f>
        <v>0</v>
      </c>
      <c r="AD446" s="3">
        <f>SUM(Table39[[#This Row],[CNA Hours]], Table39[[#This Row],[NA in Training Hours]], Table39[[#This Row],[Med Aide/Tech Hours]])</f>
        <v>138.22366666666667</v>
      </c>
      <c r="AE446" s="3">
        <f>SUM(Table39[[#This Row],[CNA Hours Contract]], Table39[[#This Row],[NA in Training Hours Contract]], Table39[[#This Row],[Med Aide/Tech Hours Contract]])</f>
        <v>0</v>
      </c>
      <c r="AF446" s="4">
        <f>Table39[[#This Row],[CNA/NA/Med Aide Contract Hours]]/Table39[[#This Row],[Total CNA, NA in Training, Med Aide/Tech Hours]]</f>
        <v>0</v>
      </c>
      <c r="AG446" s="3">
        <v>114.611</v>
      </c>
      <c r="AH446" s="3">
        <v>0</v>
      </c>
      <c r="AI446" s="4">
        <f>Table39[[#This Row],[CNA Hours Contract]]/Table39[[#This Row],[CNA Hours]]</f>
        <v>0</v>
      </c>
      <c r="AJ446" s="3">
        <v>3.1776666666666666</v>
      </c>
      <c r="AK446" s="3">
        <v>0</v>
      </c>
      <c r="AL446" s="4">
        <f>Table39[[#This Row],[NA in Training Hours Contract]]/Table39[[#This Row],[NA in Training Hours]]</f>
        <v>0</v>
      </c>
      <c r="AM446" s="3">
        <v>20.434999999999995</v>
      </c>
      <c r="AN446" s="3">
        <v>0</v>
      </c>
      <c r="AO446" s="4">
        <f>Table39[[#This Row],[Med Aide/Tech Hours Contract]]/Table39[[#This Row],[Med Aide/Tech Hours]]</f>
        <v>0</v>
      </c>
      <c r="AP446" s="1" t="s">
        <v>444</v>
      </c>
      <c r="AQ446" s="1">
        <v>7</v>
      </c>
    </row>
    <row r="447" spans="1:43" x14ac:dyDescent="0.2">
      <c r="A447" s="1" t="s">
        <v>479</v>
      </c>
      <c r="B447" s="1" t="s">
        <v>926</v>
      </c>
      <c r="C447" s="1" t="s">
        <v>1194</v>
      </c>
      <c r="D447" s="1" t="s">
        <v>1314</v>
      </c>
      <c r="E447" s="3">
        <v>42.755555555555553</v>
      </c>
      <c r="F447" s="3">
        <f t="shared" si="20"/>
        <v>147.87222222222223</v>
      </c>
      <c r="G447" s="3">
        <f>SUM(Table39[[#This Row],[RN Hours Contract (W/ Admin, DON)]], Table39[[#This Row],[LPN Contract Hours (w/ Admin)]], Table39[[#This Row],[CNA/NA/Med Aide Contract Hours]])</f>
        <v>0</v>
      </c>
      <c r="H447" s="4">
        <f>Table39[[#This Row],[Total Contract Hours]]/Table39[[#This Row],[Total Hours Nurse Staffing]]</f>
        <v>0</v>
      </c>
      <c r="I447" s="3">
        <f>SUM(Table39[[#This Row],[RN Hours]], Table39[[#This Row],[RN Admin Hours]], Table39[[#This Row],[RN DON Hours]])</f>
        <v>12.995111111111111</v>
      </c>
      <c r="J447" s="3">
        <f t="shared" si="21"/>
        <v>0</v>
      </c>
      <c r="K447" s="4">
        <f>Table39[[#This Row],[RN Hours Contract (W/ Admin, DON)]]/Table39[[#This Row],[RN Hours (w/ Admin, DON)]]</f>
        <v>0</v>
      </c>
      <c r="L447" s="3">
        <v>12.995111111111111</v>
      </c>
      <c r="M447" s="3">
        <v>0</v>
      </c>
      <c r="N447" s="4">
        <f>Table39[[#This Row],[RN Hours Contract]]/Table39[[#This Row],[RN Hours]]</f>
        <v>0</v>
      </c>
      <c r="O447" s="3">
        <v>0</v>
      </c>
      <c r="P447" s="3">
        <v>0</v>
      </c>
      <c r="Q447" s="4">
        <v>0</v>
      </c>
      <c r="R447" s="3">
        <v>0</v>
      </c>
      <c r="S447" s="3">
        <v>0</v>
      </c>
      <c r="T447" s="4">
        <v>0</v>
      </c>
      <c r="U447" s="3">
        <f>SUM(Table39[[#This Row],[LPN Hours]], Table39[[#This Row],[LPN Admin Hours]])</f>
        <v>22.028222222222222</v>
      </c>
      <c r="V447" s="3">
        <f>Table39[[#This Row],[LPN Hours Contract]]+Table39[[#This Row],[LPN Admin Hours Contract]]</f>
        <v>0</v>
      </c>
      <c r="W447" s="4">
        <f t="shared" si="22"/>
        <v>0</v>
      </c>
      <c r="X447" s="3">
        <v>22.028222222222222</v>
      </c>
      <c r="Y447" s="3">
        <v>0</v>
      </c>
      <c r="Z447" s="4">
        <f>Table39[[#This Row],[LPN Hours Contract]]/Table39[[#This Row],[LPN Hours]]</f>
        <v>0</v>
      </c>
      <c r="AA447" s="3">
        <v>0</v>
      </c>
      <c r="AB447" s="3">
        <v>0</v>
      </c>
      <c r="AC447" s="4">
        <v>0</v>
      </c>
      <c r="AD447" s="3">
        <f>SUM(Table39[[#This Row],[CNA Hours]], Table39[[#This Row],[NA in Training Hours]], Table39[[#This Row],[Med Aide/Tech Hours]])</f>
        <v>112.84888888888889</v>
      </c>
      <c r="AE447" s="3">
        <f>SUM(Table39[[#This Row],[CNA Hours Contract]], Table39[[#This Row],[NA in Training Hours Contract]], Table39[[#This Row],[Med Aide/Tech Hours Contract]])</f>
        <v>0</v>
      </c>
      <c r="AF447" s="4">
        <f>Table39[[#This Row],[CNA/NA/Med Aide Contract Hours]]/Table39[[#This Row],[Total CNA, NA in Training, Med Aide/Tech Hours]]</f>
        <v>0</v>
      </c>
      <c r="AG447" s="3">
        <v>107.79944444444445</v>
      </c>
      <c r="AH447" s="3">
        <v>0</v>
      </c>
      <c r="AI447" s="4">
        <f>Table39[[#This Row],[CNA Hours Contract]]/Table39[[#This Row],[CNA Hours]]</f>
        <v>0</v>
      </c>
      <c r="AJ447" s="3">
        <v>0</v>
      </c>
      <c r="AK447" s="3">
        <v>0</v>
      </c>
      <c r="AL447" s="4">
        <v>0</v>
      </c>
      <c r="AM447" s="3">
        <v>5.0494444444444468</v>
      </c>
      <c r="AN447" s="3">
        <v>0</v>
      </c>
      <c r="AO447" s="4">
        <f>Table39[[#This Row],[Med Aide/Tech Hours Contract]]/Table39[[#This Row],[Med Aide/Tech Hours]]</f>
        <v>0</v>
      </c>
      <c r="AP447" s="1" t="s">
        <v>445</v>
      </c>
      <c r="AQ447" s="1">
        <v>7</v>
      </c>
    </row>
    <row r="448" spans="1:43" x14ac:dyDescent="0.2">
      <c r="A448" s="1" t="s">
        <v>479</v>
      </c>
      <c r="B448" s="1" t="s">
        <v>927</v>
      </c>
      <c r="C448" s="1" t="s">
        <v>1195</v>
      </c>
      <c r="D448" s="1" t="s">
        <v>1213</v>
      </c>
      <c r="E448" s="3">
        <v>36.511111111111113</v>
      </c>
      <c r="F448" s="3">
        <f t="shared" si="20"/>
        <v>145.25222222222223</v>
      </c>
      <c r="G448" s="3">
        <f>SUM(Table39[[#This Row],[RN Hours Contract (W/ Admin, DON)]], Table39[[#This Row],[LPN Contract Hours (w/ Admin)]], Table39[[#This Row],[CNA/NA/Med Aide Contract Hours]])</f>
        <v>0</v>
      </c>
      <c r="H448" s="4">
        <f>Table39[[#This Row],[Total Contract Hours]]/Table39[[#This Row],[Total Hours Nurse Staffing]]</f>
        <v>0</v>
      </c>
      <c r="I448" s="3">
        <f>SUM(Table39[[#This Row],[RN Hours]], Table39[[#This Row],[RN Admin Hours]], Table39[[#This Row],[RN DON Hours]])</f>
        <v>30.265333333333338</v>
      </c>
      <c r="J448" s="3">
        <f t="shared" si="21"/>
        <v>0</v>
      </c>
      <c r="K448" s="4">
        <f>Table39[[#This Row],[RN Hours Contract (W/ Admin, DON)]]/Table39[[#This Row],[RN Hours (w/ Admin, DON)]]</f>
        <v>0</v>
      </c>
      <c r="L448" s="3">
        <v>16.343111111111114</v>
      </c>
      <c r="M448" s="3">
        <v>0</v>
      </c>
      <c r="N448" s="4">
        <f>Table39[[#This Row],[RN Hours Contract]]/Table39[[#This Row],[RN Hours]]</f>
        <v>0</v>
      </c>
      <c r="O448" s="3">
        <v>9.85</v>
      </c>
      <c r="P448" s="3">
        <v>0</v>
      </c>
      <c r="Q448" s="4">
        <f>Table39[[#This Row],[RN Admin Hours Contract]]/Table39[[#This Row],[RN Admin Hours]]</f>
        <v>0</v>
      </c>
      <c r="R448" s="3">
        <v>4.072222222222222</v>
      </c>
      <c r="S448" s="3">
        <v>0</v>
      </c>
      <c r="T448" s="4">
        <f>Table39[[#This Row],[RN DON Hours Contract]]/Table39[[#This Row],[RN DON Hours]]</f>
        <v>0</v>
      </c>
      <c r="U448" s="3">
        <f>SUM(Table39[[#This Row],[LPN Hours]], Table39[[#This Row],[LPN Admin Hours]])</f>
        <v>32.781555555555556</v>
      </c>
      <c r="V448" s="3">
        <f>Table39[[#This Row],[LPN Hours Contract]]+Table39[[#This Row],[LPN Admin Hours Contract]]</f>
        <v>0</v>
      </c>
      <c r="W448" s="4">
        <f t="shared" si="22"/>
        <v>0</v>
      </c>
      <c r="X448" s="3">
        <v>27.981555555555556</v>
      </c>
      <c r="Y448" s="3">
        <v>0</v>
      </c>
      <c r="Z448" s="4">
        <f>Table39[[#This Row],[LPN Hours Contract]]/Table39[[#This Row],[LPN Hours]]</f>
        <v>0</v>
      </c>
      <c r="AA448" s="3">
        <v>4.8</v>
      </c>
      <c r="AB448" s="3">
        <v>0</v>
      </c>
      <c r="AC448" s="4">
        <f>Table39[[#This Row],[LPN Admin Hours Contract]]/Table39[[#This Row],[LPN Admin Hours]]</f>
        <v>0</v>
      </c>
      <c r="AD448" s="3">
        <f>SUM(Table39[[#This Row],[CNA Hours]], Table39[[#This Row],[NA in Training Hours]], Table39[[#This Row],[Med Aide/Tech Hours]])</f>
        <v>82.205333333333328</v>
      </c>
      <c r="AE448" s="3">
        <f>SUM(Table39[[#This Row],[CNA Hours Contract]], Table39[[#This Row],[NA in Training Hours Contract]], Table39[[#This Row],[Med Aide/Tech Hours Contract]])</f>
        <v>0</v>
      </c>
      <c r="AF448" s="4">
        <f>Table39[[#This Row],[CNA/NA/Med Aide Contract Hours]]/Table39[[#This Row],[Total CNA, NA in Training, Med Aide/Tech Hours]]</f>
        <v>0</v>
      </c>
      <c r="AG448" s="3">
        <v>76.178555555555548</v>
      </c>
      <c r="AH448" s="3">
        <v>0</v>
      </c>
      <c r="AI448" s="4">
        <f>Table39[[#This Row],[CNA Hours Contract]]/Table39[[#This Row],[CNA Hours]]</f>
        <v>0</v>
      </c>
      <c r="AJ448" s="3">
        <v>0</v>
      </c>
      <c r="AK448" s="3">
        <v>0</v>
      </c>
      <c r="AL448" s="4">
        <v>0</v>
      </c>
      <c r="AM448" s="3">
        <v>6.0267777777777791</v>
      </c>
      <c r="AN448" s="3">
        <v>0</v>
      </c>
      <c r="AO448" s="4">
        <f>Table39[[#This Row],[Med Aide/Tech Hours Contract]]/Table39[[#This Row],[Med Aide/Tech Hours]]</f>
        <v>0</v>
      </c>
      <c r="AP448" s="1" t="s">
        <v>446</v>
      </c>
      <c r="AQ448" s="1">
        <v>7</v>
      </c>
    </row>
    <row r="449" spans="1:43" x14ac:dyDescent="0.2">
      <c r="A449" s="1" t="s">
        <v>479</v>
      </c>
      <c r="B449" s="1" t="s">
        <v>928</v>
      </c>
      <c r="C449" s="1" t="s">
        <v>1194</v>
      </c>
      <c r="D449" s="1" t="s">
        <v>1314</v>
      </c>
      <c r="E449" s="3">
        <v>44.722222222222221</v>
      </c>
      <c r="F449" s="3">
        <f t="shared" si="20"/>
        <v>178.89344444444447</v>
      </c>
      <c r="G449" s="3">
        <f>SUM(Table39[[#This Row],[RN Hours Contract (W/ Admin, DON)]], Table39[[#This Row],[LPN Contract Hours (w/ Admin)]], Table39[[#This Row],[CNA/NA/Med Aide Contract Hours]])</f>
        <v>0</v>
      </c>
      <c r="H449" s="4">
        <f>Table39[[#This Row],[Total Contract Hours]]/Table39[[#This Row],[Total Hours Nurse Staffing]]</f>
        <v>0</v>
      </c>
      <c r="I449" s="3">
        <f>SUM(Table39[[#This Row],[RN Hours]], Table39[[#This Row],[RN Admin Hours]], Table39[[#This Row],[RN DON Hours]])</f>
        <v>11.599</v>
      </c>
      <c r="J449" s="3">
        <f t="shared" si="21"/>
        <v>0</v>
      </c>
      <c r="K449" s="4">
        <f>Table39[[#This Row],[RN Hours Contract (W/ Admin, DON)]]/Table39[[#This Row],[RN Hours (w/ Admin, DON)]]</f>
        <v>0</v>
      </c>
      <c r="L449" s="3">
        <v>11.599</v>
      </c>
      <c r="M449" s="3">
        <v>0</v>
      </c>
      <c r="N449" s="4">
        <f>Table39[[#This Row],[RN Hours Contract]]/Table39[[#This Row],[RN Hours]]</f>
        <v>0</v>
      </c>
      <c r="O449" s="3">
        <v>0</v>
      </c>
      <c r="P449" s="3">
        <v>0</v>
      </c>
      <c r="Q449" s="4">
        <v>0</v>
      </c>
      <c r="R449" s="3">
        <v>0</v>
      </c>
      <c r="S449" s="3">
        <v>0</v>
      </c>
      <c r="T449" s="4">
        <v>0</v>
      </c>
      <c r="U449" s="3">
        <f>SUM(Table39[[#This Row],[LPN Hours]], Table39[[#This Row],[LPN Admin Hours]])</f>
        <v>37.006666666666668</v>
      </c>
      <c r="V449" s="3">
        <f>Table39[[#This Row],[LPN Hours Contract]]+Table39[[#This Row],[LPN Admin Hours Contract]]</f>
        <v>0</v>
      </c>
      <c r="W449" s="4">
        <f t="shared" si="22"/>
        <v>0</v>
      </c>
      <c r="X449" s="3">
        <v>37.006666666666668</v>
      </c>
      <c r="Y449" s="3">
        <v>0</v>
      </c>
      <c r="Z449" s="4">
        <f>Table39[[#This Row],[LPN Hours Contract]]/Table39[[#This Row],[LPN Hours]]</f>
        <v>0</v>
      </c>
      <c r="AA449" s="3">
        <v>0</v>
      </c>
      <c r="AB449" s="3">
        <v>0</v>
      </c>
      <c r="AC449" s="4">
        <v>0</v>
      </c>
      <c r="AD449" s="3">
        <f>SUM(Table39[[#This Row],[CNA Hours]], Table39[[#This Row],[NA in Training Hours]], Table39[[#This Row],[Med Aide/Tech Hours]])</f>
        <v>130.28777777777779</v>
      </c>
      <c r="AE449" s="3">
        <f>SUM(Table39[[#This Row],[CNA Hours Contract]], Table39[[#This Row],[NA in Training Hours Contract]], Table39[[#This Row],[Med Aide/Tech Hours Contract]])</f>
        <v>0</v>
      </c>
      <c r="AF449" s="4">
        <f>Table39[[#This Row],[CNA/NA/Med Aide Contract Hours]]/Table39[[#This Row],[Total CNA, NA in Training, Med Aide/Tech Hours]]</f>
        <v>0</v>
      </c>
      <c r="AG449" s="3">
        <v>108.23933333333335</v>
      </c>
      <c r="AH449" s="3">
        <v>0</v>
      </c>
      <c r="AI449" s="4">
        <f>Table39[[#This Row],[CNA Hours Contract]]/Table39[[#This Row],[CNA Hours]]</f>
        <v>0</v>
      </c>
      <c r="AJ449" s="3">
        <v>2.4268888888888887</v>
      </c>
      <c r="AK449" s="3">
        <v>0</v>
      </c>
      <c r="AL449" s="4">
        <f>Table39[[#This Row],[NA in Training Hours Contract]]/Table39[[#This Row],[NA in Training Hours]]</f>
        <v>0</v>
      </c>
      <c r="AM449" s="3">
        <v>19.62155555555556</v>
      </c>
      <c r="AN449" s="3">
        <v>0</v>
      </c>
      <c r="AO449" s="4">
        <f>Table39[[#This Row],[Med Aide/Tech Hours Contract]]/Table39[[#This Row],[Med Aide/Tech Hours]]</f>
        <v>0</v>
      </c>
      <c r="AP449" s="1" t="s">
        <v>447</v>
      </c>
      <c r="AQ449" s="1">
        <v>7</v>
      </c>
    </row>
    <row r="450" spans="1:43" x14ac:dyDescent="0.2">
      <c r="A450" s="1" t="s">
        <v>479</v>
      </c>
      <c r="B450" s="1" t="s">
        <v>929</v>
      </c>
      <c r="C450" s="1" t="s">
        <v>1022</v>
      </c>
      <c r="D450" s="1" t="s">
        <v>1213</v>
      </c>
      <c r="E450" s="3">
        <v>98.166666666666671</v>
      </c>
      <c r="F450" s="3">
        <f t="shared" ref="F450:F480" si="23">SUM(I450,U450,AD450)</f>
        <v>310.59755555555552</v>
      </c>
      <c r="G450" s="3">
        <f>SUM(Table39[[#This Row],[RN Hours Contract (W/ Admin, DON)]], Table39[[#This Row],[LPN Contract Hours (w/ Admin)]], Table39[[#This Row],[CNA/NA/Med Aide Contract Hours]])</f>
        <v>0</v>
      </c>
      <c r="H450" s="4">
        <f>Table39[[#This Row],[Total Contract Hours]]/Table39[[#This Row],[Total Hours Nurse Staffing]]</f>
        <v>0</v>
      </c>
      <c r="I450" s="3">
        <f>SUM(Table39[[#This Row],[RN Hours]], Table39[[#This Row],[RN Admin Hours]], Table39[[#This Row],[RN DON Hours]])</f>
        <v>41.077222222222218</v>
      </c>
      <c r="J450" s="3">
        <f t="shared" si="21"/>
        <v>0</v>
      </c>
      <c r="K450" s="4">
        <f>Table39[[#This Row],[RN Hours Contract (W/ Admin, DON)]]/Table39[[#This Row],[RN Hours (w/ Admin, DON)]]</f>
        <v>0</v>
      </c>
      <c r="L450" s="3">
        <v>24.451333333333331</v>
      </c>
      <c r="M450" s="3">
        <v>0</v>
      </c>
      <c r="N450" s="4">
        <f>Table39[[#This Row],[RN Hours Contract]]/Table39[[#This Row],[RN Hours]]</f>
        <v>0</v>
      </c>
      <c r="O450" s="3">
        <v>11.736999999999997</v>
      </c>
      <c r="P450" s="3">
        <v>0</v>
      </c>
      <c r="Q450" s="4">
        <f>Table39[[#This Row],[RN Admin Hours Contract]]/Table39[[#This Row],[RN Admin Hours]]</f>
        <v>0</v>
      </c>
      <c r="R450" s="3">
        <v>4.8888888888888893</v>
      </c>
      <c r="S450" s="3">
        <v>0</v>
      </c>
      <c r="T450" s="4">
        <f>Table39[[#This Row],[RN DON Hours Contract]]/Table39[[#This Row],[RN DON Hours]]</f>
        <v>0</v>
      </c>
      <c r="U450" s="3">
        <f>SUM(Table39[[#This Row],[LPN Hours]], Table39[[#This Row],[LPN Admin Hours]])</f>
        <v>94.914555555555552</v>
      </c>
      <c r="V450" s="3">
        <f>Table39[[#This Row],[LPN Hours Contract]]+Table39[[#This Row],[LPN Admin Hours Contract]]</f>
        <v>0</v>
      </c>
      <c r="W450" s="4">
        <f t="shared" si="22"/>
        <v>0</v>
      </c>
      <c r="X450" s="3">
        <v>87.60488888888888</v>
      </c>
      <c r="Y450" s="3">
        <v>0</v>
      </c>
      <c r="Z450" s="4">
        <f>Table39[[#This Row],[LPN Hours Contract]]/Table39[[#This Row],[LPN Hours]]</f>
        <v>0</v>
      </c>
      <c r="AA450" s="3">
        <v>7.3096666666666676</v>
      </c>
      <c r="AB450" s="3">
        <v>0</v>
      </c>
      <c r="AC450" s="4">
        <f>Table39[[#This Row],[LPN Admin Hours Contract]]/Table39[[#This Row],[LPN Admin Hours]]</f>
        <v>0</v>
      </c>
      <c r="AD450" s="3">
        <f>SUM(Table39[[#This Row],[CNA Hours]], Table39[[#This Row],[NA in Training Hours]], Table39[[#This Row],[Med Aide/Tech Hours]])</f>
        <v>174.60577777777775</v>
      </c>
      <c r="AE450" s="3">
        <f>SUM(Table39[[#This Row],[CNA Hours Contract]], Table39[[#This Row],[NA in Training Hours Contract]], Table39[[#This Row],[Med Aide/Tech Hours Contract]])</f>
        <v>0</v>
      </c>
      <c r="AF450" s="4">
        <f>Table39[[#This Row],[CNA/NA/Med Aide Contract Hours]]/Table39[[#This Row],[Total CNA, NA in Training, Med Aide/Tech Hours]]</f>
        <v>0</v>
      </c>
      <c r="AG450" s="3">
        <v>122.01922222222221</v>
      </c>
      <c r="AH450" s="3">
        <v>0</v>
      </c>
      <c r="AI450" s="4">
        <f>Table39[[#This Row],[CNA Hours Contract]]/Table39[[#This Row],[CNA Hours]]</f>
        <v>0</v>
      </c>
      <c r="AJ450" s="3">
        <v>11.557888888888884</v>
      </c>
      <c r="AK450" s="3">
        <v>0</v>
      </c>
      <c r="AL450" s="4">
        <f>Table39[[#This Row],[NA in Training Hours Contract]]/Table39[[#This Row],[NA in Training Hours]]</f>
        <v>0</v>
      </c>
      <c r="AM450" s="3">
        <v>41.028666666666645</v>
      </c>
      <c r="AN450" s="3">
        <v>0</v>
      </c>
      <c r="AO450" s="4">
        <f>Table39[[#This Row],[Med Aide/Tech Hours Contract]]/Table39[[#This Row],[Med Aide/Tech Hours]]</f>
        <v>0</v>
      </c>
      <c r="AP450" s="1" t="s">
        <v>448</v>
      </c>
      <c r="AQ450" s="1">
        <v>7</v>
      </c>
    </row>
    <row r="451" spans="1:43" x14ac:dyDescent="0.2">
      <c r="A451" s="1" t="s">
        <v>479</v>
      </c>
      <c r="B451" s="1" t="s">
        <v>930</v>
      </c>
      <c r="C451" s="1" t="s">
        <v>1194</v>
      </c>
      <c r="D451" s="1" t="s">
        <v>1314</v>
      </c>
      <c r="E451" s="3">
        <v>49.766666666666666</v>
      </c>
      <c r="F451" s="3">
        <f t="shared" si="23"/>
        <v>305.69155555555557</v>
      </c>
      <c r="G451" s="3">
        <f>SUM(Table39[[#This Row],[RN Hours Contract (W/ Admin, DON)]], Table39[[#This Row],[LPN Contract Hours (w/ Admin)]], Table39[[#This Row],[CNA/NA/Med Aide Contract Hours]])</f>
        <v>0</v>
      </c>
      <c r="H451" s="4">
        <f>Table39[[#This Row],[Total Contract Hours]]/Table39[[#This Row],[Total Hours Nurse Staffing]]</f>
        <v>0</v>
      </c>
      <c r="I451" s="3">
        <f>SUM(Table39[[#This Row],[RN Hours]], Table39[[#This Row],[RN Admin Hours]], Table39[[#This Row],[RN DON Hours]])</f>
        <v>20.652888888888889</v>
      </c>
      <c r="J451" s="3">
        <f t="shared" si="21"/>
        <v>0</v>
      </c>
      <c r="K451" s="4">
        <f>Table39[[#This Row],[RN Hours Contract (W/ Admin, DON)]]/Table39[[#This Row],[RN Hours (w/ Admin, DON)]]</f>
        <v>0</v>
      </c>
      <c r="L451" s="3">
        <v>13.497333333333334</v>
      </c>
      <c r="M451" s="3">
        <v>0</v>
      </c>
      <c r="N451" s="4">
        <f>Table39[[#This Row],[RN Hours Contract]]/Table39[[#This Row],[RN Hours]]</f>
        <v>0</v>
      </c>
      <c r="O451" s="3">
        <v>2.4888888888888889</v>
      </c>
      <c r="P451" s="3">
        <v>0</v>
      </c>
      <c r="Q451" s="4">
        <f>Table39[[#This Row],[RN Admin Hours Contract]]/Table39[[#This Row],[RN Admin Hours]]</f>
        <v>0</v>
      </c>
      <c r="R451" s="3">
        <v>4.666666666666667</v>
      </c>
      <c r="S451" s="3">
        <v>0</v>
      </c>
      <c r="T451" s="4">
        <f>Table39[[#This Row],[RN DON Hours Contract]]/Table39[[#This Row],[RN DON Hours]]</f>
        <v>0</v>
      </c>
      <c r="U451" s="3">
        <f>SUM(Table39[[#This Row],[LPN Hours]], Table39[[#This Row],[LPN Admin Hours]])</f>
        <v>59.533666666666662</v>
      </c>
      <c r="V451" s="3">
        <f>Table39[[#This Row],[LPN Hours Contract]]+Table39[[#This Row],[LPN Admin Hours Contract]]</f>
        <v>0</v>
      </c>
      <c r="W451" s="4">
        <f t="shared" si="22"/>
        <v>0</v>
      </c>
      <c r="X451" s="3">
        <v>59.533666666666662</v>
      </c>
      <c r="Y451" s="3">
        <v>0</v>
      </c>
      <c r="Z451" s="4">
        <f>Table39[[#This Row],[LPN Hours Contract]]/Table39[[#This Row],[LPN Hours]]</f>
        <v>0</v>
      </c>
      <c r="AA451" s="3">
        <v>0</v>
      </c>
      <c r="AB451" s="3">
        <v>0</v>
      </c>
      <c r="AC451" s="4">
        <v>0</v>
      </c>
      <c r="AD451" s="3">
        <f>SUM(Table39[[#This Row],[CNA Hours]], Table39[[#This Row],[NA in Training Hours]], Table39[[#This Row],[Med Aide/Tech Hours]])</f>
        <v>225.50500000000002</v>
      </c>
      <c r="AE451" s="3">
        <f>SUM(Table39[[#This Row],[CNA Hours Contract]], Table39[[#This Row],[NA in Training Hours Contract]], Table39[[#This Row],[Med Aide/Tech Hours Contract]])</f>
        <v>0</v>
      </c>
      <c r="AF451" s="4">
        <f>Table39[[#This Row],[CNA/NA/Med Aide Contract Hours]]/Table39[[#This Row],[Total CNA, NA in Training, Med Aide/Tech Hours]]</f>
        <v>0</v>
      </c>
      <c r="AG451" s="3">
        <v>156.33555555555557</v>
      </c>
      <c r="AH451" s="3">
        <v>0</v>
      </c>
      <c r="AI451" s="4">
        <f>Table39[[#This Row],[CNA Hours Contract]]/Table39[[#This Row],[CNA Hours]]</f>
        <v>0</v>
      </c>
      <c r="AJ451" s="3">
        <v>29.917222222222236</v>
      </c>
      <c r="AK451" s="3">
        <v>0</v>
      </c>
      <c r="AL451" s="4">
        <f>Table39[[#This Row],[NA in Training Hours Contract]]/Table39[[#This Row],[NA in Training Hours]]</f>
        <v>0</v>
      </c>
      <c r="AM451" s="3">
        <v>39.252222222222223</v>
      </c>
      <c r="AN451" s="3">
        <v>0</v>
      </c>
      <c r="AO451" s="4">
        <f>Table39[[#This Row],[Med Aide/Tech Hours Contract]]/Table39[[#This Row],[Med Aide/Tech Hours]]</f>
        <v>0</v>
      </c>
      <c r="AP451" s="1" t="s">
        <v>449</v>
      </c>
      <c r="AQ451" s="1">
        <v>7</v>
      </c>
    </row>
    <row r="452" spans="1:43" x14ac:dyDescent="0.2">
      <c r="A452" s="1" t="s">
        <v>479</v>
      </c>
      <c r="B452" s="1" t="s">
        <v>931</v>
      </c>
      <c r="C452" s="1" t="s">
        <v>1196</v>
      </c>
      <c r="D452" s="1" t="s">
        <v>1285</v>
      </c>
      <c r="E452" s="3">
        <v>58.888888888888886</v>
      </c>
      <c r="F452" s="3">
        <f t="shared" si="23"/>
        <v>163.32222222222222</v>
      </c>
      <c r="G452" s="3">
        <f>SUM(Table39[[#This Row],[RN Hours Contract (W/ Admin, DON)]], Table39[[#This Row],[LPN Contract Hours (w/ Admin)]], Table39[[#This Row],[CNA/NA/Med Aide Contract Hours]])</f>
        <v>0</v>
      </c>
      <c r="H452" s="4">
        <f>Table39[[#This Row],[Total Contract Hours]]/Table39[[#This Row],[Total Hours Nurse Staffing]]</f>
        <v>0</v>
      </c>
      <c r="I452" s="3">
        <f>SUM(Table39[[#This Row],[RN Hours]], Table39[[#This Row],[RN Admin Hours]], Table39[[#This Row],[RN DON Hours]])</f>
        <v>15.866666666666667</v>
      </c>
      <c r="J452" s="3">
        <f t="shared" si="21"/>
        <v>0</v>
      </c>
      <c r="K452" s="4">
        <f>Table39[[#This Row],[RN Hours Contract (W/ Admin, DON)]]/Table39[[#This Row],[RN Hours (w/ Admin, DON)]]</f>
        <v>0</v>
      </c>
      <c r="L452" s="3">
        <v>3.9861111111111112</v>
      </c>
      <c r="M452" s="3">
        <v>0</v>
      </c>
      <c r="N452" s="4">
        <f>Table39[[#This Row],[RN Hours Contract]]/Table39[[#This Row],[RN Hours]]</f>
        <v>0</v>
      </c>
      <c r="O452" s="3">
        <v>6.1027777777777779</v>
      </c>
      <c r="P452" s="3">
        <v>0</v>
      </c>
      <c r="Q452" s="4">
        <f>Table39[[#This Row],[RN Admin Hours Contract]]/Table39[[#This Row],[RN Admin Hours]]</f>
        <v>0</v>
      </c>
      <c r="R452" s="3">
        <v>5.7777777777777777</v>
      </c>
      <c r="S452" s="3">
        <v>0</v>
      </c>
      <c r="T452" s="4">
        <f>Table39[[#This Row],[RN DON Hours Contract]]/Table39[[#This Row],[RN DON Hours]]</f>
        <v>0</v>
      </c>
      <c r="U452" s="3">
        <f>SUM(Table39[[#This Row],[LPN Hours]], Table39[[#This Row],[LPN Admin Hours]])</f>
        <v>32.680555555555557</v>
      </c>
      <c r="V452" s="3">
        <f>Table39[[#This Row],[LPN Hours Contract]]+Table39[[#This Row],[LPN Admin Hours Contract]]</f>
        <v>0</v>
      </c>
      <c r="W452" s="4">
        <f t="shared" si="22"/>
        <v>0</v>
      </c>
      <c r="X452" s="3">
        <v>32.680555555555557</v>
      </c>
      <c r="Y452" s="3">
        <v>0</v>
      </c>
      <c r="Z452" s="4">
        <f>Table39[[#This Row],[LPN Hours Contract]]/Table39[[#This Row],[LPN Hours]]</f>
        <v>0</v>
      </c>
      <c r="AA452" s="3">
        <v>0</v>
      </c>
      <c r="AB452" s="3">
        <v>0</v>
      </c>
      <c r="AC452" s="4">
        <v>0</v>
      </c>
      <c r="AD452" s="3">
        <f>SUM(Table39[[#This Row],[CNA Hours]], Table39[[#This Row],[NA in Training Hours]], Table39[[#This Row],[Med Aide/Tech Hours]])</f>
        <v>114.77500000000001</v>
      </c>
      <c r="AE452" s="3">
        <f>SUM(Table39[[#This Row],[CNA Hours Contract]], Table39[[#This Row],[NA in Training Hours Contract]], Table39[[#This Row],[Med Aide/Tech Hours Contract]])</f>
        <v>0</v>
      </c>
      <c r="AF452" s="4">
        <f>Table39[[#This Row],[CNA/NA/Med Aide Contract Hours]]/Table39[[#This Row],[Total CNA, NA in Training, Med Aide/Tech Hours]]</f>
        <v>0</v>
      </c>
      <c r="AG452" s="3">
        <v>86.38333333333334</v>
      </c>
      <c r="AH452" s="3">
        <v>0</v>
      </c>
      <c r="AI452" s="4">
        <f>Table39[[#This Row],[CNA Hours Contract]]/Table39[[#This Row],[CNA Hours]]</f>
        <v>0</v>
      </c>
      <c r="AJ452" s="3">
        <v>15.425000000000001</v>
      </c>
      <c r="AK452" s="3">
        <v>0</v>
      </c>
      <c r="AL452" s="4">
        <f>Table39[[#This Row],[NA in Training Hours Contract]]/Table39[[#This Row],[NA in Training Hours]]</f>
        <v>0</v>
      </c>
      <c r="AM452" s="3">
        <v>12.966666666666667</v>
      </c>
      <c r="AN452" s="3">
        <v>0</v>
      </c>
      <c r="AO452" s="4">
        <f>Table39[[#This Row],[Med Aide/Tech Hours Contract]]/Table39[[#This Row],[Med Aide/Tech Hours]]</f>
        <v>0</v>
      </c>
      <c r="AP452" s="1" t="s">
        <v>450</v>
      </c>
      <c r="AQ452" s="1">
        <v>7</v>
      </c>
    </row>
    <row r="453" spans="1:43" x14ac:dyDescent="0.2">
      <c r="A453" s="1" t="s">
        <v>479</v>
      </c>
      <c r="B453" s="1" t="s">
        <v>932</v>
      </c>
      <c r="C453" s="1" t="s">
        <v>1197</v>
      </c>
      <c r="D453" s="1" t="s">
        <v>1272</v>
      </c>
      <c r="E453" s="3">
        <v>50.333333333333336</v>
      </c>
      <c r="F453" s="3">
        <f t="shared" si="23"/>
        <v>267.1731111111111</v>
      </c>
      <c r="G453" s="3">
        <f>SUM(Table39[[#This Row],[RN Hours Contract (W/ Admin, DON)]], Table39[[#This Row],[LPN Contract Hours (w/ Admin)]], Table39[[#This Row],[CNA/NA/Med Aide Contract Hours]])</f>
        <v>0</v>
      </c>
      <c r="H453" s="4">
        <f>Table39[[#This Row],[Total Contract Hours]]/Table39[[#This Row],[Total Hours Nurse Staffing]]</f>
        <v>0</v>
      </c>
      <c r="I453" s="3">
        <f>SUM(Table39[[#This Row],[RN Hours]], Table39[[#This Row],[RN Admin Hours]], Table39[[#This Row],[RN DON Hours]])</f>
        <v>40.120222222222225</v>
      </c>
      <c r="J453" s="3">
        <f t="shared" si="21"/>
        <v>0</v>
      </c>
      <c r="K453" s="4">
        <f>Table39[[#This Row],[RN Hours Contract (W/ Admin, DON)]]/Table39[[#This Row],[RN Hours (w/ Admin, DON)]]</f>
        <v>0</v>
      </c>
      <c r="L453" s="3">
        <v>28.822888888888887</v>
      </c>
      <c r="M453" s="3">
        <v>0</v>
      </c>
      <c r="N453" s="4">
        <f>Table39[[#This Row],[RN Hours Contract]]/Table39[[#This Row],[RN Hours]]</f>
        <v>0</v>
      </c>
      <c r="O453" s="3">
        <v>7.8082222222222226</v>
      </c>
      <c r="P453" s="3">
        <v>0</v>
      </c>
      <c r="Q453" s="4">
        <f>Table39[[#This Row],[RN Admin Hours Contract]]/Table39[[#This Row],[RN Admin Hours]]</f>
        <v>0</v>
      </c>
      <c r="R453" s="3">
        <v>3.4891111111111108</v>
      </c>
      <c r="S453" s="3">
        <v>0</v>
      </c>
      <c r="T453" s="4">
        <f>Table39[[#This Row],[RN DON Hours Contract]]/Table39[[#This Row],[RN DON Hours]]</f>
        <v>0</v>
      </c>
      <c r="U453" s="3">
        <f>SUM(Table39[[#This Row],[LPN Hours]], Table39[[#This Row],[LPN Admin Hours]])</f>
        <v>65.164999999999992</v>
      </c>
      <c r="V453" s="3">
        <f>Table39[[#This Row],[LPN Hours Contract]]+Table39[[#This Row],[LPN Admin Hours Contract]]</f>
        <v>0</v>
      </c>
      <c r="W453" s="4">
        <f t="shared" si="22"/>
        <v>0</v>
      </c>
      <c r="X453" s="3">
        <v>60.992888888888885</v>
      </c>
      <c r="Y453" s="3">
        <v>0</v>
      </c>
      <c r="Z453" s="4">
        <f>Table39[[#This Row],[LPN Hours Contract]]/Table39[[#This Row],[LPN Hours]]</f>
        <v>0</v>
      </c>
      <c r="AA453" s="3">
        <v>4.1721111111111115</v>
      </c>
      <c r="AB453" s="3">
        <v>0</v>
      </c>
      <c r="AC453" s="4">
        <f>Table39[[#This Row],[LPN Admin Hours Contract]]/Table39[[#This Row],[LPN Admin Hours]]</f>
        <v>0</v>
      </c>
      <c r="AD453" s="3">
        <f>SUM(Table39[[#This Row],[CNA Hours]], Table39[[#This Row],[NA in Training Hours]], Table39[[#This Row],[Med Aide/Tech Hours]])</f>
        <v>161.88788888888888</v>
      </c>
      <c r="AE453" s="3">
        <f>SUM(Table39[[#This Row],[CNA Hours Contract]], Table39[[#This Row],[NA in Training Hours Contract]], Table39[[#This Row],[Med Aide/Tech Hours Contract]])</f>
        <v>0</v>
      </c>
      <c r="AF453" s="4">
        <f>Table39[[#This Row],[CNA/NA/Med Aide Contract Hours]]/Table39[[#This Row],[Total CNA, NA in Training, Med Aide/Tech Hours]]</f>
        <v>0</v>
      </c>
      <c r="AG453" s="3">
        <v>161.88788888888888</v>
      </c>
      <c r="AH453" s="3">
        <v>0</v>
      </c>
      <c r="AI453" s="4">
        <f>Table39[[#This Row],[CNA Hours Contract]]/Table39[[#This Row],[CNA Hours]]</f>
        <v>0</v>
      </c>
      <c r="AJ453" s="3">
        <v>0</v>
      </c>
      <c r="AK453" s="3">
        <v>0</v>
      </c>
      <c r="AL453" s="4">
        <v>0</v>
      </c>
      <c r="AM453" s="3">
        <v>0</v>
      </c>
      <c r="AN453" s="3">
        <v>0</v>
      </c>
      <c r="AO453" s="4">
        <v>0</v>
      </c>
      <c r="AP453" s="1" t="s">
        <v>451</v>
      </c>
      <c r="AQ453" s="1">
        <v>7</v>
      </c>
    </row>
    <row r="454" spans="1:43" x14ac:dyDescent="0.2">
      <c r="A454" s="1" t="s">
        <v>479</v>
      </c>
      <c r="B454" s="1" t="s">
        <v>933</v>
      </c>
      <c r="C454" s="1" t="s">
        <v>1182</v>
      </c>
      <c r="D454" s="1" t="s">
        <v>1255</v>
      </c>
      <c r="E454" s="3">
        <v>62.766666666666666</v>
      </c>
      <c r="F454" s="3">
        <f t="shared" si="23"/>
        <v>241.77222222222224</v>
      </c>
      <c r="G454" s="3">
        <f>SUM(Table39[[#This Row],[RN Hours Contract (W/ Admin, DON)]], Table39[[#This Row],[LPN Contract Hours (w/ Admin)]], Table39[[#This Row],[CNA/NA/Med Aide Contract Hours]])</f>
        <v>0</v>
      </c>
      <c r="H454" s="4">
        <f>Table39[[#This Row],[Total Contract Hours]]/Table39[[#This Row],[Total Hours Nurse Staffing]]</f>
        <v>0</v>
      </c>
      <c r="I454" s="3">
        <f>SUM(Table39[[#This Row],[RN Hours]], Table39[[#This Row],[RN Admin Hours]], Table39[[#This Row],[RN DON Hours]])</f>
        <v>47.605555555555554</v>
      </c>
      <c r="J454" s="3">
        <f t="shared" si="21"/>
        <v>0</v>
      </c>
      <c r="K454" s="4">
        <f>Table39[[#This Row],[RN Hours Contract (W/ Admin, DON)]]/Table39[[#This Row],[RN Hours (w/ Admin, DON)]]</f>
        <v>0</v>
      </c>
      <c r="L454" s="3">
        <v>35.619444444444447</v>
      </c>
      <c r="M454" s="3">
        <v>0</v>
      </c>
      <c r="N454" s="4">
        <f>Table39[[#This Row],[RN Hours Contract]]/Table39[[#This Row],[RN Hours]]</f>
        <v>0</v>
      </c>
      <c r="O454" s="3">
        <v>6.3805555555555555</v>
      </c>
      <c r="P454" s="3">
        <v>0</v>
      </c>
      <c r="Q454" s="4">
        <f>Table39[[#This Row],[RN Admin Hours Contract]]/Table39[[#This Row],[RN Admin Hours]]</f>
        <v>0</v>
      </c>
      <c r="R454" s="3">
        <v>5.6055555555555552</v>
      </c>
      <c r="S454" s="3">
        <v>0</v>
      </c>
      <c r="T454" s="4">
        <f>Table39[[#This Row],[RN DON Hours Contract]]/Table39[[#This Row],[RN DON Hours]]</f>
        <v>0</v>
      </c>
      <c r="U454" s="3">
        <f>SUM(Table39[[#This Row],[LPN Hours]], Table39[[#This Row],[LPN Admin Hours]])</f>
        <v>50.736111111111107</v>
      </c>
      <c r="V454" s="3">
        <f>Table39[[#This Row],[LPN Hours Contract]]+Table39[[#This Row],[LPN Admin Hours Contract]]</f>
        <v>0</v>
      </c>
      <c r="W454" s="4">
        <f t="shared" si="22"/>
        <v>0</v>
      </c>
      <c r="X454" s="3">
        <v>50.041666666666664</v>
      </c>
      <c r="Y454" s="3">
        <v>0</v>
      </c>
      <c r="Z454" s="4">
        <f>Table39[[#This Row],[LPN Hours Contract]]/Table39[[#This Row],[LPN Hours]]</f>
        <v>0</v>
      </c>
      <c r="AA454" s="3">
        <v>0.69444444444444442</v>
      </c>
      <c r="AB454" s="3">
        <v>0</v>
      </c>
      <c r="AC454" s="4">
        <f>Table39[[#This Row],[LPN Admin Hours Contract]]/Table39[[#This Row],[LPN Admin Hours]]</f>
        <v>0</v>
      </c>
      <c r="AD454" s="3">
        <f>SUM(Table39[[#This Row],[CNA Hours]], Table39[[#This Row],[NA in Training Hours]], Table39[[#This Row],[Med Aide/Tech Hours]])</f>
        <v>143.43055555555557</v>
      </c>
      <c r="AE454" s="3">
        <f>SUM(Table39[[#This Row],[CNA Hours Contract]], Table39[[#This Row],[NA in Training Hours Contract]], Table39[[#This Row],[Med Aide/Tech Hours Contract]])</f>
        <v>0</v>
      </c>
      <c r="AF454" s="4">
        <f>Table39[[#This Row],[CNA/NA/Med Aide Contract Hours]]/Table39[[#This Row],[Total CNA, NA in Training, Med Aide/Tech Hours]]</f>
        <v>0</v>
      </c>
      <c r="AG454" s="3">
        <v>118.64722222222223</v>
      </c>
      <c r="AH454" s="3">
        <v>0</v>
      </c>
      <c r="AI454" s="4">
        <f>Table39[[#This Row],[CNA Hours Contract]]/Table39[[#This Row],[CNA Hours]]</f>
        <v>0</v>
      </c>
      <c r="AJ454" s="3">
        <v>0</v>
      </c>
      <c r="AK454" s="3">
        <v>0</v>
      </c>
      <c r="AL454" s="4">
        <v>0</v>
      </c>
      <c r="AM454" s="3">
        <v>24.783333333333335</v>
      </c>
      <c r="AN454" s="3">
        <v>0</v>
      </c>
      <c r="AO454" s="4">
        <f>Table39[[#This Row],[Med Aide/Tech Hours Contract]]/Table39[[#This Row],[Med Aide/Tech Hours]]</f>
        <v>0</v>
      </c>
      <c r="AP454" s="1" t="s">
        <v>452</v>
      </c>
      <c r="AQ454" s="1">
        <v>7</v>
      </c>
    </row>
    <row r="455" spans="1:43" x14ac:dyDescent="0.2">
      <c r="A455" s="1" t="s">
        <v>479</v>
      </c>
      <c r="B455" s="1" t="s">
        <v>934</v>
      </c>
      <c r="C455" s="1" t="s">
        <v>1031</v>
      </c>
      <c r="D455" s="1" t="s">
        <v>1298</v>
      </c>
      <c r="E455" s="3">
        <v>98.511111111111106</v>
      </c>
      <c r="F455" s="3">
        <f t="shared" si="23"/>
        <v>391.67777777777781</v>
      </c>
      <c r="G455" s="3">
        <f>SUM(Table39[[#This Row],[RN Hours Contract (W/ Admin, DON)]], Table39[[#This Row],[LPN Contract Hours (w/ Admin)]], Table39[[#This Row],[CNA/NA/Med Aide Contract Hours]])</f>
        <v>0</v>
      </c>
      <c r="H455" s="4">
        <f>Table39[[#This Row],[Total Contract Hours]]/Table39[[#This Row],[Total Hours Nurse Staffing]]</f>
        <v>0</v>
      </c>
      <c r="I455" s="3">
        <f>SUM(Table39[[#This Row],[RN Hours]], Table39[[#This Row],[RN Admin Hours]], Table39[[#This Row],[RN DON Hours]])</f>
        <v>65.147222222222226</v>
      </c>
      <c r="J455" s="3">
        <f t="shared" si="21"/>
        <v>0</v>
      </c>
      <c r="K455" s="4">
        <f>Table39[[#This Row],[RN Hours Contract (W/ Admin, DON)]]/Table39[[#This Row],[RN Hours (w/ Admin, DON)]]</f>
        <v>0</v>
      </c>
      <c r="L455" s="3">
        <v>53.388888888888886</v>
      </c>
      <c r="M455" s="3">
        <v>0</v>
      </c>
      <c r="N455" s="4">
        <f>Table39[[#This Row],[RN Hours Contract]]/Table39[[#This Row],[RN Hours]]</f>
        <v>0</v>
      </c>
      <c r="O455" s="3">
        <v>6.2527777777777782</v>
      </c>
      <c r="P455" s="3">
        <v>0</v>
      </c>
      <c r="Q455" s="4">
        <f>Table39[[#This Row],[RN Admin Hours Contract]]/Table39[[#This Row],[RN Admin Hours]]</f>
        <v>0</v>
      </c>
      <c r="R455" s="3">
        <v>5.5055555555555555</v>
      </c>
      <c r="S455" s="3">
        <v>0</v>
      </c>
      <c r="T455" s="4">
        <f>Table39[[#This Row],[RN DON Hours Contract]]/Table39[[#This Row],[RN DON Hours]]</f>
        <v>0</v>
      </c>
      <c r="U455" s="3">
        <f>SUM(Table39[[#This Row],[LPN Hours]], Table39[[#This Row],[LPN Admin Hours]])</f>
        <v>82.611111111111114</v>
      </c>
      <c r="V455" s="3">
        <f>Table39[[#This Row],[LPN Hours Contract]]+Table39[[#This Row],[LPN Admin Hours Contract]]</f>
        <v>0</v>
      </c>
      <c r="W455" s="4">
        <f t="shared" si="22"/>
        <v>0</v>
      </c>
      <c r="X455" s="3">
        <v>82.611111111111114</v>
      </c>
      <c r="Y455" s="3">
        <v>0</v>
      </c>
      <c r="Z455" s="4">
        <f>Table39[[#This Row],[LPN Hours Contract]]/Table39[[#This Row],[LPN Hours]]</f>
        <v>0</v>
      </c>
      <c r="AA455" s="3">
        <v>0</v>
      </c>
      <c r="AB455" s="3">
        <v>0</v>
      </c>
      <c r="AC455" s="4">
        <v>0</v>
      </c>
      <c r="AD455" s="3">
        <f>SUM(Table39[[#This Row],[CNA Hours]], Table39[[#This Row],[NA in Training Hours]], Table39[[#This Row],[Med Aide/Tech Hours]])</f>
        <v>243.91944444444445</v>
      </c>
      <c r="AE455" s="3">
        <f>SUM(Table39[[#This Row],[CNA Hours Contract]], Table39[[#This Row],[NA in Training Hours Contract]], Table39[[#This Row],[Med Aide/Tech Hours Contract]])</f>
        <v>0</v>
      </c>
      <c r="AF455" s="4">
        <f>Table39[[#This Row],[CNA/NA/Med Aide Contract Hours]]/Table39[[#This Row],[Total CNA, NA in Training, Med Aide/Tech Hours]]</f>
        <v>0</v>
      </c>
      <c r="AG455" s="3">
        <v>218.8388888888889</v>
      </c>
      <c r="AH455" s="3">
        <v>0</v>
      </c>
      <c r="AI455" s="4">
        <f>Table39[[#This Row],[CNA Hours Contract]]/Table39[[#This Row],[CNA Hours]]</f>
        <v>0</v>
      </c>
      <c r="AJ455" s="3">
        <v>0.25</v>
      </c>
      <c r="AK455" s="3">
        <v>0</v>
      </c>
      <c r="AL455" s="4">
        <f>Table39[[#This Row],[NA in Training Hours Contract]]/Table39[[#This Row],[NA in Training Hours]]</f>
        <v>0</v>
      </c>
      <c r="AM455" s="3">
        <v>24.830555555555556</v>
      </c>
      <c r="AN455" s="3">
        <v>0</v>
      </c>
      <c r="AO455" s="4">
        <f>Table39[[#This Row],[Med Aide/Tech Hours Contract]]/Table39[[#This Row],[Med Aide/Tech Hours]]</f>
        <v>0</v>
      </c>
      <c r="AP455" s="1" t="s">
        <v>453</v>
      </c>
      <c r="AQ455" s="1">
        <v>7</v>
      </c>
    </row>
    <row r="456" spans="1:43" x14ac:dyDescent="0.2">
      <c r="A456" s="1" t="s">
        <v>479</v>
      </c>
      <c r="B456" s="1" t="s">
        <v>935</v>
      </c>
      <c r="C456" s="1" t="s">
        <v>1027</v>
      </c>
      <c r="D456" s="1" t="s">
        <v>1203</v>
      </c>
      <c r="E456" s="3">
        <v>32.922222222222224</v>
      </c>
      <c r="F456" s="3">
        <f t="shared" si="23"/>
        <v>137.82277777777779</v>
      </c>
      <c r="G456" s="3">
        <f>SUM(Table39[[#This Row],[RN Hours Contract (W/ Admin, DON)]], Table39[[#This Row],[LPN Contract Hours (w/ Admin)]], Table39[[#This Row],[CNA/NA/Med Aide Contract Hours]])</f>
        <v>3.5152222222222225</v>
      </c>
      <c r="H456" s="4">
        <f>Table39[[#This Row],[Total Contract Hours]]/Table39[[#This Row],[Total Hours Nurse Staffing]]</f>
        <v>2.5505379291441102E-2</v>
      </c>
      <c r="I456" s="3">
        <f>SUM(Table39[[#This Row],[RN Hours]], Table39[[#This Row],[RN Admin Hours]], Table39[[#This Row],[RN DON Hours]])</f>
        <v>45.396000000000001</v>
      </c>
      <c r="J456" s="3">
        <f t="shared" si="21"/>
        <v>0.13633333333333333</v>
      </c>
      <c r="K456" s="4">
        <f>Table39[[#This Row],[RN Hours Contract (W/ Admin, DON)]]/Table39[[#This Row],[RN Hours (w/ Admin, DON)]]</f>
        <v>3.0032014568097043E-3</v>
      </c>
      <c r="L456" s="3">
        <v>39.884888888888888</v>
      </c>
      <c r="M456" s="3">
        <v>0.13633333333333333</v>
      </c>
      <c r="N456" s="4">
        <f>Table39[[#This Row],[RN Hours Contract]]/Table39[[#This Row],[RN Hours]]</f>
        <v>3.4181700671933675E-3</v>
      </c>
      <c r="O456" s="3">
        <v>0</v>
      </c>
      <c r="P456" s="3">
        <v>0</v>
      </c>
      <c r="Q456" s="4">
        <v>0</v>
      </c>
      <c r="R456" s="3">
        <v>5.5111111111111111</v>
      </c>
      <c r="S456" s="3">
        <v>0</v>
      </c>
      <c r="T456" s="4">
        <f>Table39[[#This Row],[RN DON Hours Contract]]/Table39[[#This Row],[RN DON Hours]]</f>
        <v>0</v>
      </c>
      <c r="U456" s="3">
        <f>SUM(Table39[[#This Row],[LPN Hours]], Table39[[#This Row],[LPN Admin Hours]])</f>
        <v>28.799888888888887</v>
      </c>
      <c r="V456" s="3">
        <f>Table39[[#This Row],[LPN Hours Contract]]+Table39[[#This Row],[LPN Admin Hours Contract]]</f>
        <v>2.0455555555555556</v>
      </c>
      <c r="W456" s="4">
        <f t="shared" si="22"/>
        <v>7.1026508589925125E-2</v>
      </c>
      <c r="X456" s="3">
        <v>22.39822222222222</v>
      </c>
      <c r="Y456" s="3">
        <v>2.0455555555555556</v>
      </c>
      <c r="Z456" s="4">
        <f>Table39[[#This Row],[LPN Hours Contract]]/Table39[[#This Row],[LPN Hours]]</f>
        <v>9.1326692594650385E-2</v>
      </c>
      <c r="AA456" s="3">
        <v>6.4016666666666673</v>
      </c>
      <c r="AB456" s="3">
        <v>0</v>
      </c>
      <c r="AC456" s="4">
        <f>Table39[[#This Row],[LPN Admin Hours Contract]]/Table39[[#This Row],[LPN Admin Hours]]</f>
        <v>0</v>
      </c>
      <c r="AD456" s="3">
        <f>SUM(Table39[[#This Row],[CNA Hours]], Table39[[#This Row],[NA in Training Hours]], Table39[[#This Row],[Med Aide/Tech Hours]])</f>
        <v>63.626888888888885</v>
      </c>
      <c r="AE456" s="3">
        <f>SUM(Table39[[#This Row],[CNA Hours Contract]], Table39[[#This Row],[NA in Training Hours Contract]], Table39[[#This Row],[Med Aide/Tech Hours Contract]])</f>
        <v>1.3333333333333333</v>
      </c>
      <c r="AF456" s="4">
        <f>Table39[[#This Row],[CNA/NA/Med Aide Contract Hours]]/Table39[[#This Row],[Total CNA, NA in Training, Med Aide/Tech Hours]]</f>
        <v>2.0955500993640006E-2</v>
      </c>
      <c r="AG456" s="3">
        <v>57.74122222222222</v>
      </c>
      <c r="AH456" s="3">
        <v>1.3333333333333333</v>
      </c>
      <c r="AI456" s="4">
        <f>Table39[[#This Row],[CNA Hours Contract]]/Table39[[#This Row],[CNA Hours]]</f>
        <v>2.3091532912169432E-2</v>
      </c>
      <c r="AJ456" s="3">
        <v>0</v>
      </c>
      <c r="AK456" s="3">
        <v>0</v>
      </c>
      <c r="AL456" s="4">
        <v>0</v>
      </c>
      <c r="AM456" s="3">
        <v>5.8856666666666682</v>
      </c>
      <c r="AN456" s="3">
        <v>0</v>
      </c>
      <c r="AO456" s="4">
        <f>Table39[[#This Row],[Med Aide/Tech Hours Contract]]/Table39[[#This Row],[Med Aide/Tech Hours]]</f>
        <v>0</v>
      </c>
      <c r="AP456" s="1" t="s">
        <v>454</v>
      </c>
      <c r="AQ456" s="1">
        <v>7</v>
      </c>
    </row>
    <row r="457" spans="1:43" x14ac:dyDescent="0.2">
      <c r="A457" s="1" t="s">
        <v>479</v>
      </c>
      <c r="B457" s="1" t="s">
        <v>936</v>
      </c>
      <c r="C457" s="1" t="s">
        <v>985</v>
      </c>
      <c r="D457" s="1" t="s">
        <v>1227</v>
      </c>
      <c r="E457" s="3">
        <v>93.922222222222217</v>
      </c>
      <c r="F457" s="3">
        <f t="shared" si="23"/>
        <v>384.01300000000003</v>
      </c>
      <c r="G457" s="3">
        <f>SUM(Table39[[#This Row],[RN Hours Contract (W/ Admin, DON)]], Table39[[#This Row],[LPN Contract Hours (w/ Admin)]], Table39[[#This Row],[CNA/NA/Med Aide Contract Hours]])</f>
        <v>1.7281111111111114</v>
      </c>
      <c r="H457" s="4">
        <f>Table39[[#This Row],[Total Contract Hours]]/Table39[[#This Row],[Total Hours Nurse Staffing]]</f>
        <v>4.5001370034637141E-3</v>
      </c>
      <c r="I457" s="3">
        <f>SUM(Table39[[#This Row],[RN Hours]], Table39[[#This Row],[RN Admin Hours]], Table39[[#This Row],[RN DON Hours]])</f>
        <v>44.505888888888883</v>
      </c>
      <c r="J457" s="3">
        <f t="shared" si="21"/>
        <v>1.7281111111111114</v>
      </c>
      <c r="K457" s="4">
        <f>Table39[[#This Row],[RN Hours Contract (W/ Admin, DON)]]/Table39[[#This Row],[RN Hours (w/ Admin, DON)]]</f>
        <v>3.8828819157514745E-2</v>
      </c>
      <c r="L457" s="3">
        <v>8.6191111111111116</v>
      </c>
      <c r="M457" s="3">
        <v>0</v>
      </c>
      <c r="N457" s="4">
        <f>Table39[[#This Row],[RN Hours Contract]]/Table39[[#This Row],[RN Hours]]</f>
        <v>0</v>
      </c>
      <c r="O457" s="3">
        <v>30.197888888888883</v>
      </c>
      <c r="P457" s="3">
        <v>1.7281111111111114</v>
      </c>
      <c r="Q457" s="4">
        <f>Table39[[#This Row],[RN Admin Hours Contract]]/Table39[[#This Row],[RN Admin Hours]]</f>
        <v>5.7226222583624337E-2</v>
      </c>
      <c r="R457" s="3">
        <v>5.6888888888888891</v>
      </c>
      <c r="S457" s="3">
        <v>0</v>
      </c>
      <c r="T457" s="4">
        <f>Table39[[#This Row],[RN DON Hours Contract]]/Table39[[#This Row],[RN DON Hours]]</f>
        <v>0</v>
      </c>
      <c r="U457" s="3">
        <f>SUM(Table39[[#This Row],[LPN Hours]], Table39[[#This Row],[LPN Admin Hours]])</f>
        <v>99.055555555555557</v>
      </c>
      <c r="V457" s="3">
        <f>Table39[[#This Row],[LPN Hours Contract]]+Table39[[#This Row],[LPN Admin Hours Contract]]</f>
        <v>0</v>
      </c>
      <c r="W457" s="4">
        <f t="shared" si="22"/>
        <v>0</v>
      </c>
      <c r="X457" s="3">
        <v>87.490111111111105</v>
      </c>
      <c r="Y457" s="3">
        <v>0</v>
      </c>
      <c r="Z457" s="4">
        <f>Table39[[#This Row],[LPN Hours Contract]]/Table39[[#This Row],[LPN Hours]]</f>
        <v>0</v>
      </c>
      <c r="AA457" s="3">
        <v>11.565444444444449</v>
      </c>
      <c r="AB457" s="3">
        <v>0</v>
      </c>
      <c r="AC457" s="4">
        <f>Table39[[#This Row],[LPN Admin Hours Contract]]/Table39[[#This Row],[LPN Admin Hours]]</f>
        <v>0</v>
      </c>
      <c r="AD457" s="3">
        <f>SUM(Table39[[#This Row],[CNA Hours]], Table39[[#This Row],[NA in Training Hours]], Table39[[#This Row],[Med Aide/Tech Hours]])</f>
        <v>240.45155555555556</v>
      </c>
      <c r="AE457" s="3">
        <f>SUM(Table39[[#This Row],[CNA Hours Contract]], Table39[[#This Row],[NA in Training Hours Contract]], Table39[[#This Row],[Med Aide/Tech Hours Contract]])</f>
        <v>0</v>
      </c>
      <c r="AF457" s="4">
        <f>Table39[[#This Row],[CNA/NA/Med Aide Contract Hours]]/Table39[[#This Row],[Total CNA, NA in Training, Med Aide/Tech Hours]]</f>
        <v>0</v>
      </c>
      <c r="AG457" s="3">
        <v>198.14622222222221</v>
      </c>
      <c r="AH457" s="3">
        <v>0</v>
      </c>
      <c r="AI457" s="4">
        <f>Table39[[#This Row],[CNA Hours Contract]]/Table39[[#This Row],[CNA Hours]]</f>
        <v>0</v>
      </c>
      <c r="AJ457" s="3">
        <v>0</v>
      </c>
      <c r="AK457" s="3">
        <v>0</v>
      </c>
      <c r="AL457" s="4">
        <v>0</v>
      </c>
      <c r="AM457" s="3">
        <v>42.305333333333337</v>
      </c>
      <c r="AN457" s="3">
        <v>0</v>
      </c>
      <c r="AO457" s="4">
        <f>Table39[[#This Row],[Med Aide/Tech Hours Contract]]/Table39[[#This Row],[Med Aide/Tech Hours]]</f>
        <v>0</v>
      </c>
      <c r="AP457" s="1" t="s">
        <v>455</v>
      </c>
      <c r="AQ457" s="1">
        <v>7</v>
      </c>
    </row>
    <row r="458" spans="1:43" x14ac:dyDescent="0.2">
      <c r="A458" s="1" t="s">
        <v>479</v>
      </c>
      <c r="B458" s="1" t="s">
        <v>937</v>
      </c>
      <c r="C458" s="1" t="s">
        <v>1198</v>
      </c>
      <c r="D458" s="1" t="s">
        <v>1225</v>
      </c>
      <c r="E458" s="3">
        <v>41.155555555555559</v>
      </c>
      <c r="F458" s="3">
        <f t="shared" si="23"/>
        <v>162.48055555555553</v>
      </c>
      <c r="G458" s="3">
        <f>SUM(Table39[[#This Row],[RN Hours Contract (W/ Admin, DON)]], Table39[[#This Row],[LPN Contract Hours (w/ Admin)]], Table39[[#This Row],[CNA/NA/Med Aide Contract Hours]])</f>
        <v>0</v>
      </c>
      <c r="H458" s="4">
        <f>Table39[[#This Row],[Total Contract Hours]]/Table39[[#This Row],[Total Hours Nurse Staffing]]</f>
        <v>0</v>
      </c>
      <c r="I458" s="3">
        <f>SUM(Table39[[#This Row],[RN Hours]], Table39[[#This Row],[RN Admin Hours]], Table39[[#This Row],[RN DON Hours]])</f>
        <v>13.858999999999998</v>
      </c>
      <c r="J458" s="3">
        <f t="shared" si="21"/>
        <v>0</v>
      </c>
      <c r="K458" s="4">
        <f>Table39[[#This Row],[RN Hours Contract (W/ Admin, DON)]]/Table39[[#This Row],[RN Hours (w/ Admin, DON)]]</f>
        <v>0</v>
      </c>
      <c r="L458" s="3">
        <v>2.9304444444444444</v>
      </c>
      <c r="M458" s="3">
        <v>0</v>
      </c>
      <c r="N458" s="4">
        <f>Table39[[#This Row],[RN Hours Contract]]/Table39[[#This Row],[RN Hours]]</f>
        <v>0</v>
      </c>
      <c r="O458" s="3">
        <v>5.2396666666666656</v>
      </c>
      <c r="P458" s="3">
        <v>0</v>
      </c>
      <c r="Q458" s="4">
        <f>Table39[[#This Row],[RN Admin Hours Contract]]/Table39[[#This Row],[RN Admin Hours]]</f>
        <v>0</v>
      </c>
      <c r="R458" s="3">
        <v>5.6888888888888891</v>
      </c>
      <c r="S458" s="3">
        <v>0</v>
      </c>
      <c r="T458" s="4">
        <f>Table39[[#This Row],[RN DON Hours Contract]]/Table39[[#This Row],[RN DON Hours]]</f>
        <v>0</v>
      </c>
      <c r="U458" s="3">
        <f>SUM(Table39[[#This Row],[LPN Hours]], Table39[[#This Row],[LPN Admin Hours]])</f>
        <v>26.032888888888888</v>
      </c>
      <c r="V458" s="3">
        <f>Table39[[#This Row],[LPN Hours Contract]]+Table39[[#This Row],[LPN Admin Hours Contract]]</f>
        <v>0</v>
      </c>
      <c r="W458" s="4">
        <f t="shared" si="22"/>
        <v>0</v>
      </c>
      <c r="X458" s="3">
        <v>26.032888888888888</v>
      </c>
      <c r="Y458" s="3">
        <v>0</v>
      </c>
      <c r="Z458" s="4">
        <f>Table39[[#This Row],[LPN Hours Contract]]/Table39[[#This Row],[LPN Hours]]</f>
        <v>0</v>
      </c>
      <c r="AA458" s="3">
        <v>0</v>
      </c>
      <c r="AB458" s="3">
        <v>0</v>
      </c>
      <c r="AC458" s="4">
        <v>0</v>
      </c>
      <c r="AD458" s="3">
        <f>SUM(Table39[[#This Row],[CNA Hours]], Table39[[#This Row],[NA in Training Hours]], Table39[[#This Row],[Med Aide/Tech Hours]])</f>
        <v>122.58866666666664</v>
      </c>
      <c r="AE458" s="3">
        <f>SUM(Table39[[#This Row],[CNA Hours Contract]], Table39[[#This Row],[NA in Training Hours Contract]], Table39[[#This Row],[Med Aide/Tech Hours Contract]])</f>
        <v>0</v>
      </c>
      <c r="AF458" s="4">
        <f>Table39[[#This Row],[CNA/NA/Med Aide Contract Hours]]/Table39[[#This Row],[Total CNA, NA in Training, Med Aide/Tech Hours]]</f>
        <v>0</v>
      </c>
      <c r="AG458" s="3">
        <v>90.374333333333325</v>
      </c>
      <c r="AH458" s="3">
        <v>0</v>
      </c>
      <c r="AI458" s="4">
        <f>Table39[[#This Row],[CNA Hours Contract]]/Table39[[#This Row],[CNA Hours]]</f>
        <v>0</v>
      </c>
      <c r="AJ458" s="3">
        <v>5.360555555555556</v>
      </c>
      <c r="AK458" s="3">
        <v>0</v>
      </c>
      <c r="AL458" s="4">
        <f>Table39[[#This Row],[NA in Training Hours Contract]]/Table39[[#This Row],[NA in Training Hours]]</f>
        <v>0</v>
      </c>
      <c r="AM458" s="3">
        <v>26.853777777777768</v>
      </c>
      <c r="AN458" s="3">
        <v>0</v>
      </c>
      <c r="AO458" s="4">
        <f>Table39[[#This Row],[Med Aide/Tech Hours Contract]]/Table39[[#This Row],[Med Aide/Tech Hours]]</f>
        <v>0</v>
      </c>
      <c r="AP458" s="1" t="s">
        <v>456</v>
      </c>
      <c r="AQ458" s="1">
        <v>7</v>
      </c>
    </row>
    <row r="459" spans="1:43" x14ac:dyDescent="0.2">
      <c r="A459" s="1" t="s">
        <v>479</v>
      </c>
      <c r="B459" s="1" t="s">
        <v>938</v>
      </c>
      <c r="C459" s="1" t="s">
        <v>1022</v>
      </c>
      <c r="D459" s="1" t="s">
        <v>1213</v>
      </c>
      <c r="E459" s="3">
        <v>34.166666666666664</v>
      </c>
      <c r="F459" s="3">
        <f t="shared" si="23"/>
        <v>241.72499999999999</v>
      </c>
      <c r="G459" s="3">
        <f>SUM(Table39[[#This Row],[RN Hours Contract (W/ Admin, DON)]], Table39[[#This Row],[LPN Contract Hours (w/ Admin)]], Table39[[#This Row],[CNA/NA/Med Aide Contract Hours]])</f>
        <v>0</v>
      </c>
      <c r="H459" s="4">
        <f>Table39[[#This Row],[Total Contract Hours]]/Table39[[#This Row],[Total Hours Nurse Staffing]]</f>
        <v>0</v>
      </c>
      <c r="I459" s="3">
        <f>SUM(Table39[[#This Row],[RN Hours]], Table39[[#This Row],[RN Admin Hours]], Table39[[#This Row],[RN DON Hours]])</f>
        <v>31.347222222222221</v>
      </c>
      <c r="J459" s="3">
        <f t="shared" si="21"/>
        <v>0</v>
      </c>
      <c r="K459" s="4">
        <f>Table39[[#This Row],[RN Hours Contract (W/ Admin, DON)]]/Table39[[#This Row],[RN Hours (w/ Admin, DON)]]</f>
        <v>0</v>
      </c>
      <c r="L459" s="3">
        <v>26.191666666666666</v>
      </c>
      <c r="M459" s="3">
        <v>0</v>
      </c>
      <c r="N459" s="4">
        <f>Table39[[#This Row],[RN Hours Contract]]/Table39[[#This Row],[RN Hours]]</f>
        <v>0</v>
      </c>
      <c r="O459" s="3">
        <v>0</v>
      </c>
      <c r="P459" s="3">
        <v>0</v>
      </c>
      <c r="Q459" s="4">
        <v>0</v>
      </c>
      <c r="R459" s="3">
        <v>5.1555555555555559</v>
      </c>
      <c r="S459" s="3">
        <v>0</v>
      </c>
      <c r="T459" s="4">
        <f>Table39[[#This Row],[RN DON Hours Contract]]/Table39[[#This Row],[RN DON Hours]]</f>
        <v>0</v>
      </c>
      <c r="U459" s="3">
        <f>SUM(Table39[[#This Row],[LPN Hours]], Table39[[#This Row],[LPN Admin Hours]])</f>
        <v>76.24722222222222</v>
      </c>
      <c r="V459" s="3">
        <f>Table39[[#This Row],[LPN Hours Contract]]+Table39[[#This Row],[LPN Admin Hours Contract]]</f>
        <v>0</v>
      </c>
      <c r="W459" s="4">
        <f t="shared" si="22"/>
        <v>0</v>
      </c>
      <c r="X459" s="3">
        <v>71.625</v>
      </c>
      <c r="Y459" s="3">
        <v>0</v>
      </c>
      <c r="Z459" s="4">
        <f>Table39[[#This Row],[LPN Hours Contract]]/Table39[[#This Row],[LPN Hours]]</f>
        <v>0</v>
      </c>
      <c r="AA459" s="3">
        <v>4.6222222222222218</v>
      </c>
      <c r="AB459" s="3">
        <v>0</v>
      </c>
      <c r="AC459" s="4">
        <f>Table39[[#This Row],[LPN Admin Hours Contract]]/Table39[[#This Row],[LPN Admin Hours]]</f>
        <v>0</v>
      </c>
      <c r="AD459" s="3">
        <f>SUM(Table39[[#This Row],[CNA Hours]], Table39[[#This Row],[NA in Training Hours]], Table39[[#This Row],[Med Aide/Tech Hours]])</f>
        <v>134.13055555555556</v>
      </c>
      <c r="AE459" s="3">
        <f>SUM(Table39[[#This Row],[CNA Hours Contract]], Table39[[#This Row],[NA in Training Hours Contract]], Table39[[#This Row],[Med Aide/Tech Hours Contract]])</f>
        <v>0</v>
      </c>
      <c r="AF459" s="4">
        <f>Table39[[#This Row],[CNA/NA/Med Aide Contract Hours]]/Table39[[#This Row],[Total CNA, NA in Training, Med Aide/Tech Hours]]</f>
        <v>0</v>
      </c>
      <c r="AG459" s="3">
        <v>107.24722222222222</v>
      </c>
      <c r="AH459" s="3">
        <v>0</v>
      </c>
      <c r="AI459" s="4">
        <f>Table39[[#This Row],[CNA Hours Contract]]/Table39[[#This Row],[CNA Hours]]</f>
        <v>0</v>
      </c>
      <c r="AJ459" s="3">
        <v>0</v>
      </c>
      <c r="AK459" s="3">
        <v>0</v>
      </c>
      <c r="AL459" s="4">
        <v>0</v>
      </c>
      <c r="AM459" s="3">
        <v>26.883333333333333</v>
      </c>
      <c r="AN459" s="3">
        <v>0</v>
      </c>
      <c r="AO459" s="4">
        <f>Table39[[#This Row],[Med Aide/Tech Hours Contract]]/Table39[[#This Row],[Med Aide/Tech Hours]]</f>
        <v>0</v>
      </c>
      <c r="AP459" s="1" t="s">
        <v>457</v>
      </c>
      <c r="AQ459" s="1">
        <v>7</v>
      </c>
    </row>
    <row r="460" spans="1:43" x14ac:dyDescent="0.2">
      <c r="A460" s="1" t="s">
        <v>479</v>
      </c>
      <c r="B460" s="1" t="s">
        <v>939</v>
      </c>
      <c r="C460" s="1" t="s">
        <v>1012</v>
      </c>
      <c r="D460" s="1" t="s">
        <v>1229</v>
      </c>
      <c r="E460" s="3">
        <v>52.166666666666664</v>
      </c>
      <c r="F460" s="3">
        <f t="shared" si="23"/>
        <v>218.25855555555557</v>
      </c>
      <c r="G460" s="3">
        <f>SUM(Table39[[#This Row],[RN Hours Contract (W/ Admin, DON)]], Table39[[#This Row],[LPN Contract Hours (w/ Admin)]], Table39[[#This Row],[CNA/NA/Med Aide Contract Hours]])</f>
        <v>5.6722222222222225</v>
      </c>
      <c r="H460" s="4">
        <f>Table39[[#This Row],[Total Contract Hours]]/Table39[[#This Row],[Total Hours Nurse Staffing]]</f>
        <v>2.5988544677133695E-2</v>
      </c>
      <c r="I460" s="3">
        <f>SUM(Table39[[#This Row],[RN Hours]], Table39[[#This Row],[RN Admin Hours]], Table39[[#This Row],[RN DON Hours]])</f>
        <v>50.75911111111111</v>
      </c>
      <c r="J460" s="3">
        <f t="shared" si="21"/>
        <v>4.3574444444444449</v>
      </c>
      <c r="K460" s="4">
        <f>Table39[[#This Row],[RN Hours Contract (W/ Admin, DON)]]/Table39[[#This Row],[RN Hours (w/ Admin, DON)]]</f>
        <v>8.5845562482488105E-2</v>
      </c>
      <c r="L460" s="3">
        <v>30.378555555555558</v>
      </c>
      <c r="M460" s="3">
        <v>4.3574444444444449</v>
      </c>
      <c r="N460" s="4">
        <f>Table39[[#This Row],[RN Hours Contract]]/Table39[[#This Row],[RN Hours]]</f>
        <v>0.14343817093198052</v>
      </c>
      <c r="O460" s="3">
        <v>15.669444444444444</v>
      </c>
      <c r="P460" s="3">
        <v>0</v>
      </c>
      <c r="Q460" s="4">
        <f>Table39[[#This Row],[RN Admin Hours Contract]]/Table39[[#This Row],[RN Admin Hours]]</f>
        <v>0</v>
      </c>
      <c r="R460" s="3">
        <v>4.7111111111111112</v>
      </c>
      <c r="S460" s="3">
        <v>0</v>
      </c>
      <c r="T460" s="4">
        <f>Table39[[#This Row],[RN DON Hours Contract]]/Table39[[#This Row],[RN DON Hours]]</f>
        <v>0</v>
      </c>
      <c r="U460" s="3">
        <f>SUM(Table39[[#This Row],[LPN Hours]], Table39[[#This Row],[LPN Admin Hours]])</f>
        <v>58.178777777777782</v>
      </c>
      <c r="V460" s="3">
        <f>Table39[[#This Row],[LPN Hours Contract]]+Table39[[#This Row],[LPN Admin Hours Contract]]</f>
        <v>0</v>
      </c>
      <c r="W460" s="4">
        <f t="shared" si="22"/>
        <v>0</v>
      </c>
      <c r="X460" s="3">
        <v>57.274222222222228</v>
      </c>
      <c r="Y460" s="3">
        <v>0</v>
      </c>
      <c r="Z460" s="4">
        <f>Table39[[#This Row],[LPN Hours Contract]]/Table39[[#This Row],[LPN Hours]]</f>
        <v>0</v>
      </c>
      <c r="AA460" s="3">
        <v>0.90455555555555556</v>
      </c>
      <c r="AB460" s="3">
        <v>0</v>
      </c>
      <c r="AC460" s="4">
        <f>Table39[[#This Row],[LPN Admin Hours Contract]]/Table39[[#This Row],[LPN Admin Hours]]</f>
        <v>0</v>
      </c>
      <c r="AD460" s="3">
        <f>SUM(Table39[[#This Row],[CNA Hours]], Table39[[#This Row],[NA in Training Hours]], Table39[[#This Row],[Med Aide/Tech Hours]])</f>
        <v>109.32066666666667</v>
      </c>
      <c r="AE460" s="3">
        <f>SUM(Table39[[#This Row],[CNA Hours Contract]], Table39[[#This Row],[NA in Training Hours Contract]], Table39[[#This Row],[Med Aide/Tech Hours Contract]])</f>
        <v>1.3147777777777778</v>
      </c>
      <c r="AF460" s="4">
        <f>Table39[[#This Row],[CNA/NA/Med Aide Contract Hours]]/Table39[[#This Row],[Total CNA, NA in Training, Med Aide/Tech Hours]]</f>
        <v>1.2026799852828479E-2</v>
      </c>
      <c r="AG460" s="3">
        <v>89.575555555555553</v>
      </c>
      <c r="AH460" s="3">
        <v>1.3147777777777778</v>
      </c>
      <c r="AI460" s="4">
        <f>Table39[[#This Row],[CNA Hours Contract]]/Table39[[#This Row],[CNA Hours]]</f>
        <v>1.4677863504428292E-2</v>
      </c>
      <c r="AJ460" s="3">
        <v>0</v>
      </c>
      <c r="AK460" s="3">
        <v>0</v>
      </c>
      <c r="AL460" s="4">
        <v>0</v>
      </c>
      <c r="AM460" s="3">
        <v>19.745111111111111</v>
      </c>
      <c r="AN460" s="3">
        <v>0</v>
      </c>
      <c r="AO460" s="4">
        <f>Table39[[#This Row],[Med Aide/Tech Hours Contract]]/Table39[[#This Row],[Med Aide/Tech Hours]]</f>
        <v>0</v>
      </c>
      <c r="AP460" s="1" t="s">
        <v>458</v>
      </c>
      <c r="AQ460" s="1">
        <v>7</v>
      </c>
    </row>
    <row r="461" spans="1:43" x14ac:dyDescent="0.2">
      <c r="A461" s="1" t="s">
        <v>479</v>
      </c>
      <c r="B461" s="1" t="s">
        <v>940</v>
      </c>
      <c r="C461" s="1" t="s">
        <v>1031</v>
      </c>
      <c r="D461" s="1" t="s">
        <v>1213</v>
      </c>
      <c r="E461" s="3">
        <v>50.555555555555557</v>
      </c>
      <c r="F461" s="3">
        <f t="shared" si="23"/>
        <v>302.5337777777778</v>
      </c>
      <c r="G461" s="3">
        <f>SUM(Table39[[#This Row],[RN Hours Contract (W/ Admin, DON)]], Table39[[#This Row],[LPN Contract Hours (w/ Admin)]], Table39[[#This Row],[CNA/NA/Med Aide Contract Hours]])</f>
        <v>32.485777777777777</v>
      </c>
      <c r="H461" s="4">
        <f>Table39[[#This Row],[Total Contract Hours]]/Table39[[#This Row],[Total Hours Nurse Staffing]]</f>
        <v>0.10737901075508922</v>
      </c>
      <c r="I461" s="3">
        <f>SUM(Table39[[#This Row],[RN Hours]], Table39[[#This Row],[RN Admin Hours]], Table39[[#This Row],[RN DON Hours]])</f>
        <v>48.858111111111107</v>
      </c>
      <c r="J461" s="3">
        <f t="shared" si="21"/>
        <v>1.7722222222222221</v>
      </c>
      <c r="K461" s="4">
        <f>Table39[[#This Row],[RN Hours Contract (W/ Admin, DON)]]/Table39[[#This Row],[RN Hours (w/ Admin, DON)]]</f>
        <v>3.6272835398648694E-2</v>
      </c>
      <c r="L461" s="3">
        <v>40.949777777777776</v>
      </c>
      <c r="M461" s="3">
        <v>1.7722222222222221</v>
      </c>
      <c r="N461" s="4">
        <f>Table39[[#This Row],[RN Hours Contract]]/Table39[[#This Row],[RN Hours]]</f>
        <v>4.3277944799591912E-2</v>
      </c>
      <c r="O461" s="3">
        <v>3.8194444444444446</v>
      </c>
      <c r="P461" s="3">
        <v>0</v>
      </c>
      <c r="Q461" s="4">
        <f>Table39[[#This Row],[RN Admin Hours Contract]]/Table39[[#This Row],[RN Admin Hours]]</f>
        <v>0</v>
      </c>
      <c r="R461" s="3">
        <v>4.0888888888888886</v>
      </c>
      <c r="S461" s="3">
        <v>0</v>
      </c>
      <c r="T461" s="4">
        <f>Table39[[#This Row],[RN DON Hours Contract]]/Table39[[#This Row],[RN DON Hours]]</f>
        <v>0</v>
      </c>
      <c r="U461" s="3">
        <f>SUM(Table39[[#This Row],[LPN Hours]], Table39[[#This Row],[LPN Admin Hours]])</f>
        <v>69.906777777777776</v>
      </c>
      <c r="V461" s="3">
        <f>Table39[[#This Row],[LPN Hours Contract]]+Table39[[#This Row],[LPN Admin Hours Contract]]</f>
        <v>6.7555555555555555</v>
      </c>
      <c r="W461" s="4">
        <f t="shared" si="22"/>
        <v>9.6636631959069297E-2</v>
      </c>
      <c r="X461" s="3">
        <v>53.751222222222218</v>
      </c>
      <c r="Y461" s="3">
        <v>6.7555555555555555</v>
      </c>
      <c r="Z461" s="4">
        <f>Table39[[#This Row],[LPN Hours Contract]]/Table39[[#This Row],[LPN Hours]]</f>
        <v>0.12568189663904283</v>
      </c>
      <c r="AA461" s="3">
        <v>16.155555555555555</v>
      </c>
      <c r="AB461" s="3">
        <v>0</v>
      </c>
      <c r="AC461" s="4">
        <f>Table39[[#This Row],[LPN Admin Hours Contract]]/Table39[[#This Row],[LPN Admin Hours]]</f>
        <v>0</v>
      </c>
      <c r="AD461" s="3">
        <f>SUM(Table39[[#This Row],[CNA Hours]], Table39[[#This Row],[NA in Training Hours]], Table39[[#This Row],[Med Aide/Tech Hours]])</f>
        <v>183.76888888888891</v>
      </c>
      <c r="AE461" s="3">
        <f>SUM(Table39[[#This Row],[CNA Hours Contract]], Table39[[#This Row],[NA in Training Hours Contract]], Table39[[#This Row],[Med Aide/Tech Hours Contract]])</f>
        <v>23.957999999999998</v>
      </c>
      <c r="AF461" s="4">
        <f>Table39[[#This Row],[CNA/NA/Med Aide Contract Hours]]/Table39[[#This Row],[Total CNA, NA in Training, Med Aide/Tech Hours]]</f>
        <v>0.13037027183902483</v>
      </c>
      <c r="AG461" s="3">
        <v>160.87633333333335</v>
      </c>
      <c r="AH461" s="3">
        <v>23.105222222222221</v>
      </c>
      <c r="AI461" s="4">
        <f>Table39[[#This Row],[CNA Hours Contract]]/Table39[[#This Row],[CNA Hours]]</f>
        <v>0.14362101462337873</v>
      </c>
      <c r="AJ461" s="3">
        <v>0</v>
      </c>
      <c r="AK461" s="3">
        <v>0</v>
      </c>
      <c r="AL461" s="4">
        <v>0</v>
      </c>
      <c r="AM461" s="3">
        <v>22.89255555555555</v>
      </c>
      <c r="AN461" s="3">
        <v>0.85277777777777775</v>
      </c>
      <c r="AO461" s="4">
        <f>Table39[[#This Row],[Med Aide/Tech Hours Contract]]/Table39[[#This Row],[Med Aide/Tech Hours]]</f>
        <v>3.7251314109875609E-2</v>
      </c>
      <c r="AP461" s="1" t="s">
        <v>459</v>
      </c>
      <c r="AQ461" s="1">
        <v>7</v>
      </c>
    </row>
    <row r="462" spans="1:43" x14ac:dyDescent="0.2">
      <c r="A462" s="1" t="s">
        <v>479</v>
      </c>
      <c r="B462" s="1" t="s">
        <v>941</v>
      </c>
      <c r="C462" s="1" t="s">
        <v>1031</v>
      </c>
      <c r="D462" s="1" t="s">
        <v>1213</v>
      </c>
      <c r="E462" s="3">
        <v>68.066666666666663</v>
      </c>
      <c r="F462" s="3">
        <f t="shared" si="23"/>
        <v>283.78055555555557</v>
      </c>
      <c r="G462" s="3">
        <f>SUM(Table39[[#This Row],[RN Hours Contract (W/ Admin, DON)]], Table39[[#This Row],[LPN Contract Hours (w/ Admin)]], Table39[[#This Row],[CNA/NA/Med Aide Contract Hours]])</f>
        <v>0</v>
      </c>
      <c r="H462" s="4">
        <f>Table39[[#This Row],[Total Contract Hours]]/Table39[[#This Row],[Total Hours Nurse Staffing]]</f>
        <v>0</v>
      </c>
      <c r="I462" s="3">
        <f>SUM(Table39[[#This Row],[RN Hours]], Table39[[#This Row],[RN Admin Hours]], Table39[[#This Row],[RN DON Hours]])</f>
        <v>45.077777777777776</v>
      </c>
      <c r="J462" s="3">
        <f t="shared" si="21"/>
        <v>0</v>
      </c>
      <c r="K462" s="4">
        <f>Table39[[#This Row],[RN Hours Contract (W/ Admin, DON)]]/Table39[[#This Row],[RN Hours (w/ Admin, DON)]]</f>
        <v>0</v>
      </c>
      <c r="L462" s="3">
        <v>38.344444444444441</v>
      </c>
      <c r="M462" s="3">
        <v>0</v>
      </c>
      <c r="N462" s="4">
        <f>Table39[[#This Row],[RN Hours Contract]]/Table39[[#This Row],[RN Hours]]</f>
        <v>0</v>
      </c>
      <c r="O462" s="3">
        <v>1.1333333333333333</v>
      </c>
      <c r="P462" s="3">
        <v>0</v>
      </c>
      <c r="Q462" s="4">
        <f>Table39[[#This Row],[RN Admin Hours Contract]]/Table39[[#This Row],[RN Admin Hours]]</f>
        <v>0</v>
      </c>
      <c r="R462" s="3">
        <v>5.6</v>
      </c>
      <c r="S462" s="3">
        <v>0</v>
      </c>
      <c r="T462" s="4">
        <f>Table39[[#This Row],[RN DON Hours Contract]]/Table39[[#This Row],[RN DON Hours]]</f>
        <v>0</v>
      </c>
      <c r="U462" s="3">
        <f>SUM(Table39[[#This Row],[LPN Hours]], Table39[[#This Row],[LPN Admin Hours]])</f>
        <v>73.980555555555554</v>
      </c>
      <c r="V462" s="3">
        <f>Table39[[#This Row],[LPN Hours Contract]]+Table39[[#This Row],[LPN Admin Hours Contract]]</f>
        <v>0</v>
      </c>
      <c r="W462" s="4">
        <f t="shared" si="22"/>
        <v>0</v>
      </c>
      <c r="X462" s="3">
        <v>73.980555555555554</v>
      </c>
      <c r="Y462" s="3">
        <v>0</v>
      </c>
      <c r="Z462" s="4">
        <f>Table39[[#This Row],[LPN Hours Contract]]/Table39[[#This Row],[LPN Hours]]</f>
        <v>0</v>
      </c>
      <c r="AA462" s="3">
        <v>0</v>
      </c>
      <c r="AB462" s="3">
        <v>0</v>
      </c>
      <c r="AC462" s="4">
        <v>0</v>
      </c>
      <c r="AD462" s="3">
        <f>SUM(Table39[[#This Row],[CNA Hours]], Table39[[#This Row],[NA in Training Hours]], Table39[[#This Row],[Med Aide/Tech Hours]])</f>
        <v>164.72222222222223</v>
      </c>
      <c r="AE462" s="3">
        <f>SUM(Table39[[#This Row],[CNA Hours Contract]], Table39[[#This Row],[NA in Training Hours Contract]], Table39[[#This Row],[Med Aide/Tech Hours Contract]])</f>
        <v>0</v>
      </c>
      <c r="AF462" s="4">
        <f>Table39[[#This Row],[CNA/NA/Med Aide Contract Hours]]/Table39[[#This Row],[Total CNA, NA in Training, Med Aide/Tech Hours]]</f>
        <v>0</v>
      </c>
      <c r="AG462" s="3">
        <v>145.31666666666666</v>
      </c>
      <c r="AH462" s="3">
        <v>0</v>
      </c>
      <c r="AI462" s="4">
        <f>Table39[[#This Row],[CNA Hours Contract]]/Table39[[#This Row],[CNA Hours]]</f>
        <v>0</v>
      </c>
      <c r="AJ462" s="3">
        <v>0</v>
      </c>
      <c r="AK462" s="3">
        <v>0</v>
      </c>
      <c r="AL462" s="4">
        <v>0</v>
      </c>
      <c r="AM462" s="3">
        <v>19.405555555555555</v>
      </c>
      <c r="AN462" s="3">
        <v>0</v>
      </c>
      <c r="AO462" s="4">
        <f>Table39[[#This Row],[Med Aide/Tech Hours Contract]]/Table39[[#This Row],[Med Aide/Tech Hours]]</f>
        <v>0</v>
      </c>
      <c r="AP462" s="1" t="s">
        <v>460</v>
      </c>
      <c r="AQ462" s="1">
        <v>7</v>
      </c>
    </row>
    <row r="463" spans="1:43" x14ac:dyDescent="0.2">
      <c r="A463" s="1" t="s">
        <v>479</v>
      </c>
      <c r="B463" s="1" t="s">
        <v>942</v>
      </c>
      <c r="C463" s="1" t="s">
        <v>985</v>
      </c>
      <c r="D463" s="1" t="s">
        <v>1227</v>
      </c>
      <c r="E463" s="3">
        <v>31.966666666666665</v>
      </c>
      <c r="F463" s="3">
        <f t="shared" si="23"/>
        <v>149.27755555555555</v>
      </c>
      <c r="G463" s="3">
        <f>SUM(Table39[[#This Row],[RN Hours Contract (W/ Admin, DON)]], Table39[[#This Row],[LPN Contract Hours (w/ Admin)]], Table39[[#This Row],[CNA/NA/Med Aide Contract Hours]])</f>
        <v>0</v>
      </c>
      <c r="H463" s="4">
        <f>Table39[[#This Row],[Total Contract Hours]]/Table39[[#This Row],[Total Hours Nurse Staffing]]</f>
        <v>0</v>
      </c>
      <c r="I463" s="3">
        <f>SUM(Table39[[#This Row],[RN Hours]], Table39[[#This Row],[RN Admin Hours]], Table39[[#This Row],[RN DON Hours]])</f>
        <v>59.545666666666662</v>
      </c>
      <c r="J463" s="3">
        <f t="shared" si="21"/>
        <v>0</v>
      </c>
      <c r="K463" s="4">
        <f>Table39[[#This Row],[RN Hours Contract (W/ Admin, DON)]]/Table39[[#This Row],[RN Hours (w/ Admin, DON)]]</f>
        <v>0</v>
      </c>
      <c r="L463" s="3">
        <v>53.412333333333329</v>
      </c>
      <c r="M463" s="3">
        <v>0</v>
      </c>
      <c r="N463" s="4">
        <f>Table39[[#This Row],[RN Hours Contract]]/Table39[[#This Row],[RN Hours]]</f>
        <v>0</v>
      </c>
      <c r="O463" s="3">
        <v>0</v>
      </c>
      <c r="P463" s="3">
        <v>0</v>
      </c>
      <c r="Q463" s="4">
        <v>0</v>
      </c>
      <c r="R463" s="3">
        <v>6.1333333333333337</v>
      </c>
      <c r="S463" s="3">
        <v>0</v>
      </c>
      <c r="T463" s="4">
        <f>Table39[[#This Row],[RN DON Hours Contract]]/Table39[[#This Row],[RN DON Hours]]</f>
        <v>0</v>
      </c>
      <c r="U463" s="3">
        <f>SUM(Table39[[#This Row],[LPN Hours]], Table39[[#This Row],[LPN Admin Hours]])</f>
        <v>10.974222222222222</v>
      </c>
      <c r="V463" s="3">
        <f>Table39[[#This Row],[LPN Hours Contract]]+Table39[[#This Row],[LPN Admin Hours Contract]]</f>
        <v>0</v>
      </c>
      <c r="W463" s="4">
        <f t="shared" si="22"/>
        <v>0</v>
      </c>
      <c r="X463" s="3">
        <v>10.974222222222222</v>
      </c>
      <c r="Y463" s="3">
        <v>0</v>
      </c>
      <c r="Z463" s="4">
        <f>Table39[[#This Row],[LPN Hours Contract]]/Table39[[#This Row],[LPN Hours]]</f>
        <v>0</v>
      </c>
      <c r="AA463" s="3">
        <v>0</v>
      </c>
      <c r="AB463" s="3">
        <v>0</v>
      </c>
      <c r="AC463" s="4">
        <v>0</v>
      </c>
      <c r="AD463" s="3">
        <f>SUM(Table39[[#This Row],[CNA Hours]], Table39[[#This Row],[NA in Training Hours]], Table39[[#This Row],[Med Aide/Tech Hours]])</f>
        <v>78.757666666666665</v>
      </c>
      <c r="AE463" s="3">
        <f>SUM(Table39[[#This Row],[CNA Hours Contract]], Table39[[#This Row],[NA in Training Hours Contract]], Table39[[#This Row],[Med Aide/Tech Hours Contract]])</f>
        <v>0</v>
      </c>
      <c r="AF463" s="4">
        <f>Table39[[#This Row],[CNA/NA/Med Aide Contract Hours]]/Table39[[#This Row],[Total CNA, NA in Training, Med Aide/Tech Hours]]</f>
        <v>0</v>
      </c>
      <c r="AG463" s="3">
        <v>76.398666666666671</v>
      </c>
      <c r="AH463" s="3">
        <v>0</v>
      </c>
      <c r="AI463" s="4">
        <f>Table39[[#This Row],[CNA Hours Contract]]/Table39[[#This Row],[CNA Hours]]</f>
        <v>0</v>
      </c>
      <c r="AJ463" s="3">
        <v>0</v>
      </c>
      <c r="AK463" s="3">
        <v>0</v>
      </c>
      <c r="AL463" s="4">
        <v>0</v>
      </c>
      <c r="AM463" s="3">
        <v>2.359</v>
      </c>
      <c r="AN463" s="3">
        <v>0</v>
      </c>
      <c r="AO463" s="4">
        <f>Table39[[#This Row],[Med Aide/Tech Hours Contract]]/Table39[[#This Row],[Med Aide/Tech Hours]]</f>
        <v>0</v>
      </c>
      <c r="AP463" s="1" t="s">
        <v>461</v>
      </c>
      <c r="AQ463" s="1">
        <v>7</v>
      </c>
    </row>
    <row r="464" spans="1:43" x14ac:dyDescent="0.2">
      <c r="A464" s="1" t="s">
        <v>479</v>
      </c>
      <c r="B464" s="1" t="s">
        <v>943</v>
      </c>
      <c r="C464" s="1" t="s">
        <v>1031</v>
      </c>
      <c r="D464" s="1" t="s">
        <v>1298</v>
      </c>
      <c r="E464" s="3">
        <v>74.544444444444451</v>
      </c>
      <c r="F464" s="3">
        <f t="shared" si="23"/>
        <v>319.77722222222224</v>
      </c>
      <c r="G464" s="3">
        <f>SUM(Table39[[#This Row],[RN Hours Contract (W/ Admin, DON)]], Table39[[#This Row],[LPN Contract Hours (w/ Admin)]], Table39[[#This Row],[CNA/NA/Med Aide Contract Hours]])</f>
        <v>10.933333333333334</v>
      </c>
      <c r="H464" s="4">
        <f>Table39[[#This Row],[Total Contract Hours]]/Table39[[#This Row],[Total Hours Nurse Staffing]]</f>
        <v>3.4190469406652893E-2</v>
      </c>
      <c r="I464" s="3">
        <f>SUM(Table39[[#This Row],[RN Hours]], Table39[[#This Row],[RN Admin Hours]], Table39[[#This Row],[RN DON Hours]])</f>
        <v>53.609555555555552</v>
      </c>
      <c r="J464" s="3">
        <f t="shared" si="21"/>
        <v>10.933333333333334</v>
      </c>
      <c r="K464" s="4">
        <f>Table39[[#This Row],[RN Hours Contract (W/ Admin, DON)]]/Table39[[#This Row],[RN Hours (w/ Admin, DON)]]</f>
        <v>0.20394374137280669</v>
      </c>
      <c r="L464" s="3">
        <v>49.192888888888888</v>
      </c>
      <c r="M464" s="3">
        <v>10.933333333333334</v>
      </c>
      <c r="N464" s="4">
        <f>Table39[[#This Row],[RN Hours Contract]]/Table39[[#This Row],[RN Hours]]</f>
        <v>0.22225434570488961</v>
      </c>
      <c r="O464" s="3">
        <v>1.6166666666666667</v>
      </c>
      <c r="P464" s="3">
        <v>0</v>
      </c>
      <c r="Q464" s="4">
        <f>Table39[[#This Row],[RN Admin Hours Contract]]/Table39[[#This Row],[RN Admin Hours]]</f>
        <v>0</v>
      </c>
      <c r="R464" s="3">
        <v>2.8</v>
      </c>
      <c r="S464" s="3">
        <v>0</v>
      </c>
      <c r="T464" s="4">
        <f>Table39[[#This Row],[RN DON Hours Contract]]/Table39[[#This Row],[RN DON Hours]]</f>
        <v>0</v>
      </c>
      <c r="U464" s="3">
        <f>SUM(Table39[[#This Row],[LPN Hours]], Table39[[#This Row],[LPN Admin Hours]])</f>
        <v>120.26677777777778</v>
      </c>
      <c r="V464" s="3">
        <f>Table39[[#This Row],[LPN Hours Contract]]+Table39[[#This Row],[LPN Admin Hours Contract]]</f>
        <v>0</v>
      </c>
      <c r="W464" s="4">
        <f t="shared" si="22"/>
        <v>0</v>
      </c>
      <c r="X464" s="3">
        <v>91.681333333333328</v>
      </c>
      <c r="Y464" s="3">
        <v>0</v>
      </c>
      <c r="Z464" s="4">
        <f>Table39[[#This Row],[LPN Hours Contract]]/Table39[[#This Row],[LPN Hours]]</f>
        <v>0</v>
      </c>
      <c r="AA464" s="3">
        <v>28.585444444444445</v>
      </c>
      <c r="AB464" s="3">
        <v>0</v>
      </c>
      <c r="AC464" s="4">
        <f>Table39[[#This Row],[LPN Admin Hours Contract]]/Table39[[#This Row],[LPN Admin Hours]]</f>
        <v>0</v>
      </c>
      <c r="AD464" s="3">
        <f>SUM(Table39[[#This Row],[CNA Hours]], Table39[[#This Row],[NA in Training Hours]], Table39[[#This Row],[Med Aide/Tech Hours]])</f>
        <v>145.90088888888889</v>
      </c>
      <c r="AE464" s="3">
        <f>SUM(Table39[[#This Row],[CNA Hours Contract]], Table39[[#This Row],[NA in Training Hours Contract]], Table39[[#This Row],[Med Aide/Tech Hours Contract]])</f>
        <v>0</v>
      </c>
      <c r="AF464" s="4">
        <f>Table39[[#This Row],[CNA/NA/Med Aide Contract Hours]]/Table39[[#This Row],[Total CNA, NA in Training, Med Aide/Tech Hours]]</f>
        <v>0</v>
      </c>
      <c r="AG464" s="3">
        <v>137.60088888888887</v>
      </c>
      <c r="AH464" s="3">
        <v>0</v>
      </c>
      <c r="AI464" s="4">
        <f>Table39[[#This Row],[CNA Hours Contract]]/Table39[[#This Row],[CNA Hours]]</f>
        <v>0</v>
      </c>
      <c r="AJ464" s="3">
        <v>0</v>
      </c>
      <c r="AK464" s="3">
        <v>0</v>
      </c>
      <c r="AL464" s="4">
        <v>0</v>
      </c>
      <c r="AM464" s="3">
        <v>8.3000000000000007</v>
      </c>
      <c r="AN464" s="3">
        <v>0</v>
      </c>
      <c r="AO464" s="4">
        <f>Table39[[#This Row],[Med Aide/Tech Hours Contract]]/Table39[[#This Row],[Med Aide/Tech Hours]]</f>
        <v>0</v>
      </c>
      <c r="AP464" s="1" t="s">
        <v>462</v>
      </c>
      <c r="AQ464" s="1">
        <v>7</v>
      </c>
    </row>
    <row r="465" spans="1:43" x14ac:dyDescent="0.2">
      <c r="A465" s="1" t="s">
        <v>479</v>
      </c>
      <c r="B465" s="1" t="s">
        <v>944</v>
      </c>
      <c r="C465" s="1" t="s">
        <v>1042</v>
      </c>
      <c r="D465" s="1" t="s">
        <v>1206</v>
      </c>
      <c r="E465" s="3">
        <v>43.977777777777774</v>
      </c>
      <c r="F465" s="3">
        <f t="shared" si="23"/>
        <v>160.03888888888889</v>
      </c>
      <c r="G465" s="3">
        <f>SUM(Table39[[#This Row],[RN Hours Contract (W/ Admin, DON)]], Table39[[#This Row],[LPN Contract Hours (w/ Admin)]], Table39[[#This Row],[CNA/NA/Med Aide Contract Hours]])</f>
        <v>0</v>
      </c>
      <c r="H465" s="4">
        <f>Table39[[#This Row],[Total Contract Hours]]/Table39[[#This Row],[Total Hours Nurse Staffing]]</f>
        <v>0</v>
      </c>
      <c r="I465" s="3">
        <f>SUM(Table39[[#This Row],[RN Hours]], Table39[[#This Row],[RN Admin Hours]], Table39[[#This Row],[RN DON Hours]])</f>
        <v>17.419444444444444</v>
      </c>
      <c r="J465" s="3">
        <f t="shared" si="21"/>
        <v>0</v>
      </c>
      <c r="K465" s="4">
        <f>Table39[[#This Row],[RN Hours Contract (W/ Admin, DON)]]/Table39[[#This Row],[RN Hours (w/ Admin, DON)]]</f>
        <v>0</v>
      </c>
      <c r="L465" s="3">
        <v>13.322222222222223</v>
      </c>
      <c r="M465" s="3">
        <v>0</v>
      </c>
      <c r="N465" s="4">
        <f>Table39[[#This Row],[RN Hours Contract]]/Table39[[#This Row],[RN Hours]]</f>
        <v>0</v>
      </c>
      <c r="O465" s="3">
        <v>0.45277777777777778</v>
      </c>
      <c r="P465" s="3">
        <v>0</v>
      </c>
      <c r="Q465" s="4">
        <f>Table39[[#This Row],[RN Admin Hours Contract]]/Table39[[#This Row],[RN Admin Hours]]</f>
        <v>0</v>
      </c>
      <c r="R465" s="3">
        <v>3.6444444444444444</v>
      </c>
      <c r="S465" s="3">
        <v>0</v>
      </c>
      <c r="T465" s="4">
        <f>Table39[[#This Row],[RN DON Hours Contract]]/Table39[[#This Row],[RN DON Hours]]</f>
        <v>0</v>
      </c>
      <c r="U465" s="3">
        <f>SUM(Table39[[#This Row],[LPN Hours]], Table39[[#This Row],[LPN Admin Hours]])</f>
        <v>50.37777777777778</v>
      </c>
      <c r="V465" s="3">
        <f>Table39[[#This Row],[LPN Hours Contract]]+Table39[[#This Row],[LPN Admin Hours Contract]]</f>
        <v>0</v>
      </c>
      <c r="W465" s="4">
        <f t="shared" si="22"/>
        <v>0</v>
      </c>
      <c r="X465" s="3">
        <v>44.875</v>
      </c>
      <c r="Y465" s="3">
        <v>0</v>
      </c>
      <c r="Z465" s="4">
        <f>Table39[[#This Row],[LPN Hours Contract]]/Table39[[#This Row],[LPN Hours]]</f>
        <v>0</v>
      </c>
      <c r="AA465" s="3">
        <v>5.5027777777777782</v>
      </c>
      <c r="AB465" s="3">
        <v>0</v>
      </c>
      <c r="AC465" s="4">
        <f>Table39[[#This Row],[LPN Admin Hours Contract]]/Table39[[#This Row],[LPN Admin Hours]]</f>
        <v>0</v>
      </c>
      <c r="AD465" s="3">
        <f>SUM(Table39[[#This Row],[CNA Hours]], Table39[[#This Row],[NA in Training Hours]], Table39[[#This Row],[Med Aide/Tech Hours]])</f>
        <v>92.241666666666674</v>
      </c>
      <c r="AE465" s="3">
        <f>SUM(Table39[[#This Row],[CNA Hours Contract]], Table39[[#This Row],[NA in Training Hours Contract]], Table39[[#This Row],[Med Aide/Tech Hours Contract]])</f>
        <v>0</v>
      </c>
      <c r="AF465" s="4">
        <f>Table39[[#This Row],[CNA/NA/Med Aide Contract Hours]]/Table39[[#This Row],[Total CNA, NA in Training, Med Aide/Tech Hours]]</f>
        <v>0</v>
      </c>
      <c r="AG465" s="3">
        <v>73.7</v>
      </c>
      <c r="AH465" s="3">
        <v>0</v>
      </c>
      <c r="AI465" s="4">
        <f>Table39[[#This Row],[CNA Hours Contract]]/Table39[[#This Row],[CNA Hours]]</f>
        <v>0</v>
      </c>
      <c r="AJ465" s="3">
        <v>1.3888888888888888</v>
      </c>
      <c r="AK465" s="3">
        <v>0</v>
      </c>
      <c r="AL465" s="4">
        <f>Table39[[#This Row],[NA in Training Hours Contract]]/Table39[[#This Row],[NA in Training Hours]]</f>
        <v>0</v>
      </c>
      <c r="AM465" s="3">
        <v>17.152777777777779</v>
      </c>
      <c r="AN465" s="3">
        <v>0</v>
      </c>
      <c r="AO465" s="4">
        <f>Table39[[#This Row],[Med Aide/Tech Hours Contract]]/Table39[[#This Row],[Med Aide/Tech Hours]]</f>
        <v>0</v>
      </c>
      <c r="AP465" s="1" t="s">
        <v>463</v>
      </c>
      <c r="AQ465" s="1">
        <v>7</v>
      </c>
    </row>
    <row r="466" spans="1:43" x14ac:dyDescent="0.2">
      <c r="A466" s="1" t="s">
        <v>479</v>
      </c>
      <c r="B466" s="1" t="s">
        <v>487</v>
      </c>
      <c r="C466" s="1" t="s">
        <v>1199</v>
      </c>
      <c r="D466" s="1" t="s">
        <v>1296</v>
      </c>
      <c r="E466" s="3">
        <v>33.777777777777779</v>
      </c>
      <c r="F466" s="3">
        <f t="shared" si="23"/>
        <v>127.40277777777779</v>
      </c>
      <c r="G466" s="3">
        <f>SUM(Table39[[#This Row],[RN Hours Contract (W/ Admin, DON)]], Table39[[#This Row],[LPN Contract Hours (w/ Admin)]], Table39[[#This Row],[CNA/NA/Med Aide Contract Hours]])</f>
        <v>0</v>
      </c>
      <c r="H466" s="4">
        <f>Table39[[#This Row],[Total Contract Hours]]/Table39[[#This Row],[Total Hours Nurse Staffing]]</f>
        <v>0</v>
      </c>
      <c r="I466" s="3">
        <f>SUM(Table39[[#This Row],[RN Hours]], Table39[[#This Row],[RN Admin Hours]], Table39[[#This Row],[RN DON Hours]])</f>
        <v>18.519444444444446</v>
      </c>
      <c r="J466" s="3">
        <f t="shared" si="21"/>
        <v>0</v>
      </c>
      <c r="K466" s="4">
        <f>Table39[[#This Row],[RN Hours Contract (W/ Admin, DON)]]/Table39[[#This Row],[RN Hours (w/ Admin, DON)]]</f>
        <v>0</v>
      </c>
      <c r="L466" s="3">
        <v>13.363888888888889</v>
      </c>
      <c r="M466" s="3">
        <v>0</v>
      </c>
      <c r="N466" s="4">
        <f>Table39[[#This Row],[RN Hours Contract]]/Table39[[#This Row],[RN Hours]]</f>
        <v>0</v>
      </c>
      <c r="O466" s="3">
        <v>0</v>
      </c>
      <c r="P466" s="3">
        <v>0</v>
      </c>
      <c r="Q466" s="4">
        <v>0</v>
      </c>
      <c r="R466" s="3">
        <v>5.1555555555555559</v>
      </c>
      <c r="S466" s="3">
        <v>0</v>
      </c>
      <c r="T466" s="4">
        <f>Table39[[#This Row],[RN DON Hours Contract]]/Table39[[#This Row],[RN DON Hours]]</f>
        <v>0</v>
      </c>
      <c r="U466" s="3">
        <f>SUM(Table39[[#This Row],[LPN Hours]], Table39[[#This Row],[LPN Admin Hours]])</f>
        <v>21.2</v>
      </c>
      <c r="V466" s="3">
        <f>Table39[[#This Row],[LPN Hours Contract]]+Table39[[#This Row],[LPN Admin Hours Contract]]</f>
        <v>0</v>
      </c>
      <c r="W466" s="4">
        <f t="shared" si="22"/>
        <v>0</v>
      </c>
      <c r="X466" s="3">
        <v>21.2</v>
      </c>
      <c r="Y466" s="3">
        <v>0</v>
      </c>
      <c r="Z466" s="4">
        <f>Table39[[#This Row],[LPN Hours Contract]]/Table39[[#This Row],[LPN Hours]]</f>
        <v>0</v>
      </c>
      <c r="AA466" s="3">
        <v>0</v>
      </c>
      <c r="AB466" s="3">
        <v>0</v>
      </c>
      <c r="AC466" s="4">
        <v>0</v>
      </c>
      <c r="AD466" s="3">
        <f>SUM(Table39[[#This Row],[CNA Hours]], Table39[[#This Row],[NA in Training Hours]], Table39[[#This Row],[Med Aide/Tech Hours]])</f>
        <v>87.683333333333337</v>
      </c>
      <c r="AE466" s="3">
        <f>SUM(Table39[[#This Row],[CNA Hours Contract]], Table39[[#This Row],[NA in Training Hours Contract]], Table39[[#This Row],[Med Aide/Tech Hours Contract]])</f>
        <v>0</v>
      </c>
      <c r="AF466" s="4">
        <f>Table39[[#This Row],[CNA/NA/Med Aide Contract Hours]]/Table39[[#This Row],[Total CNA, NA in Training, Med Aide/Tech Hours]]</f>
        <v>0</v>
      </c>
      <c r="AG466" s="3">
        <v>15.686111111111112</v>
      </c>
      <c r="AH466" s="3">
        <v>0</v>
      </c>
      <c r="AI466" s="4">
        <f>Table39[[#This Row],[CNA Hours Contract]]/Table39[[#This Row],[CNA Hours]]</f>
        <v>0</v>
      </c>
      <c r="AJ466" s="3">
        <v>71.99722222222222</v>
      </c>
      <c r="AK466" s="3">
        <v>0</v>
      </c>
      <c r="AL466" s="4">
        <f>Table39[[#This Row],[NA in Training Hours Contract]]/Table39[[#This Row],[NA in Training Hours]]</f>
        <v>0</v>
      </c>
      <c r="AM466" s="3">
        <v>0</v>
      </c>
      <c r="AN466" s="3">
        <v>0</v>
      </c>
      <c r="AO466" s="4">
        <v>0</v>
      </c>
      <c r="AP466" s="1" t="s">
        <v>464</v>
      </c>
      <c r="AQ466" s="1">
        <v>7</v>
      </c>
    </row>
    <row r="467" spans="1:43" x14ac:dyDescent="0.2">
      <c r="A467" s="1" t="s">
        <v>479</v>
      </c>
      <c r="B467" s="1" t="s">
        <v>945</v>
      </c>
      <c r="C467" s="1" t="s">
        <v>1145</v>
      </c>
      <c r="D467" s="1" t="s">
        <v>1272</v>
      </c>
      <c r="E467" s="3">
        <v>47.666666666666664</v>
      </c>
      <c r="F467" s="3">
        <f t="shared" si="23"/>
        <v>190.63466666666667</v>
      </c>
      <c r="G467" s="3">
        <f>SUM(Table39[[#This Row],[RN Hours Contract (W/ Admin, DON)]], Table39[[#This Row],[LPN Contract Hours (w/ Admin)]], Table39[[#This Row],[CNA/NA/Med Aide Contract Hours]])</f>
        <v>0</v>
      </c>
      <c r="H467" s="4">
        <f>Table39[[#This Row],[Total Contract Hours]]/Table39[[#This Row],[Total Hours Nurse Staffing]]</f>
        <v>0</v>
      </c>
      <c r="I467" s="3">
        <f>SUM(Table39[[#This Row],[RN Hours]], Table39[[#This Row],[RN Admin Hours]], Table39[[#This Row],[RN DON Hours]])</f>
        <v>23.610777777777777</v>
      </c>
      <c r="J467" s="3">
        <f t="shared" si="21"/>
        <v>0</v>
      </c>
      <c r="K467" s="4">
        <f>Table39[[#This Row],[RN Hours Contract (W/ Admin, DON)]]/Table39[[#This Row],[RN Hours (w/ Admin, DON)]]</f>
        <v>0</v>
      </c>
      <c r="L467" s="3">
        <v>23.610777777777777</v>
      </c>
      <c r="M467" s="3">
        <v>0</v>
      </c>
      <c r="N467" s="4">
        <f>Table39[[#This Row],[RN Hours Contract]]/Table39[[#This Row],[RN Hours]]</f>
        <v>0</v>
      </c>
      <c r="O467" s="3">
        <v>0</v>
      </c>
      <c r="P467" s="3">
        <v>0</v>
      </c>
      <c r="Q467" s="4">
        <v>0</v>
      </c>
      <c r="R467" s="3">
        <v>0</v>
      </c>
      <c r="S467" s="3">
        <v>0</v>
      </c>
      <c r="T467" s="4">
        <v>0</v>
      </c>
      <c r="U467" s="3">
        <f>SUM(Table39[[#This Row],[LPN Hours]], Table39[[#This Row],[LPN Admin Hours]])</f>
        <v>62.458000000000006</v>
      </c>
      <c r="V467" s="3">
        <f>Table39[[#This Row],[LPN Hours Contract]]+Table39[[#This Row],[LPN Admin Hours Contract]]</f>
        <v>0</v>
      </c>
      <c r="W467" s="4">
        <f t="shared" si="22"/>
        <v>0</v>
      </c>
      <c r="X467" s="3">
        <v>62.458000000000006</v>
      </c>
      <c r="Y467" s="3">
        <v>0</v>
      </c>
      <c r="Z467" s="4">
        <f>Table39[[#This Row],[LPN Hours Contract]]/Table39[[#This Row],[LPN Hours]]</f>
        <v>0</v>
      </c>
      <c r="AA467" s="3">
        <v>0</v>
      </c>
      <c r="AB467" s="3">
        <v>0</v>
      </c>
      <c r="AC467" s="4">
        <v>0</v>
      </c>
      <c r="AD467" s="3">
        <f>SUM(Table39[[#This Row],[CNA Hours]], Table39[[#This Row],[NA in Training Hours]], Table39[[#This Row],[Med Aide/Tech Hours]])</f>
        <v>104.56588888888889</v>
      </c>
      <c r="AE467" s="3">
        <f>SUM(Table39[[#This Row],[CNA Hours Contract]], Table39[[#This Row],[NA in Training Hours Contract]], Table39[[#This Row],[Med Aide/Tech Hours Contract]])</f>
        <v>0</v>
      </c>
      <c r="AF467" s="4">
        <f>Table39[[#This Row],[CNA/NA/Med Aide Contract Hours]]/Table39[[#This Row],[Total CNA, NA in Training, Med Aide/Tech Hours]]</f>
        <v>0</v>
      </c>
      <c r="AG467" s="3">
        <v>68.23277777777777</v>
      </c>
      <c r="AH467" s="3">
        <v>0</v>
      </c>
      <c r="AI467" s="4">
        <f>Table39[[#This Row],[CNA Hours Contract]]/Table39[[#This Row],[CNA Hours]]</f>
        <v>0</v>
      </c>
      <c r="AJ467" s="3">
        <v>0</v>
      </c>
      <c r="AK467" s="3">
        <v>0</v>
      </c>
      <c r="AL467" s="4">
        <v>0</v>
      </c>
      <c r="AM467" s="3">
        <v>36.333111111111123</v>
      </c>
      <c r="AN467" s="3">
        <v>0</v>
      </c>
      <c r="AO467" s="4">
        <f>Table39[[#This Row],[Med Aide/Tech Hours Contract]]/Table39[[#This Row],[Med Aide/Tech Hours]]</f>
        <v>0</v>
      </c>
      <c r="AP467" s="1" t="s">
        <v>465</v>
      </c>
      <c r="AQ467" s="1">
        <v>7</v>
      </c>
    </row>
    <row r="468" spans="1:43" x14ac:dyDescent="0.2">
      <c r="A468" s="1" t="s">
        <v>479</v>
      </c>
      <c r="B468" s="1" t="s">
        <v>946</v>
      </c>
      <c r="C468" s="1" t="s">
        <v>1070</v>
      </c>
      <c r="D468" s="1" t="s">
        <v>1247</v>
      </c>
      <c r="E468" s="3">
        <v>27.7</v>
      </c>
      <c r="F468" s="3">
        <f t="shared" si="23"/>
        <v>136.715</v>
      </c>
      <c r="G468" s="3">
        <f>SUM(Table39[[#This Row],[RN Hours Contract (W/ Admin, DON)]], Table39[[#This Row],[LPN Contract Hours (w/ Admin)]], Table39[[#This Row],[CNA/NA/Med Aide Contract Hours]])</f>
        <v>0</v>
      </c>
      <c r="H468" s="4">
        <f>Table39[[#This Row],[Total Contract Hours]]/Table39[[#This Row],[Total Hours Nurse Staffing]]</f>
        <v>0</v>
      </c>
      <c r="I468" s="3">
        <f>SUM(Table39[[#This Row],[RN Hours]], Table39[[#This Row],[RN Admin Hours]], Table39[[#This Row],[RN DON Hours]])</f>
        <v>18.29666666666666</v>
      </c>
      <c r="J468" s="3">
        <f t="shared" si="21"/>
        <v>0</v>
      </c>
      <c r="K468" s="4">
        <f>Table39[[#This Row],[RN Hours Contract (W/ Admin, DON)]]/Table39[[#This Row],[RN Hours (w/ Admin, DON)]]</f>
        <v>0</v>
      </c>
      <c r="L468" s="3">
        <v>8.6477777777777778</v>
      </c>
      <c r="M468" s="3">
        <v>0</v>
      </c>
      <c r="N468" s="4">
        <f>Table39[[#This Row],[RN Hours Contract]]/Table39[[#This Row],[RN Hours]]</f>
        <v>0</v>
      </c>
      <c r="O468" s="3">
        <v>4.1377777777777727</v>
      </c>
      <c r="P468" s="3">
        <v>0</v>
      </c>
      <c r="Q468" s="4">
        <f>Table39[[#This Row],[RN Admin Hours Contract]]/Table39[[#This Row],[RN Admin Hours]]</f>
        <v>0</v>
      </c>
      <c r="R468" s="3">
        <v>5.5111111111111111</v>
      </c>
      <c r="S468" s="3">
        <v>0</v>
      </c>
      <c r="T468" s="4">
        <f>Table39[[#This Row],[RN DON Hours Contract]]/Table39[[#This Row],[RN DON Hours]]</f>
        <v>0</v>
      </c>
      <c r="U468" s="3">
        <f>SUM(Table39[[#This Row],[LPN Hours]], Table39[[#This Row],[LPN Admin Hours]])</f>
        <v>21.8</v>
      </c>
      <c r="V468" s="3">
        <f>Table39[[#This Row],[LPN Hours Contract]]+Table39[[#This Row],[LPN Admin Hours Contract]]</f>
        <v>0</v>
      </c>
      <c r="W468" s="4">
        <f t="shared" si="22"/>
        <v>0</v>
      </c>
      <c r="X468" s="3">
        <v>16.911111111111111</v>
      </c>
      <c r="Y468" s="3">
        <v>0</v>
      </c>
      <c r="Z468" s="4">
        <f>Table39[[#This Row],[LPN Hours Contract]]/Table39[[#This Row],[LPN Hours]]</f>
        <v>0</v>
      </c>
      <c r="AA468" s="3">
        <v>4.8888888888888893</v>
      </c>
      <c r="AB468" s="3">
        <v>0</v>
      </c>
      <c r="AC468" s="4">
        <f>Table39[[#This Row],[LPN Admin Hours Contract]]/Table39[[#This Row],[LPN Admin Hours]]</f>
        <v>0</v>
      </c>
      <c r="AD468" s="3">
        <f>SUM(Table39[[#This Row],[CNA Hours]], Table39[[#This Row],[NA in Training Hours]], Table39[[#This Row],[Med Aide/Tech Hours]])</f>
        <v>96.618333333333339</v>
      </c>
      <c r="AE468" s="3">
        <f>SUM(Table39[[#This Row],[CNA Hours Contract]], Table39[[#This Row],[NA in Training Hours Contract]], Table39[[#This Row],[Med Aide/Tech Hours Contract]])</f>
        <v>0</v>
      </c>
      <c r="AF468" s="4">
        <f>Table39[[#This Row],[CNA/NA/Med Aide Contract Hours]]/Table39[[#This Row],[Total CNA, NA in Training, Med Aide/Tech Hours]]</f>
        <v>0</v>
      </c>
      <c r="AG468" s="3">
        <v>61.687777777777775</v>
      </c>
      <c r="AH468" s="3">
        <v>0</v>
      </c>
      <c r="AI468" s="4">
        <f>Table39[[#This Row],[CNA Hours Contract]]/Table39[[#This Row],[CNA Hours]]</f>
        <v>0</v>
      </c>
      <c r="AJ468" s="3">
        <v>0</v>
      </c>
      <c r="AK468" s="3">
        <v>0</v>
      </c>
      <c r="AL468" s="4">
        <v>0</v>
      </c>
      <c r="AM468" s="3">
        <v>34.930555555555557</v>
      </c>
      <c r="AN468" s="3">
        <v>0</v>
      </c>
      <c r="AO468" s="4">
        <f>Table39[[#This Row],[Med Aide/Tech Hours Contract]]/Table39[[#This Row],[Med Aide/Tech Hours]]</f>
        <v>0</v>
      </c>
      <c r="AP468" s="1" t="s">
        <v>466</v>
      </c>
      <c r="AQ468" s="1">
        <v>7</v>
      </c>
    </row>
    <row r="469" spans="1:43" x14ac:dyDescent="0.2">
      <c r="A469" s="1" t="s">
        <v>479</v>
      </c>
      <c r="B469" s="1" t="s">
        <v>947</v>
      </c>
      <c r="C469" s="1" t="s">
        <v>1071</v>
      </c>
      <c r="D469" s="1" t="s">
        <v>1246</v>
      </c>
      <c r="E469" s="3">
        <v>68.400000000000006</v>
      </c>
      <c r="F469" s="3">
        <f t="shared" si="23"/>
        <v>253.96666666666667</v>
      </c>
      <c r="G469" s="3">
        <f>SUM(Table39[[#This Row],[RN Hours Contract (W/ Admin, DON)]], Table39[[#This Row],[LPN Contract Hours (w/ Admin)]], Table39[[#This Row],[CNA/NA/Med Aide Contract Hours]])</f>
        <v>0</v>
      </c>
      <c r="H469" s="4">
        <f>Table39[[#This Row],[Total Contract Hours]]/Table39[[#This Row],[Total Hours Nurse Staffing]]</f>
        <v>0</v>
      </c>
      <c r="I469" s="3">
        <f>SUM(Table39[[#This Row],[RN Hours]], Table39[[#This Row],[RN Admin Hours]], Table39[[#This Row],[RN DON Hours]])</f>
        <v>30.280555555555559</v>
      </c>
      <c r="J469" s="3">
        <f t="shared" si="21"/>
        <v>0</v>
      </c>
      <c r="K469" s="4">
        <f>Table39[[#This Row],[RN Hours Contract (W/ Admin, DON)]]/Table39[[#This Row],[RN Hours (w/ Admin, DON)]]</f>
        <v>0</v>
      </c>
      <c r="L469" s="3">
        <v>12.661111111111111</v>
      </c>
      <c r="M469" s="3">
        <v>0</v>
      </c>
      <c r="N469" s="4">
        <f>Table39[[#This Row],[RN Hours Contract]]/Table39[[#This Row],[RN Hours]]</f>
        <v>0</v>
      </c>
      <c r="O469" s="3">
        <v>11.930555555555555</v>
      </c>
      <c r="P469" s="3">
        <v>0</v>
      </c>
      <c r="Q469" s="4">
        <f>Table39[[#This Row],[RN Admin Hours Contract]]/Table39[[#This Row],[RN Admin Hours]]</f>
        <v>0</v>
      </c>
      <c r="R469" s="3">
        <v>5.6888888888888891</v>
      </c>
      <c r="S469" s="3">
        <v>0</v>
      </c>
      <c r="T469" s="4">
        <f>Table39[[#This Row],[RN DON Hours Contract]]/Table39[[#This Row],[RN DON Hours]]</f>
        <v>0</v>
      </c>
      <c r="U469" s="3">
        <f>SUM(Table39[[#This Row],[LPN Hours]], Table39[[#This Row],[LPN Admin Hours]])</f>
        <v>71.472222222222229</v>
      </c>
      <c r="V469" s="3">
        <f>Table39[[#This Row],[LPN Hours Contract]]+Table39[[#This Row],[LPN Admin Hours Contract]]</f>
        <v>0</v>
      </c>
      <c r="W469" s="4">
        <f t="shared" si="22"/>
        <v>0</v>
      </c>
      <c r="X469" s="3">
        <v>66.233333333333334</v>
      </c>
      <c r="Y469" s="3">
        <v>0</v>
      </c>
      <c r="Z469" s="4">
        <f>Table39[[#This Row],[LPN Hours Contract]]/Table39[[#This Row],[LPN Hours]]</f>
        <v>0</v>
      </c>
      <c r="AA469" s="3">
        <v>5.2388888888888889</v>
      </c>
      <c r="AB469" s="3">
        <v>0</v>
      </c>
      <c r="AC469" s="4">
        <f>Table39[[#This Row],[LPN Admin Hours Contract]]/Table39[[#This Row],[LPN Admin Hours]]</f>
        <v>0</v>
      </c>
      <c r="AD469" s="3">
        <f>SUM(Table39[[#This Row],[CNA Hours]], Table39[[#This Row],[NA in Training Hours]], Table39[[#This Row],[Med Aide/Tech Hours]])</f>
        <v>152.21388888888887</v>
      </c>
      <c r="AE469" s="3">
        <f>SUM(Table39[[#This Row],[CNA Hours Contract]], Table39[[#This Row],[NA in Training Hours Contract]], Table39[[#This Row],[Med Aide/Tech Hours Contract]])</f>
        <v>0</v>
      </c>
      <c r="AF469" s="4">
        <f>Table39[[#This Row],[CNA/NA/Med Aide Contract Hours]]/Table39[[#This Row],[Total CNA, NA in Training, Med Aide/Tech Hours]]</f>
        <v>0</v>
      </c>
      <c r="AG469" s="3">
        <v>108.35</v>
      </c>
      <c r="AH469" s="3">
        <v>0</v>
      </c>
      <c r="AI469" s="4">
        <f>Table39[[#This Row],[CNA Hours Contract]]/Table39[[#This Row],[CNA Hours]]</f>
        <v>0</v>
      </c>
      <c r="AJ469" s="3">
        <v>5.7111111111111112</v>
      </c>
      <c r="AK469" s="3">
        <v>0</v>
      </c>
      <c r="AL469" s="4">
        <f>Table39[[#This Row],[NA in Training Hours Contract]]/Table39[[#This Row],[NA in Training Hours]]</f>
        <v>0</v>
      </c>
      <c r="AM469" s="3">
        <v>38.152777777777779</v>
      </c>
      <c r="AN469" s="3">
        <v>0</v>
      </c>
      <c r="AO469" s="4">
        <f>Table39[[#This Row],[Med Aide/Tech Hours Contract]]/Table39[[#This Row],[Med Aide/Tech Hours]]</f>
        <v>0</v>
      </c>
      <c r="AP469" s="1" t="s">
        <v>467</v>
      </c>
      <c r="AQ469" s="1">
        <v>7</v>
      </c>
    </row>
    <row r="470" spans="1:43" x14ac:dyDescent="0.2">
      <c r="A470" s="1" t="s">
        <v>479</v>
      </c>
      <c r="B470" s="1" t="s">
        <v>948</v>
      </c>
      <c r="C470" s="1" t="s">
        <v>1200</v>
      </c>
      <c r="D470" s="1" t="s">
        <v>1261</v>
      </c>
      <c r="E470" s="3">
        <v>71.155555555555551</v>
      </c>
      <c r="F470" s="3">
        <f t="shared" si="23"/>
        <v>299.97233333333332</v>
      </c>
      <c r="G470" s="3">
        <f>SUM(Table39[[#This Row],[RN Hours Contract (W/ Admin, DON)]], Table39[[#This Row],[LPN Contract Hours (w/ Admin)]], Table39[[#This Row],[CNA/NA/Med Aide Contract Hours]])</f>
        <v>0.32211111111111107</v>
      </c>
      <c r="H470" s="4">
        <f>Table39[[#This Row],[Total Contract Hours]]/Table39[[#This Row],[Total Hours Nurse Staffing]]</f>
        <v>1.0738027321778934E-3</v>
      </c>
      <c r="I470" s="3">
        <f>SUM(Table39[[#This Row],[RN Hours]], Table39[[#This Row],[RN Admin Hours]], Table39[[#This Row],[RN DON Hours]])</f>
        <v>38.168444444444447</v>
      </c>
      <c r="J470" s="3">
        <f t="shared" si="21"/>
        <v>0</v>
      </c>
      <c r="K470" s="4">
        <f>Table39[[#This Row],[RN Hours Contract (W/ Admin, DON)]]/Table39[[#This Row],[RN Hours (w/ Admin, DON)]]</f>
        <v>0</v>
      </c>
      <c r="L470" s="3">
        <v>28.752333333333333</v>
      </c>
      <c r="M470" s="3">
        <v>0</v>
      </c>
      <c r="N470" s="4">
        <f>Table39[[#This Row],[RN Hours Contract]]/Table39[[#This Row],[RN Hours]]</f>
        <v>0</v>
      </c>
      <c r="O470" s="3">
        <v>4.0244444444444447</v>
      </c>
      <c r="P470" s="3">
        <v>0</v>
      </c>
      <c r="Q470" s="4">
        <f>Table39[[#This Row],[RN Admin Hours Contract]]/Table39[[#This Row],[RN Admin Hours]]</f>
        <v>0</v>
      </c>
      <c r="R470" s="3">
        <v>5.3916666666666666</v>
      </c>
      <c r="S470" s="3">
        <v>0</v>
      </c>
      <c r="T470" s="4">
        <f>Table39[[#This Row],[RN DON Hours Contract]]/Table39[[#This Row],[RN DON Hours]]</f>
        <v>0</v>
      </c>
      <c r="U470" s="3">
        <f>SUM(Table39[[#This Row],[LPN Hours]], Table39[[#This Row],[LPN Admin Hours]])</f>
        <v>74.331777777777788</v>
      </c>
      <c r="V470" s="3">
        <f>Table39[[#This Row],[LPN Hours Contract]]+Table39[[#This Row],[LPN Admin Hours Contract]]</f>
        <v>0</v>
      </c>
      <c r="W470" s="4">
        <f t="shared" si="22"/>
        <v>0</v>
      </c>
      <c r="X470" s="3">
        <v>62.841888888888896</v>
      </c>
      <c r="Y470" s="3">
        <v>0</v>
      </c>
      <c r="Z470" s="4">
        <f>Table39[[#This Row],[LPN Hours Contract]]/Table39[[#This Row],[LPN Hours]]</f>
        <v>0</v>
      </c>
      <c r="AA470" s="3">
        <v>11.48988888888889</v>
      </c>
      <c r="AB470" s="3">
        <v>0</v>
      </c>
      <c r="AC470" s="4">
        <f>Table39[[#This Row],[LPN Admin Hours Contract]]/Table39[[#This Row],[LPN Admin Hours]]</f>
        <v>0</v>
      </c>
      <c r="AD470" s="3">
        <f>SUM(Table39[[#This Row],[CNA Hours]], Table39[[#This Row],[NA in Training Hours]], Table39[[#This Row],[Med Aide/Tech Hours]])</f>
        <v>187.4721111111111</v>
      </c>
      <c r="AE470" s="3">
        <f>SUM(Table39[[#This Row],[CNA Hours Contract]], Table39[[#This Row],[NA in Training Hours Contract]], Table39[[#This Row],[Med Aide/Tech Hours Contract]])</f>
        <v>0.32211111111111107</v>
      </c>
      <c r="AF470" s="4">
        <f>Table39[[#This Row],[CNA/NA/Med Aide Contract Hours]]/Table39[[#This Row],[Total CNA, NA in Training, Med Aide/Tech Hours]]</f>
        <v>1.718181489513403E-3</v>
      </c>
      <c r="AG470" s="3">
        <v>128.37477777777778</v>
      </c>
      <c r="AH470" s="3">
        <v>0.32211111111111107</v>
      </c>
      <c r="AI470" s="4">
        <f>Table39[[#This Row],[CNA Hours Contract]]/Table39[[#This Row],[CNA Hours]]</f>
        <v>2.5091463968778911E-3</v>
      </c>
      <c r="AJ470" s="3">
        <v>35.686999999999998</v>
      </c>
      <c r="AK470" s="3">
        <v>0</v>
      </c>
      <c r="AL470" s="4">
        <f>Table39[[#This Row],[NA in Training Hours Contract]]/Table39[[#This Row],[NA in Training Hours]]</f>
        <v>0</v>
      </c>
      <c r="AM470" s="3">
        <v>23.41033333333333</v>
      </c>
      <c r="AN470" s="3">
        <v>0</v>
      </c>
      <c r="AO470" s="4">
        <f>Table39[[#This Row],[Med Aide/Tech Hours Contract]]/Table39[[#This Row],[Med Aide/Tech Hours]]</f>
        <v>0</v>
      </c>
      <c r="AP470" s="1" t="s">
        <v>468</v>
      </c>
      <c r="AQ470" s="1">
        <v>7</v>
      </c>
    </row>
    <row r="471" spans="1:43" x14ac:dyDescent="0.2">
      <c r="A471" s="1" t="s">
        <v>479</v>
      </c>
      <c r="B471" s="1" t="s">
        <v>949</v>
      </c>
      <c r="C471" s="1" t="s">
        <v>1050</v>
      </c>
      <c r="D471" s="1" t="s">
        <v>1293</v>
      </c>
      <c r="E471" s="3">
        <v>12.477777777777778</v>
      </c>
      <c r="F471" s="3">
        <f t="shared" si="23"/>
        <v>63.641666666666666</v>
      </c>
      <c r="G471" s="3">
        <f>SUM(Table39[[#This Row],[RN Hours Contract (W/ Admin, DON)]], Table39[[#This Row],[LPN Contract Hours (w/ Admin)]], Table39[[#This Row],[CNA/NA/Med Aide Contract Hours]])</f>
        <v>0</v>
      </c>
      <c r="H471" s="4">
        <f>Table39[[#This Row],[Total Contract Hours]]/Table39[[#This Row],[Total Hours Nurse Staffing]]</f>
        <v>0</v>
      </c>
      <c r="I471" s="3">
        <f>SUM(Table39[[#This Row],[RN Hours]], Table39[[#This Row],[RN Admin Hours]], Table39[[#This Row],[RN DON Hours]])</f>
        <v>17.811111111111114</v>
      </c>
      <c r="J471" s="3">
        <f t="shared" si="21"/>
        <v>0</v>
      </c>
      <c r="K471" s="4">
        <f>Table39[[#This Row],[RN Hours Contract (W/ Admin, DON)]]/Table39[[#This Row],[RN Hours (w/ Admin, DON)]]</f>
        <v>0</v>
      </c>
      <c r="L471" s="3">
        <v>12.072222222222223</v>
      </c>
      <c r="M471" s="3">
        <v>0</v>
      </c>
      <c r="N471" s="4">
        <f>Table39[[#This Row],[RN Hours Contract]]/Table39[[#This Row],[RN Hours]]</f>
        <v>0</v>
      </c>
      <c r="O471" s="3">
        <v>0.05</v>
      </c>
      <c r="P471" s="3">
        <v>0</v>
      </c>
      <c r="Q471" s="4">
        <f>Table39[[#This Row],[RN Admin Hours Contract]]/Table39[[#This Row],[RN Admin Hours]]</f>
        <v>0</v>
      </c>
      <c r="R471" s="3">
        <v>5.6888888888888891</v>
      </c>
      <c r="S471" s="3">
        <v>0</v>
      </c>
      <c r="T471" s="4">
        <f>Table39[[#This Row],[RN DON Hours Contract]]/Table39[[#This Row],[RN DON Hours]]</f>
        <v>0</v>
      </c>
      <c r="U471" s="3">
        <f>SUM(Table39[[#This Row],[LPN Hours]], Table39[[#This Row],[LPN Admin Hours]])</f>
        <v>17.377777777777776</v>
      </c>
      <c r="V471" s="3">
        <f>Table39[[#This Row],[LPN Hours Contract]]+Table39[[#This Row],[LPN Admin Hours Contract]]</f>
        <v>0</v>
      </c>
      <c r="W471" s="4">
        <f t="shared" si="22"/>
        <v>0</v>
      </c>
      <c r="X471" s="3">
        <v>17.377777777777776</v>
      </c>
      <c r="Y471" s="3">
        <v>0</v>
      </c>
      <c r="Z471" s="4">
        <f>Table39[[#This Row],[LPN Hours Contract]]/Table39[[#This Row],[LPN Hours]]</f>
        <v>0</v>
      </c>
      <c r="AA471" s="3">
        <v>0</v>
      </c>
      <c r="AB471" s="3">
        <v>0</v>
      </c>
      <c r="AC471" s="4">
        <v>0</v>
      </c>
      <c r="AD471" s="3">
        <f>SUM(Table39[[#This Row],[CNA Hours]], Table39[[#This Row],[NA in Training Hours]], Table39[[#This Row],[Med Aide/Tech Hours]])</f>
        <v>28.452777777777779</v>
      </c>
      <c r="AE471" s="3">
        <f>SUM(Table39[[#This Row],[CNA Hours Contract]], Table39[[#This Row],[NA in Training Hours Contract]], Table39[[#This Row],[Med Aide/Tech Hours Contract]])</f>
        <v>0</v>
      </c>
      <c r="AF471" s="4">
        <f>Table39[[#This Row],[CNA/NA/Med Aide Contract Hours]]/Table39[[#This Row],[Total CNA, NA in Training, Med Aide/Tech Hours]]</f>
        <v>0</v>
      </c>
      <c r="AG471" s="3">
        <v>21.18888888888889</v>
      </c>
      <c r="AH471" s="3">
        <v>0</v>
      </c>
      <c r="AI471" s="4">
        <f>Table39[[#This Row],[CNA Hours Contract]]/Table39[[#This Row],[CNA Hours]]</f>
        <v>0</v>
      </c>
      <c r="AJ471" s="3">
        <v>0.26944444444444443</v>
      </c>
      <c r="AK471" s="3">
        <v>0</v>
      </c>
      <c r="AL471" s="4">
        <f>Table39[[#This Row],[NA in Training Hours Contract]]/Table39[[#This Row],[NA in Training Hours]]</f>
        <v>0</v>
      </c>
      <c r="AM471" s="3">
        <v>6.9944444444444445</v>
      </c>
      <c r="AN471" s="3">
        <v>0</v>
      </c>
      <c r="AO471" s="4">
        <f>Table39[[#This Row],[Med Aide/Tech Hours Contract]]/Table39[[#This Row],[Med Aide/Tech Hours]]</f>
        <v>0</v>
      </c>
      <c r="AP471" s="1" t="s">
        <v>469</v>
      </c>
      <c r="AQ471" s="1">
        <v>7</v>
      </c>
    </row>
    <row r="472" spans="1:43" x14ac:dyDescent="0.2">
      <c r="A472" s="1" t="s">
        <v>479</v>
      </c>
      <c r="B472" s="1" t="s">
        <v>950</v>
      </c>
      <c r="C472" s="1" t="s">
        <v>1148</v>
      </c>
      <c r="D472" s="1" t="s">
        <v>1203</v>
      </c>
      <c r="E472" s="3">
        <v>57.18888888888889</v>
      </c>
      <c r="F472" s="3">
        <f t="shared" si="23"/>
        <v>230.2728888888889</v>
      </c>
      <c r="G472" s="3">
        <f>SUM(Table39[[#This Row],[RN Hours Contract (W/ Admin, DON)]], Table39[[#This Row],[LPN Contract Hours (w/ Admin)]], Table39[[#This Row],[CNA/NA/Med Aide Contract Hours]])</f>
        <v>0</v>
      </c>
      <c r="H472" s="4">
        <f>Table39[[#This Row],[Total Contract Hours]]/Table39[[#This Row],[Total Hours Nurse Staffing]]</f>
        <v>0</v>
      </c>
      <c r="I472" s="3">
        <f>SUM(Table39[[#This Row],[RN Hours]], Table39[[#This Row],[RN Admin Hours]], Table39[[#This Row],[RN DON Hours]])</f>
        <v>41.954999999999998</v>
      </c>
      <c r="J472" s="3">
        <f t="shared" si="21"/>
        <v>0</v>
      </c>
      <c r="K472" s="4">
        <f>Table39[[#This Row],[RN Hours Contract (W/ Admin, DON)]]/Table39[[#This Row],[RN Hours (w/ Admin, DON)]]</f>
        <v>0</v>
      </c>
      <c r="L472" s="3">
        <v>37.405000000000001</v>
      </c>
      <c r="M472" s="3">
        <v>0</v>
      </c>
      <c r="N472" s="4">
        <f>Table39[[#This Row],[RN Hours Contract]]/Table39[[#This Row],[RN Hours]]</f>
        <v>0</v>
      </c>
      <c r="O472" s="3">
        <v>0.20555555555555555</v>
      </c>
      <c r="P472" s="3">
        <v>0</v>
      </c>
      <c r="Q472" s="4">
        <f>Table39[[#This Row],[RN Admin Hours Contract]]/Table39[[#This Row],[RN Admin Hours]]</f>
        <v>0</v>
      </c>
      <c r="R472" s="3">
        <v>4.3444444444444441</v>
      </c>
      <c r="S472" s="3">
        <v>0</v>
      </c>
      <c r="T472" s="4">
        <f>Table39[[#This Row],[RN DON Hours Contract]]/Table39[[#This Row],[RN DON Hours]]</f>
        <v>0</v>
      </c>
      <c r="U472" s="3">
        <f>SUM(Table39[[#This Row],[LPN Hours]], Table39[[#This Row],[LPN Admin Hours]])</f>
        <v>70.553888888888892</v>
      </c>
      <c r="V472" s="3">
        <f>Table39[[#This Row],[LPN Hours Contract]]+Table39[[#This Row],[LPN Admin Hours Contract]]</f>
        <v>0</v>
      </c>
      <c r="W472" s="4">
        <f t="shared" si="22"/>
        <v>0</v>
      </c>
      <c r="X472" s="3">
        <v>53.681666666666672</v>
      </c>
      <c r="Y472" s="3">
        <v>0</v>
      </c>
      <c r="Z472" s="4">
        <f>Table39[[#This Row],[LPN Hours Contract]]/Table39[[#This Row],[LPN Hours]]</f>
        <v>0</v>
      </c>
      <c r="AA472" s="3">
        <v>16.872222222222224</v>
      </c>
      <c r="AB472" s="3">
        <v>0</v>
      </c>
      <c r="AC472" s="4">
        <f>Table39[[#This Row],[LPN Admin Hours Contract]]/Table39[[#This Row],[LPN Admin Hours]]</f>
        <v>0</v>
      </c>
      <c r="AD472" s="3">
        <f>SUM(Table39[[#This Row],[CNA Hours]], Table39[[#This Row],[NA in Training Hours]], Table39[[#This Row],[Med Aide/Tech Hours]])</f>
        <v>117.76400000000001</v>
      </c>
      <c r="AE472" s="3">
        <f>SUM(Table39[[#This Row],[CNA Hours Contract]], Table39[[#This Row],[NA in Training Hours Contract]], Table39[[#This Row],[Med Aide/Tech Hours Contract]])</f>
        <v>0</v>
      </c>
      <c r="AF472" s="4">
        <f>Table39[[#This Row],[CNA/NA/Med Aide Contract Hours]]/Table39[[#This Row],[Total CNA, NA in Training, Med Aide/Tech Hours]]</f>
        <v>0</v>
      </c>
      <c r="AG472" s="3">
        <v>103.35011111111112</v>
      </c>
      <c r="AH472" s="3">
        <v>0</v>
      </c>
      <c r="AI472" s="4">
        <f>Table39[[#This Row],[CNA Hours Contract]]/Table39[[#This Row],[CNA Hours]]</f>
        <v>0</v>
      </c>
      <c r="AJ472" s="3">
        <v>0</v>
      </c>
      <c r="AK472" s="3">
        <v>0</v>
      </c>
      <c r="AL472" s="4">
        <v>0</v>
      </c>
      <c r="AM472" s="3">
        <v>14.41388888888889</v>
      </c>
      <c r="AN472" s="3">
        <v>0</v>
      </c>
      <c r="AO472" s="4">
        <f>Table39[[#This Row],[Med Aide/Tech Hours Contract]]/Table39[[#This Row],[Med Aide/Tech Hours]]</f>
        <v>0</v>
      </c>
      <c r="AP472" s="1" t="s">
        <v>470</v>
      </c>
      <c r="AQ472" s="1">
        <v>7</v>
      </c>
    </row>
    <row r="473" spans="1:43" x14ac:dyDescent="0.2">
      <c r="A473" s="1" t="s">
        <v>479</v>
      </c>
      <c r="B473" s="1" t="s">
        <v>951</v>
      </c>
      <c r="C473" s="1" t="s">
        <v>1201</v>
      </c>
      <c r="D473" s="1" t="s">
        <v>1272</v>
      </c>
      <c r="E473" s="3">
        <v>12.577777777777778</v>
      </c>
      <c r="F473" s="3">
        <f t="shared" si="23"/>
        <v>39.518999999999998</v>
      </c>
      <c r="G473" s="3">
        <f>SUM(Table39[[#This Row],[RN Hours Contract (W/ Admin, DON)]], Table39[[#This Row],[LPN Contract Hours (w/ Admin)]], Table39[[#This Row],[CNA/NA/Med Aide Contract Hours]])</f>
        <v>0</v>
      </c>
      <c r="H473" s="4">
        <f>Table39[[#This Row],[Total Contract Hours]]/Table39[[#This Row],[Total Hours Nurse Staffing]]</f>
        <v>0</v>
      </c>
      <c r="I473" s="3">
        <f>SUM(Table39[[#This Row],[RN Hours]], Table39[[#This Row],[RN Admin Hours]], Table39[[#This Row],[RN DON Hours]])</f>
        <v>11.911222222222221</v>
      </c>
      <c r="J473" s="3">
        <f t="shared" si="21"/>
        <v>0</v>
      </c>
      <c r="K473" s="4">
        <f>Table39[[#This Row],[RN Hours Contract (W/ Admin, DON)]]/Table39[[#This Row],[RN Hours (w/ Admin, DON)]]</f>
        <v>0</v>
      </c>
      <c r="L473" s="3">
        <v>6.4001111111111113</v>
      </c>
      <c r="M473" s="3">
        <v>0</v>
      </c>
      <c r="N473" s="4">
        <f>Table39[[#This Row],[RN Hours Contract]]/Table39[[#This Row],[RN Hours]]</f>
        <v>0</v>
      </c>
      <c r="O473" s="3">
        <v>0</v>
      </c>
      <c r="P473" s="3">
        <v>0</v>
      </c>
      <c r="Q473" s="4">
        <v>0</v>
      </c>
      <c r="R473" s="3">
        <v>5.5111111111111111</v>
      </c>
      <c r="S473" s="3">
        <v>0</v>
      </c>
      <c r="T473" s="4">
        <f>Table39[[#This Row],[RN DON Hours Contract]]/Table39[[#This Row],[RN DON Hours]]</f>
        <v>0</v>
      </c>
      <c r="U473" s="3">
        <f>SUM(Table39[[#This Row],[LPN Hours]], Table39[[#This Row],[LPN Admin Hours]])</f>
        <v>7.2203333333333335</v>
      </c>
      <c r="V473" s="3">
        <f>Table39[[#This Row],[LPN Hours Contract]]+Table39[[#This Row],[LPN Admin Hours Contract]]</f>
        <v>0</v>
      </c>
      <c r="W473" s="4">
        <f t="shared" si="22"/>
        <v>0</v>
      </c>
      <c r="X473" s="3">
        <v>7.2203333333333335</v>
      </c>
      <c r="Y473" s="3">
        <v>0</v>
      </c>
      <c r="Z473" s="4">
        <f>Table39[[#This Row],[LPN Hours Contract]]/Table39[[#This Row],[LPN Hours]]</f>
        <v>0</v>
      </c>
      <c r="AA473" s="3">
        <v>0</v>
      </c>
      <c r="AB473" s="3">
        <v>0</v>
      </c>
      <c r="AC473" s="4">
        <v>0</v>
      </c>
      <c r="AD473" s="3">
        <f>SUM(Table39[[#This Row],[CNA Hours]], Table39[[#This Row],[NA in Training Hours]], Table39[[#This Row],[Med Aide/Tech Hours]])</f>
        <v>20.387444444444444</v>
      </c>
      <c r="AE473" s="3">
        <f>SUM(Table39[[#This Row],[CNA Hours Contract]], Table39[[#This Row],[NA in Training Hours Contract]], Table39[[#This Row],[Med Aide/Tech Hours Contract]])</f>
        <v>0</v>
      </c>
      <c r="AF473" s="4">
        <f>Table39[[#This Row],[CNA/NA/Med Aide Contract Hours]]/Table39[[#This Row],[Total CNA, NA in Training, Med Aide/Tech Hours]]</f>
        <v>0</v>
      </c>
      <c r="AG473" s="3">
        <v>20.387444444444444</v>
      </c>
      <c r="AH473" s="3">
        <v>0</v>
      </c>
      <c r="AI473" s="4">
        <f>Table39[[#This Row],[CNA Hours Contract]]/Table39[[#This Row],[CNA Hours]]</f>
        <v>0</v>
      </c>
      <c r="AJ473" s="3">
        <v>0</v>
      </c>
      <c r="AK473" s="3">
        <v>0</v>
      </c>
      <c r="AL473" s="4">
        <v>0</v>
      </c>
      <c r="AM473" s="3">
        <v>0</v>
      </c>
      <c r="AN473" s="3">
        <v>0</v>
      </c>
      <c r="AO473" s="4">
        <v>0</v>
      </c>
      <c r="AP473" s="1" t="s">
        <v>471</v>
      </c>
      <c r="AQ473" s="1">
        <v>7</v>
      </c>
    </row>
    <row r="474" spans="1:43" x14ac:dyDescent="0.2">
      <c r="A474" s="1" t="s">
        <v>479</v>
      </c>
      <c r="B474" s="1" t="s">
        <v>952</v>
      </c>
      <c r="C474" s="1" t="s">
        <v>973</v>
      </c>
      <c r="D474" s="1" t="s">
        <v>1307</v>
      </c>
      <c r="E474" s="3">
        <v>33.488888888888887</v>
      </c>
      <c r="F474" s="3">
        <f t="shared" si="23"/>
        <v>116.13333333333334</v>
      </c>
      <c r="G474" s="3">
        <f>SUM(Table39[[#This Row],[RN Hours Contract (W/ Admin, DON)]], Table39[[#This Row],[LPN Contract Hours (w/ Admin)]], Table39[[#This Row],[CNA/NA/Med Aide Contract Hours]])</f>
        <v>0</v>
      </c>
      <c r="H474" s="4">
        <f>Table39[[#This Row],[Total Contract Hours]]/Table39[[#This Row],[Total Hours Nurse Staffing]]</f>
        <v>0</v>
      </c>
      <c r="I474" s="3">
        <f>SUM(Table39[[#This Row],[RN Hours]], Table39[[#This Row],[RN Admin Hours]], Table39[[#This Row],[RN DON Hours]])</f>
        <v>17.008333333333333</v>
      </c>
      <c r="J474" s="3">
        <f t="shared" si="21"/>
        <v>0</v>
      </c>
      <c r="K474" s="4">
        <f>Table39[[#This Row],[RN Hours Contract (W/ Admin, DON)]]/Table39[[#This Row],[RN Hours (w/ Admin, DON)]]</f>
        <v>0</v>
      </c>
      <c r="L474" s="3">
        <v>11.380555555555556</v>
      </c>
      <c r="M474" s="3">
        <v>0</v>
      </c>
      <c r="N474" s="4">
        <f>Table39[[#This Row],[RN Hours Contract]]/Table39[[#This Row],[RN Hours]]</f>
        <v>0</v>
      </c>
      <c r="O474" s="3">
        <v>2.7777777777777776E-2</v>
      </c>
      <c r="P474" s="3">
        <v>0</v>
      </c>
      <c r="Q474" s="4">
        <f>Table39[[#This Row],[RN Admin Hours Contract]]/Table39[[#This Row],[RN Admin Hours]]</f>
        <v>0</v>
      </c>
      <c r="R474" s="3">
        <v>5.6</v>
      </c>
      <c r="S474" s="3">
        <v>0</v>
      </c>
      <c r="T474" s="4">
        <f>Table39[[#This Row],[RN DON Hours Contract]]/Table39[[#This Row],[RN DON Hours]]</f>
        <v>0</v>
      </c>
      <c r="U474" s="3">
        <f>SUM(Table39[[#This Row],[LPN Hours]], Table39[[#This Row],[LPN Admin Hours]])</f>
        <v>24.974999999999998</v>
      </c>
      <c r="V474" s="3">
        <f>Table39[[#This Row],[LPN Hours Contract]]+Table39[[#This Row],[LPN Admin Hours Contract]]</f>
        <v>0</v>
      </c>
      <c r="W474" s="4">
        <f t="shared" si="22"/>
        <v>0</v>
      </c>
      <c r="X474" s="3">
        <v>19.288888888888888</v>
      </c>
      <c r="Y474" s="3">
        <v>0</v>
      </c>
      <c r="Z474" s="4">
        <f>Table39[[#This Row],[LPN Hours Contract]]/Table39[[#This Row],[LPN Hours]]</f>
        <v>0</v>
      </c>
      <c r="AA474" s="3">
        <v>5.6861111111111109</v>
      </c>
      <c r="AB474" s="3">
        <v>0</v>
      </c>
      <c r="AC474" s="4">
        <f>Table39[[#This Row],[LPN Admin Hours Contract]]/Table39[[#This Row],[LPN Admin Hours]]</f>
        <v>0</v>
      </c>
      <c r="AD474" s="3">
        <f>SUM(Table39[[#This Row],[CNA Hours]], Table39[[#This Row],[NA in Training Hours]], Table39[[#This Row],[Med Aide/Tech Hours]])</f>
        <v>74.150000000000006</v>
      </c>
      <c r="AE474" s="3">
        <f>SUM(Table39[[#This Row],[CNA Hours Contract]], Table39[[#This Row],[NA in Training Hours Contract]], Table39[[#This Row],[Med Aide/Tech Hours Contract]])</f>
        <v>0</v>
      </c>
      <c r="AF474" s="4">
        <f>Table39[[#This Row],[CNA/NA/Med Aide Contract Hours]]/Table39[[#This Row],[Total CNA, NA in Training, Med Aide/Tech Hours]]</f>
        <v>0</v>
      </c>
      <c r="AG474" s="3">
        <v>66.62222222222222</v>
      </c>
      <c r="AH474" s="3">
        <v>0</v>
      </c>
      <c r="AI474" s="4">
        <f>Table39[[#This Row],[CNA Hours Contract]]/Table39[[#This Row],[CNA Hours]]</f>
        <v>0</v>
      </c>
      <c r="AJ474" s="3">
        <v>4.3472222222222223</v>
      </c>
      <c r="AK474" s="3">
        <v>0</v>
      </c>
      <c r="AL474" s="4">
        <f>Table39[[#This Row],[NA in Training Hours Contract]]/Table39[[#This Row],[NA in Training Hours]]</f>
        <v>0</v>
      </c>
      <c r="AM474" s="3">
        <v>3.1805555555555554</v>
      </c>
      <c r="AN474" s="3">
        <v>0</v>
      </c>
      <c r="AO474" s="4">
        <f>Table39[[#This Row],[Med Aide/Tech Hours Contract]]/Table39[[#This Row],[Med Aide/Tech Hours]]</f>
        <v>0</v>
      </c>
      <c r="AP474" s="1" t="s">
        <v>472</v>
      </c>
      <c r="AQ474" s="1">
        <v>7</v>
      </c>
    </row>
    <row r="475" spans="1:43" x14ac:dyDescent="0.2">
      <c r="A475" s="1" t="s">
        <v>479</v>
      </c>
      <c r="B475" s="1" t="s">
        <v>953</v>
      </c>
      <c r="C475" s="1" t="s">
        <v>1028</v>
      </c>
      <c r="D475" s="1" t="s">
        <v>1273</v>
      </c>
      <c r="E475" s="3">
        <v>30.9</v>
      </c>
      <c r="F475" s="3">
        <f t="shared" si="23"/>
        <v>134.21944444444443</v>
      </c>
      <c r="G475" s="3">
        <f>SUM(Table39[[#This Row],[RN Hours Contract (W/ Admin, DON)]], Table39[[#This Row],[LPN Contract Hours (w/ Admin)]], Table39[[#This Row],[CNA/NA/Med Aide Contract Hours]])</f>
        <v>25.180555555555554</v>
      </c>
      <c r="H475" s="4">
        <f>Table39[[#This Row],[Total Contract Hours]]/Table39[[#This Row],[Total Hours Nurse Staffing]]</f>
        <v>0.18760735942382914</v>
      </c>
      <c r="I475" s="3">
        <f>SUM(Table39[[#This Row],[RN Hours]], Table39[[#This Row],[RN Admin Hours]], Table39[[#This Row],[RN DON Hours]])</f>
        <v>28.066666666666666</v>
      </c>
      <c r="J475" s="3">
        <f t="shared" si="21"/>
        <v>0</v>
      </c>
      <c r="K475" s="4">
        <f>Table39[[#This Row],[RN Hours Contract (W/ Admin, DON)]]/Table39[[#This Row],[RN Hours (w/ Admin, DON)]]</f>
        <v>0</v>
      </c>
      <c r="L475" s="3">
        <v>22.911111111111111</v>
      </c>
      <c r="M475" s="3">
        <v>0</v>
      </c>
      <c r="N475" s="4">
        <f>Table39[[#This Row],[RN Hours Contract]]/Table39[[#This Row],[RN Hours]]</f>
        <v>0</v>
      </c>
      <c r="O475" s="3">
        <v>0</v>
      </c>
      <c r="P475" s="3">
        <v>0</v>
      </c>
      <c r="Q475" s="4">
        <v>0</v>
      </c>
      <c r="R475" s="3">
        <v>5.1555555555555559</v>
      </c>
      <c r="S475" s="3">
        <v>0</v>
      </c>
      <c r="T475" s="4">
        <f>Table39[[#This Row],[RN DON Hours Contract]]/Table39[[#This Row],[RN DON Hours]]</f>
        <v>0</v>
      </c>
      <c r="U475" s="3">
        <f>SUM(Table39[[#This Row],[LPN Hours]], Table39[[#This Row],[LPN Admin Hours]])</f>
        <v>17.786111111111111</v>
      </c>
      <c r="V475" s="3">
        <f>Table39[[#This Row],[LPN Hours Contract]]+Table39[[#This Row],[LPN Admin Hours Contract]]</f>
        <v>2.15</v>
      </c>
      <c r="W475" s="4">
        <f t="shared" si="22"/>
        <v>0.1208808371076058</v>
      </c>
      <c r="X475" s="3">
        <v>17.786111111111111</v>
      </c>
      <c r="Y475" s="3">
        <v>2.15</v>
      </c>
      <c r="Z475" s="4">
        <f>Table39[[#This Row],[LPN Hours Contract]]/Table39[[#This Row],[LPN Hours]]</f>
        <v>0.1208808371076058</v>
      </c>
      <c r="AA475" s="3">
        <v>0</v>
      </c>
      <c r="AB475" s="3">
        <v>0</v>
      </c>
      <c r="AC475" s="4">
        <v>0</v>
      </c>
      <c r="AD475" s="3">
        <f>SUM(Table39[[#This Row],[CNA Hours]], Table39[[#This Row],[NA in Training Hours]], Table39[[#This Row],[Med Aide/Tech Hours]])</f>
        <v>88.36666666666666</v>
      </c>
      <c r="AE475" s="3">
        <f>SUM(Table39[[#This Row],[CNA Hours Contract]], Table39[[#This Row],[NA in Training Hours Contract]], Table39[[#This Row],[Med Aide/Tech Hours Contract]])</f>
        <v>23.030555555555555</v>
      </c>
      <c r="AF475" s="4">
        <f>Table39[[#This Row],[CNA/NA/Med Aide Contract Hours]]/Table39[[#This Row],[Total CNA, NA in Training, Med Aide/Tech Hours]]</f>
        <v>0.26062492141330318</v>
      </c>
      <c r="AG475" s="3">
        <v>80.763888888888886</v>
      </c>
      <c r="AH475" s="3">
        <v>23.030555555555555</v>
      </c>
      <c r="AI475" s="4">
        <f>Table39[[#This Row],[CNA Hours Contract]]/Table39[[#This Row],[CNA Hours]]</f>
        <v>0.2851590713671539</v>
      </c>
      <c r="AJ475" s="3">
        <v>5.4249999999999998</v>
      </c>
      <c r="AK475" s="3">
        <v>0</v>
      </c>
      <c r="AL475" s="4">
        <f>Table39[[#This Row],[NA in Training Hours Contract]]/Table39[[#This Row],[NA in Training Hours]]</f>
        <v>0</v>
      </c>
      <c r="AM475" s="3">
        <v>2.1777777777777776</v>
      </c>
      <c r="AN475" s="3">
        <v>0</v>
      </c>
      <c r="AO475" s="4">
        <f>Table39[[#This Row],[Med Aide/Tech Hours Contract]]/Table39[[#This Row],[Med Aide/Tech Hours]]</f>
        <v>0</v>
      </c>
      <c r="AP475" s="1" t="s">
        <v>473</v>
      </c>
      <c r="AQ475" s="1">
        <v>7</v>
      </c>
    </row>
    <row r="476" spans="1:43" x14ac:dyDescent="0.2">
      <c r="A476" s="1" t="s">
        <v>479</v>
      </c>
      <c r="B476" s="1" t="s">
        <v>954</v>
      </c>
      <c r="C476" s="1" t="s">
        <v>1031</v>
      </c>
      <c r="D476" s="1" t="s">
        <v>1203</v>
      </c>
      <c r="E476" s="3">
        <v>47.144444444444446</v>
      </c>
      <c r="F476" s="3">
        <f t="shared" si="23"/>
        <v>190.91166666666669</v>
      </c>
      <c r="G476" s="3">
        <f>SUM(Table39[[#This Row],[RN Hours Contract (W/ Admin, DON)]], Table39[[#This Row],[LPN Contract Hours (w/ Admin)]], Table39[[#This Row],[CNA/NA/Med Aide Contract Hours]])</f>
        <v>11.863333333333333</v>
      </c>
      <c r="H476" s="4">
        <f>Table39[[#This Row],[Total Contract Hours]]/Table39[[#This Row],[Total Hours Nurse Staffing]]</f>
        <v>6.2140431438623439E-2</v>
      </c>
      <c r="I476" s="3">
        <f>SUM(Table39[[#This Row],[RN Hours]], Table39[[#This Row],[RN Admin Hours]], Table39[[#This Row],[RN DON Hours]])</f>
        <v>39.712777777777781</v>
      </c>
      <c r="J476" s="3">
        <f t="shared" si="21"/>
        <v>5.6555555555555559</v>
      </c>
      <c r="K476" s="4">
        <f>Table39[[#This Row],[RN Hours Contract (W/ Admin, DON)]]/Table39[[#This Row],[RN Hours (w/ Admin, DON)]]</f>
        <v>0.1424114824503728</v>
      </c>
      <c r="L476" s="3">
        <v>27.233333333333334</v>
      </c>
      <c r="M476" s="3">
        <v>5.6555555555555559</v>
      </c>
      <c r="N476" s="4">
        <f>Table39[[#This Row],[RN Hours Contract]]/Table39[[#This Row],[RN Hours]]</f>
        <v>0.2076703386372909</v>
      </c>
      <c r="O476" s="3">
        <v>8.2044444444444444</v>
      </c>
      <c r="P476" s="3">
        <v>0</v>
      </c>
      <c r="Q476" s="4">
        <f>Table39[[#This Row],[RN Admin Hours Contract]]/Table39[[#This Row],[RN Admin Hours]]</f>
        <v>0</v>
      </c>
      <c r="R476" s="3">
        <v>4.2750000000000004</v>
      </c>
      <c r="S476" s="3">
        <v>0</v>
      </c>
      <c r="T476" s="4">
        <f>Table39[[#This Row],[RN DON Hours Contract]]/Table39[[#This Row],[RN DON Hours]]</f>
        <v>0</v>
      </c>
      <c r="U476" s="3">
        <f>SUM(Table39[[#This Row],[LPN Hours]], Table39[[#This Row],[LPN Admin Hours]])</f>
        <v>24.703333333333337</v>
      </c>
      <c r="V476" s="3">
        <f>Table39[[#This Row],[LPN Hours Contract]]+Table39[[#This Row],[LPN Admin Hours Contract]]</f>
        <v>0</v>
      </c>
      <c r="W476" s="4">
        <f t="shared" si="22"/>
        <v>0</v>
      </c>
      <c r="X476" s="3">
        <v>24.703333333333337</v>
      </c>
      <c r="Y476" s="3">
        <v>0</v>
      </c>
      <c r="Z476" s="4">
        <f>Table39[[#This Row],[LPN Hours Contract]]/Table39[[#This Row],[LPN Hours]]</f>
        <v>0</v>
      </c>
      <c r="AA476" s="3">
        <v>0</v>
      </c>
      <c r="AB476" s="3">
        <v>0</v>
      </c>
      <c r="AC476" s="4">
        <v>0</v>
      </c>
      <c r="AD476" s="3">
        <f>SUM(Table39[[#This Row],[CNA Hours]], Table39[[#This Row],[NA in Training Hours]], Table39[[#This Row],[Med Aide/Tech Hours]])</f>
        <v>126.49555555555555</v>
      </c>
      <c r="AE476" s="3">
        <f>SUM(Table39[[#This Row],[CNA Hours Contract]], Table39[[#This Row],[NA in Training Hours Contract]], Table39[[#This Row],[Med Aide/Tech Hours Contract]])</f>
        <v>6.2077777777777783</v>
      </c>
      <c r="AF476" s="4">
        <f>Table39[[#This Row],[CNA/NA/Med Aide Contract Hours]]/Table39[[#This Row],[Total CNA, NA in Training, Med Aide/Tech Hours]]</f>
        <v>4.9075066317657193E-2</v>
      </c>
      <c r="AG476" s="3">
        <v>96.286666666666662</v>
      </c>
      <c r="AH476" s="3">
        <v>0</v>
      </c>
      <c r="AI476" s="4">
        <f>Table39[[#This Row],[CNA Hours Contract]]/Table39[[#This Row],[CNA Hours]]</f>
        <v>0</v>
      </c>
      <c r="AJ476" s="3">
        <v>0</v>
      </c>
      <c r="AK476" s="3">
        <v>0</v>
      </c>
      <c r="AL476" s="4">
        <v>0</v>
      </c>
      <c r="AM476" s="3">
        <v>30.20888888888889</v>
      </c>
      <c r="AN476" s="3">
        <v>6.2077777777777783</v>
      </c>
      <c r="AO476" s="4">
        <f>Table39[[#This Row],[Med Aide/Tech Hours Contract]]/Table39[[#This Row],[Med Aide/Tech Hours]]</f>
        <v>0.20549507135500958</v>
      </c>
      <c r="AP476" s="1" t="s">
        <v>474</v>
      </c>
      <c r="AQ476" s="1">
        <v>7</v>
      </c>
    </row>
    <row r="477" spans="1:43" x14ac:dyDescent="0.2">
      <c r="A477" s="1" t="s">
        <v>479</v>
      </c>
      <c r="B477" s="1" t="s">
        <v>955</v>
      </c>
      <c r="C477" s="1" t="s">
        <v>1194</v>
      </c>
      <c r="D477" s="1" t="s">
        <v>1314</v>
      </c>
      <c r="E477" s="3">
        <v>107.7</v>
      </c>
      <c r="F477" s="3">
        <f t="shared" si="23"/>
        <v>367.7741111111111</v>
      </c>
      <c r="G477" s="3">
        <f>SUM(Table39[[#This Row],[RN Hours Contract (W/ Admin, DON)]], Table39[[#This Row],[LPN Contract Hours (w/ Admin)]], Table39[[#This Row],[CNA/NA/Med Aide Contract Hours]])</f>
        <v>0</v>
      </c>
      <c r="H477" s="4">
        <f>Table39[[#This Row],[Total Contract Hours]]/Table39[[#This Row],[Total Hours Nurse Staffing]]</f>
        <v>0</v>
      </c>
      <c r="I477" s="3">
        <f>SUM(Table39[[#This Row],[RN Hours]], Table39[[#This Row],[RN Admin Hours]], Table39[[#This Row],[RN DON Hours]])</f>
        <v>18.574999999999999</v>
      </c>
      <c r="J477" s="3">
        <f t="shared" si="21"/>
        <v>0</v>
      </c>
      <c r="K477" s="4">
        <f>Table39[[#This Row],[RN Hours Contract (W/ Admin, DON)]]/Table39[[#This Row],[RN Hours (w/ Admin, DON)]]</f>
        <v>0</v>
      </c>
      <c r="L477" s="3">
        <v>10.611111111111111</v>
      </c>
      <c r="M477" s="3">
        <v>0</v>
      </c>
      <c r="N477" s="4">
        <f>Table39[[#This Row],[RN Hours Contract]]/Table39[[#This Row],[RN Hours]]</f>
        <v>0</v>
      </c>
      <c r="O477" s="3">
        <v>2.9333333333333331</v>
      </c>
      <c r="P477" s="3">
        <v>0</v>
      </c>
      <c r="Q477" s="4">
        <f>Table39[[#This Row],[RN Admin Hours Contract]]/Table39[[#This Row],[RN Admin Hours]]</f>
        <v>0</v>
      </c>
      <c r="R477" s="3">
        <v>5.0305555555555559</v>
      </c>
      <c r="S477" s="3">
        <v>0</v>
      </c>
      <c r="T477" s="4">
        <f>Table39[[#This Row],[RN DON Hours Contract]]/Table39[[#This Row],[RN DON Hours]]</f>
        <v>0</v>
      </c>
      <c r="U477" s="3">
        <f>SUM(Table39[[#This Row],[LPN Hours]], Table39[[#This Row],[LPN Admin Hours]])</f>
        <v>47.083222222222219</v>
      </c>
      <c r="V477" s="3">
        <f>Table39[[#This Row],[LPN Hours Contract]]+Table39[[#This Row],[LPN Admin Hours Contract]]</f>
        <v>0</v>
      </c>
      <c r="W477" s="4">
        <f t="shared" si="22"/>
        <v>0</v>
      </c>
      <c r="X477" s="3">
        <v>47.083222222222219</v>
      </c>
      <c r="Y477" s="3">
        <v>0</v>
      </c>
      <c r="Z477" s="4">
        <f>Table39[[#This Row],[LPN Hours Contract]]/Table39[[#This Row],[LPN Hours]]</f>
        <v>0</v>
      </c>
      <c r="AA477" s="3">
        <v>0</v>
      </c>
      <c r="AB477" s="3">
        <v>0</v>
      </c>
      <c r="AC477" s="4">
        <v>0</v>
      </c>
      <c r="AD477" s="3">
        <f>SUM(Table39[[#This Row],[CNA Hours]], Table39[[#This Row],[NA in Training Hours]], Table39[[#This Row],[Med Aide/Tech Hours]])</f>
        <v>302.11588888888889</v>
      </c>
      <c r="AE477" s="3">
        <f>SUM(Table39[[#This Row],[CNA Hours Contract]], Table39[[#This Row],[NA in Training Hours Contract]], Table39[[#This Row],[Med Aide/Tech Hours Contract]])</f>
        <v>0</v>
      </c>
      <c r="AF477" s="4">
        <f>Table39[[#This Row],[CNA/NA/Med Aide Contract Hours]]/Table39[[#This Row],[Total CNA, NA in Training, Med Aide/Tech Hours]]</f>
        <v>0</v>
      </c>
      <c r="AG477" s="3">
        <v>202.24844444444446</v>
      </c>
      <c r="AH477" s="3">
        <v>0</v>
      </c>
      <c r="AI477" s="4">
        <f>Table39[[#This Row],[CNA Hours Contract]]/Table39[[#This Row],[CNA Hours]]</f>
        <v>0</v>
      </c>
      <c r="AJ477" s="3">
        <v>26.133444444444443</v>
      </c>
      <c r="AK477" s="3">
        <v>0</v>
      </c>
      <c r="AL477" s="4">
        <f>Table39[[#This Row],[NA in Training Hours Contract]]/Table39[[#This Row],[NA in Training Hours]]</f>
        <v>0</v>
      </c>
      <c r="AM477" s="3">
        <v>73.73399999999998</v>
      </c>
      <c r="AN477" s="3">
        <v>0</v>
      </c>
      <c r="AO477" s="4">
        <f>Table39[[#This Row],[Med Aide/Tech Hours Contract]]/Table39[[#This Row],[Med Aide/Tech Hours]]</f>
        <v>0</v>
      </c>
      <c r="AP477" s="1" t="s">
        <v>475</v>
      </c>
      <c r="AQ477" s="1">
        <v>7</v>
      </c>
    </row>
    <row r="478" spans="1:43" x14ac:dyDescent="0.2">
      <c r="A478" s="1" t="s">
        <v>479</v>
      </c>
      <c r="B478" s="1" t="s">
        <v>956</v>
      </c>
      <c r="C478" s="1" t="s">
        <v>1202</v>
      </c>
      <c r="D478" s="1" t="s">
        <v>1286</v>
      </c>
      <c r="E478" s="3">
        <v>16.644444444444446</v>
      </c>
      <c r="F478" s="3">
        <f t="shared" si="23"/>
        <v>87.62777777777778</v>
      </c>
      <c r="G478" s="3">
        <f>SUM(Table39[[#This Row],[RN Hours Contract (W/ Admin, DON)]], Table39[[#This Row],[LPN Contract Hours (w/ Admin)]], Table39[[#This Row],[CNA/NA/Med Aide Contract Hours]])</f>
        <v>0.17777777777777778</v>
      </c>
      <c r="H478" s="4">
        <f>Table39[[#This Row],[Total Contract Hours]]/Table39[[#This Row],[Total Hours Nurse Staffing]]</f>
        <v>2.0287833639764156E-3</v>
      </c>
      <c r="I478" s="3">
        <f>SUM(Table39[[#This Row],[RN Hours]], Table39[[#This Row],[RN Admin Hours]], Table39[[#This Row],[RN DON Hours]])</f>
        <v>7.8972222222222221</v>
      </c>
      <c r="J478" s="3">
        <f t="shared" si="21"/>
        <v>0.17777777777777778</v>
      </c>
      <c r="K478" s="4">
        <f>Table39[[#This Row],[RN Hours Contract (W/ Admin, DON)]]/Table39[[#This Row],[RN Hours (w/ Admin, DON)]]</f>
        <v>2.2511431586352444E-2</v>
      </c>
      <c r="L478" s="3">
        <v>2.0305555555555554</v>
      </c>
      <c r="M478" s="3">
        <v>0</v>
      </c>
      <c r="N478" s="4">
        <f>Table39[[#This Row],[RN Hours Contract]]/Table39[[#This Row],[RN Hours]]</f>
        <v>0</v>
      </c>
      <c r="O478" s="3">
        <v>1.3055555555555556</v>
      </c>
      <c r="P478" s="3">
        <v>0.17777777777777778</v>
      </c>
      <c r="Q478" s="4">
        <f>Table39[[#This Row],[RN Admin Hours Contract]]/Table39[[#This Row],[RN Admin Hours]]</f>
        <v>0.13617021276595745</v>
      </c>
      <c r="R478" s="3">
        <v>4.5611111111111109</v>
      </c>
      <c r="S478" s="3">
        <v>0</v>
      </c>
      <c r="T478" s="4">
        <f>Table39[[#This Row],[RN DON Hours Contract]]/Table39[[#This Row],[RN DON Hours]]</f>
        <v>0</v>
      </c>
      <c r="U478" s="3">
        <f>SUM(Table39[[#This Row],[LPN Hours]], Table39[[#This Row],[LPN Admin Hours]])</f>
        <v>42.213888888888889</v>
      </c>
      <c r="V478" s="3">
        <f>Table39[[#This Row],[LPN Hours Contract]]+Table39[[#This Row],[LPN Admin Hours Contract]]</f>
        <v>0</v>
      </c>
      <c r="W478" s="4">
        <f t="shared" si="22"/>
        <v>0</v>
      </c>
      <c r="X478" s="3">
        <v>42.213888888888889</v>
      </c>
      <c r="Y478" s="3">
        <v>0</v>
      </c>
      <c r="Z478" s="4">
        <f>Table39[[#This Row],[LPN Hours Contract]]/Table39[[#This Row],[LPN Hours]]</f>
        <v>0</v>
      </c>
      <c r="AA478" s="3">
        <v>0</v>
      </c>
      <c r="AB478" s="3">
        <v>0</v>
      </c>
      <c r="AC478" s="4">
        <v>0</v>
      </c>
      <c r="AD478" s="3">
        <f>SUM(Table39[[#This Row],[CNA Hours]], Table39[[#This Row],[NA in Training Hours]], Table39[[#This Row],[Med Aide/Tech Hours]])</f>
        <v>37.516666666666666</v>
      </c>
      <c r="AE478" s="3">
        <f>SUM(Table39[[#This Row],[CNA Hours Contract]], Table39[[#This Row],[NA in Training Hours Contract]], Table39[[#This Row],[Med Aide/Tech Hours Contract]])</f>
        <v>0</v>
      </c>
      <c r="AF478" s="4">
        <f>Table39[[#This Row],[CNA/NA/Med Aide Contract Hours]]/Table39[[#This Row],[Total CNA, NA in Training, Med Aide/Tech Hours]]</f>
        <v>0</v>
      </c>
      <c r="AG478" s="3">
        <v>37.516666666666666</v>
      </c>
      <c r="AH478" s="3">
        <v>0</v>
      </c>
      <c r="AI478" s="4">
        <f>Table39[[#This Row],[CNA Hours Contract]]/Table39[[#This Row],[CNA Hours]]</f>
        <v>0</v>
      </c>
      <c r="AJ478" s="3">
        <v>0</v>
      </c>
      <c r="AK478" s="3">
        <v>0</v>
      </c>
      <c r="AL478" s="4">
        <v>0</v>
      </c>
      <c r="AM478" s="3">
        <v>0</v>
      </c>
      <c r="AN478" s="3">
        <v>0</v>
      </c>
      <c r="AO478" s="4">
        <v>0</v>
      </c>
      <c r="AP478" s="1" t="s">
        <v>476</v>
      </c>
      <c r="AQ478" s="1">
        <v>7</v>
      </c>
    </row>
    <row r="479" spans="1:43" x14ac:dyDescent="0.2">
      <c r="A479" s="1" t="s">
        <v>479</v>
      </c>
      <c r="B479" s="1" t="s">
        <v>957</v>
      </c>
      <c r="C479" s="1" t="s">
        <v>1031</v>
      </c>
      <c r="D479" s="1" t="s">
        <v>1203</v>
      </c>
      <c r="E479" s="3">
        <v>54.955555555555556</v>
      </c>
      <c r="F479" s="3">
        <f t="shared" si="23"/>
        <v>109.20055555555555</v>
      </c>
      <c r="G479" s="3">
        <f>SUM(Table39[[#This Row],[RN Hours Contract (W/ Admin, DON)]], Table39[[#This Row],[LPN Contract Hours (w/ Admin)]], Table39[[#This Row],[CNA/NA/Med Aide Contract Hours]])</f>
        <v>0</v>
      </c>
      <c r="H479" s="4">
        <f>Table39[[#This Row],[Total Contract Hours]]/Table39[[#This Row],[Total Hours Nurse Staffing]]</f>
        <v>0</v>
      </c>
      <c r="I479" s="3">
        <f>SUM(Table39[[#This Row],[RN Hours]], Table39[[#This Row],[RN Admin Hours]], Table39[[#This Row],[RN DON Hours]])</f>
        <v>0.35555555555555557</v>
      </c>
      <c r="J479" s="3">
        <f t="shared" si="21"/>
        <v>0</v>
      </c>
      <c r="K479" s="4">
        <f>Table39[[#This Row],[RN Hours Contract (W/ Admin, DON)]]/Table39[[#This Row],[RN Hours (w/ Admin, DON)]]</f>
        <v>0</v>
      </c>
      <c r="L479" s="3">
        <v>0.35555555555555557</v>
      </c>
      <c r="M479" s="3">
        <v>0</v>
      </c>
      <c r="N479" s="4">
        <f>Table39[[#This Row],[RN Hours Contract]]/Table39[[#This Row],[RN Hours]]</f>
        <v>0</v>
      </c>
      <c r="O479" s="3">
        <v>0</v>
      </c>
      <c r="P479" s="3">
        <v>0</v>
      </c>
      <c r="Q479" s="4">
        <v>0</v>
      </c>
      <c r="R479" s="3">
        <v>0</v>
      </c>
      <c r="S479" s="3">
        <v>0</v>
      </c>
      <c r="T479" s="4">
        <v>0</v>
      </c>
      <c r="U479" s="3">
        <f>SUM(Table39[[#This Row],[LPN Hours]], Table39[[#This Row],[LPN Admin Hours]])</f>
        <v>41.06133333333333</v>
      </c>
      <c r="V479" s="3">
        <f>Table39[[#This Row],[LPN Hours Contract]]+Table39[[#This Row],[LPN Admin Hours Contract]]</f>
        <v>0</v>
      </c>
      <c r="W479" s="4">
        <f t="shared" si="22"/>
        <v>0</v>
      </c>
      <c r="X479" s="3">
        <v>41.06133333333333</v>
      </c>
      <c r="Y479" s="3">
        <v>0</v>
      </c>
      <c r="Z479" s="4">
        <f>Table39[[#This Row],[LPN Hours Contract]]/Table39[[#This Row],[LPN Hours]]</f>
        <v>0</v>
      </c>
      <c r="AA479" s="3">
        <v>0</v>
      </c>
      <c r="AB479" s="3">
        <v>0</v>
      </c>
      <c r="AC479" s="4">
        <v>0</v>
      </c>
      <c r="AD479" s="3">
        <f>SUM(Table39[[#This Row],[CNA Hours]], Table39[[#This Row],[NA in Training Hours]], Table39[[#This Row],[Med Aide/Tech Hours]])</f>
        <v>67.783666666666662</v>
      </c>
      <c r="AE479" s="3">
        <f>SUM(Table39[[#This Row],[CNA Hours Contract]], Table39[[#This Row],[NA in Training Hours Contract]], Table39[[#This Row],[Med Aide/Tech Hours Contract]])</f>
        <v>0</v>
      </c>
      <c r="AF479" s="4">
        <f>Table39[[#This Row],[CNA/NA/Med Aide Contract Hours]]/Table39[[#This Row],[Total CNA, NA in Training, Med Aide/Tech Hours]]</f>
        <v>0</v>
      </c>
      <c r="AG479" s="3">
        <v>41.277999999999999</v>
      </c>
      <c r="AH479" s="3">
        <v>0</v>
      </c>
      <c r="AI479" s="4">
        <f>Table39[[#This Row],[CNA Hours Contract]]/Table39[[#This Row],[CNA Hours]]</f>
        <v>0</v>
      </c>
      <c r="AJ479" s="3">
        <v>0</v>
      </c>
      <c r="AK479" s="3">
        <v>0</v>
      </c>
      <c r="AL479" s="4">
        <v>0</v>
      </c>
      <c r="AM479" s="3">
        <v>26.505666666666659</v>
      </c>
      <c r="AN479" s="3">
        <v>0</v>
      </c>
      <c r="AO479" s="4">
        <f>Table39[[#This Row],[Med Aide/Tech Hours Contract]]/Table39[[#This Row],[Med Aide/Tech Hours]]</f>
        <v>0</v>
      </c>
      <c r="AP479" s="1" t="s">
        <v>477</v>
      </c>
      <c r="AQ479" s="1">
        <v>7</v>
      </c>
    </row>
    <row r="480" spans="1:43" x14ac:dyDescent="0.2">
      <c r="A480" s="1" t="s">
        <v>479</v>
      </c>
      <c r="B480" s="1" t="s">
        <v>958</v>
      </c>
      <c r="C480" s="1" t="s">
        <v>1154</v>
      </c>
      <c r="D480" s="1" t="s">
        <v>1226</v>
      </c>
      <c r="E480" s="3">
        <v>58.055555555555557</v>
      </c>
      <c r="F480" s="3">
        <f t="shared" si="23"/>
        <v>141.33733333333333</v>
      </c>
      <c r="G480" s="3">
        <f>SUM(Table39[[#This Row],[RN Hours Contract (W/ Admin, DON)]], Table39[[#This Row],[LPN Contract Hours (w/ Admin)]], Table39[[#This Row],[CNA/NA/Med Aide Contract Hours]])</f>
        <v>0</v>
      </c>
      <c r="H480" s="4">
        <f>Table39[[#This Row],[Total Contract Hours]]/Table39[[#This Row],[Total Hours Nurse Staffing]]</f>
        <v>0</v>
      </c>
      <c r="I480" s="3">
        <f>SUM(Table39[[#This Row],[RN Hours]], Table39[[#This Row],[RN Admin Hours]], Table39[[#This Row],[RN DON Hours]])</f>
        <v>8.3063333333333347</v>
      </c>
      <c r="J480" s="3">
        <f t="shared" si="21"/>
        <v>0</v>
      </c>
      <c r="K480" s="4">
        <f>Table39[[#This Row],[RN Hours Contract (W/ Admin, DON)]]/Table39[[#This Row],[RN Hours (w/ Admin, DON)]]</f>
        <v>0</v>
      </c>
      <c r="L480" s="3">
        <v>8.3063333333333347</v>
      </c>
      <c r="M480" s="3">
        <v>0</v>
      </c>
      <c r="N480" s="4">
        <f>Table39[[#This Row],[RN Hours Contract]]/Table39[[#This Row],[RN Hours]]</f>
        <v>0</v>
      </c>
      <c r="O480" s="3">
        <v>0</v>
      </c>
      <c r="P480" s="3">
        <v>0</v>
      </c>
      <c r="Q480" s="4">
        <v>0</v>
      </c>
      <c r="R480" s="3">
        <v>0</v>
      </c>
      <c r="S480" s="3">
        <v>0</v>
      </c>
      <c r="T480" s="4">
        <v>0</v>
      </c>
      <c r="U480" s="3">
        <f>SUM(Table39[[#This Row],[LPN Hours]], Table39[[#This Row],[LPN Admin Hours]])</f>
        <v>29.800555555555558</v>
      </c>
      <c r="V480" s="3">
        <f>Table39[[#This Row],[LPN Hours Contract]]+Table39[[#This Row],[LPN Admin Hours Contract]]</f>
        <v>0</v>
      </c>
      <c r="W480" s="4">
        <f t="shared" si="22"/>
        <v>0</v>
      </c>
      <c r="X480" s="3">
        <v>29.800555555555558</v>
      </c>
      <c r="Y480" s="3">
        <v>0</v>
      </c>
      <c r="Z480" s="4">
        <f>Table39[[#This Row],[LPN Hours Contract]]/Table39[[#This Row],[LPN Hours]]</f>
        <v>0</v>
      </c>
      <c r="AA480" s="3">
        <v>0</v>
      </c>
      <c r="AB480" s="3">
        <v>0</v>
      </c>
      <c r="AC480" s="4">
        <v>0</v>
      </c>
      <c r="AD480" s="3">
        <f>SUM(Table39[[#This Row],[CNA Hours]], Table39[[#This Row],[NA in Training Hours]], Table39[[#This Row],[Med Aide/Tech Hours]])</f>
        <v>103.23044444444443</v>
      </c>
      <c r="AE480" s="3">
        <f>SUM(Table39[[#This Row],[CNA Hours Contract]], Table39[[#This Row],[NA in Training Hours Contract]], Table39[[#This Row],[Med Aide/Tech Hours Contract]])</f>
        <v>0</v>
      </c>
      <c r="AF480" s="4">
        <f>Table39[[#This Row],[CNA/NA/Med Aide Contract Hours]]/Table39[[#This Row],[Total CNA, NA in Training, Med Aide/Tech Hours]]</f>
        <v>0</v>
      </c>
      <c r="AG480" s="3">
        <v>70.302444444444447</v>
      </c>
      <c r="AH480" s="3">
        <v>0</v>
      </c>
      <c r="AI480" s="4">
        <f>Table39[[#This Row],[CNA Hours Contract]]/Table39[[#This Row],[CNA Hours]]</f>
        <v>0</v>
      </c>
      <c r="AJ480" s="3">
        <v>0</v>
      </c>
      <c r="AK480" s="3">
        <v>0</v>
      </c>
      <c r="AL480" s="4">
        <v>0</v>
      </c>
      <c r="AM480" s="3">
        <v>32.92799999999999</v>
      </c>
      <c r="AN480" s="3">
        <v>0</v>
      </c>
      <c r="AO480" s="4">
        <f>Table39[[#This Row],[Med Aide/Tech Hours Contract]]/Table39[[#This Row],[Med Aide/Tech Hours]]</f>
        <v>0</v>
      </c>
      <c r="AP480" s="1" t="s">
        <v>478</v>
      </c>
      <c r="AQ480" s="1">
        <v>7</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480" numberStoredAsText="1"/>
    <ignoredError sqref="AM1:AO1 AM8:AO478 AM2:AO7 K8:AC478 H8:H478 AE2:AL7 AE8:AL478 L2:AC7 A2:E7 A8:F478 A1:AL1 F2:K7 AD2:AD478 G8:G478 I8:J478 I479:J480 G479:G480 AD479:AD480 A479:F480 AE479:AL480 H479:H480 K479:AC480"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480"/>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1315</v>
      </c>
      <c r="B1" s="5" t="s">
        <v>1317</v>
      </c>
      <c r="C1" s="5" t="s">
        <v>1333</v>
      </c>
      <c r="D1" s="5" t="s">
        <v>1318</v>
      </c>
      <c r="E1" s="5" t="s">
        <v>1319</v>
      </c>
      <c r="F1" s="5" t="s">
        <v>1361</v>
      </c>
      <c r="G1" s="5" t="s">
        <v>1362</v>
      </c>
      <c r="H1" s="5" t="s">
        <v>1363</v>
      </c>
      <c r="I1" s="5" t="s">
        <v>1364</v>
      </c>
      <c r="J1" s="5" t="s">
        <v>1365</v>
      </c>
      <c r="K1" s="5" t="s">
        <v>1366</v>
      </c>
      <c r="L1" s="5" t="s">
        <v>1367</v>
      </c>
      <c r="M1" s="5" t="s">
        <v>1368</v>
      </c>
      <c r="N1" s="5" t="s">
        <v>1369</v>
      </c>
      <c r="O1" s="5" t="s">
        <v>1370</v>
      </c>
      <c r="P1" s="5" t="s">
        <v>1371</v>
      </c>
      <c r="Q1" s="5" t="s">
        <v>1372</v>
      </c>
      <c r="R1" s="5" t="s">
        <v>1373</v>
      </c>
      <c r="S1" s="5" t="s">
        <v>1374</v>
      </c>
      <c r="T1" s="5" t="s">
        <v>1375</v>
      </c>
      <c r="U1" s="5" t="s">
        <v>1376</v>
      </c>
      <c r="V1" s="5" t="s">
        <v>1377</v>
      </c>
      <c r="W1" s="5" t="s">
        <v>1378</v>
      </c>
      <c r="X1" s="5" t="s">
        <v>1379</v>
      </c>
      <c r="Y1" s="5" t="s">
        <v>1380</v>
      </c>
      <c r="Z1" s="5" t="s">
        <v>1381</v>
      </c>
      <c r="AA1" s="5" t="s">
        <v>1382</v>
      </c>
      <c r="AB1" s="5" t="s">
        <v>1383</v>
      </c>
      <c r="AC1" s="5" t="s">
        <v>1384</v>
      </c>
      <c r="AD1" s="5" t="s">
        <v>1385</v>
      </c>
      <c r="AE1" s="5" t="s">
        <v>1386</v>
      </c>
      <c r="AF1" s="5" t="s">
        <v>1387</v>
      </c>
      <c r="AG1" s="5" t="s">
        <v>1388</v>
      </c>
      <c r="AH1" s="5" t="s">
        <v>1316</v>
      </c>
      <c r="AI1" s="5" t="s">
        <v>1360</v>
      </c>
    </row>
    <row r="2" spans="1:36" x14ac:dyDescent="0.2">
      <c r="A2" s="1" t="s">
        <v>479</v>
      </c>
      <c r="B2" s="1" t="s">
        <v>486</v>
      </c>
      <c r="C2" s="1" t="s">
        <v>1057</v>
      </c>
      <c r="D2" s="1" t="s">
        <v>1276</v>
      </c>
      <c r="E2" s="3">
        <v>89.177777777777777</v>
      </c>
      <c r="F2" s="3">
        <v>5.4222222222222225</v>
      </c>
      <c r="G2" s="3">
        <v>0.91688888888888886</v>
      </c>
      <c r="H2" s="3">
        <v>0.31666666666666665</v>
      </c>
      <c r="I2" s="3">
        <v>0.51666666666666672</v>
      </c>
      <c r="J2" s="3">
        <v>0</v>
      </c>
      <c r="K2" s="3">
        <v>0</v>
      </c>
      <c r="L2" s="3">
        <v>0.78800000000000003</v>
      </c>
      <c r="M2" s="3">
        <v>4.2255555555555553</v>
      </c>
      <c r="N2" s="3">
        <v>0</v>
      </c>
      <c r="O2" s="3">
        <f>SUM(Table2[[#This Row],[Qualified Social Work Staff Hours]:[Other Social Work Staff Hours]])/Table2[[#This Row],[MDS Census]]</f>
        <v>4.7383503613256911E-2</v>
      </c>
      <c r="P2" s="3">
        <v>5.333333333333333</v>
      </c>
      <c r="Q2" s="3">
        <v>11.011444444444443</v>
      </c>
      <c r="R2" s="3">
        <f>SUM(Table2[[#This Row],[Qualified Activities Professional Hours]:[Other Activities Professional Hours]])/Table2[[#This Row],[MDS Census]]</f>
        <v>0.18328307999003238</v>
      </c>
      <c r="S2" s="3">
        <v>7.9787777777777773</v>
      </c>
      <c r="T2" s="3">
        <v>0</v>
      </c>
      <c r="U2" s="3">
        <v>4.3086666666666655</v>
      </c>
      <c r="V2" s="3">
        <f>SUM(Table2[[#This Row],[Occupational Therapist Hours]:[OT Aide Hours]])/Table2[[#This Row],[MDS Census]]</f>
        <v>0.1377859456765512</v>
      </c>
      <c r="W2" s="3">
        <v>3.1143333333333327</v>
      </c>
      <c r="X2" s="3">
        <v>0</v>
      </c>
      <c r="Y2" s="3">
        <v>13.444000000000001</v>
      </c>
      <c r="Z2" s="3">
        <f>SUM(Table2[[#This Row],[Physical Therapist (PT) Hours]:[PT Aide Hours]])/Table2[[#This Row],[MDS Census]]</f>
        <v>0.18567779715923249</v>
      </c>
      <c r="AA2" s="3">
        <v>0</v>
      </c>
      <c r="AB2" s="3">
        <v>0</v>
      </c>
      <c r="AC2" s="3">
        <v>0</v>
      </c>
      <c r="AD2" s="3">
        <v>0</v>
      </c>
      <c r="AE2" s="3">
        <v>0</v>
      </c>
      <c r="AF2" s="3">
        <v>0</v>
      </c>
      <c r="AG2" s="3">
        <v>0</v>
      </c>
      <c r="AH2" s="1" t="s">
        <v>0</v>
      </c>
      <c r="AI2" s="17">
        <v>7</v>
      </c>
      <c r="AJ2" s="1"/>
    </row>
    <row r="3" spans="1:36" x14ac:dyDescent="0.2">
      <c r="A3" s="1" t="s">
        <v>479</v>
      </c>
      <c r="B3" s="1" t="s">
        <v>489</v>
      </c>
      <c r="C3" s="1" t="s">
        <v>1058</v>
      </c>
      <c r="D3" s="1" t="s">
        <v>1277</v>
      </c>
      <c r="E3" s="3">
        <v>47.411111111111111</v>
      </c>
      <c r="F3" s="3">
        <v>5.6</v>
      </c>
      <c r="G3" s="3">
        <v>1.3888888888888888E-2</v>
      </c>
      <c r="H3" s="3">
        <v>0.34333333333333332</v>
      </c>
      <c r="I3" s="3">
        <v>0.27777777777777779</v>
      </c>
      <c r="J3" s="3">
        <v>0</v>
      </c>
      <c r="K3" s="3">
        <v>0</v>
      </c>
      <c r="L3" s="3">
        <v>5.0111111111111106E-2</v>
      </c>
      <c r="M3" s="3">
        <v>0</v>
      </c>
      <c r="N3" s="3">
        <v>11.441111111111109</v>
      </c>
      <c r="O3" s="3">
        <f>SUM(Table2[[#This Row],[Qualified Social Work Staff Hours]:[Other Social Work Staff Hours]])/Table2[[#This Row],[MDS Census]]</f>
        <v>0.24131708460276535</v>
      </c>
      <c r="P3" s="3">
        <v>4.5136666666666674</v>
      </c>
      <c r="Q3" s="3">
        <v>0.35355555555555557</v>
      </c>
      <c r="R3" s="3">
        <f>SUM(Table2[[#This Row],[Qualified Activities Professional Hours]:[Other Activities Professional Hours]])/Table2[[#This Row],[MDS Census]]</f>
        <v>0.10265994844152802</v>
      </c>
      <c r="S3" s="3">
        <v>0.21733333333333332</v>
      </c>
      <c r="T3" s="3">
        <v>3.7445555555555563</v>
      </c>
      <c r="U3" s="3">
        <v>0</v>
      </c>
      <c r="V3" s="3">
        <f>SUM(Table2[[#This Row],[Occupational Therapist Hours]:[OT Aide Hours]])/Table2[[#This Row],[MDS Census]]</f>
        <v>8.3564565268338428E-2</v>
      </c>
      <c r="W3" s="3">
        <v>0.2378888888888889</v>
      </c>
      <c r="X3" s="3">
        <v>6.8473333333333333</v>
      </c>
      <c r="Y3" s="3">
        <v>4.7177777777777781</v>
      </c>
      <c r="Z3" s="3">
        <f>SUM(Table2[[#This Row],[Physical Therapist (PT) Hours]:[PT Aide Hours]])/Table2[[#This Row],[MDS Census]]</f>
        <v>0.24895008202484181</v>
      </c>
      <c r="AA3" s="3">
        <v>0</v>
      </c>
      <c r="AB3" s="3">
        <v>0</v>
      </c>
      <c r="AC3" s="3">
        <v>0</v>
      </c>
      <c r="AD3" s="3">
        <v>0</v>
      </c>
      <c r="AE3" s="3">
        <v>0</v>
      </c>
      <c r="AF3" s="3">
        <v>0</v>
      </c>
      <c r="AG3" s="3">
        <v>0</v>
      </c>
      <c r="AH3" s="1" t="s">
        <v>1</v>
      </c>
      <c r="AI3" s="17">
        <v>7</v>
      </c>
      <c r="AJ3" s="1"/>
    </row>
    <row r="4" spans="1:36" x14ac:dyDescent="0.2">
      <c r="A4" s="1" t="s">
        <v>479</v>
      </c>
      <c r="B4" s="1" t="s">
        <v>490</v>
      </c>
      <c r="C4" s="1" t="s">
        <v>1025</v>
      </c>
      <c r="D4" s="1" t="s">
        <v>1276</v>
      </c>
      <c r="E4" s="3">
        <v>100.48888888888889</v>
      </c>
      <c r="F4" s="3">
        <v>5.333333333333333</v>
      </c>
      <c r="G4" s="3">
        <v>0</v>
      </c>
      <c r="H4" s="3">
        <v>0.50355555555555553</v>
      </c>
      <c r="I4" s="3">
        <v>0</v>
      </c>
      <c r="J4" s="3">
        <v>0</v>
      </c>
      <c r="K4" s="3">
        <v>0</v>
      </c>
      <c r="L4" s="3">
        <v>4.3854444444444454</v>
      </c>
      <c r="M4" s="3">
        <v>0</v>
      </c>
      <c r="N4" s="3">
        <v>0</v>
      </c>
      <c r="O4" s="3">
        <f>SUM(Table2[[#This Row],[Qualified Social Work Staff Hours]:[Other Social Work Staff Hours]])/Table2[[#This Row],[MDS Census]]</f>
        <v>0</v>
      </c>
      <c r="P4" s="3">
        <v>0</v>
      </c>
      <c r="Q4" s="3">
        <v>0</v>
      </c>
      <c r="R4" s="3">
        <f>SUM(Table2[[#This Row],[Qualified Activities Professional Hours]:[Other Activities Professional Hours]])/Table2[[#This Row],[MDS Census]]</f>
        <v>0</v>
      </c>
      <c r="S4" s="3">
        <v>4.7490000000000006</v>
      </c>
      <c r="T4" s="3">
        <v>12.771000000000001</v>
      </c>
      <c r="U4" s="3">
        <v>0</v>
      </c>
      <c r="V4" s="3">
        <f>SUM(Table2[[#This Row],[Occupational Therapist Hours]:[OT Aide Hours]])/Table2[[#This Row],[MDS Census]]</f>
        <v>0.17434763379035828</v>
      </c>
      <c r="W4" s="3">
        <v>3.925000000000002</v>
      </c>
      <c r="X4" s="3">
        <v>10.355222222222226</v>
      </c>
      <c r="Y4" s="3">
        <v>0</v>
      </c>
      <c r="Z4" s="3">
        <f>SUM(Table2[[#This Row],[Physical Therapist (PT) Hours]:[PT Aide Hours]])/Table2[[#This Row],[MDS Census]]</f>
        <v>0.14210747456877493</v>
      </c>
      <c r="AA4" s="3">
        <v>0</v>
      </c>
      <c r="AB4" s="3">
        <v>0</v>
      </c>
      <c r="AC4" s="3">
        <v>0</v>
      </c>
      <c r="AD4" s="3">
        <v>0</v>
      </c>
      <c r="AE4" s="3">
        <v>0</v>
      </c>
      <c r="AF4" s="3">
        <v>0</v>
      </c>
      <c r="AG4" s="3">
        <v>0</v>
      </c>
      <c r="AH4" s="1" t="s">
        <v>2</v>
      </c>
      <c r="AI4" s="17">
        <v>7</v>
      </c>
      <c r="AJ4" s="1"/>
    </row>
    <row r="5" spans="1:36" x14ac:dyDescent="0.2">
      <c r="A5" s="1" t="s">
        <v>479</v>
      </c>
      <c r="B5" s="1" t="s">
        <v>491</v>
      </c>
      <c r="C5" s="1" t="s">
        <v>1059</v>
      </c>
      <c r="D5" s="1" t="s">
        <v>1247</v>
      </c>
      <c r="E5" s="3">
        <v>45.177777777777777</v>
      </c>
      <c r="F5" s="3">
        <v>10.466999999999999</v>
      </c>
      <c r="G5" s="3">
        <v>0</v>
      </c>
      <c r="H5" s="3">
        <v>0.16577777777777775</v>
      </c>
      <c r="I5" s="3">
        <v>0.30555555555555558</v>
      </c>
      <c r="J5" s="3">
        <v>0</v>
      </c>
      <c r="K5" s="3">
        <v>0</v>
      </c>
      <c r="L5" s="3">
        <v>1.1647777777777777</v>
      </c>
      <c r="M5" s="3">
        <v>0</v>
      </c>
      <c r="N5" s="3">
        <v>3.4267777777777781</v>
      </c>
      <c r="O5" s="3">
        <f>SUM(Table2[[#This Row],[Qualified Social Work Staff Hours]:[Other Social Work Staff Hours]])/Table2[[#This Row],[MDS Census]]</f>
        <v>7.5850959173635032E-2</v>
      </c>
      <c r="P5" s="3">
        <v>0</v>
      </c>
      <c r="Q5" s="3">
        <v>0.502</v>
      </c>
      <c r="R5" s="3">
        <f>SUM(Table2[[#This Row],[Qualified Activities Professional Hours]:[Other Activities Professional Hours]])/Table2[[#This Row],[MDS Census]]</f>
        <v>1.1111657648794885E-2</v>
      </c>
      <c r="S5" s="3">
        <v>0.4544444444444446</v>
      </c>
      <c r="T5" s="3">
        <v>3.8283333333333323</v>
      </c>
      <c r="U5" s="3">
        <v>0</v>
      </c>
      <c r="V5" s="3">
        <f>SUM(Table2[[#This Row],[Occupational Therapist Hours]:[OT Aide Hours]])/Table2[[#This Row],[MDS Census]]</f>
        <v>9.4798327594687634E-2</v>
      </c>
      <c r="W5" s="3">
        <v>0.13544444444444445</v>
      </c>
      <c r="X5" s="3">
        <v>9.2094444444444452</v>
      </c>
      <c r="Y5" s="3">
        <v>0</v>
      </c>
      <c r="Z5" s="3">
        <f>SUM(Table2[[#This Row],[Physical Therapist (PT) Hours]:[PT Aide Hours]])/Table2[[#This Row],[MDS Census]]</f>
        <v>0.20684702410231184</v>
      </c>
      <c r="AA5" s="3">
        <v>0</v>
      </c>
      <c r="AB5" s="3">
        <v>0</v>
      </c>
      <c r="AC5" s="3">
        <v>0</v>
      </c>
      <c r="AD5" s="3">
        <v>0</v>
      </c>
      <c r="AE5" s="3">
        <v>0</v>
      </c>
      <c r="AF5" s="3">
        <v>0</v>
      </c>
      <c r="AG5" s="3">
        <v>0</v>
      </c>
      <c r="AH5" s="1" t="s">
        <v>3</v>
      </c>
      <c r="AI5" s="17">
        <v>7</v>
      </c>
      <c r="AJ5" s="1"/>
    </row>
    <row r="6" spans="1:36" x14ac:dyDescent="0.2">
      <c r="A6" s="1" t="s">
        <v>479</v>
      </c>
      <c r="B6" s="1" t="s">
        <v>492</v>
      </c>
      <c r="C6" s="1" t="s">
        <v>1060</v>
      </c>
      <c r="D6" s="1" t="s">
        <v>1203</v>
      </c>
      <c r="E6" s="3">
        <v>141.86666666666667</v>
      </c>
      <c r="F6" s="3">
        <v>43.339111111111109</v>
      </c>
      <c r="G6" s="3">
        <v>0.40277777777777779</v>
      </c>
      <c r="H6" s="3">
        <v>0.60555555555555551</v>
      </c>
      <c r="I6" s="3">
        <v>3.4583333333333335</v>
      </c>
      <c r="J6" s="3">
        <v>0</v>
      </c>
      <c r="K6" s="3">
        <v>0</v>
      </c>
      <c r="L6" s="3">
        <v>15.132222222222223</v>
      </c>
      <c r="M6" s="3">
        <v>0</v>
      </c>
      <c r="N6" s="3">
        <v>0</v>
      </c>
      <c r="O6" s="3">
        <f>SUM(Table2[[#This Row],[Qualified Social Work Staff Hours]:[Other Social Work Staff Hours]])/Table2[[#This Row],[MDS Census]]</f>
        <v>0</v>
      </c>
      <c r="P6" s="3">
        <v>0</v>
      </c>
      <c r="Q6" s="3">
        <v>28.38333333333334</v>
      </c>
      <c r="R6" s="3">
        <f>SUM(Table2[[#This Row],[Qualified Activities Professional Hours]:[Other Activities Professional Hours]])/Table2[[#This Row],[MDS Census]]</f>
        <v>0.20007048872180455</v>
      </c>
      <c r="S6" s="3">
        <v>9.4572222222222244</v>
      </c>
      <c r="T6" s="3">
        <v>21.529</v>
      </c>
      <c r="U6" s="3">
        <v>0</v>
      </c>
      <c r="V6" s="3">
        <f>SUM(Table2[[#This Row],[Occupational Therapist Hours]:[OT Aide Hours]])/Table2[[#This Row],[MDS Census]]</f>
        <v>0.21841791979949876</v>
      </c>
      <c r="W6" s="3">
        <v>13.459888888888891</v>
      </c>
      <c r="X6" s="3">
        <v>19.079222222222207</v>
      </c>
      <c r="Y6" s="3">
        <v>0</v>
      </c>
      <c r="Z6" s="3">
        <f>SUM(Table2[[#This Row],[Physical Therapist (PT) Hours]:[PT Aide Hours]])/Table2[[#This Row],[MDS Census]]</f>
        <v>0.22936403508771919</v>
      </c>
      <c r="AA6" s="3">
        <v>0</v>
      </c>
      <c r="AB6" s="3">
        <v>0</v>
      </c>
      <c r="AC6" s="3">
        <v>0</v>
      </c>
      <c r="AD6" s="3">
        <v>0</v>
      </c>
      <c r="AE6" s="3">
        <v>0</v>
      </c>
      <c r="AF6" s="3">
        <v>0</v>
      </c>
      <c r="AG6" s="3">
        <v>0</v>
      </c>
      <c r="AH6" s="1" t="s">
        <v>4</v>
      </c>
      <c r="AI6" s="17">
        <v>7</v>
      </c>
      <c r="AJ6" s="1"/>
    </row>
    <row r="7" spans="1:36" x14ac:dyDescent="0.2">
      <c r="A7" s="1" t="s">
        <v>479</v>
      </c>
      <c r="B7" s="1" t="s">
        <v>493</v>
      </c>
      <c r="C7" s="1" t="s">
        <v>1057</v>
      </c>
      <c r="D7" s="1" t="s">
        <v>1276</v>
      </c>
      <c r="E7" s="3">
        <v>143.01111111111112</v>
      </c>
      <c r="F7" s="3">
        <v>57.802777777777777</v>
      </c>
      <c r="G7" s="3">
        <v>1.1555555555555554</v>
      </c>
      <c r="H7" s="3">
        <v>0.63611111111111107</v>
      </c>
      <c r="I7" s="3">
        <v>3.2527777777777778</v>
      </c>
      <c r="J7" s="3">
        <v>0</v>
      </c>
      <c r="K7" s="3">
        <v>0</v>
      </c>
      <c r="L7" s="3">
        <v>10.458666666666666</v>
      </c>
      <c r="M7" s="3">
        <v>0</v>
      </c>
      <c r="N7" s="3">
        <v>9.7861111111111114</v>
      </c>
      <c r="O7" s="3">
        <f>SUM(Table2[[#This Row],[Qualified Social Work Staff Hours]:[Other Social Work Staff Hours]])/Table2[[#This Row],[MDS Census]]</f>
        <v>6.842902649366793E-2</v>
      </c>
      <c r="P7" s="3">
        <v>5.5277777777777777</v>
      </c>
      <c r="Q7" s="3">
        <v>22.391666666666666</v>
      </c>
      <c r="R7" s="3">
        <f>SUM(Table2[[#This Row],[Qualified Activities Professional Hours]:[Other Activities Professional Hours]])/Table2[[#This Row],[MDS Census]]</f>
        <v>0.19522570118871882</v>
      </c>
      <c r="S7" s="3">
        <v>13.930333333333341</v>
      </c>
      <c r="T7" s="3">
        <v>8.3985555555555553</v>
      </c>
      <c r="U7" s="3">
        <v>0</v>
      </c>
      <c r="V7" s="3">
        <f>SUM(Table2[[#This Row],[Occupational Therapist Hours]:[OT Aide Hours]])/Table2[[#This Row],[MDS Census]]</f>
        <v>0.15613394452645488</v>
      </c>
      <c r="W7" s="3">
        <v>7.8784444444444413</v>
      </c>
      <c r="X7" s="3">
        <v>8.0193333333333356</v>
      </c>
      <c r="Y7" s="3">
        <v>0</v>
      </c>
      <c r="Z7" s="3">
        <f>SUM(Table2[[#This Row],[Physical Therapist (PT) Hours]:[PT Aide Hours]])/Table2[[#This Row],[MDS Census]]</f>
        <v>0.1111646336725973</v>
      </c>
      <c r="AA7" s="3">
        <v>0</v>
      </c>
      <c r="AB7" s="3">
        <v>0</v>
      </c>
      <c r="AC7" s="3">
        <v>0</v>
      </c>
      <c r="AD7" s="3">
        <v>52.258333333333333</v>
      </c>
      <c r="AE7" s="3">
        <v>0</v>
      </c>
      <c r="AF7" s="3">
        <v>0</v>
      </c>
      <c r="AG7" s="3">
        <v>0</v>
      </c>
      <c r="AH7" s="1" t="s">
        <v>5</v>
      </c>
      <c r="AI7" s="17">
        <v>7</v>
      </c>
      <c r="AJ7" s="1"/>
    </row>
    <row r="8" spans="1:36" x14ac:dyDescent="0.2">
      <c r="A8" s="1" t="s">
        <v>479</v>
      </c>
      <c r="B8" s="1" t="s">
        <v>494</v>
      </c>
      <c r="C8" s="1" t="s">
        <v>1061</v>
      </c>
      <c r="D8" s="1" t="s">
        <v>1217</v>
      </c>
      <c r="E8" s="3">
        <v>86.111111111111114</v>
      </c>
      <c r="F8" s="3">
        <v>5.4222222222222225</v>
      </c>
      <c r="G8" s="3">
        <v>0.14444444444444443</v>
      </c>
      <c r="H8" s="3">
        <v>0.37777777777777777</v>
      </c>
      <c r="I8" s="3">
        <v>1.0444444444444445</v>
      </c>
      <c r="J8" s="3">
        <v>0</v>
      </c>
      <c r="K8" s="3">
        <v>0</v>
      </c>
      <c r="L8" s="3">
        <v>1.9638888888888888</v>
      </c>
      <c r="M8" s="3">
        <v>0</v>
      </c>
      <c r="N8" s="3">
        <v>13.508888888888894</v>
      </c>
      <c r="O8" s="3">
        <f>SUM(Table2[[#This Row],[Qualified Social Work Staff Hours]:[Other Social Work Staff Hours]])/Table2[[#This Row],[MDS Census]]</f>
        <v>0.15687741935483876</v>
      </c>
      <c r="P8" s="3">
        <v>17.233555555555554</v>
      </c>
      <c r="Q8" s="3">
        <v>0</v>
      </c>
      <c r="R8" s="3">
        <f>SUM(Table2[[#This Row],[Qualified Activities Professional Hours]:[Other Activities Professional Hours]])/Table2[[#This Row],[MDS Census]]</f>
        <v>0.20013161290322579</v>
      </c>
      <c r="S8" s="3">
        <v>0.7944444444444444</v>
      </c>
      <c r="T8" s="3">
        <v>6.6219999999999981</v>
      </c>
      <c r="U8" s="3">
        <v>0</v>
      </c>
      <c r="V8" s="3">
        <f>SUM(Table2[[#This Row],[Occupational Therapist Hours]:[OT Aide Hours]])/Table2[[#This Row],[MDS Census]]</f>
        <v>8.6126451612903193E-2</v>
      </c>
      <c r="W8" s="3">
        <v>1.1855555555555557</v>
      </c>
      <c r="X8" s="3">
        <v>7.0465555555555559</v>
      </c>
      <c r="Y8" s="3">
        <v>0</v>
      </c>
      <c r="Z8" s="3">
        <f>SUM(Table2[[#This Row],[Physical Therapist (PT) Hours]:[PT Aide Hours]])/Table2[[#This Row],[MDS Census]]</f>
        <v>9.5598709677419347E-2</v>
      </c>
      <c r="AA8" s="3">
        <v>0</v>
      </c>
      <c r="AB8" s="3">
        <v>0</v>
      </c>
      <c r="AC8" s="3">
        <v>0</v>
      </c>
      <c r="AD8" s="3">
        <v>0</v>
      </c>
      <c r="AE8" s="3">
        <v>0</v>
      </c>
      <c r="AF8" s="3">
        <v>0</v>
      </c>
      <c r="AG8" s="3">
        <v>0</v>
      </c>
      <c r="AH8" s="1" t="s">
        <v>6</v>
      </c>
      <c r="AI8" s="17">
        <v>7</v>
      </c>
      <c r="AJ8" s="1"/>
    </row>
    <row r="9" spans="1:36" x14ac:dyDescent="0.2">
      <c r="A9" s="1" t="s">
        <v>479</v>
      </c>
      <c r="B9" s="1" t="s">
        <v>495</v>
      </c>
      <c r="C9" s="1" t="s">
        <v>1028</v>
      </c>
      <c r="D9" s="1" t="s">
        <v>1273</v>
      </c>
      <c r="E9" s="3">
        <v>52.62222222222222</v>
      </c>
      <c r="F9" s="3">
        <v>5.5111111111111111</v>
      </c>
      <c r="G9" s="3">
        <v>3.3333333333333333E-2</v>
      </c>
      <c r="H9" s="3">
        <v>0</v>
      </c>
      <c r="I9" s="3">
        <v>3</v>
      </c>
      <c r="J9" s="3">
        <v>0</v>
      </c>
      <c r="K9" s="3">
        <v>0</v>
      </c>
      <c r="L9" s="3">
        <v>0.89622222222222214</v>
      </c>
      <c r="M9" s="3">
        <v>0</v>
      </c>
      <c r="N9" s="3">
        <v>4.6611111111111114</v>
      </c>
      <c r="O9" s="3">
        <f>SUM(Table2[[#This Row],[Qualified Social Work Staff Hours]:[Other Social Work Staff Hours]])/Table2[[#This Row],[MDS Census]]</f>
        <v>8.8576858108108114E-2</v>
      </c>
      <c r="P9" s="3">
        <v>4.7249999999999996</v>
      </c>
      <c r="Q9" s="3">
        <v>3.8305555555555557</v>
      </c>
      <c r="R9" s="3">
        <f>SUM(Table2[[#This Row],[Qualified Activities Professional Hours]:[Other Activities Professional Hours]])/Table2[[#This Row],[MDS Census]]</f>
        <v>0.16258445945945946</v>
      </c>
      <c r="S9" s="3">
        <v>0.41711111111111104</v>
      </c>
      <c r="T9" s="3">
        <v>2.8536666666666672</v>
      </c>
      <c r="U9" s="3">
        <v>0</v>
      </c>
      <c r="V9" s="3">
        <f>SUM(Table2[[#This Row],[Occupational Therapist Hours]:[OT Aide Hours]])/Table2[[#This Row],[MDS Census]]</f>
        <v>6.2155827702702719E-2</v>
      </c>
      <c r="W9" s="3">
        <v>1.3574444444444442</v>
      </c>
      <c r="X9" s="3">
        <v>1.1565555555555556</v>
      </c>
      <c r="Y9" s="3">
        <v>0</v>
      </c>
      <c r="Z9" s="3">
        <f>SUM(Table2[[#This Row],[Physical Therapist (PT) Hours]:[PT Aide Hours]])/Table2[[#This Row],[MDS Census]]</f>
        <v>4.7774493243243239E-2</v>
      </c>
      <c r="AA9" s="3">
        <v>0</v>
      </c>
      <c r="AB9" s="3">
        <v>0</v>
      </c>
      <c r="AC9" s="3">
        <v>0</v>
      </c>
      <c r="AD9" s="3">
        <v>31.994444444444444</v>
      </c>
      <c r="AE9" s="3">
        <v>0</v>
      </c>
      <c r="AF9" s="3">
        <v>0</v>
      </c>
      <c r="AG9" s="3">
        <v>0</v>
      </c>
      <c r="AH9" s="1" t="s">
        <v>7</v>
      </c>
      <c r="AI9" s="17">
        <v>7</v>
      </c>
      <c r="AJ9" s="1"/>
    </row>
    <row r="10" spans="1:36" x14ac:dyDescent="0.2">
      <c r="A10" s="1" t="s">
        <v>479</v>
      </c>
      <c r="B10" s="1" t="s">
        <v>496</v>
      </c>
      <c r="C10" s="1" t="s">
        <v>1062</v>
      </c>
      <c r="D10" s="1" t="s">
        <v>1276</v>
      </c>
      <c r="E10" s="3">
        <v>68.022222222222226</v>
      </c>
      <c r="F10" s="3">
        <v>2.2222222222222223</v>
      </c>
      <c r="G10" s="3">
        <v>1.0666666666666667</v>
      </c>
      <c r="H10" s="3">
        <v>0.26666666666666666</v>
      </c>
      <c r="I10" s="3">
        <v>0.75555555555555554</v>
      </c>
      <c r="J10" s="3">
        <v>0</v>
      </c>
      <c r="K10" s="3">
        <v>0</v>
      </c>
      <c r="L10" s="3">
        <v>4.2684444444444445</v>
      </c>
      <c r="M10" s="3">
        <v>0</v>
      </c>
      <c r="N10" s="3">
        <v>0</v>
      </c>
      <c r="O10" s="3">
        <f>SUM(Table2[[#This Row],[Qualified Social Work Staff Hours]:[Other Social Work Staff Hours]])/Table2[[#This Row],[MDS Census]]</f>
        <v>0</v>
      </c>
      <c r="P10" s="3">
        <v>5.0163333333333338</v>
      </c>
      <c r="Q10" s="3">
        <v>0.12922222222222221</v>
      </c>
      <c r="R10" s="3">
        <f>SUM(Table2[[#This Row],[Qualified Activities Professional Hours]:[Other Activities Professional Hours]])/Table2[[#This Row],[MDS Census]]</f>
        <v>7.5645213982358711E-2</v>
      </c>
      <c r="S10" s="3">
        <v>3.6760000000000002</v>
      </c>
      <c r="T10" s="3">
        <v>6.041666666666667</v>
      </c>
      <c r="U10" s="3">
        <v>0</v>
      </c>
      <c r="V10" s="3">
        <f>SUM(Table2[[#This Row],[Occupational Therapist Hours]:[OT Aide Hours]])/Table2[[#This Row],[MDS Census]]</f>
        <v>0.14286017641293694</v>
      </c>
      <c r="W10" s="3">
        <v>7.9583333333333321</v>
      </c>
      <c r="X10" s="3">
        <v>4.3305555555555566</v>
      </c>
      <c r="Y10" s="3">
        <v>0</v>
      </c>
      <c r="Z10" s="3">
        <f>SUM(Table2[[#This Row],[Physical Therapist (PT) Hours]:[PT Aide Hours]])/Table2[[#This Row],[MDS Census]]</f>
        <v>0.18065991506043774</v>
      </c>
      <c r="AA10" s="3">
        <v>0</v>
      </c>
      <c r="AB10" s="3">
        <v>0</v>
      </c>
      <c r="AC10" s="3">
        <v>0</v>
      </c>
      <c r="AD10" s="3">
        <v>0</v>
      </c>
      <c r="AE10" s="3">
        <v>0</v>
      </c>
      <c r="AF10" s="3">
        <v>0</v>
      </c>
      <c r="AG10" s="3">
        <v>0.28888888888888886</v>
      </c>
      <c r="AH10" s="1" t="s">
        <v>8</v>
      </c>
      <c r="AI10" s="17">
        <v>7</v>
      </c>
      <c r="AJ10" s="1"/>
    </row>
    <row r="11" spans="1:36" x14ac:dyDescent="0.2">
      <c r="A11" s="1" t="s">
        <v>479</v>
      </c>
      <c r="B11" s="1" t="s">
        <v>497</v>
      </c>
      <c r="C11" s="1" t="s">
        <v>1063</v>
      </c>
      <c r="D11" s="1" t="s">
        <v>1272</v>
      </c>
      <c r="E11" s="3">
        <v>100.76666666666667</v>
      </c>
      <c r="F11" s="3">
        <v>5.4222222222222225</v>
      </c>
      <c r="G11" s="3">
        <v>0.22222222222222221</v>
      </c>
      <c r="H11" s="3">
        <v>0.26666666666666666</v>
      </c>
      <c r="I11" s="3">
        <v>1.0666666666666667</v>
      </c>
      <c r="J11" s="3">
        <v>0</v>
      </c>
      <c r="K11" s="3">
        <v>0</v>
      </c>
      <c r="L11" s="3">
        <v>3.5972222222222228</v>
      </c>
      <c r="M11" s="3">
        <v>9.3439999999999994</v>
      </c>
      <c r="N11" s="3">
        <v>10.856333333333334</v>
      </c>
      <c r="O11" s="3">
        <f>SUM(Table2[[#This Row],[Qualified Social Work Staff Hours]:[Other Social Work Staff Hours]])/Table2[[#This Row],[MDS Census]]</f>
        <v>0.20046642408203771</v>
      </c>
      <c r="P11" s="3">
        <v>4.8556666666666679</v>
      </c>
      <c r="Q11" s="3">
        <v>9.1169999999999991</v>
      </c>
      <c r="R11" s="3">
        <f>SUM(Table2[[#This Row],[Qualified Activities Professional Hours]:[Other Activities Professional Hours]])/Table2[[#This Row],[MDS Census]]</f>
        <v>0.1386635792259345</v>
      </c>
      <c r="S11" s="3">
        <v>3.857444444444444</v>
      </c>
      <c r="T11" s="3">
        <v>0</v>
      </c>
      <c r="U11" s="3">
        <v>9.6626666666666647</v>
      </c>
      <c r="V11" s="3">
        <f>SUM(Table2[[#This Row],[Occupational Therapist Hours]:[OT Aide Hours]])/Table2[[#This Row],[MDS Census]]</f>
        <v>0.13417245561803945</v>
      </c>
      <c r="W11" s="3">
        <v>4.1049999999999986</v>
      </c>
      <c r="X11" s="3">
        <v>0</v>
      </c>
      <c r="Y11" s="3">
        <v>8.5921111111111088</v>
      </c>
      <c r="Z11" s="3">
        <f>SUM(Table2[[#This Row],[Physical Therapist (PT) Hours]:[PT Aide Hours]])/Table2[[#This Row],[MDS Census]]</f>
        <v>0.12600507222405996</v>
      </c>
      <c r="AA11" s="3">
        <v>0</v>
      </c>
      <c r="AB11" s="3">
        <v>0</v>
      </c>
      <c r="AC11" s="3">
        <v>0</v>
      </c>
      <c r="AD11" s="3">
        <v>0</v>
      </c>
      <c r="AE11" s="3">
        <v>0</v>
      </c>
      <c r="AF11" s="3">
        <v>0</v>
      </c>
      <c r="AG11" s="3">
        <v>0</v>
      </c>
      <c r="AH11" s="1" t="s">
        <v>9</v>
      </c>
      <c r="AI11" s="17">
        <v>7</v>
      </c>
      <c r="AJ11" s="1"/>
    </row>
    <row r="12" spans="1:36" x14ac:dyDescent="0.2">
      <c r="A12" s="1" t="s">
        <v>479</v>
      </c>
      <c r="B12" s="1" t="s">
        <v>498</v>
      </c>
      <c r="C12" s="1" t="s">
        <v>1062</v>
      </c>
      <c r="D12" s="1" t="s">
        <v>1276</v>
      </c>
      <c r="E12" s="3">
        <v>134.44444444444446</v>
      </c>
      <c r="F12" s="3">
        <v>5.4222222222222225</v>
      </c>
      <c r="G12" s="3">
        <v>0</v>
      </c>
      <c r="H12" s="3">
        <v>0</v>
      </c>
      <c r="I12" s="3">
        <v>5.1555555555555559</v>
      </c>
      <c r="J12" s="3">
        <v>0</v>
      </c>
      <c r="K12" s="3">
        <v>0</v>
      </c>
      <c r="L12" s="3">
        <v>5.190666666666667</v>
      </c>
      <c r="M12" s="3">
        <v>5.4222222222222225</v>
      </c>
      <c r="N12" s="3">
        <v>1.6054444444444442</v>
      </c>
      <c r="O12" s="3">
        <f>SUM(Table2[[#This Row],[Qualified Social Work Staff Hours]:[Other Social Work Staff Hours]])/Table2[[#This Row],[MDS Census]]</f>
        <v>5.2271900826446276E-2</v>
      </c>
      <c r="P12" s="3">
        <v>0</v>
      </c>
      <c r="Q12" s="3">
        <v>16.683888888888884</v>
      </c>
      <c r="R12" s="3">
        <f>SUM(Table2[[#This Row],[Qualified Activities Professional Hours]:[Other Activities Professional Hours]])/Table2[[#This Row],[MDS Census]]</f>
        <v>0.124095041322314</v>
      </c>
      <c r="S12" s="3">
        <v>2.2156666666666673</v>
      </c>
      <c r="T12" s="3">
        <v>10.092666666666666</v>
      </c>
      <c r="U12" s="3">
        <v>0</v>
      </c>
      <c r="V12" s="3">
        <f>SUM(Table2[[#This Row],[Occupational Therapist Hours]:[OT Aide Hours]])/Table2[[#This Row],[MDS Census]]</f>
        <v>9.1549586776859496E-2</v>
      </c>
      <c r="W12" s="3">
        <v>3.0114444444444448</v>
      </c>
      <c r="X12" s="3">
        <v>7.068777777777778</v>
      </c>
      <c r="Y12" s="3">
        <v>0</v>
      </c>
      <c r="Z12" s="3">
        <f>SUM(Table2[[#This Row],[Physical Therapist (PT) Hours]:[PT Aide Hours]])/Table2[[#This Row],[MDS Census]]</f>
        <v>7.4976859504132229E-2</v>
      </c>
      <c r="AA12" s="3">
        <v>0</v>
      </c>
      <c r="AB12" s="3">
        <v>0</v>
      </c>
      <c r="AC12" s="3">
        <v>0</v>
      </c>
      <c r="AD12" s="3">
        <v>0</v>
      </c>
      <c r="AE12" s="3">
        <v>0</v>
      </c>
      <c r="AF12" s="3">
        <v>0</v>
      </c>
      <c r="AG12" s="3">
        <v>0</v>
      </c>
      <c r="AH12" s="1" t="s">
        <v>10</v>
      </c>
      <c r="AI12" s="17">
        <v>7</v>
      </c>
      <c r="AJ12" s="1"/>
    </row>
    <row r="13" spans="1:36" x14ac:dyDescent="0.2">
      <c r="A13" s="1" t="s">
        <v>479</v>
      </c>
      <c r="B13" s="1" t="s">
        <v>499</v>
      </c>
      <c r="C13" s="1" t="s">
        <v>1025</v>
      </c>
      <c r="D13" s="1" t="s">
        <v>1276</v>
      </c>
      <c r="E13" s="3">
        <v>65.566666666666663</v>
      </c>
      <c r="F13" s="3">
        <v>5.1555555555555559</v>
      </c>
      <c r="G13" s="3">
        <v>0</v>
      </c>
      <c r="H13" s="3">
        <v>0</v>
      </c>
      <c r="I13" s="3">
        <v>0</v>
      </c>
      <c r="J13" s="3">
        <v>0</v>
      </c>
      <c r="K13" s="3">
        <v>0</v>
      </c>
      <c r="L13" s="3">
        <v>4.7052222222222229</v>
      </c>
      <c r="M13" s="3">
        <v>10.666666666666666</v>
      </c>
      <c r="N13" s="3">
        <v>0</v>
      </c>
      <c r="O13" s="3">
        <f>SUM(Table2[[#This Row],[Qualified Social Work Staff Hours]:[Other Social Work Staff Hours]])/Table2[[#This Row],[MDS Census]]</f>
        <v>0.16268429079816979</v>
      </c>
      <c r="P13" s="3">
        <v>5.5111111111111111</v>
      </c>
      <c r="Q13" s="3">
        <v>12.280555555555555</v>
      </c>
      <c r="R13" s="3">
        <f>SUM(Table2[[#This Row],[Qualified Activities Professional Hours]:[Other Activities Professional Hours]])/Table2[[#This Row],[MDS Census]]</f>
        <v>0.27135231316725977</v>
      </c>
      <c r="S13" s="3">
        <v>6.4766666666666692</v>
      </c>
      <c r="T13" s="3">
        <v>9.044777777777778</v>
      </c>
      <c r="U13" s="3">
        <v>0</v>
      </c>
      <c r="V13" s="3">
        <f>SUM(Table2[[#This Row],[Occupational Therapist Hours]:[OT Aide Hours]])/Table2[[#This Row],[MDS Census]]</f>
        <v>0.23672767327571606</v>
      </c>
      <c r="W13" s="3">
        <v>5.6592222222222199</v>
      </c>
      <c r="X13" s="3">
        <v>9.1741111111111113</v>
      </c>
      <c r="Y13" s="3">
        <v>0.13666666666666669</v>
      </c>
      <c r="Z13" s="3">
        <f>SUM(Table2[[#This Row],[Physical Therapist (PT) Hours]:[PT Aide Hours]])/Table2[[#This Row],[MDS Census]]</f>
        <v>0.22831723436705642</v>
      </c>
      <c r="AA13" s="3">
        <v>0</v>
      </c>
      <c r="AB13" s="3">
        <v>0</v>
      </c>
      <c r="AC13" s="3">
        <v>0</v>
      </c>
      <c r="AD13" s="3">
        <v>0</v>
      </c>
      <c r="AE13" s="3">
        <v>0</v>
      </c>
      <c r="AF13" s="3">
        <v>0</v>
      </c>
      <c r="AG13" s="3">
        <v>0</v>
      </c>
      <c r="AH13" s="1" t="s">
        <v>11</v>
      </c>
      <c r="AI13" s="17">
        <v>7</v>
      </c>
      <c r="AJ13" s="1"/>
    </row>
    <row r="14" spans="1:36" x14ac:dyDescent="0.2">
      <c r="A14" s="1" t="s">
        <v>479</v>
      </c>
      <c r="B14" s="1" t="s">
        <v>500</v>
      </c>
      <c r="C14" s="1" t="s">
        <v>1009</v>
      </c>
      <c r="D14" s="1" t="s">
        <v>1278</v>
      </c>
      <c r="E14" s="3">
        <v>86.111111111111114</v>
      </c>
      <c r="F14" s="3">
        <v>10.988888888888892</v>
      </c>
      <c r="G14" s="3">
        <v>0</v>
      </c>
      <c r="H14" s="3">
        <v>0.26366666666666666</v>
      </c>
      <c r="I14" s="3">
        <v>0.76111111111111107</v>
      </c>
      <c r="J14" s="3">
        <v>0</v>
      </c>
      <c r="K14" s="3">
        <v>0</v>
      </c>
      <c r="L14" s="3">
        <v>3.0110000000000006</v>
      </c>
      <c r="M14" s="3">
        <v>0</v>
      </c>
      <c r="N14" s="3">
        <v>8.7737777777777772</v>
      </c>
      <c r="O14" s="3">
        <f>SUM(Table2[[#This Row],[Qualified Social Work Staff Hours]:[Other Social Work Staff Hours]])/Table2[[#This Row],[MDS Census]]</f>
        <v>0.1018890322580645</v>
      </c>
      <c r="P14" s="3">
        <v>5.0902222222222226</v>
      </c>
      <c r="Q14" s="3">
        <v>2.7184444444444447</v>
      </c>
      <c r="R14" s="3">
        <f>SUM(Table2[[#This Row],[Qualified Activities Professional Hours]:[Other Activities Professional Hours]])/Table2[[#This Row],[MDS Census]]</f>
        <v>9.0681290322580654E-2</v>
      </c>
      <c r="S14" s="3">
        <v>1.8351111111111107</v>
      </c>
      <c r="T14" s="3">
        <v>4.0572222222222232</v>
      </c>
      <c r="U14" s="3">
        <v>0</v>
      </c>
      <c r="V14" s="3">
        <f>SUM(Table2[[#This Row],[Occupational Therapist Hours]:[OT Aide Hours]])/Table2[[#This Row],[MDS Census]]</f>
        <v>6.8427096774193549E-2</v>
      </c>
      <c r="W14" s="3">
        <v>2.4766666666666675</v>
      </c>
      <c r="X14" s="3">
        <v>4.8763333333333332</v>
      </c>
      <c r="Y14" s="3">
        <v>0</v>
      </c>
      <c r="Z14" s="3">
        <f>SUM(Table2[[#This Row],[Physical Therapist (PT) Hours]:[PT Aide Hours]])/Table2[[#This Row],[MDS Census]]</f>
        <v>8.538967741935484E-2</v>
      </c>
      <c r="AA14" s="3">
        <v>0</v>
      </c>
      <c r="AB14" s="3">
        <v>0</v>
      </c>
      <c r="AC14" s="3">
        <v>0</v>
      </c>
      <c r="AD14" s="3">
        <v>0</v>
      </c>
      <c r="AE14" s="3">
        <v>0</v>
      </c>
      <c r="AF14" s="3">
        <v>0</v>
      </c>
      <c r="AG14" s="3">
        <v>0</v>
      </c>
      <c r="AH14" s="1" t="s">
        <v>12</v>
      </c>
      <c r="AI14" s="17">
        <v>7</v>
      </c>
      <c r="AJ14" s="1"/>
    </row>
    <row r="15" spans="1:36" x14ac:dyDescent="0.2">
      <c r="A15" s="1" t="s">
        <v>479</v>
      </c>
      <c r="B15" s="1" t="s">
        <v>501</v>
      </c>
      <c r="C15" s="1" t="s">
        <v>1064</v>
      </c>
      <c r="D15" s="1" t="s">
        <v>1276</v>
      </c>
      <c r="E15" s="3">
        <v>77.788888888888891</v>
      </c>
      <c r="F15" s="3">
        <v>5.4222222222222225</v>
      </c>
      <c r="G15" s="3">
        <v>1.0666666666666667</v>
      </c>
      <c r="H15" s="3">
        <v>0.26666666666666666</v>
      </c>
      <c r="I15" s="3">
        <v>0.46666666666666667</v>
      </c>
      <c r="J15" s="3">
        <v>0</v>
      </c>
      <c r="K15" s="3">
        <v>0</v>
      </c>
      <c r="L15" s="3">
        <v>2.5196666666666667</v>
      </c>
      <c r="M15" s="3">
        <v>5.2438888888888879</v>
      </c>
      <c r="N15" s="3">
        <v>5.1023333333333341</v>
      </c>
      <c r="O15" s="3">
        <f>SUM(Table2[[#This Row],[Qualified Social Work Staff Hours]:[Other Social Work Staff Hours]])/Table2[[#This Row],[MDS Census]]</f>
        <v>0.13300385659191544</v>
      </c>
      <c r="P15" s="3">
        <v>10.08611111111111</v>
      </c>
      <c r="Q15" s="3">
        <v>3.7397777777777783</v>
      </c>
      <c r="R15" s="3">
        <f>SUM(Table2[[#This Row],[Qualified Activities Professional Hours]:[Other Activities Professional Hours]])/Table2[[#This Row],[MDS Census]]</f>
        <v>0.17773603770889873</v>
      </c>
      <c r="S15" s="3">
        <v>5.0223333333333331</v>
      </c>
      <c r="T15" s="3">
        <v>4.8127777777777769</v>
      </c>
      <c r="U15" s="3">
        <v>0.36455555555555558</v>
      </c>
      <c r="V15" s="3">
        <f>SUM(Table2[[#This Row],[Occupational Therapist Hours]:[OT Aide Hours]])/Table2[[#This Row],[MDS Census]]</f>
        <v>0.13111984002285387</v>
      </c>
      <c r="W15" s="3">
        <v>0.99066666666666681</v>
      </c>
      <c r="X15" s="3">
        <v>4.6072222222222221</v>
      </c>
      <c r="Y15" s="3">
        <v>0</v>
      </c>
      <c r="Z15" s="3">
        <f>SUM(Table2[[#This Row],[Physical Therapist (PT) Hours]:[PT Aide Hours]])/Table2[[#This Row],[MDS Census]]</f>
        <v>7.1962576774746462E-2</v>
      </c>
      <c r="AA15" s="3">
        <v>0</v>
      </c>
      <c r="AB15" s="3">
        <v>0</v>
      </c>
      <c r="AC15" s="3">
        <v>0</v>
      </c>
      <c r="AD15" s="3">
        <v>48.394999999999982</v>
      </c>
      <c r="AE15" s="3">
        <v>0</v>
      </c>
      <c r="AF15" s="3">
        <v>0</v>
      </c>
      <c r="AG15" s="3">
        <v>0.1</v>
      </c>
      <c r="AH15" s="1" t="s">
        <v>13</v>
      </c>
      <c r="AI15" s="17">
        <v>7</v>
      </c>
      <c r="AJ15" s="1"/>
    </row>
    <row r="16" spans="1:36" x14ac:dyDescent="0.2">
      <c r="A16" s="1" t="s">
        <v>479</v>
      </c>
      <c r="B16" s="1" t="s">
        <v>502</v>
      </c>
      <c r="C16" s="1" t="s">
        <v>1050</v>
      </c>
      <c r="D16" s="1" t="s">
        <v>1276</v>
      </c>
      <c r="E16" s="3">
        <v>108.06666666666666</v>
      </c>
      <c r="F16" s="3">
        <v>10.069444444444445</v>
      </c>
      <c r="G16" s="3">
        <v>0</v>
      </c>
      <c r="H16" s="3">
        <v>0.89444444444444449</v>
      </c>
      <c r="I16" s="3">
        <v>0</v>
      </c>
      <c r="J16" s="3">
        <v>0</v>
      </c>
      <c r="K16" s="3">
        <v>0</v>
      </c>
      <c r="L16" s="3">
        <v>6.7777777777777768</v>
      </c>
      <c r="M16" s="3">
        <v>1.6888888888888889</v>
      </c>
      <c r="N16" s="3">
        <v>0</v>
      </c>
      <c r="O16" s="3">
        <f>SUM(Table2[[#This Row],[Qualified Social Work Staff Hours]:[Other Social Work Staff Hours]])/Table2[[#This Row],[MDS Census]]</f>
        <v>1.5628213037219823E-2</v>
      </c>
      <c r="P16" s="3">
        <v>4.8888888888888893</v>
      </c>
      <c r="Q16" s="3">
        <v>16.5</v>
      </c>
      <c r="R16" s="3">
        <f>SUM(Table2[[#This Row],[Qualified Activities Professional Hours]:[Other Activities Professional Hours]])/Table2[[#This Row],[MDS Census]]</f>
        <v>0.19792309274110631</v>
      </c>
      <c r="S16" s="3">
        <v>5.7728888888888896</v>
      </c>
      <c r="T16" s="3">
        <v>8.8755555555555556</v>
      </c>
      <c r="U16" s="3">
        <v>0</v>
      </c>
      <c r="V16" s="3">
        <f>SUM(Table2[[#This Row],[Occupational Therapist Hours]:[OT Aide Hours]])/Table2[[#This Row],[MDS Census]]</f>
        <v>0.13555007197203373</v>
      </c>
      <c r="W16" s="3">
        <v>6.5554444444444471</v>
      </c>
      <c r="X16" s="3">
        <v>16.780222222222225</v>
      </c>
      <c r="Y16" s="3">
        <v>0.40277777777777768</v>
      </c>
      <c r="Z16" s="3">
        <f>SUM(Table2[[#This Row],[Physical Therapist (PT) Hours]:[PT Aide Hours]])/Table2[[#This Row],[MDS Census]]</f>
        <v>0.21966481595722812</v>
      </c>
      <c r="AA16" s="3">
        <v>0</v>
      </c>
      <c r="AB16" s="3">
        <v>0</v>
      </c>
      <c r="AC16" s="3">
        <v>0</v>
      </c>
      <c r="AD16" s="3">
        <v>0</v>
      </c>
      <c r="AE16" s="3">
        <v>0</v>
      </c>
      <c r="AF16" s="3">
        <v>0</v>
      </c>
      <c r="AG16" s="3">
        <v>0</v>
      </c>
      <c r="AH16" s="1" t="s">
        <v>14</v>
      </c>
      <c r="AI16" s="17">
        <v>7</v>
      </c>
      <c r="AJ16" s="1"/>
    </row>
    <row r="17" spans="1:36" x14ac:dyDescent="0.2">
      <c r="A17" s="1" t="s">
        <v>479</v>
      </c>
      <c r="B17" s="1" t="s">
        <v>503</v>
      </c>
      <c r="C17" s="1" t="s">
        <v>977</v>
      </c>
      <c r="D17" s="1" t="s">
        <v>1276</v>
      </c>
      <c r="E17" s="3">
        <v>57.577777777777776</v>
      </c>
      <c r="F17" s="3">
        <v>4.8</v>
      </c>
      <c r="G17" s="3">
        <v>0</v>
      </c>
      <c r="H17" s="3">
        <v>0</v>
      </c>
      <c r="I17" s="3">
        <v>0</v>
      </c>
      <c r="J17" s="3">
        <v>0</v>
      </c>
      <c r="K17" s="3">
        <v>0</v>
      </c>
      <c r="L17" s="3">
        <v>5.3846666666666669</v>
      </c>
      <c r="M17" s="3">
        <v>5.5111111111111111</v>
      </c>
      <c r="N17" s="3">
        <v>1.3527777777777779</v>
      </c>
      <c r="O17" s="3">
        <f>SUM(Table2[[#This Row],[Qualified Social Work Staff Hours]:[Other Social Work Staff Hours]])/Table2[[#This Row],[MDS Census]]</f>
        <v>0.11921072944808954</v>
      </c>
      <c r="P17" s="3">
        <v>5.5222222222222221</v>
      </c>
      <c r="Q17" s="3">
        <v>4.1305555555555555</v>
      </c>
      <c r="R17" s="3">
        <f>SUM(Table2[[#This Row],[Qualified Activities Professional Hours]:[Other Activities Professional Hours]])/Table2[[#This Row],[MDS Census]]</f>
        <v>0.16764762639907374</v>
      </c>
      <c r="S17" s="3">
        <v>1.6502222222222223</v>
      </c>
      <c r="T17" s="3">
        <v>3.5306666666666673</v>
      </c>
      <c r="U17" s="3">
        <v>0</v>
      </c>
      <c r="V17" s="3">
        <f>SUM(Table2[[#This Row],[Occupational Therapist Hours]:[OT Aide Hours]])/Table2[[#This Row],[MDS Census]]</f>
        <v>8.9980702431493642E-2</v>
      </c>
      <c r="W17" s="3">
        <v>1.7894444444444442</v>
      </c>
      <c r="X17" s="3">
        <v>3.685777777777778</v>
      </c>
      <c r="Y17" s="3">
        <v>5.166666666666667</v>
      </c>
      <c r="Z17" s="3">
        <f>SUM(Table2[[#This Row],[Physical Therapist (PT) Hours]:[PT Aide Hours]])/Table2[[#This Row],[MDS Census]]</f>
        <v>0.1848263218834427</v>
      </c>
      <c r="AA17" s="3">
        <v>0</v>
      </c>
      <c r="AB17" s="3">
        <v>0</v>
      </c>
      <c r="AC17" s="3">
        <v>0</v>
      </c>
      <c r="AD17" s="3">
        <v>0</v>
      </c>
      <c r="AE17" s="3">
        <v>0</v>
      </c>
      <c r="AF17" s="3">
        <v>0</v>
      </c>
      <c r="AG17" s="3">
        <v>0</v>
      </c>
      <c r="AH17" s="1" t="s">
        <v>15</v>
      </c>
      <c r="AI17" s="17">
        <v>7</v>
      </c>
      <c r="AJ17" s="1"/>
    </row>
    <row r="18" spans="1:36" x14ac:dyDescent="0.2">
      <c r="A18" s="1" t="s">
        <v>479</v>
      </c>
      <c r="B18" s="1" t="s">
        <v>504</v>
      </c>
      <c r="C18" s="1" t="s">
        <v>1065</v>
      </c>
      <c r="D18" s="1" t="s">
        <v>1279</v>
      </c>
      <c r="E18" s="3">
        <v>39.611111111111114</v>
      </c>
      <c r="F18" s="3">
        <v>20.627777777777776</v>
      </c>
      <c r="G18" s="3">
        <v>0.15555555555555556</v>
      </c>
      <c r="H18" s="3">
        <v>0.37777777777777777</v>
      </c>
      <c r="I18" s="3">
        <v>5.333333333333333</v>
      </c>
      <c r="J18" s="3">
        <v>0</v>
      </c>
      <c r="K18" s="3">
        <v>0</v>
      </c>
      <c r="L18" s="3">
        <v>7.9758888888888908</v>
      </c>
      <c r="M18" s="3">
        <v>5.4222222222222225</v>
      </c>
      <c r="N18" s="3">
        <v>0</v>
      </c>
      <c r="O18" s="3">
        <f>SUM(Table2[[#This Row],[Qualified Social Work Staff Hours]:[Other Social Work Staff Hours]])/Table2[[#This Row],[MDS Census]]</f>
        <v>0.13688639551192144</v>
      </c>
      <c r="P18" s="3">
        <v>5.2431111111111104</v>
      </c>
      <c r="Q18" s="3">
        <v>5.314222222222222</v>
      </c>
      <c r="R18" s="3">
        <f>SUM(Table2[[#This Row],[Qualified Activities Professional Hours]:[Other Activities Professional Hours]])/Table2[[#This Row],[MDS Census]]</f>
        <v>0.26652454417952309</v>
      </c>
      <c r="S18" s="3">
        <v>5.7642222222222221</v>
      </c>
      <c r="T18" s="3">
        <v>3.3617777777777764</v>
      </c>
      <c r="U18" s="3">
        <v>0</v>
      </c>
      <c r="V18" s="3">
        <f>SUM(Table2[[#This Row],[Occupational Therapist Hours]:[OT Aide Hours]])/Table2[[#This Row],[MDS Census]]</f>
        <v>0.23038990182328184</v>
      </c>
      <c r="W18" s="3">
        <v>3.0265555555555554</v>
      </c>
      <c r="X18" s="3">
        <v>5.4671111111111097</v>
      </c>
      <c r="Y18" s="3">
        <v>0</v>
      </c>
      <c r="Z18" s="3">
        <f>SUM(Table2[[#This Row],[Physical Therapist (PT) Hours]:[PT Aide Hours]])/Table2[[#This Row],[MDS Census]]</f>
        <v>0.21442636746143054</v>
      </c>
      <c r="AA18" s="3">
        <v>0.20555555555555555</v>
      </c>
      <c r="AB18" s="3">
        <v>0</v>
      </c>
      <c r="AC18" s="3">
        <v>0</v>
      </c>
      <c r="AD18" s="3">
        <v>0</v>
      </c>
      <c r="AE18" s="3">
        <v>0</v>
      </c>
      <c r="AF18" s="3">
        <v>0</v>
      </c>
      <c r="AG18" s="3">
        <v>0</v>
      </c>
      <c r="AH18" s="1" t="s">
        <v>16</v>
      </c>
      <c r="AI18" s="17">
        <v>7</v>
      </c>
      <c r="AJ18" s="1"/>
    </row>
    <row r="19" spans="1:36" x14ac:dyDescent="0.2">
      <c r="A19" s="1" t="s">
        <v>479</v>
      </c>
      <c r="B19" s="1" t="s">
        <v>505</v>
      </c>
      <c r="C19" s="1" t="s">
        <v>1031</v>
      </c>
      <c r="D19" s="1" t="s">
        <v>1203</v>
      </c>
      <c r="E19" s="3">
        <v>81.411111111111111</v>
      </c>
      <c r="F19" s="3">
        <v>5.1555555555555559</v>
      </c>
      <c r="G19" s="3">
        <v>0.4</v>
      </c>
      <c r="H19" s="3">
        <v>0</v>
      </c>
      <c r="I19" s="3">
        <v>0.64444444444444449</v>
      </c>
      <c r="J19" s="3">
        <v>0</v>
      </c>
      <c r="K19" s="3">
        <v>0</v>
      </c>
      <c r="L19" s="3">
        <v>0.81433333333333313</v>
      </c>
      <c r="M19" s="3">
        <v>5.5111111111111111</v>
      </c>
      <c r="N19" s="3">
        <v>5.2256666666666671</v>
      </c>
      <c r="O19" s="3">
        <f>SUM(Table2[[#This Row],[Qualified Social Work Staff Hours]:[Other Social Work Staff Hours]])/Table2[[#This Row],[MDS Census]]</f>
        <v>0.13188344479323053</v>
      </c>
      <c r="P19" s="3">
        <v>0</v>
      </c>
      <c r="Q19" s="3">
        <v>12.214999999999996</v>
      </c>
      <c r="R19" s="3">
        <f>SUM(Table2[[#This Row],[Qualified Activities Professional Hours]:[Other Activities Professional Hours]])/Table2[[#This Row],[MDS Census]]</f>
        <v>0.1500409444520267</v>
      </c>
      <c r="S19" s="3">
        <v>0.49488888888888888</v>
      </c>
      <c r="T19" s="3">
        <v>5.2979999999999992</v>
      </c>
      <c r="U19" s="3">
        <v>0</v>
      </c>
      <c r="V19" s="3">
        <f>SUM(Table2[[#This Row],[Occupational Therapist Hours]:[OT Aide Hours]])/Table2[[#This Row],[MDS Census]]</f>
        <v>7.1155998362221917E-2</v>
      </c>
      <c r="W19" s="3">
        <v>0.4744444444444445</v>
      </c>
      <c r="X19" s="3">
        <v>4.6515555555555563</v>
      </c>
      <c r="Y19" s="3">
        <v>0</v>
      </c>
      <c r="Z19" s="3">
        <f>SUM(Table2[[#This Row],[Physical Therapist (PT) Hours]:[PT Aide Hours]])/Table2[[#This Row],[MDS Census]]</f>
        <v>6.2964378326736736E-2</v>
      </c>
      <c r="AA19" s="3">
        <v>0</v>
      </c>
      <c r="AB19" s="3">
        <v>0</v>
      </c>
      <c r="AC19" s="3">
        <v>0</v>
      </c>
      <c r="AD19" s="3">
        <v>0</v>
      </c>
      <c r="AE19" s="3">
        <v>0</v>
      </c>
      <c r="AF19" s="3">
        <v>0</v>
      </c>
      <c r="AG19" s="3">
        <v>0.57777777777777772</v>
      </c>
      <c r="AH19" s="1" t="s">
        <v>17</v>
      </c>
      <c r="AI19" s="17">
        <v>7</v>
      </c>
      <c r="AJ19" s="1"/>
    </row>
    <row r="20" spans="1:36" x14ac:dyDescent="0.2">
      <c r="A20" s="1" t="s">
        <v>479</v>
      </c>
      <c r="B20" s="1" t="s">
        <v>506</v>
      </c>
      <c r="C20" s="1" t="s">
        <v>1066</v>
      </c>
      <c r="D20" s="1" t="s">
        <v>1280</v>
      </c>
      <c r="E20" s="3">
        <v>59.644444444444446</v>
      </c>
      <c r="F20" s="3">
        <v>5.2444444444444445</v>
      </c>
      <c r="G20" s="3">
        <v>0</v>
      </c>
      <c r="H20" s="3">
        <v>0.11666666666666667</v>
      </c>
      <c r="I20" s="3">
        <v>0.6694444444444444</v>
      </c>
      <c r="J20" s="3">
        <v>0</v>
      </c>
      <c r="K20" s="3">
        <v>0</v>
      </c>
      <c r="L20" s="3">
        <v>0.6</v>
      </c>
      <c r="M20" s="3">
        <v>5.3</v>
      </c>
      <c r="N20" s="3">
        <v>5.0777777777777775</v>
      </c>
      <c r="O20" s="3">
        <f>SUM(Table2[[#This Row],[Qualified Social Work Staff Hours]:[Other Social Work Staff Hours]])/Table2[[#This Row],[MDS Census]]</f>
        <v>0.17399403874813707</v>
      </c>
      <c r="P20" s="3">
        <v>5.2333333333333334</v>
      </c>
      <c r="Q20" s="3">
        <v>3.9</v>
      </c>
      <c r="R20" s="3">
        <f>SUM(Table2[[#This Row],[Qualified Activities Professional Hours]:[Other Activities Professional Hours]])/Table2[[#This Row],[MDS Census]]</f>
        <v>0.15312965722801788</v>
      </c>
      <c r="S20" s="3">
        <v>0.85277777777777775</v>
      </c>
      <c r="T20" s="3">
        <v>0</v>
      </c>
      <c r="U20" s="3">
        <v>5.1055555555555552</v>
      </c>
      <c r="V20" s="3">
        <f>SUM(Table2[[#This Row],[Occupational Therapist Hours]:[OT Aide Hours]])/Table2[[#This Row],[MDS Census]]</f>
        <v>9.989754098360655E-2</v>
      </c>
      <c r="W20" s="3">
        <v>3.463888888888889</v>
      </c>
      <c r="X20" s="3">
        <v>0</v>
      </c>
      <c r="Y20" s="3">
        <v>0</v>
      </c>
      <c r="Z20" s="3">
        <f>SUM(Table2[[#This Row],[Physical Therapist (PT) Hours]:[PT Aide Hours]])/Table2[[#This Row],[MDS Census]]</f>
        <v>5.807563338301043E-2</v>
      </c>
      <c r="AA20" s="3">
        <v>0</v>
      </c>
      <c r="AB20" s="3">
        <v>0</v>
      </c>
      <c r="AC20" s="3">
        <v>0</v>
      </c>
      <c r="AD20" s="3">
        <v>0</v>
      </c>
      <c r="AE20" s="3">
        <v>0</v>
      </c>
      <c r="AF20" s="3">
        <v>0</v>
      </c>
      <c r="AG20" s="3">
        <v>5.7777777777777782E-2</v>
      </c>
      <c r="AH20" s="1" t="s">
        <v>18</v>
      </c>
      <c r="AI20" s="17">
        <v>7</v>
      </c>
      <c r="AJ20" s="1"/>
    </row>
    <row r="21" spans="1:36" x14ac:dyDescent="0.2">
      <c r="A21" s="1" t="s">
        <v>479</v>
      </c>
      <c r="B21" s="1" t="s">
        <v>507</v>
      </c>
      <c r="C21" s="1" t="s">
        <v>1025</v>
      </c>
      <c r="D21" s="1" t="s">
        <v>1276</v>
      </c>
      <c r="E21" s="3">
        <v>86.388888888888886</v>
      </c>
      <c r="F21" s="3">
        <v>39.305555555555557</v>
      </c>
      <c r="G21" s="3">
        <v>0</v>
      </c>
      <c r="H21" s="3">
        <v>0</v>
      </c>
      <c r="I21" s="3">
        <v>1.0555555555555556</v>
      </c>
      <c r="J21" s="3">
        <v>0</v>
      </c>
      <c r="K21" s="3">
        <v>0</v>
      </c>
      <c r="L21" s="3">
        <v>4.3133333333333335</v>
      </c>
      <c r="M21" s="3">
        <v>5.9972222222222218</v>
      </c>
      <c r="N21" s="3">
        <v>0</v>
      </c>
      <c r="O21" s="3">
        <f>SUM(Table2[[#This Row],[Qualified Social Work Staff Hours]:[Other Social Work Staff Hours]])/Table2[[#This Row],[MDS Census]]</f>
        <v>6.9421221864951768E-2</v>
      </c>
      <c r="P21" s="3">
        <v>5.1083333333333334</v>
      </c>
      <c r="Q21" s="3">
        <v>12</v>
      </c>
      <c r="R21" s="3">
        <f>SUM(Table2[[#This Row],[Qualified Activities Professional Hours]:[Other Activities Professional Hours]])/Table2[[#This Row],[MDS Census]]</f>
        <v>0.19803858520900322</v>
      </c>
      <c r="S21" s="3">
        <v>3.8873333333333333</v>
      </c>
      <c r="T21" s="3">
        <v>5.1914444444444436</v>
      </c>
      <c r="U21" s="3">
        <v>0</v>
      </c>
      <c r="V21" s="3">
        <f>SUM(Table2[[#This Row],[Occupational Therapist Hours]:[OT Aide Hours]])/Table2[[#This Row],[MDS Census]]</f>
        <v>0.10509196141479099</v>
      </c>
      <c r="W21" s="3">
        <v>2.7588888888888898</v>
      </c>
      <c r="X21" s="3">
        <v>4.0042222222222232</v>
      </c>
      <c r="Y21" s="3">
        <v>0</v>
      </c>
      <c r="Z21" s="3">
        <f>SUM(Table2[[#This Row],[Physical Therapist (PT) Hours]:[PT Aide Hours]])/Table2[[#This Row],[MDS Census]]</f>
        <v>7.8286816720257266E-2</v>
      </c>
      <c r="AA21" s="3">
        <v>0</v>
      </c>
      <c r="AB21" s="3">
        <v>0</v>
      </c>
      <c r="AC21" s="3">
        <v>0</v>
      </c>
      <c r="AD21" s="3">
        <v>104.66666666666667</v>
      </c>
      <c r="AE21" s="3">
        <v>0</v>
      </c>
      <c r="AF21" s="3">
        <v>0</v>
      </c>
      <c r="AG21" s="3">
        <v>0</v>
      </c>
      <c r="AH21" s="1" t="s">
        <v>19</v>
      </c>
      <c r="AI21" s="17">
        <v>7</v>
      </c>
      <c r="AJ21" s="1"/>
    </row>
    <row r="22" spans="1:36" x14ac:dyDescent="0.2">
      <c r="A22" s="1" t="s">
        <v>479</v>
      </c>
      <c r="B22" s="1" t="s">
        <v>508</v>
      </c>
      <c r="C22" s="1" t="s">
        <v>985</v>
      </c>
      <c r="D22" s="1" t="s">
        <v>1227</v>
      </c>
      <c r="E22" s="3">
        <v>85.977777777777774</v>
      </c>
      <c r="F22" s="3">
        <v>5.5555555555555554</v>
      </c>
      <c r="G22" s="3">
        <v>0.41111111111111109</v>
      </c>
      <c r="H22" s="3">
        <v>0</v>
      </c>
      <c r="I22" s="3">
        <v>0.85555555555555551</v>
      </c>
      <c r="J22" s="3">
        <v>0</v>
      </c>
      <c r="K22" s="3">
        <v>0</v>
      </c>
      <c r="L22" s="3">
        <v>3.7666666666666666</v>
      </c>
      <c r="M22" s="3">
        <v>16.43611111111111</v>
      </c>
      <c r="N22" s="3">
        <v>8.4388888888888882</v>
      </c>
      <c r="O22" s="3">
        <f>SUM(Table2[[#This Row],[Qualified Social Work Staff Hours]:[Other Social Work Staff Hours]])/Table2[[#This Row],[MDS Census]]</f>
        <v>0.28931894546394421</v>
      </c>
      <c r="P22" s="3">
        <v>5.333333333333333</v>
      </c>
      <c r="Q22" s="3">
        <v>5.5027777777777782</v>
      </c>
      <c r="R22" s="3">
        <f>SUM(Table2[[#This Row],[Qualified Activities Professional Hours]:[Other Activities Professional Hours]])/Table2[[#This Row],[MDS Census]]</f>
        <v>0.12603385887826313</v>
      </c>
      <c r="S22" s="3">
        <v>8.9305555555555554</v>
      </c>
      <c r="T22" s="3">
        <v>4.7833333333333332</v>
      </c>
      <c r="U22" s="3">
        <v>0</v>
      </c>
      <c r="V22" s="3">
        <f>SUM(Table2[[#This Row],[Occupational Therapist Hours]:[OT Aide Hours]])/Table2[[#This Row],[MDS Census]]</f>
        <v>0.15950504006203153</v>
      </c>
      <c r="W22" s="3">
        <v>4.5694444444444446</v>
      </c>
      <c r="X22" s="3">
        <v>0</v>
      </c>
      <c r="Y22" s="3">
        <v>3.4916666666666667</v>
      </c>
      <c r="Z22" s="3">
        <f>SUM(Table2[[#This Row],[Physical Therapist (PT) Hours]:[PT Aide Hours]])/Table2[[#This Row],[MDS Census]]</f>
        <v>9.3758077022486438E-2</v>
      </c>
      <c r="AA22" s="3">
        <v>0</v>
      </c>
      <c r="AB22" s="3">
        <v>0</v>
      </c>
      <c r="AC22" s="3">
        <v>0</v>
      </c>
      <c r="AD22" s="3">
        <v>0</v>
      </c>
      <c r="AE22" s="3">
        <v>1.5222222222222221</v>
      </c>
      <c r="AF22" s="3">
        <v>0</v>
      </c>
      <c r="AG22" s="3">
        <v>0</v>
      </c>
      <c r="AH22" s="1" t="s">
        <v>20</v>
      </c>
      <c r="AI22" s="17">
        <v>7</v>
      </c>
      <c r="AJ22" s="1"/>
    </row>
    <row r="23" spans="1:36" x14ac:dyDescent="0.2">
      <c r="A23" s="1" t="s">
        <v>479</v>
      </c>
      <c r="B23" s="1" t="s">
        <v>509</v>
      </c>
      <c r="C23" s="1" t="s">
        <v>1067</v>
      </c>
      <c r="D23" s="1" t="s">
        <v>1281</v>
      </c>
      <c r="E23" s="3">
        <v>65.855555555555554</v>
      </c>
      <c r="F23" s="3">
        <v>5.4222222222222225</v>
      </c>
      <c r="G23" s="3">
        <v>4.4444444444444446E-2</v>
      </c>
      <c r="H23" s="3">
        <v>3.3333333333333333E-2</v>
      </c>
      <c r="I23" s="3">
        <v>1.4277777777777778</v>
      </c>
      <c r="J23" s="3">
        <v>0</v>
      </c>
      <c r="K23" s="3">
        <v>0</v>
      </c>
      <c r="L23" s="3">
        <v>3.3305555555555557</v>
      </c>
      <c r="M23" s="3">
        <v>5.1555555555555559</v>
      </c>
      <c r="N23" s="3">
        <v>5.4666666666666668</v>
      </c>
      <c r="O23" s="3">
        <f>SUM(Table2[[#This Row],[Qualified Social Work Staff Hours]:[Other Social Work Staff Hours]])/Table2[[#This Row],[MDS Census]]</f>
        <v>0.16129576514256794</v>
      </c>
      <c r="P23" s="3">
        <v>5.5805555555555557</v>
      </c>
      <c r="Q23" s="3">
        <v>4.3444444444444441</v>
      </c>
      <c r="R23" s="3">
        <f>SUM(Table2[[#This Row],[Qualified Activities Professional Hours]:[Other Activities Professional Hours]])/Table2[[#This Row],[MDS Census]]</f>
        <v>0.15070862156234183</v>
      </c>
      <c r="S23" s="3">
        <v>18.094444444444445</v>
      </c>
      <c r="T23" s="3">
        <v>7.1583333333333332</v>
      </c>
      <c r="U23" s="3">
        <v>0</v>
      </c>
      <c r="V23" s="3">
        <f>SUM(Table2[[#This Row],[Occupational Therapist Hours]:[OT Aide Hours]])/Table2[[#This Row],[MDS Census]]</f>
        <v>0.38345706090771053</v>
      </c>
      <c r="W23" s="3">
        <v>10.03888888888889</v>
      </c>
      <c r="X23" s="3">
        <v>6.2861111111111114</v>
      </c>
      <c r="Y23" s="3">
        <v>0</v>
      </c>
      <c r="Z23" s="3">
        <f>SUM(Table2[[#This Row],[Physical Therapist (PT) Hours]:[PT Aide Hours]])/Table2[[#This Row],[MDS Census]]</f>
        <v>0.2478910072549351</v>
      </c>
      <c r="AA23" s="3">
        <v>0</v>
      </c>
      <c r="AB23" s="3">
        <v>0</v>
      </c>
      <c r="AC23" s="3">
        <v>0</v>
      </c>
      <c r="AD23" s="3">
        <v>0</v>
      </c>
      <c r="AE23" s="3">
        <v>0</v>
      </c>
      <c r="AF23" s="3">
        <v>0</v>
      </c>
      <c r="AG23" s="3">
        <v>2.2222222222222223E-2</v>
      </c>
      <c r="AH23" s="1" t="s">
        <v>21</v>
      </c>
      <c r="AI23" s="17">
        <v>7</v>
      </c>
      <c r="AJ23" s="1"/>
    </row>
    <row r="24" spans="1:36" x14ac:dyDescent="0.2">
      <c r="A24" s="1" t="s">
        <v>479</v>
      </c>
      <c r="B24" s="1" t="s">
        <v>510</v>
      </c>
      <c r="C24" s="1" t="s">
        <v>1049</v>
      </c>
      <c r="D24" s="1" t="s">
        <v>1276</v>
      </c>
      <c r="E24" s="3">
        <v>109.75555555555556</v>
      </c>
      <c r="F24" s="3">
        <v>5.6</v>
      </c>
      <c r="G24" s="3">
        <v>0.65555555555555556</v>
      </c>
      <c r="H24" s="3">
        <v>0.55555555555555558</v>
      </c>
      <c r="I24" s="3">
        <v>2.5966666666666667</v>
      </c>
      <c r="J24" s="3">
        <v>0</v>
      </c>
      <c r="K24" s="3">
        <v>0</v>
      </c>
      <c r="L24" s="3">
        <v>6.3784444444444439</v>
      </c>
      <c r="M24" s="3">
        <v>11.111111111111111</v>
      </c>
      <c r="N24" s="3">
        <v>0</v>
      </c>
      <c r="O24" s="3">
        <f>SUM(Table2[[#This Row],[Qualified Social Work Staff Hours]:[Other Social Work Staff Hours]])/Table2[[#This Row],[MDS Census]]</f>
        <v>0.10123506782749543</v>
      </c>
      <c r="P24" s="3">
        <v>5.0666666666666664</v>
      </c>
      <c r="Q24" s="3">
        <v>9.5727777777777767</v>
      </c>
      <c r="R24" s="3">
        <f>SUM(Table2[[#This Row],[Qualified Activities Professional Hours]:[Other Activities Professional Hours]])/Table2[[#This Row],[MDS Census]]</f>
        <v>0.1333822636161166</v>
      </c>
      <c r="S24" s="3">
        <v>8.9842222222222237</v>
      </c>
      <c r="T24" s="3">
        <v>5.5958888888888882</v>
      </c>
      <c r="U24" s="3">
        <v>0</v>
      </c>
      <c r="V24" s="3">
        <f>SUM(Table2[[#This Row],[Occupational Therapist Hours]:[OT Aide Hours]])/Table2[[#This Row],[MDS Census]]</f>
        <v>0.13284166835391781</v>
      </c>
      <c r="W24" s="3">
        <v>12.928333333333338</v>
      </c>
      <c r="X24" s="3">
        <v>10.467777777777775</v>
      </c>
      <c r="Y24" s="3">
        <v>0</v>
      </c>
      <c r="Z24" s="3">
        <f>SUM(Table2[[#This Row],[Physical Therapist (PT) Hours]:[PT Aide Hours]])/Table2[[#This Row],[MDS Census]]</f>
        <v>0.21316562057096577</v>
      </c>
      <c r="AA24" s="3">
        <v>0</v>
      </c>
      <c r="AB24" s="3">
        <v>0</v>
      </c>
      <c r="AC24" s="3">
        <v>0</v>
      </c>
      <c r="AD24" s="3">
        <v>0</v>
      </c>
      <c r="AE24" s="3">
        <v>0</v>
      </c>
      <c r="AF24" s="3">
        <v>0</v>
      </c>
      <c r="AG24" s="3">
        <v>0.1111111111111111</v>
      </c>
      <c r="AH24" s="1" t="s">
        <v>22</v>
      </c>
      <c r="AI24" s="17">
        <v>7</v>
      </c>
      <c r="AJ24" s="1"/>
    </row>
    <row r="25" spans="1:36" x14ac:dyDescent="0.2">
      <c r="A25" s="1" t="s">
        <v>479</v>
      </c>
      <c r="B25" s="1" t="s">
        <v>511</v>
      </c>
      <c r="C25" s="1" t="s">
        <v>1063</v>
      </c>
      <c r="D25" s="1" t="s">
        <v>1272</v>
      </c>
      <c r="E25" s="3">
        <v>83.011111111111106</v>
      </c>
      <c r="F25" s="3">
        <v>10.199888888888891</v>
      </c>
      <c r="G25" s="3">
        <v>0</v>
      </c>
      <c r="H25" s="3">
        <v>0.26300000000000001</v>
      </c>
      <c r="I25" s="3">
        <v>0.46111111111111114</v>
      </c>
      <c r="J25" s="3">
        <v>0</v>
      </c>
      <c r="K25" s="3">
        <v>0</v>
      </c>
      <c r="L25" s="3">
        <v>9.4551111111111101</v>
      </c>
      <c r="M25" s="3">
        <v>0</v>
      </c>
      <c r="N25" s="3">
        <v>11.036666666666665</v>
      </c>
      <c r="O25" s="3">
        <f>SUM(Table2[[#This Row],[Qualified Social Work Staff Hours]:[Other Social Work Staff Hours]])/Table2[[#This Row],[MDS Census]]</f>
        <v>0.13295408914469281</v>
      </c>
      <c r="P25" s="3">
        <v>3.5587777777777778</v>
      </c>
      <c r="Q25" s="3">
        <v>3.5843333333333343</v>
      </c>
      <c r="R25" s="3">
        <f>SUM(Table2[[#This Row],[Qualified Activities Professional Hours]:[Other Activities Professional Hours]])/Table2[[#This Row],[MDS Census]]</f>
        <v>8.6050060232900571E-2</v>
      </c>
      <c r="S25" s="3">
        <v>4.2824444444444447</v>
      </c>
      <c r="T25" s="3">
        <v>4.3049999999999988</v>
      </c>
      <c r="U25" s="3">
        <v>0</v>
      </c>
      <c r="V25" s="3">
        <f>SUM(Table2[[#This Row],[Occupational Therapist Hours]:[OT Aide Hours]])/Table2[[#This Row],[MDS Census]]</f>
        <v>0.10344933743809395</v>
      </c>
      <c r="W25" s="3">
        <v>3.5403333333333324</v>
      </c>
      <c r="X25" s="3">
        <v>3.7844444444444441</v>
      </c>
      <c r="Y25" s="3">
        <v>0</v>
      </c>
      <c r="Z25" s="3">
        <f>SUM(Table2[[#This Row],[Physical Therapist (PT) Hours]:[PT Aide Hours]])/Table2[[#This Row],[MDS Census]]</f>
        <v>8.8238522286173196E-2</v>
      </c>
      <c r="AA25" s="3">
        <v>0</v>
      </c>
      <c r="AB25" s="3">
        <v>0</v>
      </c>
      <c r="AC25" s="3">
        <v>0</v>
      </c>
      <c r="AD25" s="3">
        <v>0</v>
      </c>
      <c r="AE25" s="3">
        <v>0</v>
      </c>
      <c r="AF25" s="3">
        <v>0</v>
      </c>
      <c r="AG25" s="3">
        <v>0</v>
      </c>
      <c r="AH25" s="1" t="s">
        <v>23</v>
      </c>
      <c r="AI25" s="17">
        <v>7</v>
      </c>
      <c r="AJ25" s="1"/>
    </row>
    <row r="26" spans="1:36" x14ac:dyDescent="0.2">
      <c r="A26" s="1" t="s">
        <v>479</v>
      </c>
      <c r="B26" s="1" t="s">
        <v>512</v>
      </c>
      <c r="C26" s="1" t="s">
        <v>985</v>
      </c>
      <c r="D26" s="1" t="s">
        <v>1227</v>
      </c>
      <c r="E26" s="3">
        <v>130.87777777777777</v>
      </c>
      <c r="F26" s="3">
        <v>5.6</v>
      </c>
      <c r="G26" s="3">
        <v>0.21944444444444444</v>
      </c>
      <c r="H26" s="3">
        <v>0.45555555555555555</v>
      </c>
      <c r="I26" s="3">
        <v>0.72222222222222221</v>
      </c>
      <c r="J26" s="3">
        <v>0</v>
      </c>
      <c r="K26" s="3">
        <v>0</v>
      </c>
      <c r="L26" s="3">
        <v>1.3984444444444444</v>
      </c>
      <c r="M26" s="3">
        <v>5.6</v>
      </c>
      <c r="N26" s="3">
        <v>2.8159999999999998</v>
      </c>
      <c r="O26" s="3">
        <f>SUM(Table2[[#This Row],[Qualified Social Work Staff Hours]:[Other Social Work Staff Hours]])/Table2[[#This Row],[MDS Census]]</f>
        <v>6.4304270311571446E-2</v>
      </c>
      <c r="P26" s="3">
        <v>4.8589999999999991</v>
      </c>
      <c r="Q26" s="3">
        <v>4.9849999999999994</v>
      </c>
      <c r="R26" s="3">
        <f>SUM(Table2[[#This Row],[Qualified Activities Professional Hours]:[Other Activities Professional Hours]])/Table2[[#This Row],[MDS Census]]</f>
        <v>7.5215213515578555E-2</v>
      </c>
      <c r="S26" s="3">
        <v>5.2347777777777793</v>
      </c>
      <c r="T26" s="3">
        <v>5.3818888888888887</v>
      </c>
      <c r="U26" s="3">
        <v>0</v>
      </c>
      <c r="V26" s="3">
        <f>SUM(Table2[[#This Row],[Occupational Therapist Hours]:[OT Aide Hours]])/Table2[[#This Row],[MDS Census]]</f>
        <v>8.1118940487307931E-2</v>
      </c>
      <c r="W26" s="3">
        <v>1.085333333333333</v>
      </c>
      <c r="X26" s="3">
        <v>10.756444444444442</v>
      </c>
      <c r="Y26" s="3">
        <v>0</v>
      </c>
      <c r="Z26" s="3">
        <f>SUM(Table2[[#This Row],[Physical Therapist (PT) Hours]:[PT Aide Hours]])/Table2[[#This Row],[MDS Census]]</f>
        <v>9.0479667204346706E-2</v>
      </c>
      <c r="AA26" s="3">
        <v>0</v>
      </c>
      <c r="AB26" s="3">
        <v>0</v>
      </c>
      <c r="AC26" s="3">
        <v>0</v>
      </c>
      <c r="AD26" s="3">
        <v>0</v>
      </c>
      <c r="AE26" s="3">
        <v>0</v>
      </c>
      <c r="AF26" s="3">
        <v>0</v>
      </c>
      <c r="AG26" s="3">
        <v>0</v>
      </c>
      <c r="AH26" s="1" t="s">
        <v>24</v>
      </c>
      <c r="AI26" s="17">
        <v>7</v>
      </c>
      <c r="AJ26" s="1"/>
    </row>
    <row r="27" spans="1:36" x14ac:dyDescent="0.2">
      <c r="A27" s="1" t="s">
        <v>479</v>
      </c>
      <c r="B27" s="1" t="s">
        <v>513</v>
      </c>
      <c r="C27" s="1" t="s">
        <v>997</v>
      </c>
      <c r="D27" s="1" t="s">
        <v>1211</v>
      </c>
      <c r="E27" s="3">
        <v>34.255555555555553</v>
      </c>
      <c r="F27" s="3">
        <v>4.8</v>
      </c>
      <c r="G27" s="3">
        <v>0.26666666666666666</v>
      </c>
      <c r="H27" s="3">
        <v>0</v>
      </c>
      <c r="I27" s="3">
        <v>1.2388888888888889</v>
      </c>
      <c r="J27" s="3">
        <v>0</v>
      </c>
      <c r="K27" s="3">
        <v>0</v>
      </c>
      <c r="L27" s="3">
        <v>0.50333333333333341</v>
      </c>
      <c r="M27" s="3">
        <v>0</v>
      </c>
      <c r="N27" s="3">
        <v>6.0250000000000004</v>
      </c>
      <c r="O27" s="3">
        <f>SUM(Table2[[#This Row],[Qualified Social Work Staff Hours]:[Other Social Work Staff Hours]])/Table2[[#This Row],[MDS Census]]</f>
        <v>0.17588387933830688</v>
      </c>
      <c r="P27" s="3">
        <v>5.2805555555555559</v>
      </c>
      <c r="Q27" s="3">
        <v>1.2777777777777777</v>
      </c>
      <c r="R27" s="3">
        <f>SUM(Table2[[#This Row],[Qualified Activities Professional Hours]:[Other Activities Professional Hours]])/Table2[[#This Row],[MDS Census]]</f>
        <v>0.19145313006811548</v>
      </c>
      <c r="S27" s="3">
        <v>3.3133333333333339</v>
      </c>
      <c r="T27" s="3">
        <v>0</v>
      </c>
      <c r="U27" s="3">
        <v>3.3944444444444444</v>
      </c>
      <c r="V27" s="3">
        <f>SUM(Table2[[#This Row],[Occupational Therapist Hours]:[OT Aide Hours]])/Table2[[#This Row],[MDS Census]]</f>
        <v>0.19581576386636396</v>
      </c>
      <c r="W27" s="3">
        <v>0.4863333333333334</v>
      </c>
      <c r="X27" s="3">
        <v>5.3005555555555555</v>
      </c>
      <c r="Y27" s="3">
        <v>0</v>
      </c>
      <c r="Z27" s="3">
        <f>SUM(Table2[[#This Row],[Physical Therapist (PT) Hours]:[PT Aide Hours]])/Table2[[#This Row],[MDS Census]]</f>
        <v>0.16893285760622773</v>
      </c>
      <c r="AA27" s="3">
        <v>0</v>
      </c>
      <c r="AB27" s="3">
        <v>0</v>
      </c>
      <c r="AC27" s="3">
        <v>0</v>
      </c>
      <c r="AD27" s="3">
        <v>0</v>
      </c>
      <c r="AE27" s="3">
        <v>0</v>
      </c>
      <c r="AF27" s="3">
        <v>0</v>
      </c>
      <c r="AG27" s="3">
        <v>0</v>
      </c>
      <c r="AH27" s="1" t="s">
        <v>25</v>
      </c>
      <c r="AI27" s="17">
        <v>7</v>
      </c>
      <c r="AJ27" s="1"/>
    </row>
    <row r="28" spans="1:36" x14ac:dyDescent="0.2">
      <c r="A28" s="1" t="s">
        <v>479</v>
      </c>
      <c r="B28" s="1" t="s">
        <v>514</v>
      </c>
      <c r="C28" s="1" t="s">
        <v>1066</v>
      </c>
      <c r="D28" s="1" t="s">
        <v>1280</v>
      </c>
      <c r="E28" s="3">
        <v>90.955555555555549</v>
      </c>
      <c r="F28" s="3">
        <v>9.3752222222222219</v>
      </c>
      <c r="G28" s="3">
        <v>8.3333333333333329E-2</v>
      </c>
      <c r="H28" s="3">
        <v>0.55699999999999994</v>
      </c>
      <c r="I28" s="3">
        <v>0.48333333333333334</v>
      </c>
      <c r="J28" s="3">
        <v>0</v>
      </c>
      <c r="K28" s="3">
        <v>0</v>
      </c>
      <c r="L28" s="3">
        <v>3.6377777777777771</v>
      </c>
      <c r="M28" s="3">
        <v>3.2136666666666667</v>
      </c>
      <c r="N28" s="3">
        <v>5.3353333333333337</v>
      </c>
      <c r="O28" s="3">
        <f>SUM(Table2[[#This Row],[Qualified Social Work Staff Hours]:[Other Social Work Staff Hours]])/Table2[[#This Row],[MDS Census]]</f>
        <v>9.399096017591009E-2</v>
      </c>
      <c r="P28" s="3">
        <v>5.4287777777777784</v>
      </c>
      <c r="Q28" s="3">
        <v>12.938444444444444</v>
      </c>
      <c r="R28" s="3">
        <f>SUM(Table2[[#This Row],[Qualified Activities Professional Hours]:[Other Activities Professional Hours]])/Table2[[#This Row],[MDS Census]]</f>
        <v>0.20193623259223067</v>
      </c>
      <c r="S28" s="3">
        <v>3.3101111111111101</v>
      </c>
      <c r="T28" s="3">
        <v>3.4165555555555556</v>
      </c>
      <c r="U28" s="3">
        <v>0</v>
      </c>
      <c r="V28" s="3">
        <f>SUM(Table2[[#This Row],[Occupational Therapist Hours]:[OT Aide Hours]])/Table2[[#This Row],[MDS Census]]</f>
        <v>7.3955533838260437E-2</v>
      </c>
      <c r="W28" s="3">
        <v>0.95844444444444454</v>
      </c>
      <c r="X28" s="3">
        <v>8.2447777777777809</v>
      </c>
      <c r="Y28" s="3">
        <v>0</v>
      </c>
      <c r="Z28" s="3">
        <f>SUM(Table2[[#This Row],[Physical Therapist (PT) Hours]:[PT Aide Hours]])/Table2[[#This Row],[MDS Census]]</f>
        <v>0.1011837283166382</v>
      </c>
      <c r="AA28" s="3">
        <v>0</v>
      </c>
      <c r="AB28" s="3">
        <v>0</v>
      </c>
      <c r="AC28" s="3">
        <v>0</v>
      </c>
      <c r="AD28" s="3">
        <v>0</v>
      </c>
      <c r="AE28" s="3">
        <v>0</v>
      </c>
      <c r="AF28" s="3">
        <v>0</v>
      </c>
      <c r="AG28" s="3">
        <v>0</v>
      </c>
      <c r="AH28" s="1" t="s">
        <v>26</v>
      </c>
      <c r="AI28" s="17">
        <v>7</v>
      </c>
      <c r="AJ28" s="1"/>
    </row>
    <row r="29" spans="1:36" x14ac:dyDescent="0.2">
      <c r="A29" s="1" t="s">
        <v>479</v>
      </c>
      <c r="B29" s="1" t="s">
        <v>515</v>
      </c>
      <c r="C29" s="1" t="s">
        <v>1010</v>
      </c>
      <c r="D29" s="1" t="s">
        <v>1237</v>
      </c>
      <c r="E29" s="3">
        <v>35</v>
      </c>
      <c r="F29" s="3">
        <v>7.4731111111111099</v>
      </c>
      <c r="G29" s="3">
        <v>0</v>
      </c>
      <c r="H29" s="3">
        <v>8.7111111111111111E-2</v>
      </c>
      <c r="I29" s="3">
        <v>0.24444444444444444</v>
      </c>
      <c r="J29" s="3">
        <v>0</v>
      </c>
      <c r="K29" s="3">
        <v>0</v>
      </c>
      <c r="L29" s="3">
        <v>0.81077777777777782</v>
      </c>
      <c r="M29" s="3">
        <v>0</v>
      </c>
      <c r="N29" s="3">
        <v>4.5890000000000022</v>
      </c>
      <c r="O29" s="3">
        <f>SUM(Table2[[#This Row],[Qualified Social Work Staff Hours]:[Other Social Work Staff Hours]])/Table2[[#This Row],[MDS Census]]</f>
        <v>0.13111428571428577</v>
      </c>
      <c r="P29" s="3">
        <v>0</v>
      </c>
      <c r="Q29" s="3">
        <v>0.51755555555555555</v>
      </c>
      <c r="R29" s="3">
        <f>SUM(Table2[[#This Row],[Qualified Activities Professional Hours]:[Other Activities Professional Hours]])/Table2[[#This Row],[MDS Census]]</f>
        <v>1.4787301587301587E-2</v>
      </c>
      <c r="S29" s="3">
        <v>0.20788888888888885</v>
      </c>
      <c r="T29" s="3">
        <v>1.9954444444444448</v>
      </c>
      <c r="U29" s="3">
        <v>0</v>
      </c>
      <c r="V29" s="3">
        <f>SUM(Table2[[#This Row],[Occupational Therapist Hours]:[OT Aide Hours]])/Table2[[#This Row],[MDS Census]]</f>
        <v>6.2952380952380954E-2</v>
      </c>
      <c r="W29" s="3">
        <v>0.13488888888888886</v>
      </c>
      <c r="X29" s="3">
        <v>1.0566666666666669</v>
      </c>
      <c r="Y29" s="3">
        <v>0</v>
      </c>
      <c r="Z29" s="3">
        <f>SUM(Table2[[#This Row],[Physical Therapist (PT) Hours]:[PT Aide Hours]])/Table2[[#This Row],[MDS Census]]</f>
        <v>3.4044444444444447E-2</v>
      </c>
      <c r="AA29" s="3">
        <v>0</v>
      </c>
      <c r="AB29" s="3">
        <v>0</v>
      </c>
      <c r="AC29" s="3">
        <v>0</v>
      </c>
      <c r="AD29" s="3">
        <v>0</v>
      </c>
      <c r="AE29" s="3">
        <v>0</v>
      </c>
      <c r="AF29" s="3">
        <v>0</v>
      </c>
      <c r="AG29" s="3">
        <v>0</v>
      </c>
      <c r="AH29" s="1" t="s">
        <v>27</v>
      </c>
      <c r="AI29" s="17">
        <v>7</v>
      </c>
      <c r="AJ29" s="1"/>
    </row>
    <row r="30" spans="1:36" x14ac:dyDescent="0.2">
      <c r="A30" s="1" t="s">
        <v>479</v>
      </c>
      <c r="B30" s="1" t="s">
        <v>516</v>
      </c>
      <c r="C30" s="1" t="s">
        <v>1063</v>
      </c>
      <c r="D30" s="1" t="s">
        <v>1272</v>
      </c>
      <c r="E30" s="3">
        <v>65.577777777777783</v>
      </c>
      <c r="F30" s="3">
        <v>5.4666666666666668</v>
      </c>
      <c r="G30" s="3">
        <v>2.0666666666666669</v>
      </c>
      <c r="H30" s="3">
        <v>0.37222222222222223</v>
      </c>
      <c r="I30" s="3">
        <v>5.6888888888888891</v>
      </c>
      <c r="J30" s="3">
        <v>0</v>
      </c>
      <c r="K30" s="3">
        <v>0</v>
      </c>
      <c r="L30" s="3">
        <v>2.6</v>
      </c>
      <c r="M30" s="3">
        <v>14.069444444444445</v>
      </c>
      <c r="N30" s="3">
        <v>0</v>
      </c>
      <c r="O30" s="3">
        <f>SUM(Table2[[#This Row],[Qualified Social Work Staff Hours]:[Other Social Work Staff Hours]])/Table2[[#This Row],[MDS Census]]</f>
        <v>0.21454591663842765</v>
      </c>
      <c r="P30" s="3">
        <v>10.133333333333333</v>
      </c>
      <c r="Q30" s="3">
        <v>8.7944444444444443</v>
      </c>
      <c r="R30" s="3">
        <f>SUM(Table2[[#This Row],[Qualified Activities Professional Hours]:[Other Activities Professional Hours]])/Table2[[#This Row],[MDS Census]]</f>
        <v>0.28863097255167736</v>
      </c>
      <c r="S30" s="3">
        <v>4.9916666666666663</v>
      </c>
      <c r="T30" s="3">
        <v>0</v>
      </c>
      <c r="U30" s="3">
        <v>0</v>
      </c>
      <c r="V30" s="3">
        <f>SUM(Table2[[#This Row],[Occupational Therapist Hours]:[OT Aide Hours]])/Table2[[#This Row],[MDS Census]]</f>
        <v>7.6118264994916959E-2</v>
      </c>
      <c r="W30" s="3">
        <v>0.61944444444444446</v>
      </c>
      <c r="X30" s="3">
        <v>4.0555555555555554</v>
      </c>
      <c r="Y30" s="3">
        <v>1.2333333333333334</v>
      </c>
      <c r="Z30" s="3">
        <f>SUM(Table2[[#This Row],[Physical Therapist (PT) Hours]:[PT Aide Hours]])/Table2[[#This Row],[MDS Census]]</f>
        <v>9.009657743137918E-2</v>
      </c>
      <c r="AA30" s="3">
        <v>0</v>
      </c>
      <c r="AB30" s="3">
        <v>0</v>
      </c>
      <c r="AC30" s="3">
        <v>0</v>
      </c>
      <c r="AD30" s="3">
        <v>0</v>
      </c>
      <c r="AE30" s="3">
        <v>0</v>
      </c>
      <c r="AF30" s="3">
        <v>0</v>
      </c>
      <c r="AG30" s="3">
        <v>0</v>
      </c>
      <c r="AH30" s="1" t="s">
        <v>28</v>
      </c>
      <c r="AI30" s="17">
        <v>7</v>
      </c>
      <c r="AJ30" s="1"/>
    </row>
    <row r="31" spans="1:36" x14ac:dyDescent="0.2">
      <c r="A31" s="1" t="s">
        <v>479</v>
      </c>
      <c r="B31" s="1" t="s">
        <v>517</v>
      </c>
      <c r="C31" s="1" t="s">
        <v>1031</v>
      </c>
      <c r="D31" s="1" t="s">
        <v>1203</v>
      </c>
      <c r="E31" s="3">
        <v>95.388888888888886</v>
      </c>
      <c r="F31" s="3">
        <v>54.93333333333333</v>
      </c>
      <c r="G31" s="3">
        <v>0</v>
      </c>
      <c r="H31" s="3">
        <v>0</v>
      </c>
      <c r="I31" s="3">
        <v>0.12777777777777777</v>
      </c>
      <c r="J31" s="3">
        <v>0.25</v>
      </c>
      <c r="K31" s="3">
        <v>0</v>
      </c>
      <c r="L31" s="3">
        <v>0</v>
      </c>
      <c r="M31" s="3">
        <v>5.4222222222222225</v>
      </c>
      <c r="N31" s="3">
        <v>5.0555555555555554</v>
      </c>
      <c r="O31" s="3">
        <f>SUM(Table2[[#This Row],[Qualified Social Work Staff Hours]:[Other Social Work Staff Hours]])/Table2[[#This Row],[MDS Census]]</f>
        <v>0.10984274898078043</v>
      </c>
      <c r="P31" s="3">
        <v>0</v>
      </c>
      <c r="Q31" s="3">
        <v>4.1027777777777779</v>
      </c>
      <c r="R31" s="3">
        <f>SUM(Table2[[#This Row],[Qualified Activities Professional Hours]:[Other Activities Professional Hours]])/Table2[[#This Row],[MDS Census]]</f>
        <v>4.3011065812463604E-2</v>
      </c>
      <c r="S31" s="3">
        <v>0</v>
      </c>
      <c r="T31" s="3">
        <v>0</v>
      </c>
      <c r="U31" s="3">
        <v>0</v>
      </c>
      <c r="V31" s="3">
        <f>SUM(Table2[[#This Row],[Occupational Therapist Hours]:[OT Aide Hours]])/Table2[[#This Row],[MDS Census]]</f>
        <v>0</v>
      </c>
      <c r="W31" s="3">
        <v>0</v>
      </c>
      <c r="X31" s="3">
        <v>0</v>
      </c>
      <c r="Y31" s="3">
        <v>0</v>
      </c>
      <c r="Z31" s="3">
        <f>SUM(Table2[[#This Row],[Physical Therapist (PT) Hours]:[PT Aide Hours]])/Table2[[#This Row],[MDS Census]]</f>
        <v>0</v>
      </c>
      <c r="AA31" s="3">
        <v>0</v>
      </c>
      <c r="AB31" s="3">
        <v>0</v>
      </c>
      <c r="AC31" s="3">
        <v>0</v>
      </c>
      <c r="AD31" s="3">
        <v>0</v>
      </c>
      <c r="AE31" s="3">
        <v>0</v>
      </c>
      <c r="AF31" s="3">
        <v>0</v>
      </c>
      <c r="AG31" s="3">
        <v>0</v>
      </c>
      <c r="AH31" s="1" t="s">
        <v>29</v>
      </c>
      <c r="AI31" s="17">
        <v>7</v>
      </c>
      <c r="AJ31" s="1"/>
    </row>
    <row r="32" spans="1:36" x14ac:dyDescent="0.2">
      <c r="A32" s="1" t="s">
        <v>479</v>
      </c>
      <c r="B32" s="1" t="s">
        <v>518</v>
      </c>
      <c r="C32" s="1" t="s">
        <v>1068</v>
      </c>
      <c r="D32" s="1" t="s">
        <v>1282</v>
      </c>
      <c r="E32" s="3">
        <v>78.677777777777777</v>
      </c>
      <c r="F32" s="3">
        <v>4.4888888888888889</v>
      </c>
      <c r="G32" s="3">
        <v>0.625</v>
      </c>
      <c r="H32" s="3">
        <v>7.2222222222222215E-2</v>
      </c>
      <c r="I32" s="3">
        <v>4.8444444444444441</v>
      </c>
      <c r="J32" s="3">
        <v>0</v>
      </c>
      <c r="K32" s="3">
        <v>0</v>
      </c>
      <c r="L32" s="3">
        <v>2.0611111111111109</v>
      </c>
      <c r="M32" s="3">
        <v>4.5138888888888893</v>
      </c>
      <c r="N32" s="3">
        <v>5.2388888888888889</v>
      </c>
      <c r="O32" s="3">
        <f>SUM(Table2[[#This Row],[Qualified Social Work Staff Hours]:[Other Social Work Staff Hours]])/Table2[[#This Row],[MDS Census]]</f>
        <v>0.12395848044061573</v>
      </c>
      <c r="P32" s="3">
        <v>4.2944444444444443</v>
      </c>
      <c r="Q32" s="3">
        <v>4.2750000000000004</v>
      </c>
      <c r="R32" s="3">
        <f>SUM(Table2[[#This Row],[Qualified Activities Professional Hours]:[Other Activities Professional Hours]])/Table2[[#This Row],[MDS Census]]</f>
        <v>0.10891823188815139</v>
      </c>
      <c r="S32" s="3">
        <v>5.2527777777777782</v>
      </c>
      <c r="T32" s="3">
        <v>0.05</v>
      </c>
      <c r="U32" s="3">
        <v>0</v>
      </c>
      <c r="V32" s="3">
        <f>SUM(Table2[[#This Row],[Occupational Therapist Hours]:[OT Aide Hours]])/Table2[[#This Row],[MDS Census]]</f>
        <v>6.7398672503883636E-2</v>
      </c>
      <c r="W32" s="3">
        <v>8.6402222222222225</v>
      </c>
      <c r="X32" s="3">
        <v>0</v>
      </c>
      <c r="Y32" s="3">
        <v>0</v>
      </c>
      <c r="Z32" s="3">
        <f>SUM(Table2[[#This Row],[Physical Therapist (PT) Hours]:[PT Aide Hours]])/Table2[[#This Row],[MDS Census]]</f>
        <v>0.1098178223414772</v>
      </c>
      <c r="AA32" s="3">
        <v>0</v>
      </c>
      <c r="AB32" s="3">
        <v>0</v>
      </c>
      <c r="AC32" s="3">
        <v>0</v>
      </c>
      <c r="AD32" s="3">
        <v>0</v>
      </c>
      <c r="AE32" s="3">
        <v>0</v>
      </c>
      <c r="AF32" s="3">
        <v>0</v>
      </c>
      <c r="AG32" s="3">
        <v>0</v>
      </c>
      <c r="AH32" s="1" t="s">
        <v>30</v>
      </c>
      <c r="AI32" s="17">
        <v>7</v>
      </c>
      <c r="AJ32" s="1"/>
    </row>
    <row r="33" spans="1:36" x14ac:dyDescent="0.2">
      <c r="A33" s="1" t="s">
        <v>479</v>
      </c>
      <c r="B33" s="1" t="s">
        <v>519</v>
      </c>
      <c r="C33" s="1" t="s">
        <v>1069</v>
      </c>
      <c r="D33" s="1" t="s">
        <v>1283</v>
      </c>
      <c r="E33" s="3">
        <v>40.044444444444444</v>
      </c>
      <c r="F33" s="3">
        <v>11.237777777777779</v>
      </c>
      <c r="G33" s="3">
        <v>0</v>
      </c>
      <c r="H33" s="3">
        <v>0.14888888888888888</v>
      </c>
      <c r="I33" s="3">
        <v>0</v>
      </c>
      <c r="J33" s="3">
        <v>0</v>
      </c>
      <c r="K33" s="3">
        <v>0</v>
      </c>
      <c r="L33" s="3">
        <v>5.0066666666666677</v>
      </c>
      <c r="M33" s="3">
        <v>8.5211111111111109</v>
      </c>
      <c r="N33" s="3">
        <v>0</v>
      </c>
      <c r="O33" s="3">
        <f>SUM(Table2[[#This Row],[Qualified Social Work Staff Hours]:[Other Social Work Staff Hours]])/Table2[[#This Row],[MDS Census]]</f>
        <v>0.21279134295227525</v>
      </c>
      <c r="P33" s="3">
        <v>5.5155555555555562</v>
      </c>
      <c r="Q33" s="3">
        <v>0</v>
      </c>
      <c r="R33" s="3">
        <f>SUM(Table2[[#This Row],[Qualified Activities Professional Hours]:[Other Activities Professional Hours]])/Table2[[#This Row],[MDS Census]]</f>
        <v>0.1377358490566038</v>
      </c>
      <c r="S33" s="3">
        <v>0.69644444444444442</v>
      </c>
      <c r="T33" s="3">
        <v>8.1588888888888906</v>
      </c>
      <c r="U33" s="3">
        <v>0</v>
      </c>
      <c r="V33" s="3">
        <f>SUM(Table2[[#This Row],[Occupational Therapist Hours]:[OT Aide Hours]])/Table2[[#This Row],[MDS Census]]</f>
        <v>0.22113762486126529</v>
      </c>
      <c r="W33" s="3">
        <v>0.78855555555555534</v>
      </c>
      <c r="X33" s="3">
        <v>8.201333333333336</v>
      </c>
      <c r="Y33" s="3">
        <v>1.3975555555555557</v>
      </c>
      <c r="Z33" s="3">
        <f>SUM(Table2[[#This Row],[Physical Therapist (PT) Hours]:[PT Aide Hours]])/Table2[[#This Row],[MDS Census]]</f>
        <v>0.25939789123196455</v>
      </c>
      <c r="AA33" s="3">
        <v>0</v>
      </c>
      <c r="AB33" s="3">
        <v>0</v>
      </c>
      <c r="AC33" s="3">
        <v>0</v>
      </c>
      <c r="AD33" s="3">
        <v>29.761111111111102</v>
      </c>
      <c r="AE33" s="3">
        <v>0</v>
      </c>
      <c r="AF33" s="3">
        <v>0</v>
      </c>
      <c r="AG33" s="3">
        <v>0.12888888888888891</v>
      </c>
      <c r="AH33" s="1" t="s">
        <v>31</v>
      </c>
      <c r="AI33" s="17">
        <v>7</v>
      </c>
      <c r="AJ33" s="1"/>
    </row>
    <row r="34" spans="1:36" x14ac:dyDescent="0.2">
      <c r="A34" s="1" t="s">
        <v>479</v>
      </c>
      <c r="B34" s="1" t="s">
        <v>520</v>
      </c>
      <c r="C34" s="1" t="s">
        <v>1025</v>
      </c>
      <c r="D34" s="1" t="s">
        <v>1276</v>
      </c>
      <c r="E34" s="3">
        <v>155.61111111111111</v>
      </c>
      <c r="F34" s="3">
        <v>42.469444444444441</v>
      </c>
      <c r="G34" s="3">
        <v>0.35</v>
      </c>
      <c r="H34" s="3">
        <v>0</v>
      </c>
      <c r="I34" s="3">
        <v>1.9111111111111112</v>
      </c>
      <c r="J34" s="3">
        <v>0</v>
      </c>
      <c r="K34" s="3">
        <v>0</v>
      </c>
      <c r="L34" s="3">
        <v>7.572222222222222</v>
      </c>
      <c r="M34" s="3">
        <v>11.266666666666667</v>
      </c>
      <c r="N34" s="3">
        <v>0</v>
      </c>
      <c r="O34" s="3">
        <f>SUM(Table2[[#This Row],[Qualified Social Work Staff Hours]:[Other Social Work Staff Hours]])/Table2[[#This Row],[MDS Census]]</f>
        <v>7.2402713316672626E-2</v>
      </c>
      <c r="P34" s="3">
        <v>0</v>
      </c>
      <c r="Q34" s="3">
        <v>26.136111111111113</v>
      </c>
      <c r="R34" s="3">
        <f>SUM(Table2[[#This Row],[Qualified Activities Professional Hours]:[Other Activities Professional Hours]])/Table2[[#This Row],[MDS Census]]</f>
        <v>0.16795787218850411</v>
      </c>
      <c r="S34" s="3">
        <v>12.619444444444444</v>
      </c>
      <c r="T34" s="3">
        <v>10.4</v>
      </c>
      <c r="U34" s="3">
        <v>0</v>
      </c>
      <c r="V34" s="3">
        <f>SUM(Table2[[#This Row],[Occupational Therapist Hours]:[OT Aide Hours]])/Table2[[#This Row],[MDS Census]]</f>
        <v>0.14792931096037129</v>
      </c>
      <c r="W34" s="3">
        <v>18.144444444444446</v>
      </c>
      <c r="X34" s="3">
        <v>8.6444444444444439</v>
      </c>
      <c r="Y34" s="3">
        <v>0</v>
      </c>
      <c r="Z34" s="3">
        <f>SUM(Table2[[#This Row],[Physical Therapist (PT) Hours]:[PT Aide Hours]])/Table2[[#This Row],[MDS Census]]</f>
        <v>0.17215280257051055</v>
      </c>
      <c r="AA34" s="3">
        <v>0</v>
      </c>
      <c r="AB34" s="3">
        <v>0</v>
      </c>
      <c r="AC34" s="3">
        <v>0</v>
      </c>
      <c r="AD34" s="3">
        <v>104.38055555555556</v>
      </c>
      <c r="AE34" s="3">
        <v>0</v>
      </c>
      <c r="AF34" s="3">
        <v>0</v>
      </c>
      <c r="AG34" s="3">
        <v>0</v>
      </c>
      <c r="AH34" s="1" t="s">
        <v>32</v>
      </c>
      <c r="AI34" s="17">
        <v>7</v>
      </c>
      <c r="AJ34" s="1"/>
    </row>
    <row r="35" spans="1:36" x14ac:dyDescent="0.2">
      <c r="A35" s="1" t="s">
        <v>479</v>
      </c>
      <c r="B35" s="1" t="s">
        <v>521</v>
      </c>
      <c r="C35" s="1" t="s">
        <v>1070</v>
      </c>
      <c r="D35" s="1" t="s">
        <v>1247</v>
      </c>
      <c r="E35" s="3">
        <v>55.177777777777777</v>
      </c>
      <c r="F35" s="3">
        <v>5.4222222222222225</v>
      </c>
      <c r="G35" s="3">
        <v>0.3</v>
      </c>
      <c r="H35" s="3">
        <v>6.6666666666666666E-2</v>
      </c>
      <c r="I35" s="3">
        <v>0.57222222222222219</v>
      </c>
      <c r="J35" s="3">
        <v>0</v>
      </c>
      <c r="K35" s="3">
        <v>0</v>
      </c>
      <c r="L35" s="3">
        <v>4.8305555555555557</v>
      </c>
      <c r="M35" s="3">
        <v>0</v>
      </c>
      <c r="N35" s="3">
        <v>5.2861111111111114</v>
      </c>
      <c r="O35" s="3">
        <f>SUM(Table2[[#This Row],[Qualified Social Work Staff Hours]:[Other Social Work Staff Hours]])/Table2[[#This Row],[MDS Census]]</f>
        <v>9.5801449859041488E-2</v>
      </c>
      <c r="P35" s="3">
        <v>5.4611111111111112</v>
      </c>
      <c r="Q35" s="3">
        <v>4.2444444444444445</v>
      </c>
      <c r="R35" s="3">
        <f>SUM(Table2[[#This Row],[Qualified Activities Professional Hours]:[Other Activities Professional Hours]])/Table2[[#This Row],[MDS Census]]</f>
        <v>0.17589609343536045</v>
      </c>
      <c r="S35" s="3">
        <v>0.95833333333333337</v>
      </c>
      <c r="T35" s="3">
        <v>3.4166666666666665</v>
      </c>
      <c r="U35" s="3">
        <v>0</v>
      </c>
      <c r="V35" s="3">
        <f>SUM(Table2[[#This Row],[Occupational Therapist Hours]:[OT Aide Hours]])/Table2[[#This Row],[MDS Census]]</f>
        <v>7.9289166331051153E-2</v>
      </c>
      <c r="W35" s="3">
        <v>3.4308888888888887</v>
      </c>
      <c r="X35" s="3">
        <v>0</v>
      </c>
      <c r="Y35" s="3">
        <v>0</v>
      </c>
      <c r="Z35" s="3">
        <f>SUM(Table2[[#This Row],[Physical Therapist (PT) Hours]:[PT Aide Hours]])/Table2[[#This Row],[MDS Census]]</f>
        <v>6.2178815948449449E-2</v>
      </c>
      <c r="AA35" s="3">
        <v>0</v>
      </c>
      <c r="AB35" s="3">
        <v>0</v>
      </c>
      <c r="AC35" s="3">
        <v>0</v>
      </c>
      <c r="AD35" s="3">
        <v>0</v>
      </c>
      <c r="AE35" s="3">
        <v>0.96111111111111114</v>
      </c>
      <c r="AF35" s="3">
        <v>0</v>
      </c>
      <c r="AG35" s="3">
        <v>0</v>
      </c>
      <c r="AH35" s="1" t="s">
        <v>33</v>
      </c>
      <c r="AI35" s="17">
        <v>7</v>
      </c>
      <c r="AJ35" s="1"/>
    </row>
    <row r="36" spans="1:36" x14ac:dyDescent="0.2">
      <c r="A36" s="1" t="s">
        <v>479</v>
      </c>
      <c r="B36" s="1" t="s">
        <v>522</v>
      </c>
      <c r="C36" s="1" t="s">
        <v>1050</v>
      </c>
      <c r="D36" s="1" t="s">
        <v>1276</v>
      </c>
      <c r="E36" s="3">
        <v>38.477777777777774</v>
      </c>
      <c r="F36" s="3">
        <v>5.333333333333333</v>
      </c>
      <c r="G36" s="3">
        <v>0</v>
      </c>
      <c r="H36" s="3">
        <v>0.3056666666666667</v>
      </c>
      <c r="I36" s="3">
        <v>2.6333333333333333</v>
      </c>
      <c r="J36" s="3">
        <v>0</v>
      </c>
      <c r="K36" s="3">
        <v>0</v>
      </c>
      <c r="L36" s="3">
        <v>4.3564444444444463</v>
      </c>
      <c r="M36" s="3">
        <v>5.7611111111111111</v>
      </c>
      <c r="N36" s="3">
        <v>0</v>
      </c>
      <c r="O36" s="3">
        <f>SUM(Table2[[#This Row],[Qualified Social Work Staff Hours]:[Other Social Work Staff Hours]])/Table2[[#This Row],[MDS Census]]</f>
        <v>0.14972567138319379</v>
      </c>
      <c r="P36" s="3">
        <v>7.8944444444444448</v>
      </c>
      <c r="Q36" s="3">
        <v>0</v>
      </c>
      <c r="R36" s="3">
        <f>SUM(Table2[[#This Row],[Qualified Activities Professional Hours]:[Other Activities Professional Hours]])/Table2[[#This Row],[MDS Census]]</f>
        <v>0.20516892867455966</v>
      </c>
      <c r="S36" s="3">
        <v>5.214666666666667</v>
      </c>
      <c r="T36" s="3">
        <v>11.472777777777781</v>
      </c>
      <c r="U36" s="3">
        <v>0</v>
      </c>
      <c r="V36" s="3">
        <f>SUM(Table2[[#This Row],[Occupational Therapist Hours]:[OT Aide Hours]])/Table2[[#This Row],[MDS Census]]</f>
        <v>0.43369044181345667</v>
      </c>
      <c r="W36" s="3">
        <v>4.4413333333333327</v>
      </c>
      <c r="X36" s="3">
        <v>7.8787777777777785</v>
      </c>
      <c r="Y36" s="3">
        <v>0</v>
      </c>
      <c r="Z36" s="3">
        <f>SUM(Table2[[#This Row],[Physical Therapist (PT) Hours]:[PT Aide Hours]])/Table2[[#This Row],[MDS Census]]</f>
        <v>0.32018769852728851</v>
      </c>
      <c r="AA36" s="3">
        <v>0</v>
      </c>
      <c r="AB36" s="3">
        <v>0</v>
      </c>
      <c r="AC36" s="3">
        <v>0</v>
      </c>
      <c r="AD36" s="3">
        <v>0</v>
      </c>
      <c r="AE36" s="3">
        <v>0</v>
      </c>
      <c r="AF36" s="3">
        <v>3.1527777777777777</v>
      </c>
      <c r="AG36" s="3">
        <v>0</v>
      </c>
      <c r="AH36" s="1" t="s">
        <v>34</v>
      </c>
      <c r="AI36" s="17">
        <v>7</v>
      </c>
      <c r="AJ36" s="1"/>
    </row>
    <row r="37" spans="1:36" x14ac:dyDescent="0.2">
      <c r="A37" s="1" t="s">
        <v>479</v>
      </c>
      <c r="B37" s="1" t="s">
        <v>523</v>
      </c>
      <c r="C37" s="1" t="s">
        <v>1071</v>
      </c>
      <c r="D37" s="1" t="s">
        <v>1239</v>
      </c>
      <c r="E37" s="3">
        <v>83.37777777777778</v>
      </c>
      <c r="F37" s="3">
        <v>5.4222222222222225</v>
      </c>
      <c r="G37" s="3">
        <v>3.888888888888889E-2</v>
      </c>
      <c r="H37" s="3">
        <v>0</v>
      </c>
      <c r="I37" s="3">
        <v>2.0527777777777776</v>
      </c>
      <c r="J37" s="3">
        <v>0</v>
      </c>
      <c r="K37" s="3">
        <v>0</v>
      </c>
      <c r="L37" s="3">
        <v>1.5333333333333334</v>
      </c>
      <c r="M37" s="3">
        <v>11.183333333333334</v>
      </c>
      <c r="N37" s="3">
        <v>0</v>
      </c>
      <c r="O37" s="3">
        <f>SUM(Table2[[#This Row],[Qualified Social Work Staff Hours]:[Other Social Work Staff Hours]])/Table2[[#This Row],[MDS Census]]</f>
        <v>0.13412846481876334</v>
      </c>
      <c r="P37" s="3">
        <v>1.9722222222222223</v>
      </c>
      <c r="Q37" s="3">
        <v>5.1055555555555552</v>
      </c>
      <c r="R37" s="3">
        <f>SUM(Table2[[#This Row],[Qualified Activities Professional Hours]:[Other Activities Professional Hours]])/Table2[[#This Row],[MDS Census]]</f>
        <v>8.4888059701492533E-2</v>
      </c>
      <c r="S37" s="3">
        <v>5.15</v>
      </c>
      <c r="T37" s="3">
        <v>4.6416666666666666</v>
      </c>
      <c r="U37" s="3">
        <v>0</v>
      </c>
      <c r="V37" s="3">
        <f>SUM(Table2[[#This Row],[Occupational Therapist Hours]:[OT Aide Hours]])/Table2[[#This Row],[MDS Census]]</f>
        <v>0.11743736673773988</v>
      </c>
      <c r="W37" s="3">
        <v>4.2722222222222221</v>
      </c>
      <c r="X37" s="3">
        <v>5.052777777777778</v>
      </c>
      <c r="Y37" s="3">
        <v>0</v>
      </c>
      <c r="Z37" s="3">
        <f>SUM(Table2[[#This Row],[Physical Therapist (PT) Hours]:[PT Aide Hours]])/Table2[[#This Row],[MDS Census]]</f>
        <v>0.11184035181236672</v>
      </c>
      <c r="AA37" s="3">
        <v>0</v>
      </c>
      <c r="AB37" s="3">
        <v>0</v>
      </c>
      <c r="AC37" s="3">
        <v>0</v>
      </c>
      <c r="AD37" s="3">
        <v>0</v>
      </c>
      <c r="AE37" s="3">
        <v>0</v>
      </c>
      <c r="AF37" s="3">
        <v>0</v>
      </c>
      <c r="AG37" s="3">
        <v>0</v>
      </c>
      <c r="AH37" s="1" t="s">
        <v>35</v>
      </c>
      <c r="AI37" s="17">
        <v>7</v>
      </c>
      <c r="AJ37" s="1"/>
    </row>
    <row r="38" spans="1:36" x14ac:dyDescent="0.2">
      <c r="A38" s="1" t="s">
        <v>479</v>
      </c>
      <c r="B38" s="1" t="s">
        <v>524</v>
      </c>
      <c r="C38" s="1" t="s">
        <v>1070</v>
      </c>
      <c r="D38" s="1" t="s">
        <v>1247</v>
      </c>
      <c r="E38" s="3">
        <v>41.333333333333336</v>
      </c>
      <c r="F38" s="3">
        <v>5.7142222222222259</v>
      </c>
      <c r="G38" s="3">
        <v>5.5216666666666674</v>
      </c>
      <c r="H38" s="3">
        <v>7.2222222222222215E-2</v>
      </c>
      <c r="I38" s="3">
        <v>0</v>
      </c>
      <c r="J38" s="3">
        <v>0</v>
      </c>
      <c r="K38" s="3">
        <v>0</v>
      </c>
      <c r="L38" s="3">
        <v>0</v>
      </c>
      <c r="M38" s="3">
        <v>0</v>
      </c>
      <c r="N38" s="3">
        <v>5.3207777777777787</v>
      </c>
      <c r="O38" s="3">
        <f>SUM(Table2[[#This Row],[Qualified Social Work Staff Hours]:[Other Social Work Staff Hours]])/Table2[[#This Row],[MDS Census]]</f>
        <v>0.12872849462365593</v>
      </c>
      <c r="P38" s="3">
        <v>0</v>
      </c>
      <c r="Q38" s="3">
        <v>4.1692222222222233</v>
      </c>
      <c r="R38" s="3">
        <f>SUM(Table2[[#This Row],[Qualified Activities Professional Hours]:[Other Activities Professional Hours]])/Table2[[#This Row],[MDS Census]]</f>
        <v>0.1008682795698925</v>
      </c>
      <c r="S38" s="3">
        <v>0.39477777777777773</v>
      </c>
      <c r="T38" s="3">
        <v>2.8493333333333339</v>
      </c>
      <c r="U38" s="3">
        <v>0</v>
      </c>
      <c r="V38" s="3">
        <f>SUM(Table2[[#This Row],[Occupational Therapist Hours]:[OT Aide Hours]])/Table2[[#This Row],[MDS Census]]</f>
        <v>7.8486559139784959E-2</v>
      </c>
      <c r="W38" s="3">
        <v>0.49388888888888893</v>
      </c>
      <c r="X38" s="3">
        <v>2.754111111111111</v>
      </c>
      <c r="Y38" s="3">
        <v>0</v>
      </c>
      <c r="Z38" s="3">
        <f>SUM(Table2[[#This Row],[Physical Therapist (PT) Hours]:[PT Aide Hours]])/Table2[[#This Row],[MDS Census]]</f>
        <v>7.8580645161290319E-2</v>
      </c>
      <c r="AA38" s="3">
        <v>0</v>
      </c>
      <c r="AB38" s="3">
        <v>0</v>
      </c>
      <c r="AC38" s="3">
        <v>0</v>
      </c>
      <c r="AD38" s="3">
        <v>0</v>
      </c>
      <c r="AE38" s="3">
        <v>0</v>
      </c>
      <c r="AF38" s="3">
        <v>0</v>
      </c>
      <c r="AG38" s="3">
        <v>0</v>
      </c>
      <c r="AH38" s="1" t="s">
        <v>36</v>
      </c>
      <c r="AI38" s="17">
        <v>7</v>
      </c>
      <c r="AJ38" s="1"/>
    </row>
    <row r="39" spans="1:36" x14ac:dyDescent="0.2">
      <c r="A39" s="1" t="s">
        <v>479</v>
      </c>
      <c r="B39" s="1" t="s">
        <v>525</v>
      </c>
      <c r="C39" s="1" t="s">
        <v>1072</v>
      </c>
      <c r="D39" s="1" t="s">
        <v>1242</v>
      </c>
      <c r="E39" s="3">
        <v>67.477777777777774</v>
      </c>
      <c r="F39" s="3">
        <v>13.986111111111114</v>
      </c>
      <c r="G39" s="3">
        <v>0</v>
      </c>
      <c r="H39" s="3">
        <v>0.23144444444444442</v>
      </c>
      <c r="I39" s="3">
        <v>0.37777777777777777</v>
      </c>
      <c r="J39" s="3">
        <v>0</v>
      </c>
      <c r="K39" s="3">
        <v>0</v>
      </c>
      <c r="L39" s="3">
        <v>3.4624444444444431</v>
      </c>
      <c r="M39" s="3">
        <v>0</v>
      </c>
      <c r="N39" s="3">
        <v>5.1250000000000009</v>
      </c>
      <c r="O39" s="3">
        <f>SUM(Table2[[#This Row],[Qualified Social Work Staff Hours]:[Other Social Work Staff Hours]])/Table2[[#This Row],[MDS Census]]</f>
        <v>7.5950930347439508E-2</v>
      </c>
      <c r="P39" s="3">
        <v>3.8942222222222225</v>
      </c>
      <c r="Q39" s="3">
        <v>0</v>
      </c>
      <c r="R39" s="3">
        <f>SUM(Table2[[#This Row],[Qualified Activities Professional Hours]:[Other Activities Professional Hours]])/Table2[[#This Row],[MDS Census]]</f>
        <v>5.7711180635600205E-2</v>
      </c>
      <c r="S39" s="3">
        <v>3.2841111111111103</v>
      </c>
      <c r="T39" s="3">
        <v>0</v>
      </c>
      <c r="U39" s="3">
        <v>0</v>
      </c>
      <c r="V39" s="3">
        <f>SUM(Table2[[#This Row],[Occupational Therapist Hours]:[OT Aide Hours]])/Table2[[#This Row],[MDS Census]]</f>
        <v>4.8669520829902842E-2</v>
      </c>
      <c r="W39" s="3">
        <v>1.9126666666666667</v>
      </c>
      <c r="X39" s="3">
        <v>3.8006666666666669</v>
      </c>
      <c r="Y39" s="3">
        <v>0</v>
      </c>
      <c r="Z39" s="3">
        <f>SUM(Table2[[#This Row],[Physical Therapist (PT) Hours]:[PT Aide Hours]])/Table2[[#This Row],[MDS Census]]</f>
        <v>8.466985015643011E-2</v>
      </c>
      <c r="AA39" s="3">
        <v>0</v>
      </c>
      <c r="AB39" s="3">
        <v>0</v>
      </c>
      <c r="AC39" s="3">
        <v>0</v>
      </c>
      <c r="AD39" s="3">
        <v>0</v>
      </c>
      <c r="AE39" s="3">
        <v>0</v>
      </c>
      <c r="AF39" s="3">
        <v>0</v>
      </c>
      <c r="AG39" s="3">
        <v>0</v>
      </c>
      <c r="AH39" s="1" t="s">
        <v>37</v>
      </c>
      <c r="AI39" s="17">
        <v>7</v>
      </c>
      <c r="AJ39" s="1"/>
    </row>
    <row r="40" spans="1:36" x14ac:dyDescent="0.2">
      <c r="A40" s="1" t="s">
        <v>479</v>
      </c>
      <c r="B40" s="1" t="s">
        <v>526</v>
      </c>
      <c r="C40" s="1" t="s">
        <v>982</v>
      </c>
      <c r="D40" s="1" t="s">
        <v>1215</v>
      </c>
      <c r="E40" s="3">
        <v>32.644444444444446</v>
      </c>
      <c r="F40" s="3">
        <v>16.041666666666668</v>
      </c>
      <c r="G40" s="3">
        <v>0.4</v>
      </c>
      <c r="H40" s="3">
        <v>0.35555555555555557</v>
      </c>
      <c r="I40" s="3">
        <v>0.38333333333333336</v>
      </c>
      <c r="J40" s="3">
        <v>0</v>
      </c>
      <c r="K40" s="3">
        <v>0</v>
      </c>
      <c r="L40" s="3">
        <v>1.2409999999999999</v>
      </c>
      <c r="M40" s="3">
        <v>0</v>
      </c>
      <c r="N40" s="3">
        <v>8.6666666666666661</v>
      </c>
      <c r="O40" s="3">
        <f>SUM(Table2[[#This Row],[Qualified Social Work Staff Hours]:[Other Social Work Staff Hours]])/Table2[[#This Row],[MDS Census]]</f>
        <v>0.26548672566371678</v>
      </c>
      <c r="P40" s="3">
        <v>5.3888888888888893</v>
      </c>
      <c r="Q40" s="3">
        <v>0</v>
      </c>
      <c r="R40" s="3">
        <f>SUM(Table2[[#This Row],[Qualified Activities Professional Hours]:[Other Activities Professional Hours]])/Table2[[#This Row],[MDS Census]]</f>
        <v>0.1650782845473111</v>
      </c>
      <c r="S40" s="3">
        <v>2.6368888888888891</v>
      </c>
      <c r="T40" s="3">
        <v>0.17377777777777778</v>
      </c>
      <c r="U40" s="3">
        <v>0</v>
      </c>
      <c r="V40" s="3">
        <f>SUM(Table2[[#This Row],[Occupational Therapist Hours]:[OT Aide Hours]])/Table2[[#This Row],[MDS Census]]</f>
        <v>8.6099387338325381E-2</v>
      </c>
      <c r="W40" s="3">
        <v>1.3410000000000004</v>
      </c>
      <c r="X40" s="3">
        <v>3.0210000000000004</v>
      </c>
      <c r="Y40" s="3">
        <v>1.8532222222222225</v>
      </c>
      <c r="Z40" s="3">
        <f>SUM(Table2[[#This Row],[Physical Therapist (PT) Hours]:[PT Aide Hours]])/Table2[[#This Row],[MDS Census]]</f>
        <v>0.19039142273655552</v>
      </c>
      <c r="AA40" s="3">
        <v>0</v>
      </c>
      <c r="AB40" s="3">
        <v>0</v>
      </c>
      <c r="AC40" s="3">
        <v>0</v>
      </c>
      <c r="AD40" s="3">
        <v>0</v>
      </c>
      <c r="AE40" s="3">
        <v>0</v>
      </c>
      <c r="AF40" s="3">
        <v>0</v>
      </c>
      <c r="AG40" s="3">
        <v>0</v>
      </c>
      <c r="AH40" s="1" t="s">
        <v>38</v>
      </c>
      <c r="AI40" s="17">
        <v>7</v>
      </c>
      <c r="AJ40" s="1"/>
    </row>
    <row r="41" spans="1:36" x14ac:dyDescent="0.2">
      <c r="A41" s="1" t="s">
        <v>479</v>
      </c>
      <c r="B41" s="1" t="s">
        <v>527</v>
      </c>
      <c r="C41" s="1" t="s">
        <v>1065</v>
      </c>
      <c r="D41" s="1" t="s">
        <v>1279</v>
      </c>
      <c r="E41" s="3">
        <v>85.211111111111109</v>
      </c>
      <c r="F41" s="3">
        <v>35.417333333333325</v>
      </c>
      <c r="G41" s="3">
        <v>0.38333333333333336</v>
      </c>
      <c r="H41" s="3">
        <v>0.47944444444444445</v>
      </c>
      <c r="I41" s="3">
        <v>0.40555555555555556</v>
      </c>
      <c r="J41" s="3">
        <v>0</v>
      </c>
      <c r="K41" s="3">
        <v>0</v>
      </c>
      <c r="L41" s="3">
        <v>7.1382222222222174</v>
      </c>
      <c r="M41" s="3">
        <v>4.2666666666666666</v>
      </c>
      <c r="N41" s="3">
        <v>4.4597777777777772</v>
      </c>
      <c r="O41" s="3">
        <f>SUM(Table2[[#This Row],[Qualified Social Work Staff Hours]:[Other Social Work Staff Hours]])/Table2[[#This Row],[MDS Census]]</f>
        <v>0.10240970139522752</v>
      </c>
      <c r="P41" s="3">
        <v>4.6719999999999997</v>
      </c>
      <c r="Q41" s="3">
        <v>4.070666666666666</v>
      </c>
      <c r="R41" s="3">
        <f>SUM(Table2[[#This Row],[Qualified Activities Professional Hours]:[Other Activities Professional Hours]])/Table2[[#This Row],[MDS Census]]</f>
        <v>0.10260007823705827</v>
      </c>
      <c r="S41" s="3">
        <v>9.4474444444444448</v>
      </c>
      <c r="T41" s="3">
        <v>8.1353333333333371</v>
      </c>
      <c r="U41" s="3">
        <v>0</v>
      </c>
      <c r="V41" s="3">
        <f>SUM(Table2[[#This Row],[Occupational Therapist Hours]:[OT Aide Hours]])/Table2[[#This Row],[MDS Census]]</f>
        <v>0.20634372147607255</v>
      </c>
      <c r="W41" s="3">
        <v>2.0863333333333336</v>
      </c>
      <c r="X41" s="3">
        <v>18.681999999999995</v>
      </c>
      <c r="Y41" s="3">
        <v>0</v>
      </c>
      <c r="Z41" s="3">
        <f>SUM(Table2[[#This Row],[Physical Therapist (PT) Hours]:[PT Aide Hours]])/Table2[[#This Row],[MDS Census]]</f>
        <v>0.24372799582735682</v>
      </c>
      <c r="AA41" s="3">
        <v>0</v>
      </c>
      <c r="AB41" s="3">
        <v>0</v>
      </c>
      <c r="AC41" s="3">
        <v>0</v>
      </c>
      <c r="AD41" s="3">
        <v>0</v>
      </c>
      <c r="AE41" s="3">
        <v>0</v>
      </c>
      <c r="AF41" s="3">
        <v>0</v>
      </c>
      <c r="AG41" s="3">
        <v>0</v>
      </c>
      <c r="AH41" s="1" t="s">
        <v>39</v>
      </c>
      <c r="AI41" s="17">
        <v>7</v>
      </c>
      <c r="AJ41" s="1"/>
    </row>
    <row r="42" spans="1:36" x14ac:dyDescent="0.2">
      <c r="A42" s="1" t="s">
        <v>479</v>
      </c>
      <c r="B42" s="1" t="s">
        <v>528</v>
      </c>
      <c r="C42" s="1" t="s">
        <v>985</v>
      </c>
      <c r="D42" s="1" t="s">
        <v>1227</v>
      </c>
      <c r="E42" s="3">
        <v>111.38888888888889</v>
      </c>
      <c r="F42" s="3">
        <v>5.6</v>
      </c>
      <c r="G42" s="3">
        <v>0</v>
      </c>
      <c r="H42" s="3">
        <v>0</v>
      </c>
      <c r="I42" s="3">
        <v>5.4222222222222225</v>
      </c>
      <c r="J42" s="3">
        <v>0</v>
      </c>
      <c r="K42" s="3">
        <v>0</v>
      </c>
      <c r="L42" s="3">
        <v>6.164111111111108</v>
      </c>
      <c r="M42" s="3">
        <v>0</v>
      </c>
      <c r="N42" s="3">
        <v>5.2516666666666669</v>
      </c>
      <c r="O42" s="3">
        <f>SUM(Table2[[#This Row],[Qualified Social Work Staff Hours]:[Other Social Work Staff Hours]])/Table2[[#This Row],[MDS Census]]</f>
        <v>4.7147132169576063E-2</v>
      </c>
      <c r="P42" s="3">
        <v>5.410000000000001</v>
      </c>
      <c r="Q42" s="3">
        <v>0.8358888888888889</v>
      </c>
      <c r="R42" s="3">
        <f>SUM(Table2[[#This Row],[Qualified Activities Professional Hours]:[Other Activities Professional Hours]])/Table2[[#This Row],[MDS Census]]</f>
        <v>5.6072817955112236E-2</v>
      </c>
      <c r="S42" s="3">
        <v>5.2267777777777775</v>
      </c>
      <c r="T42" s="3">
        <v>5.5888888888888886</v>
      </c>
      <c r="U42" s="3">
        <v>0</v>
      </c>
      <c r="V42" s="3">
        <f>SUM(Table2[[#This Row],[Occupational Therapist Hours]:[OT Aide Hours]])/Table2[[#This Row],[MDS Census]]</f>
        <v>9.7098254364089767E-2</v>
      </c>
      <c r="W42" s="3">
        <v>5.3875555555555552</v>
      </c>
      <c r="X42" s="3">
        <v>8.8252222222222212</v>
      </c>
      <c r="Y42" s="3">
        <v>0</v>
      </c>
      <c r="Z42" s="3">
        <f>SUM(Table2[[#This Row],[Physical Therapist (PT) Hours]:[PT Aide Hours]])/Table2[[#This Row],[MDS Census]]</f>
        <v>0.12759600997506235</v>
      </c>
      <c r="AA42" s="3">
        <v>0</v>
      </c>
      <c r="AB42" s="3">
        <v>0</v>
      </c>
      <c r="AC42" s="3">
        <v>0</v>
      </c>
      <c r="AD42" s="3">
        <v>0</v>
      </c>
      <c r="AE42" s="3">
        <v>0</v>
      </c>
      <c r="AF42" s="3">
        <v>0</v>
      </c>
      <c r="AG42" s="3">
        <v>0</v>
      </c>
      <c r="AH42" s="1" t="s">
        <v>40</v>
      </c>
      <c r="AI42" s="17">
        <v>7</v>
      </c>
      <c r="AJ42" s="1"/>
    </row>
    <row r="43" spans="1:36" x14ac:dyDescent="0.2">
      <c r="A43" s="1" t="s">
        <v>479</v>
      </c>
      <c r="B43" s="1" t="s">
        <v>529</v>
      </c>
      <c r="C43" s="1" t="s">
        <v>1073</v>
      </c>
      <c r="D43" s="1" t="s">
        <v>1219</v>
      </c>
      <c r="E43" s="3">
        <v>47.06666666666667</v>
      </c>
      <c r="F43" s="3">
        <v>23.622</v>
      </c>
      <c r="G43" s="3">
        <v>2.7777777777777779E-3</v>
      </c>
      <c r="H43" s="3">
        <v>4.4444444444444446E-2</v>
      </c>
      <c r="I43" s="3">
        <v>0</v>
      </c>
      <c r="J43" s="3">
        <v>0</v>
      </c>
      <c r="K43" s="3">
        <v>0</v>
      </c>
      <c r="L43" s="3">
        <v>6.1111111111111109E-2</v>
      </c>
      <c r="M43" s="3">
        <v>0</v>
      </c>
      <c r="N43" s="3">
        <v>5.407333333333332</v>
      </c>
      <c r="O43" s="3">
        <f>SUM(Table2[[#This Row],[Qualified Social Work Staff Hours]:[Other Social Work Staff Hours]])/Table2[[#This Row],[MDS Census]]</f>
        <v>0.1148866855524079</v>
      </c>
      <c r="P43" s="3">
        <v>4.8588888888888899</v>
      </c>
      <c r="Q43" s="3">
        <v>0</v>
      </c>
      <c r="R43" s="3">
        <f>SUM(Table2[[#This Row],[Qualified Activities Professional Hours]:[Other Activities Professional Hours]])/Table2[[#This Row],[MDS Census]]</f>
        <v>0.10323418319169028</v>
      </c>
      <c r="S43" s="3">
        <v>1.5057777777777779</v>
      </c>
      <c r="T43" s="3">
        <v>4.8237777777777779</v>
      </c>
      <c r="U43" s="3">
        <v>0</v>
      </c>
      <c r="V43" s="3">
        <f>SUM(Table2[[#This Row],[Occupational Therapist Hours]:[OT Aide Hours]])/Table2[[#This Row],[MDS Census]]</f>
        <v>0.13448064211520303</v>
      </c>
      <c r="W43" s="3">
        <v>1.6762222222222221</v>
      </c>
      <c r="X43" s="3">
        <v>6.9672222222222233</v>
      </c>
      <c r="Y43" s="3">
        <v>0</v>
      </c>
      <c r="Z43" s="3">
        <f>SUM(Table2[[#This Row],[Physical Therapist (PT) Hours]:[PT Aide Hours]])/Table2[[#This Row],[MDS Census]]</f>
        <v>0.18364258734655334</v>
      </c>
      <c r="AA43" s="3">
        <v>0</v>
      </c>
      <c r="AB43" s="3">
        <v>0</v>
      </c>
      <c r="AC43" s="3">
        <v>0</v>
      </c>
      <c r="AD43" s="3">
        <v>0</v>
      </c>
      <c r="AE43" s="3">
        <v>0</v>
      </c>
      <c r="AF43" s="3">
        <v>0</v>
      </c>
      <c r="AG43" s="3">
        <v>0</v>
      </c>
      <c r="AH43" s="1" t="s">
        <v>41</v>
      </c>
      <c r="AI43" s="17">
        <v>7</v>
      </c>
      <c r="AJ43" s="1"/>
    </row>
    <row r="44" spans="1:36" x14ac:dyDescent="0.2">
      <c r="A44" s="1" t="s">
        <v>479</v>
      </c>
      <c r="B44" s="1" t="s">
        <v>530</v>
      </c>
      <c r="C44" s="1" t="s">
        <v>977</v>
      </c>
      <c r="D44" s="1" t="s">
        <v>1276</v>
      </c>
      <c r="E44" s="3">
        <v>84.36666666666666</v>
      </c>
      <c r="F44" s="3">
        <v>4.833333333333333</v>
      </c>
      <c r="G44" s="3">
        <v>0.10833333333333334</v>
      </c>
      <c r="H44" s="3">
        <v>0.23333333333333334</v>
      </c>
      <c r="I44" s="3">
        <v>0</v>
      </c>
      <c r="J44" s="3">
        <v>0</v>
      </c>
      <c r="K44" s="3">
        <v>0</v>
      </c>
      <c r="L44" s="3">
        <v>1.5392222222222223</v>
      </c>
      <c r="M44" s="3">
        <v>4.3555555555555552</v>
      </c>
      <c r="N44" s="3">
        <v>0</v>
      </c>
      <c r="O44" s="3">
        <f>SUM(Table2[[#This Row],[Qualified Social Work Staff Hours]:[Other Social Work Staff Hours]])/Table2[[#This Row],[MDS Census]]</f>
        <v>5.1626498090346369E-2</v>
      </c>
      <c r="P44" s="3">
        <v>0</v>
      </c>
      <c r="Q44" s="3">
        <v>11.941666666666666</v>
      </c>
      <c r="R44" s="3">
        <f>SUM(Table2[[#This Row],[Qualified Activities Professional Hours]:[Other Activities Professional Hours]])/Table2[[#This Row],[MDS Census]]</f>
        <v>0.14154484393520347</v>
      </c>
      <c r="S44" s="3">
        <v>1.426333333333333</v>
      </c>
      <c r="T44" s="3">
        <v>6.1315555555555559</v>
      </c>
      <c r="U44" s="3">
        <v>0</v>
      </c>
      <c r="V44" s="3">
        <f>SUM(Table2[[#This Row],[Occupational Therapist Hours]:[OT Aide Hours]])/Table2[[#This Row],[MDS Census]]</f>
        <v>8.9583827209271702E-2</v>
      </c>
      <c r="W44" s="3">
        <v>1.7055555555555555</v>
      </c>
      <c r="X44" s="3">
        <v>4.5274444444444457</v>
      </c>
      <c r="Y44" s="3">
        <v>5.9777777777777784E-2</v>
      </c>
      <c r="Z44" s="3">
        <f>SUM(Table2[[#This Row],[Physical Therapist (PT) Hours]:[PT Aide Hours]])/Table2[[#This Row],[MDS Census]]</f>
        <v>7.4588436718029782E-2</v>
      </c>
      <c r="AA44" s="3">
        <v>0</v>
      </c>
      <c r="AB44" s="3">
        <v>0</v>
      </c>
      <c r="AC44" s="3">
        <v>0</v>
      </c>
      <c r="AD44" s="3">
        <v>0</v>
      </c>
      <c r="AE44" s="3">
        <v>0</v>
      </c>
      <c r="AF44" s="3">
        <v>0</v>
      </c>
      <c r="AG44" s="3">
        <v>0</v>
      </c>
      <c r="AH44" s="1" t="s">
        <v>42</v>
      </c>
      <c r="AI44" s="17">
        <v>7</v>
      </c>
      <c r="AJ44" s="1"/>
    </row>
    <row r="45" spans="1:36" x14ac:dyDescent="0.2">
      <c r="A45" s="1" t="s">
        <v>479</v>
      </c>
      <c r="B45" s="1" t="s">
        <v>531</v>
      </c>
      <c r="C45" s="1" t="s">
        <v>1074</v>
      </c>
      <c r="D45" s="1" t="s">
        <v>1262</v>
      </c>
      <c r="E45" s="3">
        <v>54.655555555555559</v>
      </c>
      <c r="F45" s="3">
        <v>24.227777777777778</v>
      </c>
      <c r="G45" s="3">
        <v>6.1111111111111109E-2</v>
      </c>
      <c r="H45" s="3">
        <v>0.15555555555555556</v>
      </c>
      <c r="I45" s="3">
        <v>0.22777777777777777</v>
      </c>
      <c r="J45" s="3">
        <v>0</v>
      </c>
      <c r="K45" s="3">
        <v>0</v>
      </c>
      <c r="L45" s="3">
        <v>3.6214444444444447</v>
      </c>
      <c r="M45" s="3">
        <v>4.041666666666667</v>
      </c>
      <c r="N45" s="3">
        <v>0</v>
      </c>
      <c r="O45" s="3">
        <f>SUM(Table2[[#This Row],[Qualified Social Work Staff Hours]:[Other Social Work Staff Hours]])/Table2[[#This Row],[MDS Census]]</f>
        <v>7.3947956901809317E-2</v>
      </c>
      <c r="P45" s="3">
        <v>5.7805555555555559</v>
      </c>
      <c r="Q45" s="3">
        <v>0.3611111111111111</v>
      </c>
      <c r="R45" s="3">
        <f>SUM(Table2[[#This Row],[Qualified Activities Professional Hours]:[Other Activities Professional Hours]])/Table2[[#This Row],[MDS Census]]</f>
        <v>0.11237040048790403</v>
      </c>
      <c r="S45" s="3">
        <v>0.85155555555555551</v>
      </c>
      <c r="T45" s="3">
        <v>3.9796666666666645</v>
      </c>
      <c r="U45" s="3">
        <v>0</v>
      </c>
      <c r="V45" s="3">
        <f>SUM(Table2[[#This Row],[Occupational Therapist Hours]:[OT Aide Hours]])/Table2[[#This Row],[MDS Census]]</f>
        <v>8.8393982516771649E-2</v>
      </c>
      <c r="W45" s="3">
        <v>4.9842222222222219</v>
      </c>
      <c r="X45" s="3">
        <v>5.0279999999999996</v>
      </c>
      <c r="Y45" s="3">
        <v>0</v>
      </c>
      <c r="Z45" s="3">
        <f>SUM(Table2[[#This Row],[Physical Therapist (PT) Hours]:[PT Aide Hours]])/Table2[[#This Row],[MDS Census]]</f>
        <v>0.18318763976417968</v>
      </c>
      <c r="AA45" s="3">
        <v>0</v>
      </c>
      <c r="AB45" s="3">
        <v>0</v>
      </c>
      <c r="AC45" s="3">
        <v>0</v>
      </c>
      <c r="AD45" s="3">
        <v>0</v>
      </c>
      <c r="AE45" s="3">
        <v>0</v>
      </c>
      <c r="AF45" s="3">
        <v>0</v>
      </c>
      <c r="AG45" s="3">
        <v>0</v>
      </c>
      <c r="AH45" s="1" t="s">
        <v>43</v>
      </c>
      <c r="AI45" s="17">
        <v>7</v>
      </c>
      <c r="AJ45" s="1"/>
    </row>
    <row r="46" spans="1:36" x14ac:dyDescent="0.2">
      <c r="A46" s="1" t="s">
        <v>479</v>
      </c>
      <c r="B46" s="1" t="s">
        <v>532</v>
      </c>
      <c r="C46" s="1" t="s">
        <v>1031</v>
      </c>
      <c r="D46" s="1" t="s">
        <v>1203</v>
      </c>
      <c r="E46" s="3">
        <v>62.37777777777778</v>
      </c>
      <c r="F46" s="3">
        <v>5.25</v>
      </c>
      <c r="G46" s="3">
        <v>0</v>
      </c>
      <c r="H46" s="3">
        <v>0</v>
      </c>
      <c r="I46" s="3">
        <v>3.5833333333333335</v>
      </c>
      <c r="J46" s="3">
        <v>0</v>
      </c>
      <c r="K46" s="3">
        <v>0</v>
      </c>
      <c r="L46" s="3">
        <v>5.0347777777777756</v>
      </c>
      <c r="M46" s="3">
        <v>5.166666666666667</v>
      </c>
      <c r="N46" s="3">
        <v>0</v>
      </c>
      <c r="O46" s="3">
        <f>SUM(Table2[[#This Row],[Qualified Social Work Staff Hours]:[Other Social Work Staff Hours]])/Table2[[#This Row],[MDS Census]]</f>
        <v>8.282864267901674E-2</v>
      </c>
      <c r="P46" s="3">
        <v>5.7337777777777763</v>
      </c>
      <c r="Q46" s="3">
        <v>0</v>
      </c>
      <c r="R46" s="3">
        <f>SUM(Table2[[#This Row],[Qualified Activities Professional Hours]:[Other Activities Professional Hours]])/Table2[[#This Row],[MDS Census]]</f>
        <v>9.1920199501246858E-2</v>
      </c>
      <c r="S46" s="3">
        <v>1.4926666666666668</v>
      </c>
      <c r="T46" s="3">
        <v>3.996777777777778</v>
      </c>
      <c r="U46" s="3">
        <v>0</v>
      </c>
      <c r="V46" s="3">
        <f>SUM(Table2[[#This Row],[Occupational Therapist Hours]:[OT Aide Hours]])/Table2[[#This Row],[MDS Census]]</f>
        <v>8.8003206270039186E-2</v>
      </c>
      <c r="W46" s="3">
        <v>1.5522222222222224</v>
      </c>
      <c r="X46" s="3">
        <v>6.8108888888888917</v>
      </c>
      <c r="Y46" s="3">
        <v>0</v>
      </c>
      <c r="Z46" s="3">
        <f>SUM(Table2[[#This Row],[Physical Therapist (PT) Hours]:[PT Aide Hours]])/Table2[[#This Row],[MDS Census]]</f>
        <v>0.13407196294976848</v>
      </c>
      <c r="AA46" s="3">
        <v>0</v>
      </c>
      <c r="AB46" s="3">
        <v>0</v>
      </c>
      <c r="AC46" s="3">
        <v>0</v>
      </c>
      <c r="AD46" s="3">
        <v>23.176333333333329</v>
      </c>
      <c r="AE46" s="3">
        <v>0</v>
      </c>
      <c r="AF46" s="3">
        <v>0</v>
      </c>
      <c r="AG46" s="3">
        <v>0</v>
      </c>
      <c r="AH46" s="1" t="s">
        <v>44</v>
      </c>
      <c r="AI46" s="17">
        <v>7</v>
      </c>
      <c r="AJ46" s="1"/>
    </row>
    <row r="47" spans="1:36" x14ac:dyDescent="0.2">
      <c r="A47" s="1" t="s">
        <v>479</v>
      </c>
      <c r="B47" s="1" t="s">
        <v>533</v>
      </c>
      <c r="C47" s="1" t="s">
        <v>997</v>
      </c>
      <c r="D47" s="1" t="s">
        <v>1211</v>
      </c>
      <c r="E47" s="3">
        <v>71.8</v>
      </c>
      <c r="F47" s="3">
        <v>35.677</v>
      </c>
      <c r="G47" s="3">
        <v>0.15555555555555556</v>
      </c>
      <c r="H47" s="3">
        <v>0</v>
      </c>
      <c r="I47" s="3">
        <v>0.26666666666666666</v>
      </c>
      <c r="J47" s="3">
        <v>0</v>
      </c>
      <c r="K47" s="3">
        <v>0</v>
      </c>
      <c r="L47" s="3">
        <v>5.79788888888889</v>
      </c>
      <c r="M47" s="3">
        <v>5.1607777777777786</v>
      </c>
      <c r="N47" s="3">
        <v>10.553444444444445</v>
      </c>
      <c r="O47" s="3">
        <f>SUM(Table2[[#This Row],[Qualified Social Work Staff Hours]:[Other Social Work Staff Hours]])/Table2[[#This Row],[MDS Census]]</f>
        <v>0.21886103373568555</v>
      </c>
      <c r="P47" s="3">
        <v>5.3297777777777782</v>
      </c>
      <c r="Q47" s="3">
        <v>14.898222222222222</v>
      </c>
      <c r="R47" s="3">
        <f>SUM(Table2[[#This Row],[Qualified Activities Professional Hours]:[Other Activities Professional Hours]])/Table2[[#This Row],[MDS Census]]</f>
        <v>0.28172701949860729</v>
      </c>
      <c r="S47" s="3">
        <v>0.70066666666666655</v>
      </c>
      <c r="T47" s="3">
        <v>4.0907777777777765</v>
      </c>
      <c r="U47" s="3">
        <v>0</v>
      </c>
      <c r="V47" s="3">
        <f>SUM(Table2[[#This Row],[Occupational Therapist Hours]:[OT Aide Hours]])/Table2[[#This Row],[MDS Census]]</f>
        <v>6.673320953265241E-2</v>
      </c>
      <c r="W47" s="3">
        <v>1.3397777777777775</v>
      </c>
      <c r="X47" s="3">
        <v>4.2542222222222215</v>
      </c>
      <c r="Y47" s="3">
        <v>4.4251111111111108</v>
      </c>
      <c r="Z47" s="3">
        <f>SUM(Table2[[#This Row],[Physical Therapist (PT) Hours]:[PT Aide Hours]])/Table2[[#This Row],[MDS Census]]</f>
        <v>0.13954193748065613</v>
      </c>
      <c r="AA47" s="3">
        <v>0</v>
      </c>
      <c r="AB47" s="3">
        <v>0</v>
      </c>
      <c r="AC47" s="3">
        <v>0</v>
      </c>
      <c r="AD47" s="3">
        <v>0</v>
      </c>
      <c r="AE47" s="3">
        <v>0</v>
      </c>
      <c r="AF47" s="3">
        <v>0</v>
      </c>
      <c r="AG47" s="3">
        <v>0</v>
      </c>
      <c r="AH47" s="1" t="s">
        <v>45</v>
      </c>
      <c r="AI47" s="17">
        <v>7</v>
      </c>
      <c r="AJ47" s="1"/>
    </row>
    <row r="48" spans="1:36" x14ac:dyDescent="0.2">
      <c r="A48" s="1" t="s">
        <v>479</v>
      </c>
      <c r="B48" s="1" t="s">
        <v>534</v>
      </c>
      <c r="C48" s="1" t="s">
        <v>992</v>
      </c>
      <c r="D48" s="1" t="s">
        <v>1206</v>
      </c>
      <c r="E48" s="3">
        <v>67.088888888888889</v>
      </c>
      <c r="F48" s="3">
        <v>9.1433333333333362</v>
      </c>
      <c r="G48" s="3">
        <v>9.166666666666666E-2</v>
      </c>
      <c r="H48" s="3">
        <v>0.23433333333333337</v>
      </c>
      <c r="I48" s="3">
        <v>0.3</v>
      </c>
      <c r="J48" s="3">
        <v>0</v>
      </c>
      <c r="K48" s="3">
        <v>0</v>
      </c>
      <c r="L48" s="3">
        <v>2.7312222222222227</v>
      </c>
      <c r="M48" s="3">
        <v>0</v>
      </c>
      <c r="N48" s="3">
        <v>5.0374444444444446</v>
      </c>
      <c r="O48" s="3">
        <f>SUM(Table2[[#This Row],[Qualified Social Work Staff Hours]:[Other Social Work Staff Hours]])/Table2[[#This Row],[MDS Census]]</f>
        <v>7.5086121232196087E-2</v>
      </c>
      <c r="P48" s="3">
        <v>4.514444444444444</v>
      </c>
      <c r="Q48" s="3">
        <v>7.8416666666666677</v>
      </c>
      <c r="R48" s="3">
        <f>SUM(Table2[[#This Row],[Qualified Activities Professional Hours]:[Other Activities Professional Hours]])/Table2[[#This Row],[MDS Census]]</f>
        <v>0.18417522358396821</v>
      </c>
      <c r="S48" s="3">
        <v>4.4830000000000005</v>
      </c>
      <c r="T48" s="3">
        <v>1.8023333333333331</v>
      </c>
      <c r="U48" s="3">
        <v>0</v>
      </c>
      <c r="V48" s="3">
        <f>SUM(Table2[[#This Row],[Occupational Therapist Hours]:[OT Aide Hours]])/Table2[[#This Row],[MDS Census]]</f>
        <v>9.3686651209009611E-2</v>
      </c>
      <c r="W48" s="3">
        <v>2.0854444444444442</v>
      </c>
      <c r="X48" s="3">
        <v>4.4734444444444437</v>
      </c>
      <c r="Y48" s="3">
        <v>0</v>
      </c>
      <c r="Z48" s="3">
        <f>SUM(Table2[[#This Row],[Physical Therapist (PT) Hours]:[PT Aide Hours]])/Table2[[#This Row],[MDS Census]]</f>
        <v>9.7764160317986071E-2</v>
      </c>
      <c r="AA48" s="3">
        <v>0</v>
      </c>
      <c r="AB48" s="3">
        <v>0</v>
      </c>
      <c r="AC48" s="3">
        <v>0</v>
      </c>
      <c r="AD48" s="3">
        <v>0.57011111111111101</v>
      </c>
      <c r="AE48" s="3">
        <v>0</v>
      </c>
      <c r="AF48" s="3">
        <v>0</v>
      </c>
      <c r="AG48" s="3">
        <v>0</v>
      </c>
      <c r="AH48" s="1" t="s">
        <v>46</v>
      </c>
      <c r="AI48" s="17">
        <v>7</v>
      </c>
      <c r="AJ48" s="1"/>
    </row>
    <row r="49" spans="1:36" x14ac:dyDescent="0.2">
      <c r="A49" s="1" t="s">
        <v>479</v>
      </c>
      <c r="B49" s="1" t="s">
        <v>535</v>
      </c>
      <c r="C49" s="1" t="s">
        <v>1073</v>
      </c>
      <c r="D49" s="1" t="s">
        <v>1219</v>
      </c>
      <c r="E49" s="3">
        <v>45.011111111111113</v>
      </c>
      <c r="F49" s="3">
        <v>4.8555555555555552</v>
      </c>
      <c r="G49" s="3">
        <v>6.6666666666666666E-2</v>
      </c>
      <c r="H49" s="3">
        <v>0.14066666666666666</v>
      </c>
      <c r="I49" s="3">
        <v>0.28333333333333333</v>
      </c>
      <c r="J49" s="3">
        <v>0</v>
      </c>
      <c r="K49" s="3">
        <v>0</v>
      </c>
      <c r="L49" s="3">
        <v>0.78088888888888919</v>
      </c>
      <c r="M49" s="3">
        <v>0</v>
      </c>
      <c r="N49" s="3">
        <v>4.7444444444444445</v>
      </c>
      <c r="O49" s="3">
        <f>SUM(Table2[[#This Row],[Qualified Social Work Staff Hours]:[Other Social Work Staff Hours]])/Table2[[#This Row],[MDS Census]]</f>
        <v>0.10540607257467291</v>
      </c>
      <c r="P49" s="3">
        <v>5.2493333333333316</v>
      </c>
      <c r="Q49" s="3">
        <v>5.6611111111111114</v>
      </c>
      <c r="R49" s="3">
        <f>SUM(Table2[[#This Row],[Qualified Activities Professional Hours]:[Other Activities Professional Hours]])/Table2[[#This Row],[MDS Census]]</f>
        <v>0.24239447050111082</v>
      </c>
      <c r="S49" s="3">
        <v>0.32500000000000001</v>
      </c>
      <c r="T49" s="3">
        <v>4.8813333333333322</v>
      </c>
      <c r="U49" s="3">
        <v>0</v>
      </c>
      <c r="V49" s="3">
        <f>SUM(Table2[[#This Row],[Occupational Therapist Hours]:[OT Aide Hours]])/Table2[[#This Row],[MDS Census]]</f>
        <v>0.11566773636139223</v>
      </c>
      <c r="W49" s="3">
        <v>2.6194444444444449</v>
      </c>
      <c r="X49" s="3">
        <v>5.2</v>
      </c>
      <c r="Y49" s="3">
        <v>0</v>
      </c>
      <c r="Z49" s="3">
        <f>SUM(Table2[[#This Row],[Physical Therapist (PT) Hours]:[PT Aide Hours]])/Table2[[#This Row],[MDS Census]]</f>
        <v>0.1737225376450259</v>
      </c>
      <c r="AA49" s="3">
        <v>0</v>
      </c>
      <c r="AB49" s="3">
        <v>0</v>
      </c>
      <c r="AC49" s="3">
        <v>0</v>
      </c>
      <c r="AD49" s="3">
        <v>0</v>
      </c>
      <c r="AE49" s="3">
        <v>0</v>
      </c>
      <c r="AF49" s="3">
        <v>0</v>
      </c>
      <c r="AG49" s="3">
        <v>0</v>
      </c>
      <c r="AH49" s="1" t="s">
        <v>47</v>
      </c>
      <c r="AI49" s="17">
        <v>7</v>
      </c>
      <c r="AJ49" s="1"/>
    </row>
    <row r="50" spans="1:36" x14ac:dyDescent="0.2">
      <c r="A50" s="1" t="s">
        <v>479</v>
      </c>
      <c r="B50" s="1" t="s">
        <v>536</v>
      </c>
      <c r="C50" s="1" t="s">
        <v>1075</v>
      </c>
      <c r="D50" s="1" t="s">
        <v>1284</v>
      </c>
      <c r="E50" s="3">
        <v>60.766666666666666</v>
      </c>
      <c r="F50" s="3">
        <v>5.6199999999999992</v>
      </c>
      <c r="G50" s="3">
        <v>0</v>
      </c>
      <c r="H50" s="3">
        <v>0</v>
      </c>
      <c r="I50" s="3">
        <v>4.4444444444444446E-2</v>
      </c>
      <c r="J50" s="3">
        <v>0</v>
      </c>
      <c r="K50" s="3">
        <v>0</v>
      </c>
      <c r="L50" s="3">
        <v>0.90577777777777757</v>
      </c>
      <c r="M50" s="3">
        <v>0</v>
      </c>
      <c r="N50" s="3">
        <v>0</v>
      </c>
      <c r="O50" s="3">
        <f>SUM(Table2[[#This Row],[Qualified Social Work Staff Hours]:[Other Social Work Staff Hours]])/Table2[[#This Row],[MDS Census]]</f>
        <v>0</v>
      </c>
      <c r="P50" s="3">
        <v>0</v>
      </c>
      <c r="Q50" s="3">
        <v>17.007555555555555</v>
      </c>
      <c r="R50" s="3">
        <f>SUM(Table2[[#This Row],[Qualified Activities Professional Hours]:[Other Activities Professional Hours]])/Table2[[#This Row],[MDS Census]]</f>
        <v>0.27988297677820445</v>
      </c>
      <c r="S50" s="3">
        <v>1.1440000000000003</v>
      </c>
      <c r="T50" s="3">
        <v>2.2486666666666664</v>
      </c>
      <c r="U50" s="3">
        <v>0</v>
      </c>
      <c r="V50" s="3">
        <f>SUM(Table2[[#This Row],[Occupational Therapist Hours]:[OT Aide Hours]])/Table2[[#This Row],[MDS Census]]</f>
        <v>5.5831047723532645E-2</v>
      </c>
      <c r="W50" s="3">
        <v>1.764111111111111</v>
      </c>
      <c r="X50" s="3">
        <v>4.7495555555555562</v>
      </c>
      <c r="Y50" s="3">
        <v>1.9344444444444446</v>
      </c>
      <c r="Z50" s="3">
        <f>SUM(Table2[[#This Row],[Physical Therapist (PT) Hours]:[PT Aide Hours]])/Table2[[#This Row],[MDS Census]]</f>
        <v>0.13902541598098375</v>
      </c>
      <c r="AA50" s="3">
        <v>0</v>
      </c>
      <c r="AB50" s="3">
        <v>0</v>
      </c>
      <c r="AC50" s="3">
        <v>0</v>
      </c>
      <c r="AD50" s="3">
        <v>0</v>
      </c>
      <c r="AE50" s="3">
        <v>0</v>
      </c>
      <c r="AF50" s="3">
        <v>0</v>
      </c>
      <c r="AG50" s="3">
        <v>0</v>
      </c>
      <c r="AH50" s="1" t="s">
        <v>48</v>
      </c>
      <c r="AI50" s="17">
        <v>7</v>
      </c>
      <c r="AJ50" s="1"/>
    </row>
    <row r="51" spans="1:36" x14ac:dyDescent="0.2">
      <c r="A51" s="1" t="s">
        <v>479</v>
      </c>
      <c r="B51" s="1" t="s">
        <v>537</v>
      </c>
      <c r="C51" s="1" t="s">
        <v>1076</v>
      </c>
      <c r="D51" s="1" t="s">
        <v>1285</v>
      </c>
      <c r="E51" s="3">
        <v>60.577777777777776</v>
      </c>
      <c r="F51" s="3">
        <v>10.655111111111109</v>
      </c>
      <c r="G51" s="3">
        <v>0.2</v>
      </c>
      <c r="H51" s="3">
        <v>0.29833333333333339</v>
      </c>
      <c r="I51" s="3">
        <v>0.34166666666666667</v>
      </c>
      <c r="J51" s="3">
        <v>0</v>
      </c>
      <c r="K51" s="3">
        <v>0</v>
      </c>
      <c r="L51" s="3">
        <v>3.8482222222222231</v>
      </c>
      <c r="M51" s="3">
        <v>0</v>
      </c>
      <c r="N51" s="3">
        <v>5.4490000000000016</v>
      </c>
      <c r="O51" s="3">
        <f>SUM(Table2[[#This Row],[Qualified Social Work Staff Hours]:[Other Social Work Staff Hours]])/Table2[[#This Row],[MDS Census]]</f>
        <v>8.9950476889214995E-2</v>
      </c>
      <c r="P51" s="3">
        <v>1.0880000000000001</v>
      </c>
      <c r="Q51" s="3">
        <v>0</v>
      </c>
      <c r="R51" s="3">
        <f>SUM(Table2[[#This Row],[Qualified Activities Professional Hours]:[Other Activities Professional Hours]])/Table2[[#This Row],[MDS Census]]</f>
        <v>1.7960381511371977E-2</v>
      </c>
      <c r="S51" s="3">
        <v>1.2128888888888889</v>
      </c>
      <c r="T51" s="3">
        <v>4.7574444444444461</v>
      </c>
      <c r="U51" s="3">
        <v>0</v>
      </c>
      <c r="V51" s="3">
        <f>SUM(Table2[[#This Row],[Occupational Therapist Hours]:[OT Aide Hours]])/Table2[[#This Row],[MDS Census]]</f>
        <v>9.8556493030080738E-2</v>
      </c>
      <c r="W51" s="3">
        <v>0.72033333333333349</v>
      </c>
      <c r="X51" s="3">
        <v>8.913777777777776</v>
      </c>
      <c r="Y51" s="3">
        <v>0</v>
      </c>
      <c r="Z51" s="3">
        <f>SUM(Table2[[#This Row],[Physical Therapist (PT) Hours]:[PT Aide Hours]])/Table2[[#This Row],[MDS Census]]</f>
        <v>0.15903705062362436</v>
      </c>
      <c r="AA51" s="3">
        <v>0</v>
      </c>
      <c r="AB51" s="3">
        <v>0</v>
      </c>
      <c r="AC51" s="3">
        <v>0</v>
      </c>
      <c r="AD51" s="3">
        <v>0</v>
      </c>
      <c r="AE51" s="3">
        <v>0</v>
      </c>
      <c r="AF51" s="3">
        <v>0</v>
      </c>
      <c r="AG51" s="3">
        <v>0</v>
      </c>
      <c r="AH51" s="1" t="s">
        <v>49</v>
      </c>
      <c r="AI51" s="17">
        <v>7</v>
      </c>
      <c r="AJ51" s="1"/>
    </row>
    <row r="52" spans="1:36" x14ac:dyDescent="0.2">
      <c r="A52" s="1" t="s">
        <v>479</v>
      </c>
      <c r="B52" s="1" t="s">
        <v>538</v>
      </c>
      <c r="C52" s="1" t="s">
        <v>1077</v>
      </c>
      <c r="D52" s="1" t="s">
        <v>1286</v>
      </c>
      <c r="E52" s="3">
        <v>62.677777777777777</v>
      </c>
      <c r="F52" s="3">
        <v>5.6888888888888891</v>
      </c>
      <c r="G52" s="3">
        <v>0.26666666666666666</v>
      </c>
      <c r="H52" s="3">
        <v>8.7777777777777774E-2</v>
      </c>
      <c r="I52" s="3">
        <v>0.26666666666666666</v>
      </c>
      <c r="J52" s="3">
        <v>0</v>
      </c>
      <c r="K52" s="3">
        <v>0</v>
      </c>
      <c r="L52" s="3">
        <v>0.46733333333333338</v>
      </c>
      <c r="M52" s="3">
        <v>0</v>
      </c>
      <c r="N52" s="3">
        <v>5.0583333333333336</v>
      </c>
      <c r="O52" s="3">
        <f>SUM(Table2[[#This Row],[Qualified Social Work Staff Hours]:[Other Social Work Staff Hours]])/Table2[[#This Row],[MDS Census]]</f>
        <v>8.0703775926254218E-2</v>
      </c>
      <c r="P52" s="3">
        <v>4.7694444444444448</v>
      </c>
      <c r="Q52" s="3">
        <v>0</v>
      </c>
      <c r="R52" s="3">
        <f>SUM(Table2[[#This Row],[Qualified Activities Professional Hours]:[Other Activities Professional Hours]])/Table2[[#This Row],[MDS Census]]</f>
        <v>7.6094664066654855E-2</v>
      </c>
      <c r="S52" s="3">
        <v>1.0055555555555558</v>
      </c>
      <c r="T52" s="3">
        <v>2.9228888888888891</v>
      </c>
      <c r="U52" s="3">
        <v>0</v>
      </c>
      <c r="V52" s="3">
        <f>SUM(Table2[[#This Row],[Occupational Therapist Hours]:[OT Aide Hours]])/Table2[[#This Row],[MDS Census]]</f>
        <v>6.2676830349228857E-2</v>
      </c>
      <c r="W52" s="3">
        <v>0.15544444444444444</v>
      </c>
      <c r="X52" s="3">
        <v>3.8897777777777769</v>
      </c>
      <c r="Y52" s="3">
        <v>0</v>
      </c>
      <c r="Z52" s="3">
        <f>SUM(Table2[[#This Row],[Physical Therapist (PT) Hours]:[PT Aide Hours]])/Table2[[#This Row],[MDS Census]]</f>
        <v>6.4539975181705359E-2</v>
      </c>
      <c r="AA52" s="3">
        <v>0</v>
      </c>
      <c r="AB52" s="3">
        <v>0</v>
      </c>
      <c r="AC52" s="3">
        <v>0</v>
      </c>
      <c r="AD52" s="3">
        <v>0</v>
      </c>
      <c r="AE52" s="3">
        <v>0</v>
      </c>
      <c r="AF52" s="3">
        <v>0</v>
      </c>
      <c r="AG52" s="3">
        <v>0</v>
      </c>
      <c r="AH52" s="1" t="s">
        <v>50</v>
      </c>
      <c r="AI52" s="17">
        <v>7</v>
      </c>
      <c r="AJ52" s="1"/>
    </row>
    <row r="53" spans="1:36" x14ac:dyDescent="0.2">
      <c r="A53" s="1" t="s">
        <v>479</v>
      </c>
      <c r="B53" s="1" t="s">
        <v>539</v>
      </c>
      <c r="C53" s="1" t="s">
        <v>1078</v>
      </c>
      <c r="D53" s="1" t="s">
        <v>1204</v>
      </c>
      <c r="E53" s="3">
        <v>160.05555555555554</v>
      </c>
      <c r="F53" s="3">
        <v>5.5111111111111111</v>
      </c>
      <c r="G53" s="3">
        <v>0.53333333333333333</v>
      </c>
      <c r="H53" s="3">
        <v>0.16666666666666666</v>
      </c>
      <c r="I53" s="3">
        <v>3.7666666666666666</v>
      </c>
      <c r="J53" s="3">
        <v>0</v>
      </c>
      <c r="K53" s="3">
        <v>0</v>
      </c>
      <c r="L53" s="3">
        <v>10.170444444444446</v>
      </c>
      <c r="M53" s="3">
        <v>9.3333333333333339</v>
      </c>
      <c r="N53" s="3">
        <v>0</v>
      </c>
      <c r="O53" s="3">
        <f>SUM(Table2[[#This Row],[Qualified Social Work Staff Hours]:[Other Social Work Staff Hours]])/Table2[[#This Row],[MDS Census]]</f>
        <v>5.8313085734120106E-2</v>
      </c>
      <c r="P53" s="3">
        <v>0</v>
      </c>
      <c r="Q53" s="3">
        <v>21.238333333333337</v>
      </c>
      <c r="R53" s="3">
        <f>SUM(Table2[[#This Row],[Qualified Activities Professional Hours]:[Other Activities Professional Hours]])/Table2[[#This Row],[MDS Census]]</f>
        <v>0.13269350919819511</v>
      </c>
      <c r="S53" s="3">
        <v>5.1462222222222227</v>
      </c>
      <c r="T53" s="3">
        <v>10.289333333333333</v>
      </c>
      <c r="U53" s="3">
        <v>0</v>
      </c>
      <c r="V53" s="3">
        <f>SUM(Table2[[#This Row],[Occupational Therapist Hours]:[OT Aide Hours]])/Table2[[#This Row],[MDS Census]]</f>
        <v>9.6438736549809112E-2</v>
      </c>
      <c r="W53" s="3">
        <v>4.1816666666666666</v>
      </c>
      <c r="X53" s="3">
        <v>17.997666666666664</v>
      </c>
      <c r="Y53" s="3">
        <v>0</v>
      </c>
      <c r="Z53" s="3">
        <f>SUM(Table2[[#This Row],[Physical Therapist (PT) Hours]:[PT Aide Hours]])/Table2[[#This Row],[MDS Census]]</f>
        <v>0.13857271780631725</v>
      </c>
      <c r="AA53" s="3">
        <v>0</v>
      </c>
      <c r="AB53" s="3">
        <v>0</v>
      </c>
      <c r="AC53" s="3">
        <v>0</v>
      </c>
      <c r="AD53" s="3">
        <v>70.174888888888873</v>
      </c>
      <c r="AE53" s="3">
        <v>0</v>
      </c>
      <c r="AF53" s="3">
        <v>0</v>
      </c>
      <c r="AG53" s="3">
        <v>0</v>
      </c>
      <c r="AH53" s="1" t="s">
        <v>51</v>
      </c>
      <c r="AI53" s="17">
        <v>7</v>
      </c>
      <c r="AJ53" s="1"/>
    </row>
    <row r="54" spans="1:36" x14ac:dyDescent="0.2">
      <c r="A54" s="1" t="s">
        <v>479</v>
      </c>
      <c r="B54" s="1" t="s">
        <v>540</v>
      </c>
      <c r="C54" s="1" t="s">
        <v>1079</v>
      </c>
      <c r="D54" s="1" t="s">
        <v>1287</v>
      </c>
      <c r="E54" s="3">
        <v>55.755555555555553</v>
      </c>
      <c r="F54" s="3">
        <v>9.8518888888888885</v>
      </c>
      <c r="G54" s="3">
        <v>0</v>
      </c>
      <c r="H54" s="3">
        <v>0.23800000000000002</v>
      </c>
      <c r="I54" s="3">
        <v>0.3</v>
      </c>
      <c r="J54" s="3">
        <v>0</v>
      </c>
      <c r="K54" s="3">
        <v>0</v>
      </c>
      <c r="L54" s="3">
        <v>2.3035555555555556</v>
      </c>
      <c r="M54" s="3">
        <v>0</v>
      </c>
      <c r="N54" s="3">
        <v>5.2011111111111106</v>
      </c>
      <c r="O54" s="3">
        <f>SUM(Table2[[#This Row],[Qualified Social Work Staff Hours]:[Other Social Work Staff Hours]])/Table2[[#This Row],[MDS Census]]</f>
        <v>9.3284176962933438E-2</v>
      </c>
      <c r="P54" s="3">
        <v>4.7427777777777766</v>
      </c>
      <c r="Q54" s="3">
        <v>0</v>
      </c>
      <c r="R54" s="3">
        <f>SUM(Table2[[#This Row],[Qualified Activities Professional Hours]:[Other Activities Professional Hours]])/Table2[[#This Row],[MDS Census]]</f>
        <v>8.5063770426464708E-2</v>
      </c>
      <c r="S54" s="3">
        <v>1.9589999999999994</v>
      </c>
      <c r="T54" s="3">
        <v>4.7463333333333342</v>
      </c>
      <c r="U54" s="3">
        <v>0</v>
      </c>
      <c r="V54" s="3">
        <f>SUM(Table2[[#This Row],[Occupational Therapist Hours]:[OT Aide Hours]])/Table2[[#This Row],[MDS Census]]</f>
        <v>0.12026305300916701</v>
      </c>
      <c r="W54" s="3">
        <v>3.4731111111111108</v>
      </c>
      <c r="X54" s="3">
        <v>3.230999999999999</v>
      </c>
      <c r="Y54" s="3">
        <v>0</v>
      </c>
      <c r="Z54" s="3">
        <f>SUM(Table2[[#This Row],[Physical Therapist (PT) Hours]:[PT Aide Hours]])/Table2[[#This Row],[MDS Census]]</f>
        <v>0.12024113192506973</v>
      </c>
      <c r="AA54" s="3">
        <v>0</v>
      </c>
      <c r="AB54" s="3">
        <v>0</v>
      </c>
      <c r="AC54" s="3">
        <v>0</v>
      </c>
      <c r="AD54" s="3">
        <v>0</v>
      </c>
      <c r="AE54" s="3">
        <v>0</v>
      </c>
      <c r="AF54" s="3">
        <v>0</v>
      </c>
      <c r="AG54" s="3">
        <v>0</v>
      </c>
      <c r="AH54" s="1" t="s">
        <v>52</v>
      </c>
      <c r="AI54" s="17">
        <v>7</v>
      </c>
      <c r="AJ54" s="1"/>
    </row>
    <row r="55" spans="1:36" x14ac:dyDescent="0.2">
      <c r="A55" s="1" t="s">
        <v>479</v>
      </c>
      <c r="B55" s="1" t="s">
        <v>541</v>
      </c>
      <c r="C55" s="1" t="s">
        <v>1080</v>
      </c>
      <c r="D55" s="1" t="s">
        <v>1276</v>
      </c>
      <c r="E55" s="3">
        <v>54.088888888888889</v>
      </c>
      <c r="F55" s="3">
        <v>17.780555555555555</v>
      </c>
      <c r="G55" s="3">
        <v>0.26666666666666666</v>
      </c>
      <c r="H55" s="3">
        <v>0</v>
      </c>
      <c r="I55" s="3">
        <v>0.50277777777777777</v>
      </c>
      <c r="J55" s="3">
        <v>0</v>
      </c>
      <c r="K55" s="3">
        <v>0</v>
      </c>
      <c r="L55" s="3">
        <v>1.3146666666666664</v>
      </c>
      <c r="M55" s="3">
        <v>0</v>
      </c>
      <c r="N55" s="3">
        <v>5.6</v>
      </c>
      <c r="O55" s="3">
        <f>SUM(Table2[[#This Row],[Qualified Social Work Staff Hours]:[Other Social Work Staff Hours]])/Table2[[#This Row],[MDS Census]]</f>
        <v>0.10353327855382087</v>
      </c>
      <c r="P55" s="3">
        <v>5.0805555555555557</v>
      </c>
      <c r="Q55" s="3">
        <v>6.8722222222222218</v>
      </c>
      <c r="R55" s="3">
        <f>SUM(Table2[[#This Row],[Qualified Activities Professional Hours]:[Other Activities Professional Hours]])/Table2[[#This Row],[MDS Census]]</f>
        <v>0.22098397699260477</v>
      </c>
      <c r="S55" s="3">
        <v>0.64411111111111108</v>
      </c>
      <c r="T55" s="3">
        <v>5.2693333333333339</v>
      </c>
      <c r="U55" s="3">
        <v>0</v>
      </c>
      <c r="V55" s="3">
        <f>SUM(Table2[[#This Row],[Occupational Therapist Hours]:[OT Aide Hours]])/Table2[[#This Row],[MDS Census]]</f>
        <v>0.10932826622843057</v>
      </c>
      <c r="W55" s="3">
        <v>0.78366666666666673</v>
      </c>
      <c r="X55" s="3">
        <v>4.6785555555555556</v>
      </c>
      <c r="Y55" s="3">
        <v>0</v>
      </c>
      <c r="Z55" s="3">
        <f>SUM(Table2[[#This Row],[Physical Therapist (PT) Hours]:[PT Aide Hours]])/Table2[[#This Row],[MDS Census]]</f>
        <v>0.10098603122432211</v>
      </c>
      <c r="AA55" s="3">
        <v>0</v>
      </c>
      <c r="AB55" s="3">
        <v>0</v>
      </c>
      <c r="AC55" s="3">
        <v>0</v>
      </c>
      <c r="AD55" s="3">
        <v>0</v>
      </c>
      <c r="AE55" s="3">
        <v>0</v>
      </c>
      <c r="AF55" s="3">
        <v>0</v>
      </c>
      <c r="AG55" s="3">
        <v>0</v>
      </c>
      <c r="AH55" s="1" t="s">
        <v>53</v>
      </c>
      <c r="AI55" s="17">
        <v>7</v>
      </c>
      <c r="AJ55" s="1"/>
    </row>
    <row r="56" spans="1:36" x14ac:dyDescent="0.2">
      <c r="A56" s="1" t="s">
        <v>479</v>
      </c>
      <c r="B56" s="1" t="s">
        <v>542</v>
      </c>
      <c r="C56" s="1" t="s">
        <v>1081</v>
      </c>
      <c r="D56" s="1" t="s">
        <v>1288</v>
      </c>
      <c r="E56" s="3">
        <v>75.844444444444449</v>
      </c>
      <c r="F56" s="3">
        <v>11.207555555555556</v>
      </c>
      <c r="G56" s="3">
        <v>0.5</v>
      </c>
      <c r="H56" s="3">
        <v>0.27655555555555555</v>
      </c>
      <c r="I56" s="3">
        <v>0.48055555555555557</v>
      </c>
      <c r="J56" s="3">
        <v>0</v>
      </c>
      <c r="K56" s="3">
        <v>0</v>
      </c>
      <c r="L56" s="3">
        <v>3.0731111111111109</v>
      </c>
      <c r="M56" s="3">
        <v>0</v>
      </c>
      <c r="N56" s="3">
        <v>3.9560000000000004</v>
      </c>
      <c r="O56" s="3">
        <f>SUM(Table2[[#This Row],[Qualified Social Work Staff Hours]:[Other Social Work Staff Hours]])/Table2[[#This Row],[MDS Census]]</f>
        <v>5.2159390565484916E-2</v>
      </c>
      <c r="P56" s="3">
        <v>0</v>
      </c>
      <c r="Q56" s="3">
        <v>5.2745555555555557</v>
      </c>
      <c r="R56" s="3">
        <f>SUM(Table2[[#This Row],[Qualified Activities Professional Hours]:[Other Activities Professional Hours]])/Table2[[#This Row],[MDS Census]]</f>
        <v>6.9544389100498094E-2</v>
      </c>
      <c r="S56" s="3">
        <v>0.33633333333333337</v>
      </c>
      <c r="T56" s="3">
        <v>4.7566666666666668</v>
      </c>
      <c r="U56" s="3">
        <v>0</v>
      </c>
      <c r="V56" s="3">
        <f>SUM(Table2[[#This Row],[Occupational Therapist Hours]:[OT Aide Hours]])/Table2[[#This Row],[MDS Census]]</f>
        <v>6.7150600644594188E-2</v>
      </c>
      <c r="W56" s="3">
        <v>5.5710000000000015</v>
      </c>
      <c r="X56" s="3">
        <v>0</v>
      </c>
      <c r="Y56" s="3">
        <v>0</v>
      </c>
      <c r="Z56" s="3">
        <f>SUM(Table2[[#This Row],[Physical Therapist (PT) Hours]:[PT Aide Hours]])/Table2[[#This Row],[MDS Census]]</f>
        <v>7.3452973923234702E-2</v>
      </c>
      <c r="AA56" s="3">
        <v>0</v>
      </c>
      <c r="AB56" s="3">
        <v>0</v>
      </c>
      <c r="AC56" s="3">
        <v>0</v>
      </c>
      <c r="AD56" s="3">
        <v>0</v>
      </c>
      <c r="AE56" s="3">
        <v>0</v>
      </c>
      <c r="AF56" s="3">
        <v>0</v>
      </c>
      <c r="AG56" s="3">
        <v>0</v>
      </c>
      <c r="AH56" s="1" t="s">
        <v>54</v>
      </c>
      <c r="AI56" s="17">
        <v>7</v>
      </c>
      <c r="AJ56" s="1"/>
    </row>
    <row r="57" spans="1:36" x14ac:dyDescent="0.2">
      <c r="A57" s="1" t="s">
        <v>479</v>
      </c>
      <c r="B57" s="1" t="s">
        <v>543</v>
      </c>
      <c r="C57" s="1" t="s">
        <v>1052</v>
      </c>
      <c r="D57" s="1" t="s">
        <v>1208</v>
      </c>
      <c r="E57" s="3">
        <v>87.555555555555557</v>
      </c>
      <c r="F57" s="3">
        <v>5.6277777777777782</v>
      </c>
      <c r="G57" s="3">
        <v>3.3333333333333333E-2</v>
      </c>
      <c r="H57" s="3">
        <v>0.94166666666666665</v>
      </c>
      <c r="I57" s="3">
        <v>1.1004444444444441</v>
      </c>
      <c r="J57" s="3">
        <v>0</v>
      </c>
      <c r="K57" s="3">
        <v>0</v>
      </c>
      <c r="L57" s="3">
        <v>5.3611111111111107</v>
      </c>
      <c r="M57" s="3">
        <v>10.572222222222223</v>
      </c>
      <c r="N57" s="3">
        <v>0</v>
      </c>
      <c r="O57" s="3">
        <f>SUM(Table2[[#This Row],[Qualified Social Work Staff Hours]:[Other Social Work Staff Hours]])/Table2[[#This Row],[MDS Census]]</f>
        <v>0.120748730964467</v>
      </c>
      <c r="P57" s="3">
        <v>5.2305555555555552</v>
      </c>
      <c r="Q57" s="3">
        <v>8.1305555555555564</v>
      </c>
      <c r="R57" s="3">
        <f>SUM(Table2[[#This Row],[Qualified Activities Professional Hours]:[Other Activities Professional Hours]])/Table2[[#This Row],[MDS Census]]</f>
        <v>0.15260152284263959</v>
      </c>
      <c r="S57" s="3">
        <v>4.6305555555555555</v>
      </c>
      <c r="T57" s="3">
        <v>9.7166666666666668</v>
      </c>
      <c r="U57" s="3">
        <v>0</v>
      </c>
      <c r="V57" s="3">
        <f>SUM(Table2[[#This Row],[Occupational Therapist Hours]:[OT Aide Hours]])/Table2[[#This Row],[MDS Census]]</f>
        <v>0.16386421319796954</v>
      </c>
      <c r="W57" s="3">
        <v>17.181777777777786</v>
      </c>
      <c r="X57" s="3">
        <v>10.197222222222223</v>
      </c>
      <c r="Y57" s="3">
        <v>6.6416666666666666</v>
      </c>
      <c r="Z57" s="3">
        <f>SUM(Table2[[#This Row],[Physical Therapist (PT) Hours]:[PT Aide Hours]])/Table2[[#This Row],[MDS Census]]</f>
        <v>0.38856091370558388</v>
      </c>
      <c r="AA57" s="3">
        <v>0</v>
      </c>
      <c r="AB57" s="3">
        <v>0</v>
      </c>
      <c r="AC57" s="3">
        <v>0</v>
      </c>
      <c r="AD57" s="3">
        <v>0</v>
      </c>
      <c r="AE57" s="3">
        <v>0</v>
      </c>
      <c r="AF57" s="3">
        <v>0</v>
      </c>
      <c r="AG57" s="3">
        <v>0</v>
      </c>
      <c r="AH57" s="1" t="s">
        <v>55</v>
      </c>
      <c r="AI57" s="17">
        <v>7</v>
      </c>
      <c r="AJ57" s="1"/>
    </row>
    <row r="58" spans="1:36" x14ac:dyDescent="0.2">
      <c r="A58" s="1" t="s">
        <v>479</v>
      </c>
      <c r="B58" s="1" t="s">
        <v>544</v>
      </c>
      <c r="C58" s="1" t="s">
        <v>1082</v>
      </c>
      <c r="D58" s="1" t="s">
        <v>1289</v>
      </c>
      <c r="E58" s="3">
        <v>60.5</v>
      </c>
      <c r="F58" s="3">
        <v>5.6888888888888891</v>
      </c>
      <c r="G58" s="3">
        <v>0.26666666666666666</v>
      </c>
      <c r="H58" s="3">
        <v>0.16666666666666666</v>
      </c>
      <c r="I58" s="3">
        <v>0.26666666666666666</v>
      </c>
      <c r="J58" s="3">
        <v>0</v>
      </c>
      <c r="K58" s="3">
        <v>0</v>
      </c>
      <c r="L58" s="3">
        <v>5.333333333333333</v>
      </c>
      <c r="M58" s="3">
        <v>0</v>
      </c>
      <c r="N58" s="3">
        <v>8.7750000000000004</v>
      </c>
      <c r="O58" s="3">
        <f>SUM(Table2[[#This Row],[Qualified Social Work Staff Hours]:[Other Social Work Staff Hours]])/Table2[[#This Row],[MDS Census]]</f>
        <v>0.14504132231404959</v>
      </c>
      <c r="P58" s="3">
        <v>5.572222222222222</v>
      </c>
      <c r="Q58" s="3">
        <v>0</v>
      </c>
      <c r="R58" s="3">
        <f>SUM(Table2[[#This Row],[Qualified Activities Professional Hours]:[Other Activities Professional Hours]])/Table2[[#This Row],[MDS Census]]</f>
        <v>9.2102846648301193E-2</v>
      </c>
      <c r="S58" s="3">
        <v>1.4346666666666668</v>
      </c>
      <c r="T58" s="3">
        <v>5.2471111111111108</v>
      </c>
      <c r="U58" s="3">
        <v>0</v>
      </c>
      <c r="V58" s="3">
        <f>SUM(Table2[[#This Row],[Occupational Therapist Hours]:[OT Aide Hours]])/Table2[[#This Row],[MDS Census]]</f>
        <v>0.11044260789715335</v>
      </c>
      <c r="W58" s="3">
        <v>8.6984444444444478</v>
      </c>
      <c r="X58" s="3">
        <v>0.17466666666666666</v>
      </c>
      <c r="Y58" s="3">
        <v>0</v>
      </c>
      <c r="Z58" s="3">
        <f>SUM(Table2[[#This Row],[Physical Therapist (PT) Hours]:[PT Aide Hours]])/Table2[[#This Row],[MDS Census]]</f>
        <v>0.14666299357208454</v>
      </c>
      <c r="AA58" s="3">
        <v>0</v>
      </c>
      <c r="AB58" s="3">
        <v>0</v>
      </c>
      <c r="AC58" s="3">
        <v>0</v>
      </c>
      <c r="AD58" s="3">
        <v>0</v>
      </c>
      <c r="AE58" s="3">
        <v>0</v>
      </c>
      <c r="AF58" s="3">
        <v>0</v>
      </c>
      <c r="AG58" s="3">
        <v>0</v>
      </c>
      <c r="AH58" s="1" t="s">
        <v>56</v>
      </c>
      <c r="AI58" s="17">
        <v>7</v>
      </c>
      <c r="AJ58" s="1"/>
    </row>
    <row r="59" spans="1:36" x14ac:dyDescent="0.2">
      <c r="A59" s="1" t="s">
        <v>479</v>
      </c>
      <c r="B59" s="1" t="s">
        <v>545</v>
      </c>
      <c r="C59" s="1" t="s">
        <v>1074</v>
      </c>
      <c r="D59" s="1" t="s">
        <v>1262</v>
      </c>
      <c r="E59" s="3">
        <v>57.944444444444443</v>
      </c>
      <c r="F59" s="3">
        <v>5.4864444444444445</v>
      </c>
      <c r="G59" s="3">
        <v>0.15555555555555556</v>
      </c>
      <c r="H59" s="3">
        <v>0.17499999999999999</v>
      </c>
      <c r="I59" s="3">
        <v>0.13333333333333333</v>
      </c>
      <c r="J59" s="3">
        <v>0</v>
      </c>
      <c r="K59" s="3">
        <v>0</v>
      </c>
      <c r="L59" s="3">
        <v>4.1513333333333344</v>
      </c>
      <c r="M59" s="3">
        <v>11.235777777777779</v>
      </c>
      <c r="N59" s="3">
        <v>0</v>
      </c>
      <c r="O59" s="3">
        <f>SUM(Table2[[#This Row],[Qualified Social Work Staff Hours]:[Other Social Work Staff Hours]])/Table2[[#This Row],[MDS Census]]</f>
        <v>0.1939060402684564</v>
      </c>
      <c r="P59" s="3">
        <v>11.641888888888886</v>
      </c>
      <c r="Q59" s="3">
        <v>0</v>
      </c>
      <c r="R59" s="3">
        <f>SUM(Table2[[#This Row],[Qualified Activities Professional Hours]:[Other Activities Professional Hours]])/Table2[[#This Row],[MDS Census]]</f>
        <v>0.20091466922339402</v>
      </c>
      <c r="S59" s="3">
        <v>0.27477777777777779</v>
      </c>
      <c r="T59" s="3">
        <v>4.1048888888888886</v>
      </c>
      <c r="U59" s="3">
        <v>0</v>
      </c>
      <c r="V59" s="3">
        <f>SUM(Table2[[#This Row],[Occupational Therapist Hours]:[OT Aide Hours]])/Table2[[#This Row],[MDS Census]]</f>
        <v>7.5583892617449661E-2</v>
      </c>
      <c r="W59" s="3">
        <v>0.36711111111111111</v>
      </c>
      <c r="X59" s="3">
        <v>4.2067777777777771</v>
      </c>
      <c r="Y59" s="3">
        <v>0</v>
      </c>
      <c r="Z59" s="3">
        <f>SUM(Table2[[#This Row],[Physical Therapist (PT) Hours]:[PT Aide Hours]])/Table2[[#This Row],[MDS Census]]</f>
        <v>7.8935762224352821E-2</v>
      </c>
      <c r="AA59" s="3">
        <v>0</v>
      </c>
      <c r="AB59" s="3">
        <v>0</v>
      </c>
      <c r="AC59" s="3">
        <v>0</v>
      </c>
      <c r="AD59" s="3">
        <v>0</v>
      </c>
      <c r="AE59" s="3">
        <v>0</v>
      </c>
      <c r="AF59" s="3">
        <v>0</v>
      </c>
      <c r="AG59" s="3">
        <v>0</v>
      </c>
      <c r="AH59" s="1" t="s">
        <v>57</v>
      </c>
      <c r="AI59" s="17">
        <v>7</v>
      </c>
      <c r="AJ59" s="1"/>
    </row>
    <row r="60" spans="1:36" x14ac:dyDescent="0.2">
      <c r="A60" s="1" t="s">
        <v>479</v>
      </c>
      <c r="B60" s="1" t="s">
        <v>546</v>
      </c>
      <c r="C60" s="1" t="s">
        <v>1014</v>
      </c>
      <c r="D60" s="1" t="s">
        <v>1290</v>
      </c>
      <c r="E60" s="3">
        <v>53.055555555555557</v>
      </c>
      <c r="F60" s="3">
        <v>9.371777777777778</v>
      </c>
      <c r="G60" s="3">
        <v>1.9444444444444445E-2</v>
      </c>
      <c r="H60" s="3">
        <v>0.1842222222222222</v>
      </c>
      <c r="I60" s="3">
        <v>0.22222222222222221</v>
      </c>
      <c r="J60" s="3">
        <v>0</v>
      </c>
      <c r="K60" s="3">
        <v>0</v>
      </c>
      <c r="L60" s="3">
        <v>0.11244444444444446</v>
      </c>
      <c r="M60" s="3">
        <v>0</v>
      </c>
      <c r="N60" s="3">
        <v>5.104000000000001</v>
      </c>
      <c r="O60" s="3">
        <f>SUM(Table2[[#This Row],[Qualified Social Work Staff Hours]:[Other Social Work Staff Hours]])/Table2[[#This Row],[MDS Census]]</f>
        <v>9.6201047120418867E-2</v>
      </c>
      <c r="P60" s="3">
        <v>6.7469999999999999</v>
      </c>
      <c r="Q60" s="3">
        <v>0</v>
      </c>
      <c r="R60" s="3">
        <f>SUM(Table2[[#This Row],[Qualified Activities Professional Hours]:[Other Activities Professional Hours]])/Table2[[#This Row],[MDS Census]]</f>
        <v>0.12716858638743456</v>
      </c>
      <c r="S60" s="3">
        <v>0.76966666666666661</v>
      </c>
      <c r="T60" s="3">
        <v>4.2889999999999997</v>
      </c>
      <c r="U60" s="3">
        <v>0</v>
      </c>
      <c r="V60" s="3">
        <f>SUM(Table2[[#This Row],[Occupational Therapist Hours]:[OT Aide Hours]])/Table2[[#This Row],[MDS Census]]</f>
        <v>9.5346596858638735E-2</v>
      </c>
      <c r="W60" s="3">
        <v>0.32433333333333325</v>
      </c>
      <c r="X60" s="3">
        <v>2.2922222222222222</v>
      </c>
      <c r="Y60" s="3">
        <v>0</v>
      </c>
      <c r="Z60" s="3">
        <f>SUM(Table2[[#This Row],[Physical Therapist (PT) Hours]:[PT Aide Hours]])/Table2[[#This Row],[MDS Census]]</f>
        <v>4.931727748691099E-2</v>
      </c>
      <c r="AA60" s="3">
        <v>0</v>
      </c>
      <c r="AB60" s="3">
        <v>0</v>
      </c>
      <c r="AC60" s="3">
        <v>0</v>
      </c>
      <c r="AD60" s="3">
        <v>0</v>
      </c>
      <c r="AE60" s="3">
        <v>0</v>
      </c>
      <c r="AF60" s="3">
        <v>0</v>
      </c>
      <c r="AG60" s="3">
        <v>0</v>
      </c>
      <c r="AH60" s="1" t="s">
        <v>58</v>
      </c>
      <c r="AI60" s="17">
        <v>7</v>
      </c>
      <c r="AJ60" s="1"/>
    </row>
    <row r="61" spans="1:36" x14ac:dyDescent="0.2">
      <c r="A61" s="1" t="s">
        <v>479</v>
      </c>
      <c r="B61" s="1" t="s">
        <v>547</v>
      </c>
      <c r="C61" s="1" t="s">
        <v>1012</v>
      </c>
      <c r="D61" s="1" t="s">
        <v>1229</v>
      </c>
      <c r="E61" s="3">
        <v>63.31111111111111</v>
      </c>
      <c r="F61" s="3">
        <v>10.812000000000001</v>
      </c>
      <c r="G61" s="3">
        <v>8.611111111111111E-2</v>
      </c>
      <c r="H61" s="3">
        <v>0.20277777777777778</v>
      </c>
      <c r="I61" s="3">
        <v>0.5805555555555556</v>
      </c>
      <c r="J61" s="3">
        <v>0</v>
      </c>
      <c r="K61" s="3">
        <v>0</v>
      </c>
      <c r="L61" s="3">
        <v>0.9495555555555556</v>
      </c>
      <c r="M61" s="3">
        <v>0</v>
      </c>
      <c r="N61" s="3">
        <v>5.2445555555555581</v>
      </c>
      <c r="O61" s="3">
        <f>SUM(Table2[[#This Row],[Qualified Social Work Staff Hours]:[Other Social Work Staff Hours]])/Table2[[#This Row],[MDS Census]]</f>
        <v>8.283783783783788E-2</v>
      </c>
      <c r="P61" s="3">
        <v>4.9626666666666646</v>
      </c>
      <c r="Q61" s="3">
        <v>0</v>
      </c>
      <c r="R61" s="3">
        <f>SUM(Table2[[#This Row],[Qualified Activities Professional Hours]:[Other Activities Professional Hours]])/Table2[[#This Row],[MDS Census]]</f>
        <v>7.8385398385398347E-2</v>
      </c>
      <c r="S61" s="3">
        <v>4.5278888888888886</v>
      </c>
      <c r="T61" s="3">
        <v>0.73688888888888882</v>
      </c>
      <c r="U61" s="3">
        <v>0</v>
      </c>
      <c r="V61" s="3">
        <f>SUM(Table2[[#This Row],[Occupational Therapist Hours]:[OT Aide Hours]])/Table2[[#This Row],[MDS Census]]</f>
        <v>8.3157248157248162E-2</v>
      </c>
      <c r="W61" s="3">
        <v>3.0225555555555559</v>
      </c>
      <c r="X61" s="3">
        <v>3.0252222222222218</v>
      </c>
      <c r="Y61" s="3">
        <v>0</v>
      </c>
      <c r="Z61" s="3">
        <f>SUM(Table2[[#This Row],[Physical Therapist (PT) Hours]:[PT Aide Hours]])/Table2[[#This Row],[MDS Census]]</f>
        <v>9.5524745524745533E-2</v>
      </c>
      <c r="AA61" s="3">
        <v>0</v>
      </c>
      <c r="AB61" s="3">
        <v>0</v>
      </c>
      <c r="AC61" s="3">
        <v>0</v>
      </c>
      <c r="AD61" s="3">
        <v>0</v>
      </c>
      <c r="AE61" s="3">
        <v>0</v>
      </c>
      <c r="AF61" s="3">
        <v>0</v>
      </c>
      <c r="AG61" s="3">
        <v>0</v>
      </c>
      <c r="AH61" s="1" t="s">
        <v>59</v>
      </c>
      <c r="AI61" s="17">
        <v>7</v>
      </c>
      <c r="AJ61" s="1"/>
    </row>
    <row r="62" spans="1:36" x14ac:dyDescent="0.2">
      <c r="A62" s="1" t="s">
        <v>479</v>
      </c>
      <c r="B62" s="1" t="s">
        <v>548</v>
      </c>
      <c r="C62" s="1" t="s">
        <v>984</v>
      </c>
      <c r="D62" s="1" t="s">
        <v>1268</v>
      </c>
      <c r="E62" s="3">
        <v>94.4</v>
      </c>
      <c r="F62" s="3">
        <v>5.6888888888888891</v>
      </c>
      <c r="G62" s="3">
        <v>0.26666666666666666</v>
      </c>
      <c r="H62" s="3">
        <v>0.26666666666666666</v>
      </c>
      <c r="I62" s="3">
        <v>0.24444444444444444</v>
      </c>
      <c r="J62" s="3">
        <v>0</v>
      </c>
      <c r="K62" s="3">
        <v>0</v>
      </c>
      <c r="L62" s="3">
        <v>1.2713333333333334</v>
      </c>
      <c r="M62" s="3">
        <v>0</v>
      </c>
      <c r="N62" s="3">
        <v>11.5</v>
      </c>
      <c r="O62" s="3">
        <f>SUM(Table2[[#This Row],[Qualified Social Work Staff Hours]:[Other Social Work Staff Hours]])/Table2[[#This Row],[MDS Census]]</f>
        <v>0.12182203389830508</v>
      </c>
      <c r="P62" s="3">
        <v>4.5361111111111114</v>
      </c>
      <c r="Q62" s="3">
        <v>0</v>
      </c>
      <c r="R62" s="3">
        <f>SUM(Table2[[#This Row],[Qualified Activities Professional Hours]:[Other Activities Professional Hours]])/Table2[[#This Row],[MDS Census]]</f>
        <v>4.8052024482109226E-2</v>
      </c>
      <c r="S62" s="3">
        <v>0.98211111111111127</v>
      </c>
      <c r="T62" s="3">
        <v>5.565666666666667</v>
      </c>
      <c r="U62" s="3">
        <v>0</v>
      </c>
      <c r="V62" s="3">
        <f>SUM(Table2[[#This Row],[Occupational Therapist Hours]:[OT Aide Hours]])/Table2[[#This Row],[MDS Census]]</f>
        <v>6.9362052730696802E-2</v>
      </c>
      <c r="W62" s="3">
        <v>0.67633333333333334</v>
      </c>
      <c r="X62" s="3">
        <v>5.9484444444444442</v>
      </c>
      <c r="Y62" s="3">
        <v>0</v>
      </c>
      <c r="Z62" s="3">
        <f>SUM(Table2[[#This Row],[Physical Therapist (PT) Hours]:[PT Aide Hours]])/Table2[[#This Row],[MDS Census]]</f>
        <v>7.0177730696798488E-2</v>
      </c>
      <c r="AA62" s="3">
        <v>0</v>
      </c>
      <c r="AB62" s="3">
        <v>0</v>
      </c>
      <c r="AC62" s="3">
        <v>0</v>
      </c>
      <c r="AD62" s="3">
        <v>0</v>
      </c>
      <c r="AE62" s="3">
        <v>0</v>
      </c>
      <c r="AF62" s="3">
        <v>0</v>
      </c>
      <c r="AG62" s="3">
        <v>0</v>
      </c>
      <c r="AH62" s="1" t="s">
        <v>60</v>
      </c>
      <c r="AI62" s="17">
        <v>7</v>
      </c>
      <c r="AJ62" s="1"/>
    </row>
    <row r="63" spans="1:36" x14ac:dyDescent="0.2">
      <c r="A63" s="1" t="s">
        <v>479</v>
      </c>
      <c r="B63" s="1" t="s">
        <v>549</v>
      </c>
      <c r="C63" s="1" t="s">
        <v>1083</v>
      </c>
      <c r="D63" s="1" t="s">
        <v>1240</v>
      </c>
      <c r="E63" s="3">
        <v>72.13333333333334</v>
      </c>
      <c r="F63" s="3">
        <v>5.6</v>
      </c>
      <c r="G63" s="3">
        <v>0.26666666666666666</v>
      </c>
      <c r="H63" s="3">
        <v>0.26666666666666666</v>
      </c>
      <c r="I63" s="3">
        <v>0.26666666666666666</v>
      </c>
      <c r="J63" s="3">
        <v>0</v>
      </c>
      <c r="K63" s="3">
        <v>0</v>
      </c>
      <c r="L63" s="3">
        <v>2.4391111111111119</v>
      </c>
      <c r="M63" s="3">
        <v>0</v>
      </c>
      <c r="N63" s="3">
        <v>8.8722222222222218</v>
      </c>
      <c r="O63" s="3">
        <f>SUM(Table2[[#This Row],[Qualified Social Work Staff Hours]:[Other Social Work Staff Hours]])/Table2[[#This Row],[MDS Census]]</f>
        <v>0.12299753542821933</v>
      </c>
      <c r="P63" s="3">
        <v>5.0138888888888893</v>
      </c>
      <c r="Q63" s="3">
        <v>0</v>
      </c>
      <c r="R63" s="3">
        <f>SUM(Table2[[#This Row],[Qualified Activities Professional Hours]:[Other Activities Professional Hours]])/Table2[[#This Row],[MDS Census]]</f>
        <v>6.9508626001232282E-2</v>
      </c>
      <c r="S63" s="3">
        <v>0.77666666666666673</v>
      </c>
      <c r="T63" s="3">
        <v>6.4712222222222202</v>
      </c>
      <c r="U63" s="3">
        <v>0</v>
      </c>
      <c r="V63" s="3">
        <f>SUM(Table2[[#This Row],[Occupational Therapist Hours]:[OT Aide Hours]])/Table2[[#This Row],[MDS Census]]</f>
        <v>0.10047905113986441</v>
      </c>
      <c r="W63" s="3">
        <v>0.65955555555555567</v>
      </c>
      <c r="X63" s="3">
        <v>7.1301111111111117</v>
      </c>
      <c r="Y63" s="3">
        <v>0</v>
      </c>
      <c r="Z63" s="3">
        <f>SUM(Table2[[#This Row],[Physical Therapist (PT) Hours]:[PT Aide Hours]])/Table2[[#This Row],[MDS Census]]</f>
        <v>0.1079898336414048</v>
      </c>
      <c r="AA63" s="3">
        <v>0</v>
      </c>
      <c r="AB63" s="3">
        <v>0</v>
      </c>
      <c r="AC63" s="3">
        <v>0</v>
      </c>
      <c r="AD63" s="3">
        <v>0</v>
      </c>
      <c r="AE63" s="3">
        <v>0</v>
      </c>
      <c r="AF63" s="3">
        <v>0</v>
      </c>
      <c r="AG63" s="3">
        <v>0</v>
      </c>
      <c r="AH63" s="1" t="s">
        <v>61</v>
      </c>
      <c r="AI63" s="17">
        <v>7</v>
      </c>
      <c r="AJ63" s="1"/>
    </row>
    <row r="64" spans="1:36" x14ac:dyDescent="0.2">
      <c r="A64" s="1" t="s">
        <v>479</v>
      </c>
      <c r="B64" s="1" t="s">
        <v>550</v>
      </c>
      <c r="C64" s="1" t="s">
        <v>976</v>
      </c>
      <c r="D64" s="1" t="s">
        <v>1223</v>
      </c>
      <c r="E64" s="3">
        <v>62.68888888888889</v>
      </c>
      <c r="F64" s="3">
        <v>5.6888888888888891</v>
      </c>
      <c r="G64" s="3">
        <v>0.26666666666666666</v>
      </c>
      <c r="H64" s="3">
        <v>0.26666666666666666</v>
      </c>
      <c r="I64" s="3">
        <v>0.26111111111111113</v>
      </c>
      <c r="J64" s="3">
        <v>0</v>
      </c>
      <c r="K64" s="3">
        <v>0</v>
      </c>
      <c r="L64" s="3">
        <v>5.2113333333333332</v>
      </c>
      <c r="M64" s="3">
        <v>0</v>
      </c>
      <c r="N64" s="3">
        <v>5.1944444444444446</v>
      </c>
      <c r="O64" s="3">
        <f>SUM(Table2[[#This Row],[Qualified Social Work Staff Hours]:[Other Social Work Staff Hours]])/Table2[[#This Row],[MDS Census]]</f>
        <v>8.2860687699397376E-2</v>
      </c>
      <c r="P64" s="3">
        <v>0</v>
      </c>
      <c r="Q64" s="3">
        <v>8.7750000000000004</v>
      </c>
      <c r="R64" s="3">
        <f>SUM(Table2[[#This Row],[Qualified Activities Professional Hours]:[Other Activities Professional Hours]])/Table2[[#This Row],[MDS Census]]</f>
        <v>0.13997695852534561</v>
      </c>
      <c r="S64" s="3">
        <v>0.76111111111111107</v>
      </c>
      <c r="T64" s="3">
        <v>10.28222222222222</v>
      </c>
      <c r="U64" s="3">
        <v>0</v>
      </c>
      <c r="V64" s="3">
        <f>SUM(Table2[[#This Row],[Occupational Therapist Hours]:[OT Aide Hours]])/Table2[[#This Row],[MDS Census]]</f>
        <v>0.17616093583835515</v>
      </c>
      <c r="W64" s="3">
        <v>1.4936666666666665</v>
      </c>
      <c r="X64" s="3">
        <v>9.1743333333333332</v>
      </c>
      <c r="Y64" s="3">
        <v>0</v>
      </c>
      <c r="Z64" s="3">
        <f>SUM(Table2[[#This Row],[Physical Therapist (PT) Hours]:[PT Aide Hours]])/Table2[[#This Row],[MDS Census]]</f>
        <v>0.17017369727047144</v>
      </c>
      <c r="AA64" s="3">
        <v>0</v>
      </c>
      <c r="AB64" s="3">
        <v>0</v>
      </c>
      <c r="AC64" s="3">
        <v>0</v>
      </c>
      <c r="AD64" s="3">
        <v>0</v>
      </c>
      <c r="AE64" s="3">
        <v>0</v>
      </c>
      <c r="AF64" s="3">
        <v>0</v>
      </c>
      <c r="AG64" s="3">
        <v>0</v>
      </c>
      <c r="AH64" s="1" t="s">
        <v>62</v>
      </c>
      <c r="AI64" s="17">
        <v>7</v>
      </c>
      <c r="AJ64" s="1"/>
    </row>
    <row r="65" spans="1:36" x14ac:dyDescent="0.2">
      <c r="A65" s="1" t="s">
        <v>479</v>
      </c>
      <c r="B65" s="1" t="s">
        <v>551</v>
      </c>
      <c r="C65" s="1" t="s">
        <v>1084</v>
      </c>
      <c r="D65" s="1" t="s">
        <v>1275</v>
      </c>
      <c r="E65" s="3">
        <v>88.466666666666669</v>
      </c>
      <c r="F65" s="3">
        <v>5.6888888888888891</v>
      </c>
      <c r="G65" s="3">
        <v>0.3888888888888889</v>
      </c>
      <c r="H65" s="3">
        <v>0.22555555555555556</v>
      </c>
      <c r="I65" s="3">
        <v>0.49222222222222217</v>
      </c>
      <c r="J65" s="3">
        <v>0</v>
      </c>
      <c r="K65" s="3">
        <v>0</v>
      </c>
      <c r="L65" s="3">
        <v>0.14066666666666666</v>
      </c>
      <c r="M65" s="3">
        <v>0.59111111111111103</v>
      </c>
      <c r="N65" s="3">
        <v>27.095555555555556</v>
      </c>
      <c r="O65" s="3">
        <f>SUM(Table2[[#This Row],[Qualified Social Work Staff Hours]:[Other Social Work Staff Hours]])/Table2[[#This Row],[MDS Census]]</f>
        <v>0.31296156744536546</v>
      </c>
      <c r="P65" s="3">
        <v>0</v>
      </c>
      <c r="Q65" s="3">
        <v>11.978888888888882</v>
      </c>
      <c r="R65" s="3">
        <f>SUM(Table2[[#This Row],[Qualified Activities Professional Hours]:[Other Activities Professional Hours]])/Table2[[#This Row],[MDS Census]]</f>
        <v>0.13540567696558645</v>
      </c>
      <c r="S65" s="3">
        <v>0.63033333333333352</v>
      </c>
      <c r="T65" s="3">
        <v>1.2E-2</v>
      </c>
      <c r="U65" s="3">
        <v>0</v>
      </c>
      <c r="V65" s="3">
        <f>SUM(Table2[[#This Row],[Occupational Therapist Hours]:[OT Aide Hours]])/Table2[[#This Row],[MDS Census]]</f>
        <v>7.2607385079125871E-3</v>
      </c>
      <c r="W65" s="3">
        <v>0.25633333333333336</v>
      </c>
      <c r="X65" s="3">
        <v>0.98233333333333328</v>
      </c>
      <c r="Y65" s="3">
        <v>0</v>
      </c>
      <c r="Z65" s="3">
        <f>SUM(Table2[[#This Row],[Physical Therapist (PT) Hours]:[PT Aide Hours]])/Table2[[#This Row],[MDS Census]]</f>
        <v>1.4001507159005274E-2</v>
      </c>
      <c r="AA65" s="3">
        <v>0</v>
      </c>
      <c r="AB65" s="3">
        <v>0</v>
      </c>
      <c r="AC65" s="3">
        <v>0</v>
      </c>
      <c r="AD65" s="3">
        <v>0</v>
      </c>
      <c r="AE65" s="3">
        <v>0</v>
      </c>
      <c r="AF65" s="3">
        <v>0</v>
      </c>
      <c r="AG65" s="3">
        <v>0</v>
      </c>
      <c r="AH65" s="1" t="s">
        <v>63</v>
      </c>
      <c r="AI65" s="17">
        <v>7</v>
      </c>
      <c r="AJ65" s="1"/>
    </row>
    <row r="66" spans="1:36" x14ac:dyDescent="0.2">
      <c r="A66" s="1" t="s">
        <v>479</v>
      </c>
      <c r="B66" s="1" t="s">
        <v>552</v>
      </c>
      <c r="C66" s="1" t="s">
        <v>1085</v>
      </c>
      <c r="D66" s="1" t="s">
        <v>1239</v>
      </c>
      <c r="E66" s="3">
        <v>63.655555555555559</v>
      </c>
      <c r="F66" s="3">
        <v>5.7600000000000025</v>
      </c>
      <c r="G66" s="3">
        <v>3.3333333333333333E-2</v>
      </c>
      <c r="H66" s="3">
        <v>0.30833333333333335</v>
      </c>
      <c r="I66" s="3">
        <v>0</v>
      </c>
      <c r="J66" s="3">
        <v>0</v>
      </c>
      <c r="K66" s="3">
        <v>0</v>
      </c>
      <c r="L66" s="3">
        <v>3.1342222222222227</v>
      </c>
      <c r="M66" s="3">
        <v>0</v>
      </c>
      <c r="N66" s="3">
        <v>4.7399999999999993</v>
      </c>
      <c r="O66" s="3">
        <f>SUM(Table2[[#This Row],[Qualified Social Work Staff Hours]:[Other Social Work Staff Hours]])/Table2[[#This Row],[MDS Census]]</f>
        <v>7.4463257112934181E-2</v>
      </c>
      <c r="P66" s="3">
        <v>5.6977777777777785</v>
      </c>
      <c r="Q66" s="3">
        <v>7.974444444444444</v>
      </c>
      <c r="R66" s="3">
        <f>SUM(Table2[[#This Row],[Qualified Activities Professional Hours]:[Other Activities Professional Hours]])/Table2[[#This Row],[MDS Census]]</f>
        <v>0.21478443009251177</v>
      </c>
      <c r="S66" s="3">
        <v>4.6856666666666653</v>
      </c>
      <c r="T66" s="3">
        <v>4.7682222222222226</v>
      </c>
      <c r="U66" s="3">
        <v>0</v>
      </c>
      <c r="V66" s="3">
        <f>SUM(Table2[[#This Row],[Occupational Therapist Hours]:[OT Aide Hours]])/Table2[[#This Row],[MDS Census]]</f>
        <v>0.14851632047477742</v>
      </c>
      <c r="W66" s="3">
        <v>3.9117777777777785</v>
      </c>
      <c r="X66" s="3">
        <v>6.0206666666666671</v>
      </c>
      <c r="Y66" s="3">
        <v>0</v>
      </c>
      <c r="Z66" s="3">
        <f>SUM(Table2[[#This Row],[Physical Therapist (PT) Hours]:[PT Aide Hours]])/Table2[[#This Row],[MDS Census]]</f>
        <v>0.15603421190434633</v>
      </c>
      <c r="AA66" s="3">
        <v>0</v>
      </c>
      <c r="AB66" s="3">
        <v>0</v>
      </c>
      <c r="AC66" s="3">
        <v>0</v>
      </c>
      <c r="AD66" s="3">
        <v>0</v>
      </c>
      <c r="AE66" s="3">
        <v>0</v>
      </c>
      <c r="AF66" s="3">
        <v>0</v>
      </c>
      <c r="AG66" s="3">
        <v>0</v>
      </c>
      <c r="AH66" s="1" t="s">
        <v>64</v>
      </c>
      <c r="AI66" s="17">
        <v>7</v>
      </c>
      <c r="AJ66" s="1"/>
    </row>
    <row r="67" spans="1:36" x14ac:dyDescent="0.2">
      <c r="A67" s="1" t="s">
        <v>479</v>
      </c>
      <c r="B67" s="1" t="s">
        <v>553</v>
      </c>
      <c r="C67" s="1" t="s">
        <v>964</v>
      </c>
      <c r="D67" s="1" t="s">
        <v>1291</v>
      </c>
      <c r="E67" s="3">
        <v>57.533333333333331</v>
      </c>
      <c r="F67" s="3">
        <v>5.5111111111111111</v>
      </c>
      <c r="G67" s="3">
        <v>0</v>
      </c>
      <c r="H67" s="3">
        <v>0</v>
      </c>
      <c r="I67" s="3">
        <v>0</v>
      </c>
      <c r="J67" s="3">
        <v>0</v>
      </c>
      <c r="K67" s="3">
        <v>0</v>
      </c>
      <c r="L67" s="3">
        <v>0</v>
      </c>
      <c r="M67" s="3">
        <v>4.7487777777777778</v>
      </c>
      <c r="N67" s="3">
        <v>0</v>
      </c>
      <c r="O67" s="3">
        <f>SUM(Table2[[#This Row],[Qualified Social Work Staff Hours]:[Other Social Work Staff Hours]])/Table2[[#This Row],[MDS Census]]</f>
        <v>8.2539590575511787E-2</v>
      </c>
      <c r="P67" s="3">
        <v>5.1573333333333311</v>
      </c>
      <c r="Q67" s="3">
        <v>1.1752222222222222</v>
      </c>
      <c r="R67" s="3">
        <f>SUM(Table2[[#This Row],[Qualified Activities Professional Hours]:[Other Activities Professional Hours]])/Table2[[#This Row],[MDS Census]]</f>
        <v>0.11006759366550788</v>
      </c>
      <c r="S67" s="3">
        <v>0</v>
      </c>
      <c r="T67" s="3">
        <v>0</v>
      </c>
      <c r="U67" s="3">
        <v>0</v>
      </c>
      <c r="V67" s="3">
        <f>SUM(Table2[[#This Row],[Occupational Therapist Hours]:[OT Aide Hours]])/Table2[[#This Row],[MDS Census]]</f>
        <v>0</v>
      </c>
      <c r="W67" s="3">
        <v>0</v>
      </c>
      <c r="X67" s="3">
        <v>0</v>
      </c>
      <c r="Y67" s="3">
        <v>0</v>
      </c>
      <c r="Z67" s="3">
        <f>SUM(Table2[[#This Row],[Physical Therapist (PT) Hours]:[PT Aide Hours]])/Table2[[#This Row],[MDS Census]]</f>
        <v>0</v>
      </c>
      <c r="AA67" s="3">
        <v>0</v>
      </c>
      <c r="AB67" s="3">
        <v>0</v>
      </c>
      <c r="AC67" s="3">
        <v>0</v>
      </c>
      <c r="AD67" s="3">
        <v>0</v>
      </c>
      <c r="AE67" s="3">
        <v>0</v>
      </c>
      <c r="AF67" s="3">
        <v>0</v>
      </c>
      <c r="AG67" s="3">
        <v>0</v>
      </c>
      <c r="AH67" s="1" t="s">
        <v>65</v>
      </c>
      <c r="AI67" s="17">
        <v>7</v>
      </c>
      <c r="AJ67" s="1"/>
    </row>
    <row r="68" spans="1:36" x14ac:dyDescent="0.2">
      <c r="A68" s="1" t="s">
        <v>479</v>
      </c>
      <c r="B68" s="1" t="s">
        <v>554</v>
      </c>
      <c r="C68" s="1" t="s">
        <v>1086</v>
      </c>
      <c r="D68" s="1" t="s">
        <v>1287</v>
      </c>
      <c r="E68" s="3">
        <v>64.277777777777771</v>
      </c>
      <c r="F68" s="3">
        <v>4.8906666666666663</v>
      </c>
      <c r="G68" s="3">
        <v>0</v>
      </c>
      <c r="H68" s="3">
        <v>0</v>
      </c>
      <c r="I68" s="3">
        <v>11.03888888888889</v>
      </c>
      <c r="J68" s="3">
        <v>0</v>
      </c>
      <c r="K68" s="3">
        <v>0</v>
      </c>
      <c r="L68" s="3">
        <v>0.98499999999999988</v>
      </c>
      <c r="M68" s="3">
        <v>10.949444444444444</v>
      </c>
      <c r="N68" s="3">
        <v>0</v>
      </c>
      <c r="O68" s="3">
        <f>SUM(Table2[[#This Row],[Qualified Social Work Staff Hours]:[Other Social Work Staff Hours]])/Table2[[#This Row],[MDS Census]]</f>
        <v>0.17034572169403631</v>
      </c>
      <c r="P68" s="3">
        <v>0</v>
      </c>
      <c r="Q68" s="3">
        <v>5.5361111111111114</v>
      </c>
      <c r="R68" s="3">
        <f>SUM(Table2[[#This Row],[Qualified Activities Professional Hours]:[Other Activities Professional Hours]])/Table2[[#This Row],[MDS Census]]</f>
        <v>8.6127917026793441E-2</v>
      </c>
      <c r="S68" s="3">
        <v>2.9451111111111103</v>
      </c>
      <c r="T68" s="3">
        <v>3.3119999999999998</v>
      </c>
      <c r="U68" s="3">
        <v>0</v>
      </c>
      <c r="V68" s="3">
        <f>SUM(Table2[[#This Row],[Occupational Therapist Hours]:[OT Aide Hours]])/Table2[[#This Row],[MDS Census]]</f>
        <v>9.7344857389801198E-2</v>
      </c>
      <c r="W68" s="3">
        <v>0.7874444444444445</v>
      </c>
      <c r="X68" s="3">
        <v>3.8100000000000005</v>
      </c>
      <c r="Y68" s="3">
        <v>4.4638888888888886</v>
      </c>
      <c r="Z68" s="3">
        <f>SUM(Table2[[#This Row],[Physical Therapist (PT) Hours]:[PT Aide Hours]])/Table2[[#This Row],[MDS Census]]</f>
        <v>0.14097147796024204</v>
      </c>
      <c r="AA68" s="3">
        <v>0</v>
      </c>
      <c r="AB68" s="3">
        <v>0</v>
      </c>
      <c r="AC68" s="3">
        <v>0</v>
      </c>
      <c r="AD68" s="3">
        <v>32.20088888888889</v>
      </c>
      <c r="AE68" s="3">
        <v>0</v>
      </c>
      <c r="AF68" s="3">
        <v>0</v>
      </c>
      <c r="AG68" s="3">
        <v>0</v>
      </c>
      <c r="AH68" s="1" t="s">
        <v>66</v>
      </c>
      <c r="AI68" s="17">
        <v>7</v>
      </c>
      <c r="AJ68" s="1"/>
    </row>
    <row r="69" spans="1:36" x14ac:dyDescent="0.2">
      <c r="A69" s="1" t="s">
        <v>479</v>
      </c>
      <c r="B69" s="1" t="s">
        <v>555</v>
      </c>
      <c r="C69" s="1" t="s">
        <v>1075</v>
      </c>
      <c r="D69" s="1" t="s">
        <v>1284</v>
      </c>
      <c r="E69" s="3">
        <v>58.966666666666669</v>
      </c>
      <c r="F69" s="3">
        <v>0</v>
      </c>
      <c r="G69" s="3">
        <v>0.27</v>
      </c>
      <c r="H69" s="3">
        <v>0.13333333333333333</v>
      </c>
      <c r="I69" s="3">
        <v>5.5555555555555552E-2</v>
      </c>
      <c r="J69" s="3">
        <v>0</v>
      </c>
      <c r="K69" s="3">
        <v>0</v>
      </c>
      <c r="L69" s="3">
        <v>1.0274444444444444</v>
      </c>
      <c r="M69" s="3">
        <v>0</v>
      </c>
      <c r="N69" s="3">
        <v>5.7645555555555577</v>
      </c>
      <c r="O69" s="3">
        <f>SUM(Table2[[#This Row],[Qualified Social Work Staff Hours]:[Other Social Work Staff Hours]])/Table2[[#This Row],[MDS Census]]</f>
        <v>9.775956284153009E-2</v>
      </c>
      <c r="P69" s="3">
        <v>0</v>
      </c>
      <c r="Q69" s="3">
        <v>9.0153333333333343</v>
      </c>
      <c r="R69" s="3">
        <f>SUM(Table2[[#This Row],[Qualified Activities Professional Hours]:[Other Activities Professional Hours]])/Table2[[#This Row],[MDS Census]]</f>
        <v>0.15288863764838892</v>
      </c>
      <c r="S69" s="3">
        <v>5.0064444444444449</v>
      </c>
      <c r="T69" s="3">
        <v>3.9317777777777794</v>
      </c>
      <c r="U69" s="3">
        <v>0</v>
      </c>
      <c r="V69" s="3">
        <f>SUM(Table2[[#This Row],[Occupational Therapist Hours]:[OT Aide Hours]])/Table2[[#This Row],[MDS Census]]</f>
        <v>0.15158093084605243</v>
      </c>
      <c r="W69" s="3">
        <v>5.1122222222222229</v>
      </c>
      <c r="X69" s="3">
        <v>4.5506666666666664</v>
      </c>
      <c r="Y69" s="3">
        <v>0</v>
      </c>
      <c r="Z69" s="3">
        <f>SUM(Table2[[#This Row],[Physical Therapist (PT) Hours]:[PT Aide Hours]])/Table2[[#This Row],[MDS Census]]</f>
        <v>0.16387035990201623</v>
      </c>
      <c r="AA69" s="3">
        <v>0</v>
      </c>
      <c r="AB69" s="3">
        <v>0</v>
      </c>
      <c r="AC69" s="3">
        <v>0</v>
      </c>
      <c r="AD69" s="3">
        <v>0</v>
      </c>
      <c r="AE69" s="3">
        <v>0</v>
      </c>
      <c r="AF69" s="3">
        <v>0</v>
      </c>
      <c r="AG69" s="3">
        <v>0</v>
      </c>
      <c r="AH69" s="1" t="s">
        <v>67</v>
      </c>
      <c r="AI69" s="17">
        <v>7</v>
      </c>
      <c r="AJ69" s="1"/>
    </row>
    <row r="70" spans="1:36" x14ac:dyDescent="0.2">
      <c r="A70" s="1" t="s">
        <v>479</v>
      </c>
      <c r="B70" s="1" t="s">
        <v>556</v>
      </c>
      <c r="C70" s="1" t="s">
        <v>985</v>
      </c>
      <c r="D70" s="1" t="s">
        <v>1227</v>
      </c>
      <c r="E70" s="3">
        <v>16.18888888888889</v>
      </c>
      <c r="F70" s="3">
        <v>0</v>
      </c>
      <c r="G70" s="3">
        <v>0</v>
      </c>
      <c r="H70" s="3">
        <v>0</v>
      </c>
      <c r="I70" s="3">
        <v>0</v>
      </c>
      <c r="J70" s="3">
        <v>0</v>
      </c>
      <c r="K70" s="3">
        <v>0</v>
      </c>
      <c r="L70" s="3">
        <v>0</v>
      </c>
      <c r="M70" s="3">
        <v>0</v>
      </c>
      <c r="N70" s="3">
        <v>0</v>
      </c>
      <c r="O70" s="3">
        <f>SUM(Table2[[#This Row],[Qualified Social Work Staff Hours]:[Other Social Work Staff Hours]])/Table2[[#This Row],[MDS Census]]</f>
        <v>0</v>
      </c>
      <c r="P70" s="3">
        <v>0</v>
      </c>
      <c r="Q70" s="3">
        <v>0</v>
      </c>
      <c r="R70" s="3">
        <f>SUM(Table2[[#This Row],[Qualified Activities Professional Hours]:[Other Activities Professional Hours]])/Table2[[#This Row],[MDS Census]]</f>
        <v>0</v>
      </c>
      <c r="S70" s="3">
        <v>0</v>
      </c>
      <c r="T70" s="3">
        <v>0</v>
      </c>
      <c r="U70" s="3">
        <v>0</v>
      </c>
      <c r="V70" s="3">
        <f>SUM(Table2[[#This Row],[Occupational Therapist Hours]:[OT Aide Hours]])/Table2[[#This Row],[MDS Census]]</f>
        <v>0</v>
      </c>
      <c r="W70" s="3">
        <v>0</v>
      </c>
      <c r="X70" s="3">
        <v>0</v>
      </c>
      <c r="Y70" s="3">
        <v>0</v>
      </c>
      <c r="Z70" s="3">
        <f>SUM(Table2[[#This Row],[Physical Therapist (PT) Hours]:[PT Aide Hours]])/Table2[[#This Row],[MDS Census]]</f>
        <v>0</v>
      </c>
      <c r="AA70" s="3">
        <v>0</v>
      </c>
      <c r="AB70" s="3">
        <v>0</v>
      </c>
      <c r="AC70" s="3">
        <v>0</v>
      </c>
      <c r="AD70" s="3">
        <v>0</v>
      </c>
      <c r="AE70" s="3">
        <v>0</v>
      </c>
      <c r="AF70" s="3">
        <v>0</v>
      </c>
      <c r="AG70" s="3">
        <v>0</v>
      </c>
      <c r="AH70" s="1" t="s">
        <v>68</v>
      </c>
      <c r="AI70" s="17">
        <v>7</v>
      </c>
      <c r="AJ70" s="1"/>
    </row>
    <row r="71" spans="1:36" x14ac:dyDescent="0.2">
      <c r="A71" s="1" t="s">
        <v>479</v>
      </c>
      <c r="B71" s="1" t="s">
        <v>557</v>
      </c>
      <c r="C71" s="1" t="s">
        <v>998</v>
      </c>
      <c r="D71" s="1" t="s">
        <v>1235</v>
      </c>
      <c r="E71" s="3">
        <v>52.711111111111109</v>
      </c>
      <c r="F71" s="3">
        <v>13.311888888888891</v>
      </c>
      <c r="G71" s="3">
        <v>0.31666666666666665</v>
      </c>
      <c r="H71" s="3">
        <v>0.21755555555555553</v>
      </c>
      <c r="I71" s="3">
        <v>0.56666666666666665</v>
      </c>
      <c r="J71" s="3">
        <v>0</v>
      </c>
      <c r="K71" s="3">
        <v>0</v>
      </c>
      <c r="L71" s="3">
        <v>1.5311111111111113</v>
      </c>
      <c r="M71" s="3">
        <v>4.6406666666666672</v>
      </c>
      <c r="N71" s="3">
        <v>0</v>
      </c>
      <c r="O71" s="3">
        <f>SUM(Table2[[#This Row],[Qualified Social Work Staff Hours]:[Other Social Work Staff Hours]])/Table2[[#This Row],[MDS Census]]</f>
        <v>8.8039629005059031E-2</v>
      </c>
      <c r="P71" s="3">
        <v>3.9708888888888887</v>
      </c>
      <c r="Q71" s="3">
        <v>0</v>
      </c>
      <c r="R71" s="3">
        <f>SUM(Table2[[#This Row],[Qualified Activities Professional Hours]:[Other Activities Professional Hours]])/Table2[[#This Row],[MDS Census]]</f>
        <v>7.533305227655987E-2</v>
      </c>
      <c r="S71" s="3">
        <v>0.71955555555555561</v>
      </c>
      <c r="T71" s="3">
        <v>3.0719999999999996</v>
      </c>
      <c r="U71" s="3">
        <v>0</v>
      </c>
      <c r="V71" s="3">
        <f>SUM(Table2[[#This Row],[Occupational Therapist Hours]:[OT Aide Hours]])/Table2[[#This Row],[MDS Census]]</f>
        <v>7.1930860033726812E-2</v>
      </c>
      <c r="W71" s="3">
        <v>0.84855555555555562</v>
      </c>
      <c r="X71" s="3">
        <v>6.0521111111111132</v>
      </c>
      <c r="Y71" s="3">
        <v>0</v>
      </c>
      <c r="Z71" s="3">
        <f>SUM(Table2[[#This Row],[Physical Therapist (PT) Hours]:[PT Aide Hours]])/Table2[[#This Row],[MDS Census]]</f>
        <v>0.13091483979763918</v>
      </c>
      <c r="AA71" s="3">
        <v>0</v>
      </c>
      <c r="AB71" s="3">
        <v>0</v>
      </c>
      <c r="AC71" s="3">
        <v>0</v>
      </c>
      <c r="AD71" s="3">
        <v>0</v>
      </c>
      <c r="AE71" s="3">
        <v>0</v>
      </c>
      <c r="AF71" s="3">
        <v>0</v>
      </c>
      <c r="AG71" s="3">
        <v>0</v>
      </c>
      <c r="AH71" s="1" t="s">
        <v>69</v>
      </c>
      <c r="AI71" s="17">
        <v>7</v>
      </c>
      <c r="AJ71" s="1"/>
    </row>
    <row r="72" spans="1:36" x14ac:dyDescent="0.2">
      <c r="A72" s="1" t="s">
        <v>479</v>
      </c>
      <c r="B72" s="1" t="s">
        <v>558</v>
      </c>
      <c r="C72" s="1" t="s">
        <v>1012</v>
      </c>
      <c r="D72" s="1" t="s">
        <v>1229</v>
      </c>
      <c r="E72" s="3">
        <v>55.766666666666666</v>
      </c>
      <c r="F72" s="3">
        <v>11.803000000000003</v>
      </c>
      <c r="G72" s="3">
        <v>0</v>
      </c>
      <c r="H72" s="3">
        <v>0.17877777777777779</v>
      </c>
      <c r="I72" s="3">
        <v>0.64444444444444449</v>
      </c>
      <c r="J72" s="3">
        <v>0</v>
      </c>
      <c r="K72" s="3">
        <v>0</v>
      </c>
      <c r="L72" s="3">
        <v>4.3053333333333326</v>
      </c>
      <c r="M72" s="3">
        <v>0</v>
      </c>
      <c r="N72" s="3">
        <v>4.761555555555554</v>
      </c>
      <c r="O72" s="3">
        <f>SUM(Table2[[#This Row],[Qualified Social Work Staff Hours]:[Other Social Work Staff Hours]])/Table2[[#This Row],[MDS Census]]</f>
        <v>8.5383542538354229E-2</v>
      </c>
      <c r="P72" s="3">
        <v>5.0514444444444422</v>
      </c>
      <c r="Q72" s="3">
        <v>0</v>
      </c>
      <c r="R72" s="3">
        <f>SUM(Table2[[#This Row],[Qualified Activities Professional Hours]:[Other Activities Professional Hours]])/Table2[[#This Row],[MDS Census]]</f>
        <v>9.0581789201036017E-2</v>
      </c>
      <c r="S72" s="3">
        <v>0.75922222222222235</v>
      </c>
      <c r="T72" s="3">
        <v>3.9752222222222224</v>
      </c>
      <c r="U72" s="3">
        <v>0</v>
      </c>
      <c r="V72" s="3">
        <f>SUM(Table2[[#This Row],[Occupational Therapist Hours]:[OT Aide Hours]])/Table2[[#This Row],[MDS Census]]</f>
        <v>8.4897389918310431E-2</v>
      </c>
      <c r="W72" s="3">
        <v>0.67322222222222228</v>
      </c>
      <c r="X72" s="3">
        <v>4.2133333333333329</v>
      </c>
      <c r="Y72" s="3">
        <v>0</v>
      </c>
      <c r="Z72" s="3">
        <f>SUM(Table2[[#This Row],[Physical Therapist (PT) Hours]:[PT Aide Hours]])/Table2[[#This Row],[MDS Census]]</f>
        <v>8.7625024905359616E-2</v>
      </c>
      <c r="AA72" s="3">
        <v>0</v>
      </c>
      <c r="AB72" s="3">
        <v>0</v>
      </c>
      <c r="AC72" s="3">
        <v>0</v>
      </c>
      <c r="AD72" s="3">
        <v>0</v>
      </c>
      <c r="AE72" s="3">
        <v>0</v>
      </c>
      <c r="AF72" s="3">
        <v>0</v>
      </c>
      <c r="AG72" s="3">
        <v>0</v>
      </c>
      <c r="AH72" s="1" t="s">
        <v>70</v>
      </c>
      <c r="AI72" s="17">
        <v>7</v>
      </c>
      <c r="AJ72" s="1"/>
    </row>
    <row r="73" spans="1:36" x14ac:dyDescent="0.2">
      <c r="A73" s="1" t="s">
        <v>479</v>
      </c>
      <c r="B73" s="1" t="s">
        <v>559</v>
      </c>
      <c r="C73" s="1" t="s">
        <v>1031</v>
      </c>
      <c r="D73" s="1" t="s">
        <v>1203</v>
      </c>
      <c r="E73" s="3">
        <v>89.288888888888891</v>
      </c>
      <c r="F73" s="3">
        <v>3.6444444444444444</v>
      </c>
      <c r="G73" s="3">
        <v>0</v>
      </c>
      <c r="H73" s="3">
        <v>0</v>
      </c>
      <c r="I73" s="3">
        <v>0</v>
      </c>
      <c r="J73" s="3">
        <v>0</v>
      </c>
      <c r="K73" s="3">
        <v>0</v>
      </c>
      <c r="L73" s="3">
        <v>4.3756666666666657</v>
      </c>
      <c r="M73" s="3">
        <v>0</v>
      </c>
      <c r="N73" s="3">
        <v>5.583333333333333</v>
      </c>
      <c r="O73" s="3">
        <f>SUM(Table2[[#This Row],[Qualified Social Work Staff Hours]:[Other Social Work Staff Hours]])/Table2[[#This Row],[MDS Census]]</f>
        <v>6.2531110004977603E-2</v>
      </c>
      <c r="P73" s="3">
        <v>0</v>
      </c>
      <c r="Q73" s="3">
        <v>2.1305555555555555</v>
      </c>
      <c r="R73" s="3">
        <f>SUM(Table2[[#This Row],[Qualified Activities Professional Hours]:[Other Activities Professional Hours]])/Table2[[#This Row],[MDS Census]]</f>
        <v>2.386137381781981E-2</v>
      </c>
      <c r="S73" s="3">
        <v>4.7572222222222216</v>
      </c>
      <c r="T73" s="3">
        <v>8.5194444444444439</v>
      </c>
      <c r="U73" s="3">
        <v>0</v>
      </c>
      <c r="V73" s="3">
        <f>SUM(Table2[[#This Row],[Occupational Therapist Hours]:[OT Aide Hours]])/Table2[[#This Row],[MDS Census]]</f>
        <v>0.14869337979094074</v>
      </c>
      <c r="W73" s="3">
        <v>20.788222222222227</v>
      </c>
      <c r="X73" s="3">
        <v>9.0144444444444431</v>
      </c>
      <c r="Y73" s="3">
        <v>4.3361111111111095</v>
      </c>
      <c r="Z73" s="3">
        <f>SUM(Table2[[#This Row],[Physical Therapist (PT) Hours]:[PT Aide Hours]])/Table2[[#This Row],[MDS Census]]</f>
        <v>0.38234071677451476</v>
      </c>
      <c r="AA73" s="3">
        <v>0</v>
      </c>
      <c r="AB73" s="3">
        <v>0</v>
      </c>
      <c r="AC73" s="3">
        <v>0</v>
      </c>
      <c r="AD73" s="3">
        <v>0</v>
      </c>
      <c r="AE73" s="3">
        <v>0</v>
      </c>
      <c r="AF73" s="3">
        <v>0</v>
      </c>
      <c r="AG73" s="3">
        <v>0</v>
      </c>
      <c r="AH73" s="1" t="s">
        <v>71</v>
      </c>
      <c r="AI73" s="17">
        <v>7</v>
      </c>
      <c r="AJ73" s="1"/>
    </row>
    <row r="74" spans="1:36" x14ac:dyDescent="0.2">
      <c r="A74" s="1" t="s">
        <v>479</v>
      </c>
      <c r="B74" s="1" t="s">
        <v>560</v>
      </c>
      <c r="C74" s="1" t="s">
        <v>1087</v>
      </c>
      <c r="D74" s="1" t="s">
        <v>1246</v>
      </c>
      <c r="E74" s="3">
        <v>90.677777777777777</v>
      </c>
      <c r="F74" s="3">
        <v>16.8</v>
      </c>
      <c r="G74" s="3">
        <v>0.56388888888888888</v>
      </c>
      <c r="H74" s="3">
        <v>0</v>
      </c>
      <c r="I74" s="3">
        <v>0</v>
      </c>
      <c r="J74" s="3">
        <v>0</v>
      </c>
      <c r="K74" s="3">
        <v>0</v>
      </c>
      <c r="L74" s="3">
        <v>3.9571111111111117</v>
      </c>
      <c r="M74" s="3">
        <v>0</v>
      </c>
      <c r="N74" s="3">
        <v>5.3978888888888878</v>
      </c>
      <c r="O74" s="3">
        <f>SUM(Table2[[#This Row],[Qualified Social Work Staff Hours]:[Other Social Work Staff Hours]])/Table2[[#This Row],[MDS Census]]</f>
        <v>5.9528244087734335E-2</v>
      </c>
      <c r="P74" s="3">
        <v>5.3923333333333323</v>
      </c>
      <c r="Q74" s="3">
        <v>0</v>
      </c>
      <c r="R74" s="3">
        <f>SUM(Table2[[#This Row],[Qualified Activities Professional Hours]:[Other Activities Professional Hours]])/Table2[[#This Row],[MDS Census]]</f>
        <v>5.9466977086141397E-2</v>
      </c>
      <c r="S74" s="3">
        <v>4.3997777777777793</v>
      </c>
      <c r="T74" s="3">
        <v>4.9777777777777782E-2</v>
      </c>
      <c r="U74" s="3">
        <v>0</v>
      </c>
      <c r="V74" s="3">
        <f>SUM(Table2[[#This Row],[Occupational Therapist Hours]:[OT Aide Hours]])/Table2[[#This Row],[MDS Census]]</f>
        <v>4.9069966915819156E-2</v>
      </c>
      <c r="W74" s="3">
        <v>3.5188888888888887</v>
      </c>
      <c r="X74" s="3">
        <v>0</v>
      </c>
      <c r="Y74" s="3">
        <v>4.8786666666666667</v>
      </c>
      <c r="Z74" s="3">
        <f>SUM(Table2[[#This Row],[Physical Therapist (PT) Hours]:[PT Aide Hours]])/Table2[[#This Row],[MDS Census]]</f>
        <v>9.2608748927827472E-2</v>
      </c>
      <c r="AA74" s="3">
        <v>0</v>
      </c>
      <c r="AB74" s="3">
        <v>0</v>
      </c>
      <c r="AC74" s="3">
        <v>0</v>
      </c>
      <c r="AD74" s="3">
        <v>0</v>
      </c>
      <c r="AE74" s="3">
        <v>0</v>
      </c>
      <c r="AF74" s="3">
        <v>0</v>
      </c>
      <c r="AG74" s="3">
        <v>3.888888888888889E-2</v>
      </c>
      <c r="AH74" s="1" t="s">
        <v>72</v>
      </c>
      <c r="AI74" s="17">
        <v>7</v>
      </c>
      <c r="AJ74" s="1"/>
    </row>
    <row r="75" spans="1:36" x14ac:dyDescent="0.2">
      <c r="A75" s="1" t="s">
        <v>479</v>
      </c>
      <c r="B75" s="1" t="s">
        <v>561</v>
      </c>
      <c r="C75" s="1" t="s">
        <v>1031</v>
      </c>
      <c r="D75" s="1" t="s">
        <v>1213</v>
      </c>
      <c r="E75" s="3">
        <v>116.74444444444444</v>
      </c>
      <c r="F75" s="3">
        <v>9.9163333333333359</v>
      </c>
      <c r="G75" s="3">
        <v>0</v>
      </c>
      <c r="H75" s="3">
        <v>0.41922222222222227</v>
      </c>
      <c r="I75" s="3">
        <v>0</v>
      </c>
      <c r="J75" s="3">
        <v>0</v>
      </c>
      <c r="K75" s="3">
        <v>0</v>
      </c>
      <c r="L75" s="3">
        <v>6.9082222222222214</v>
      </c>
      <c r="M75" s="3">
        <v>0</v>
      </c>
      <c r="N75" s="3">
        <v>14.272666666666666</v>
      </c>
      <c r="O75" s="3">
        <f>SUM(Table2[[#This Row],[Qualified Social Work Staff Hours]:[Other Social Work Staff Hours]])/Table2[[#This Row],[MDS Census]]</f>
        <v>0.12225563909774435</v>
      </c>
      <c r="P75" s="3">
        <v>0</v>
      </c>
      <c r="Q75" s="3">
        <v>24.16011111111111</v>
      </c>
      <c r="R75" s="3">
        <f>SUM(Table2[[#This Row],[Qualified Activities Professional Hours]:[Other Activities Professional Hours]])/Table2[[#This Row],[MDS Census]]</f>
        <v>0.20694870086608927</v>
      </c>
      <c r="S75" s="3">
        <v>5.4751111111111106</v>
      </c>
      <c r="T75" s="3">
        <v>5.8426666666666671</v>
      </c>
      <c r="U75" s="3">
        <v>0</v>
      </c>
      <c r="V75" s="3">
        <f>SUM(Table2[[#This Row],[Occupational Therapist Hours]:[OT Aide Hours]])/Table2[[#This Row],[MDS Census]]</f>
        <v>9.6944893880270305E-2</v>
      </c>
      <c r="W75" s="3">
        <v>4.8536666666666681</v>
      </c>
      <c r="X75" s="3">
        <v>10.314222222222222</v>
      </c>
      <c r="Y75" s="3">
        <v>0</v>
      </c>
      <c r="Z75" s="3">
        <f>SUM(Table2[[#This Row],[Physical Therapist (PT) Hours]:[PT Aide Hours]])/Table2[[#This Row],[MDS Census]]</f>
        <v>0.12992386028362046</v>
      </c>
      <c r="AA75" s="3">
        <v>0</v>
      </c>
      <c r="AB75" s="3">
        <v>0</v>
      </c>
      <c r="AC75" s="3">
        <v>0</v>
      </c>
      <c r="AD75" s="3">
        <v>0</v>
      </c>
      <c r="AE75" s="3">
        <v>0</v>
      </c>
      <c r="AF75" s="3">
        <v>0</v>
      </c>
      <c r="AG75" s="3">
        <v>0</v>
      </c>
      <c r="AH75" s="1" t="s">
        <v>73</v>
      </c>
      <c r="AI75" s="17">
        <v>7</v>
      </c>
      <c r="AJ75" s="1"/>
    </row>
    <row r="76" spans="1:36" x14ac:dyDescent="0.2">
      <c r="A76" s="1" t="s">
        <v>479</v>
      </c>
      <c r="B76" s="1" t="s">
        <v>562</v>
      </c>
      <c r="C76" s="1" t="s">
        <v>1071</v>
      </c>
      <c r="D76" s="1" t="s">
        <v>1246</v>
      </c>
      <c r="E76" s="3">
        <v>99.966666666666669</v>
      </c>
      <c r="F76" s="3">
        <v>28.601333333333336</v>
      </c>
      <c r="G76" s="3">
        <v>0.9</v>
      </c>
      <c r="H76" s="3">
        <v>0.16388888888888889</v>
      </c>
      <c r="I76" s="3">
        <v>0.28888888888888886</v>
      </c>
      <c r="J76" s="3">
        <v>0</v>
      </c>
      <c r="K76" s="3">
        <v>5.0861111111111112</v>
      </c>
      <c r="L76" s="3">
        <v>12.114111111111109</v>
      </c>
      <c r="M76" s="3">
        <v>0</v>
      </c>
      <c r="N76" s="3">
        <v>5.0754444444444449</v>
      </c>
      <c r="O76" s="3">
        <f>SUM(Table2[[#This Row],[Qualified Social Work Staff Hours]:[Other Social Work Staff Hours]])/Table2[[#This Row],[MDS Census]]</f>
        <v>5.0771368233855731E-2</v>
      </c>
      <c r="P76" s="3">
        <v>5.3965555555555547</v>
      </c>
      <c r="Q76" s="3">
        <v>0</v>
      </c>
      <c r="R76" s="3">
        <f>SUM(Table2[[#This Row],[Qualified Activities Professional Hours]:[Other Activities Professional Hours]])/Table2[[#This Row],[MDS Census]]</f>
        <v>5.3983550072246297E-2</v>
      </c>
      <c r="S76" s="3">
        <v>9.7216666666666693</v>
      </c>
      <c r="T76" s="3">
        <v>7.5737777777777779</v>
      </c>
      <c r="U76" s="3">
        <v>0</v>
      </c>
      <c r="V76" s="3">
        <f>SUM(Table2[[#This Row],[Occupational Therapist Hours]:[OT Aide Hours]])/Table2[[#This Row],[MDS Census]]</f>
        <v>0.17301211514949433</v>
      </c>
      <c r="W76" s="3">
        <v>7.9551111111111101</v>
      </c>
      <c r="X76" s="3">
        <v>14.614777777777777</v>
      </c>
      <c r="Y76" s="3">
        <v>0</v>
      </c>
      <c r="Z76" s="3">
        <f>SUM(Table2[[#This Row],[Physical Therapist (PT) Hours]:[PT Aide Hours]])/Table2[[#This Row],[MDS Census]]</f>
        <v>0.22577414693786815</v>
      </c>
      <c r="AA76" s="3">
        <v>0</v>
      </c>
      <c r="AB76" s="3">
        <v>0</v>
      </c>
      <c r="AC76" s="3">
        <v>0</v>
      </c>
      <c r="AD76" s="3">
        <v>0</v>
      </c>
      <c r="AE76" s="3">
        <v>0</v>
      </c>
      <c r="AF76" s="3">
        <v>0</v>
      </c>
      <c r="AG76" s="3">
        <v>0</v>
      </c>
      <c r="AH76" s="1" t="s">
        <v>74</v>
      </c>
      <c r="AI76" s="17">
        <v>7</v>
      </c>
      <c r="AJ76" s="1"/>
    </row>
    <row r="77" spans="1:36" x14ac:dyDescent="0.2">
      <c r="A77" s="1" t="s">
        <v>479</v>
      </c>
      <c r="B77" s="1" t="s">
        <v>563</v>
      </c>
      <c r="C77" s="1" t="s">
        <v>1050</v>
      </c>
      <c r="D77" s="1" t="s">
        <v>1276</v>
      </c>
      <c r="E77" s="3">
        <v>126.98888888888889</v>
      </c>
      <c r="F77" s="3">
        <v>59.119444444444447</v>
      </c>
      <c r="G77" s="3">
        <v>1.0222222222222221</v>
      </c>
      <c r="H77" s="3">
        <v>0</v>
      </c>
      <c r="I77" s="3">
        <v>2.5</v>
      </c>
      <c r="J77" s="3">
        <v>0</v>
      </c>
      <c r="K77" s="3">
        <v>0</v>
      </c>
      <c r="L77" s="3">
        <v>5.4388888888888891</v>
      </c>
      <c r="M77" s="3">
        <v>6.4916666666666663</v>
      </c>
      <c r="N77" s="3">
        <v>5.0999999999999996</v>
      </c>
      <c r="O77" s="3">
        <f>SUM(Table2[[#This Row],[Qualified Social Work Staff Hours]:[Other Social Work Staff Hours]])/Table2[[#This Row],[MDS Census]]</f>
        <v>9.1280951964301318E-2</v>
      </c>
      <c r="P77" s="3">
        <v>5.1916666666666664</v>
      </c>
      <c r="Q77" s="3">
        <v>19.716666666666665</v>
      </c>
      <c r="R77" s="3">
        <f>SUM(Table2[[#This Row],[Qualified Activities Professional Hours]:[Other Activities Professional Hours]])/Table2[[#This Row],[MDS Census]]</f>
        <v>0.19614576953364246</v>
      </c>
      <c r="S77" s="3">
        <v>18.658333333333335</v>
      </c>
      <c r="T77" s="3">
        <v>18.316666666666666</v>
      </c>
      <c r="U77" s="3">
        <v>0</v>
      </c>
      <c r="V77" s="3">
        <f>SUM(Table2[[#This Row],[Occupational Therapist Hours]:[OT Aide Hours]])/Table2[[#This Row],[MDS Census]]</f>
        <v>0.29116720622976638</v>
      </c>
      <c r="W77" s="3">
        <v>10.691666666666666</v>
      </c>
      <c r="X77" s="3">
        <v>19.725000000000001</v>
      </c>
      <c r="Y77" s="3">
        <v>0</v>
      </c>
      <c r="Z77" s="3">
        <f>SUM(Table2[[#This Row],[Physical Therapist (PT) Hours]:[PT Aide Hours]])/Table2[[#This Row],[MDS Census]]</f>
        <v>0.23952226791495318</v>
      </c>
      <c r="AA77" s="3">
        <v>0</v>
      </c>
      <c r="AB77" s="3">
        <v>0</v>
      </c>
      <c r="AC77" s="3">
        <v>0</v>
      </c>
      <c r="AD77" s="3">
        <v>116.29722222222222</v>
      </c>
      <c r="AE77" s="3">
        <v>0</v>
      </c>
      <c r="AF77" s="3">
        <v>0</v>
      </c>
      <c r="AG77" s="3">
        <v>0</v>
      </c>
      <c r="AH77" s="1" t="s">
        <v>75</v>
      </c>
      <c r="AI77" s="17">
        <v>7</v>
      </c>
      <c r="AJ77" s="1"/>
    </row>
    <row r="78" spans="1:36" x14ac:dyDescent="0.2">
      <c r="A78" s="1" t="s">
        <v>479</v>
      </c>
      <c r="B78" s="1" t="s">
        <v>564</v>
      </c>
      <c r="C78" s="1" t="s">
        <v>993</v>
      </c>
      <c r="D78" s="1" t="s">
        <v>1292</v>
      </c>
      <c r="E78" s="3">
        <v>39.133333333333333</v>
      </c>
      <c r="F78" s="3">
        <v>14.791666666666666</v>
      </c>
      <c r="G78" s="3">
        <v>0</v>
      </c>
      <c r="H78" s="3">
        <v>0</v>
      </c>
      <c r="I78" s="3">
        <v>0.51944444444444449</v>
      </c>
      <c r="J78" s="3">
        <v>0</v>
      </c>
      <c r="K78" s="3">
        <v>0</v>
      </c>
      <c r="L78" s="3">
        <v>0.34766666666666673</v>
      </c>
      <c r="M78" s="3">
        <v>0</v>
      </c>
      <c r="N78" s="3">
        <v>4.3277777777777775</v>
      </c>
      <c r="O78" s="3">
        <f>SUM(Table2[[#This Row],[Qualified Social Work Staff Hours]:[Other Social Work Staff Hours]])/Table2[[#This Row],[MDS Census]]</f>
        <v>0.11059057353776262</v>
      </c>
      <c r="P78" s="3">
        <v>4.1833333333333336</v>
      </c>
      <c r="Q78" s="3">
        <v>1.3138888888888889</v>
      </c>
      <c r="R78" s="3">
        <f>SUM(Table2[[#This Row],[Qualified Activities Professional Hours]:[Other Activities Professional Hours]])/Table2[[#This Row],[MDS Census]]</f>
        <v>0.1404741624077229</v>
      </c>
      <c r="S78" s="3">
        <v>0.27733333333333343</v>
      </c>
      <c r="T78" s="3">
        <v>3.8602222222222218</v>
      </c>
      <c r="U78" s="3">
        <v>0</v>
      </c>
      <c r="V78" s="3">
        <f>SUM(Table2[[#This Row],[Occupational Therapist Hours]:[OT Aide Hours]])/Table2[[#This Row],[MDS Census]]</f>
        <v>0.1057296990346394</v>
      </c>
      <c r="W78" s="3">
        <v>0.39477777777777778</v>
      </c>
      <c r="X78" s="3">
        <v>3.8267777777777781</v>
      </c>
      <c r="Y78" s="3">
        <v>0</v>
      </c>
      <c r="Z78" s="3">
        <f>SUM(Table2[[#This Row],[Physical Therapist (PT) Hours]:[PT Aide Hours]])/Table2[[#This Row],[MDS Census]]</f>
        <v>0.10787620670073822</v>
      </c>
      <c r="AA78" s="3">
        <v>0</v>
      </c>
      <c r="AB78" s="3">
        <v>0</v>
      </c>
      <c r="AC78" s="3">
        <v>0</v>
      </c>
      <c r="AD78" s="3">
        <v>0</v>
      </c>
      <c r="AE78" s="3">
        <v>0</v>
      </c>
      <c r="AF78" s="3">
        <v>0</v>
      </c>
      <c r="AG78" s="3">
        <v>0</v>
      </c>
      <c r="AH78" s="1" t="s">
        <v>76</v>
      </c>
      <c r="AI78" s="17">
        <v>7</v>
      </c>
      <c r="AJ78" s="1"/>
    </row>
    <row r="79" spans="1:36" x14ac:dyDescent="0.2">
      <c r="A79" s="1" t="s">
        <v>479</v>
      </c>
      <c r="B79" s="1" t="s">
        <v>565</v>
      </c>
      <c r="C79" s="1" t="s">
        <v>1088</v>
      </c>
      <c r="D79" s="1" t="s">
        <v>1276</v>
      </c>
      <c r="E79" s="3">
        <v>160.25555555555556</v>
      </c>
      <c r="F79" s="3">
        <v>5.4222222222222225</v>
      </c>
      <c r="G79" s="3">
        <v>0.25555555555555554</v>
      </c>
      <c r="H79" s="3">
        <v>0.73333333333333328</v>
      </c>
      <c r="I79" s="3">
        <v>5.4222222222222225</v>
      </c>
      <c r="J79" s="3">
        <v>0</v>
      </c>
      <c r="K79" s="3">
        <v>0.18888888888888888</v>
      </c>
      <c r="L79" s="3">
        <v>4.2777777777777777</v>
      </c>
      <c r="M79" s="3">
        <v>21.697222222222223</v>
      </c>
      <c r="N79" s="3">
        <v>6.3833333333333337</v>
      </c>
      <c r="O79" s="3">
        <f>SUM(Table2[[#This Row],[Qualified Social Work Staff Hours]:[Other Social Work Staff Hours]])/Table2[[#This Row],[MDS Census]]</f>
        <v>0.17522360119253969</v>
      </c>
      <c r="P79" s="3">
        <v>5.2444444444444445</v>
      </c>
      <c r="Q79" s="3">
        <v>9.4638888888888886</v>
      </c>
      <c r="R79" s="3">
        <f>SUM(Table2[[#This Row],[Qualified Activities Professional Hours]:[Other Activities Professional Hours]])/Table2[[#This Row],[MDS Census]]</f>
        <v>9.1780489495943973E-2</v>
      </c>
      <c r="S79" s="3">
        <v>9.4972222222222218</v>
      </c>
      <c r="T79" s="3">
        <v>9.1694444444444443</v>
      </c>
      <c r="U79" s="3">
        <v>0</v>
      </c>
      <c r="V79" s="3">
        <f>SUM(Table2[[#This Row],[Occupational Therapist Hours]:[OT Aide Hours]])/Table2[[#This Row],[MDS Census]]</f>
        <v>0.11648062122997987</v>
      </c>
      <c r="W79" s="3">
        <v>14.044444444444444</v>
      </c>
      <c r="X79" s="3">
        <v>8.4916666666666671</v>
      </c>
      <c r="Y79" s="3">
        <v>0</v>
      </c>
      <c r="Z79" s="3">
        <f>SUM(Table2[[#This Row],[Physical Therapist (PT) Hours]:[PT Aide Hours]])/Table2[[#This Row],[MDS Census]]</f>
        <v>0.14062608333911114</v>
      </c>
      <c r="AA79" s="3">
        <v>0</v>
      </c>
      <c r="AB79" s="3">
        <v>0</v>
      </c>
      <c r="AC79" s="3">
        <v>0</v>
      </c>
      <c r="AD79" s="3">
        <v>0</v>
      </c>
      <c r="AE79" s="3">
        <v>0</v>
      </c>
      <c r="AF79" s="3">
        <v>0</v>
      </c>
      <c r="AG79" s="3">
        <v>0.15</v>
      </c>
      <c r="AH79" s="1" t="s">
        <v>77</v>
      </c>
      <c r="AI79" s="17">
        <v>7</v>
      </c>
      <c r="AJ79" s="1"/>
    </row>
    <row r="80" spans="1:36" x14ac:dyDescent="0.2">
      <c r="A80" s="1" t="s">
        <v>479</v>
      </c>
      <c r="B80" s="1" t="s">
        <v>566</v>
      </c>
      <c r="C80" s="1" t="s">
        <v>1089</v>
      </c>
      <c r="D80" s="1" t="s">
        <v>1272</v>
      </c>
      <c r="E80" s="3">
        <v>65.455555555555549</v>
      </c>
      <c r="F80" s="3">
        <v>5.5111111111111111</v>
      </c>
      <c r="G80" s="3">
        <v>0.6</v>
      </c>
      <c r="H80" s="3">
        <v>0.23333333333333334</v>
      </c>
      <c r="I80" s="3">
        <v>1.5</v>
      </c>
      <c r="J80" s="3">
        <v>0</v>
      </c>
      <c r="K80" s="3">
        <v>0</v>
      </c>
      <c r="L80" s="3">
        <v>6.5678888888888878</v>
      </c>
      <c r="M80" s="3">
        <v>5.5111111111111111</v>
      </c>
      <c r="N80" s="3">
        <v>0</v>
      </c>
      <c r="O80" s="3">
        <f>SUM(Table2[[#This Row],[Qualified Social Work Staff Hours]:[Other Social Work Staff Hours]])/Table2[[#This Row],[MDS Census]]</f>
        <v>8.4196231539636748E-2</v>
      </c>
      <c r="P80" s="3">
        <v>10.199999999999999</v>
      </c>
      <c r="Q80" s="3">
        <v>0</v>
      </c>
      <c r="R80" s="3">
        <f>SUM(Table2[[#This Row],[Qualified Activities Professional Hours]:[Other Activities Professional Hours]])/Table2[[#This Row],[MDS Census]]</f>
        <v>0.15583092853505348</v>
      </c>
      <c r="S80" s="3">
        <v>4.9071111111111119</v>
      </c>
      <c r="T80" s="3">
        <v>8.8509999999999973</v>
      </c>
      <c r="U80" s="3">
        <v>0</v>
      </c>
      <c r="V80" s="3">
        <f>SUM(Table2[[#This Row],[Occupational Therapist Hours]:[OT Aide Hours]])/Table2[[#This Row],[MDS Census]]</f>
        <v>0.21019012052283143</v>
      </c>
      <c r="W80" s="3">
        <v>4.8555555555555516</v>
      </c>
      <c r="X80" s="3">
        <v>9.2911111111111122</v>
      </c>
      <c r="Y80" s="3">
        <v>0</v>
      </c>
      <c r="Z80" s="3">
        <f>SUM(Table2[[#This Row],[Physical Therapist (PT) Hours]:[PT Aide Hours]])/Table2[[#This Row],[MDS Census]]</f>
        <v>0.21612629434730946</v>
      </c>
      <c r="AA80" s="3">
        <v>0</v>
      </c>
      <c r="AB80" s="3">
        <v>0</v>
      </c>
      <c r="AC80" s="3">
        <v>0</v>
      </c>
      <c r="AD80" s="3">
        <v>0</v>
      </c>
      <c r="AE80" s="3">
        <v>0</v>
      </c>
      <c r="AF80" s="3">
        <v>0</v>
      </c>
      <c r="AG80" s="3">
        <v>0</v>
      </c>
      <c r="AH80" s="1" t="s">
        <v>78</v>
      </c>
      <c r="AI80" s="17">
        <v>7</v>
      </c>
      <c r="AJ80" s="1"/>
    </row>
    <row r="81" spans="1:36" x14ac:dyDescent="0.2">
      <c r="A81" s="1" t="s">
        <v>479</v>
      </c>
      <c r="B81" s="1" t="s">
        <v>567</v>
      </c>
      <c r="C81" s="1" t="s">
        <v>1055</v>
      </c>
      <c r="D81" s="1" t="s">
        <v>1246</v>
      </c>
      <c r="E81" s="3">
        <v>77.599999999999994</v>
      </c>
      <c r="F81" s="3">
        <v>19.619777777777774</v>
      </c>
      <c r="G81" s="3">
        <v>0</v>
      </c>
      <c r="H81" s="3">
        <v>0</v>
      </c>
      <c r="I81" s="3">
        <v>0</v>
      </c>
      <c r="J81" s="3">
        <v>0</v>
      </c>
      <c r="K81" s="3">
        <v>0</v>
      </c>
      <c r="L81" s="3">
        <v>3.8504444444444439</v>
      </c>
      <c r="M81" s="3">
        <v>0</v>
      </c>
      <c r="N81" s="3">
        <v>3.2</v>
      </c>
      <c r="O81" s="3">
        <f>SUM(Table2[[#This Row],[Qualified Social Work Staff Hours]:[Other Social Work Staff Hours]])/Table2[[#This Row],[MDS Census]]</f>
        <v>4.1237113402061862E-2</v>
      </c>
      <c r="P81" s="3">
        <v>4.7047777777777755</v>
      </c>
      <c r="Q81" s="3">
        <v>0</v>
      </c>
      <c r="R81" s="3">
        <f>SUM(Table2[[#This Row],[Qualified Activities Professional Hours]:[Other Activities Professional Hours]])/Table2[[#This Row],[MDS Census]]</f>
        <v>6.0628579610538351E-2</v>
      </c>
      <c r="S81" s="3">
        <v>4.9356666666666662</v>
      </c>
      <c r="T81" s="3">
        <v>3.8357777777777766</v>
      </c>
      <c r="U81" s="3">
        <v>0</v>
      </c>
      <c r="V81" s="3">
        <f>SUM(Table2[[#This Row],[Occupational Therapist Hours]:[OT Aide Hours]])/Table2[[#This Row],[MDS Census]]</f>
        <v>0.11303407789232531</v>
      </c>
      <c r="W81" s="3">
        <v>5.0396666666666672</v>
      </c>
      <c r="X81" s="3">
        <v>5.2491111111111106</v>
      </c>
      <c r="Y81" s="3">
        <v>0</v>
      </c>
      <c r="Z81" s="3">
        <f>SUM(Table2[[#This Row],[Physical Therapist (PT) Hours]:[PT Aide Hours]])/Table2[[#This Row],[MDS Census]]</f>
        <v>0.13258734249713633</v>
      </c>
      <c r="AA81" s="3">
        <v>0</v>
      </c>
      <c r="AB81" s="3">
        <v>0</v>
      </c>
      <c r="AC81" s="3">
        <v>0</v>
      </c>
      <c r="AD81" s="3">
        <v>0</v>
      </c>
      <c r="AE81" s="3">
        <v>0</v>
      </c>
      <c r="AF81" s="3">
        <v>0</v>
      </c>
      <c r="AG81" s="3">
        <v>0</v>
      </c>
      <c r="AH81" s="1" t="s">
        <v>79</v>
      </c>
      <c r="AI81" s="17">
        <v>7</v>
      </c>
      <c r="AJ81" s="1"/>
    </row>
    <row r="82" spans="1:36" x14ac:dyDescent="0.2">
      <c r="A82" s="1" t="s">
        <v>479</v>
      </c>
      <c r="B82" s="1" t="s">
        <v>485</v>
      </c>
      <c r="C82" s="1" t="s">
        <v>1090</v>
      </c>
      <c r="D82" s="1" t="s">
        <v>1272</v>
      </c>
      <c r="E82" s="3">
        <v>15.022222222222222</v>
      </c>
      <c r="F82" s="3">
        <v>1.5982222222222198</v>
      </c>
      <c r="G82" s="3">
        <v>0</v>
      </c>
      <c r="H82" s="3">
        <v>7.2888888888888878E-2</v>
      </c>
      <c r="I82" s="3">
        <v>9.5111111111111118E-2</v>
      </c>
      <c r="J82" s="3">
        <v>0</v>
      </c>
      <c r="K82" s="3">
        <v>0</v>
      </c>
      <c r="L82" s="3">
        <v>1.2637777777777781</v>
      </c>
      <c r="M82" s="3">
        <v>1.3590000000000002</v>
      </c>
      <c r="N82" s="3">
        <v>0</v>
      </c>
      <c r="O82" s="3">
        <f>SUM(Table2[[#This Row],[Qualified Social Work Staff Hours]:[Other Social Work Staff Hours]])/Table2[[#This Row],[MDS Census]]</f>
        <v>9.0465976331360956E-2</v>
      </c>
      <c r="P82" s="3">
        <v>3.8864444444444439</v>
      </c>
      <c r="Q82" s="3">
        <v>1.0262222222222224</v>
      </c>
      <c r="R82" s="3">
        <f>SUM(Table2[[#This Row],[Qualified Activities Professional Hours]:[Other Activities Professional Hours]])/Table2[[#This Row],[MDS Census]]</f>
        <v>0.32702662721893488</v>
      </c>
      <c r="S82" s="3">
        <v>1.4678888888888888</v>
      </c>
      <c r="T82" s="3">
        <v>1.4404444444444446</v>
      </c>
      <c r="U82" s="3">
        <v>0</v>
      </c>
      <c r="V82" s="3">
        <f>SUM(Table2[[#This Row],[Occupational Therapist Hours]:[OT Aide Hours]])/Table2[[#This Row],[MDS Census]]</f>
        <v>0.19360207100591714</v>
      </c>
      <c r="W82" s="3">
        <v>0.87100000000000022</v>
      </c>
      <c r="X82" s="3">
        <v>1.3432222222222219</v>
      </c>
      <c r="Y82" s="3">
        <v>0</v>
      </c>
      <c r="Z82" s="3">
        <f>SUM(Table2[[#This Row],[Physical Therapist (PT) Hours]:[PT Aide Hours]])/Table2[[#This Row],[MDS Census]]</f>
        <v>0.14739644970414201</v>
      </c>
      <c r="AA82" s="3">
        <v>0</v>
      </c>
      <c r="AB82" s="3">
        <v>0</v>
      </c>
      <c r="AC82" s="3">
        <v>0</v>
      </c>
      <c r="AD82" s="3">
        <v>0</v>
      </c>
      <c r="AE82" s="3">
        <v>0</v>
      </c>
      <c r="AF82" s="3">
        <v>0</v>
      </c>
      <c r="AG82" s="3">
        <v>3.8444444444444441E-2</v>
      </c>
      <c r="AH82" s="1" t="s">
        <v>80</v>
      </c>
      <c r="AI82" s="17">
        <v>7</v>
      </c>
      <c r="AJ82" s="1"/>
    </row>
    <row r="83" spans="1:36" x14ac:dyDescent="0.2">
      <c r="A83" s="1" t="s">
        <v>479</v>
      </c>
      <c r="B83" s="1" t="s">
        <v>568</v>
      </c>
      <c r="C83" s="1" t="s">
        <v>1091</v>
      </c>
      <c r="D83" s="1" t="s">
        <v>1249</v>
      </c>
      <c r="E83" s="3">
        <v>48.633333333333333</v>
      </c>
      <c r="F83" s="3">
        <v>9.9260000000000019</v>
      </c>
      <c r="G83" s="3">
        <v>0.80833333333333335</v>
      </c>
      <c r="H83" s="3">
        <v>0.17777777777777778</v>
      </c>
      <c r="I83" s="3">
        <v>0.29722222222222222</v>
      </c>
      <c r="J83" s="3">
        <v>0</v>
      </c>
      <c r="K83" s="3">
        <v>0.1388888888888889</v>
      </c>
      <c r="L83" s="3">
        <v>1.4113333333333336</v>
      </c>
      <c r="M83" s="3">
        <v>0</v>
      </c>
      <c r="N83" s="3">
        <v>3.6907777777777779</v>
      </c>
      <c r="O83" s="3">
        <f>SUM(Table2[[#This Row],[Qualified Social Work Staff Hours]:[Other Social Work Staff Hours]])/Table2[[#This Row],[MDS Census]]</f>
        <v>7.5889878912497141E-2</v>
      </c>
      <c r="P83" s="3">
        <v>4.7144444444444442</v>
      </c>
      <c r="Q83" s="3">
        <v>0</v>
      </c>
      <c r="R83" s="3">
        <f>SUM(Table2[[#This Row],[Qualified Activities Professional Hours]:[Other Activities Professional Hours]])/Table2[[#This Row],[MDS Census]]</f>
        <v>9.6938542380625992E-2</v>
      </c>
      <c r="S83" s="3">
        <v>0.46255555555555533</v>
      </c>
      <c r="T83" s="3">
        <v>3.3251111111111116</v>
      </c>
      <c r="U83" s="3">
        <v>0</v>
      </c>
      <c r="V83" s="3">
        <f>SUM(Table2[[#This Row],[Occupational Therapist Hours]:[OT Aide Hours]])/Table2[[#This Row],[MDS Census]]</f>
        <v>7.7882111034955459E-2</v>
      </c>
      <c r="W83" s="3">
        <v>0.6012222222222221</v>
      </c>
      <c r="X83" s="3">
        <v>3.9398888888888881</v>
      </c>
      <c r="Y83" s="3">
        <v>0</v>
      </c>
      <c r="Z83" s="3">
        <f>SUM(Table2[[#This Row],[Physical Therapist (PT) Hours]:[PT Aide Hours]])/Table2[[#This Row],[MDS Census]]</f>
        <v>9.3374457390906995E-2</v>
      </c>
      <c r="AA83" s="3">
        <v>0</v>
      </c>
      <c r="AB83" s="3">
        <v>0</v>
      </c>
      <c r="AC83" s="3">
        <v>0</v>
      </c>
      <c r="AD83" s="3">
        <v>0</v>
      </c>
      <c r="AE83" s="3">
        <v>0</v>
      </c>
      <c r="AF83" s="3">
        <v>0</v>
      </c>
      <c r="AG83" s="3">
        <v>0</v>
      </c>
      <c r="AH83" s="1" t="s">
        <v>81</v>
      </c>
      <c r="AI83" s="17">
        <v>7</v>
      </c>
      <c r="AJ83" s="1"/>
    </row>
    <row r="84" spans="1:36" x14ac:dyDescent="0.2">
      <c r="A84" s="1" t="s">
        <v>479</v>
      </c>
      <c r="B84" s="1" t="s">
        <v>569</v>
      </c>
      <c r="C84" s="1" t="s">
        <v>1046</v>
      </c>
      <c r="D84" s="1" t="s">
        <v>1204</v>
      </c>
      <c r="E84" s="3">
        <v>123.05555555555556</v>
      </c>
      <c r="F84" s="3">
        <v>0.85555555555555551</v>
      </c>
      <c r="G84" s="3">
        <v>0</v>
      </c>
      <c r="H84" s="3">
        <v>0</v>
      </c>
      <c r="I84" s="3">
        <v>7.5611111111111109</v>
      </c>
      <c r="J84" s="3">
        <v>0</v>
      </c>
      <c r="K84" s="3">
        <v>0</v>
      </c>
      <c r="L84" s="3">
        <v>14.175444444444445</v>
      </c>
      <c r="M84" s="3">
        <v>5.4555555555555557</v>
      </c>
      <c r="N84" s="3">
        <v>0</v>
      </c>
      <c r="O84" s="3">
        <f>SUM(Table2[[#This Row],[Qualified Social Work Staff Hours]:[Other Social Work Staff Hours]])/Table2[[#This Row],[MDS Census]]</f>
        <v>4.4334085778781042E-2</v>
      </c>
      <c r="P84" s="3">
        <v>5.708333333333333</v>
      </c>
      <c r="Q84" s="3">
        <v>18.141666666666666</v>
      </c>
      <c r="R84" s="3">
        <f>SUM(Table2[[#This Row],[Qualified Activities Professional Hours]:[Other Activities Professional Hours]])/Table2[[#This Row],[MDS Census]]</f>
        <v>0.19381489841986455</v>
      </c>
      <c r="S84" s="3">
        <v>3.9633333333333325</v>
      </c>
      <c r="T84" s="3">
        <v>13.196777777777775</v>
      </c>
      <c r="U84" s="3">
        <v>0</v>
      </c>
      <c r="V84" s="3">
        <f>SUM(Table2[[#This Row],[Occupational Therapist Hours]:[OT Aide Hours]])/Table2[[#This Row],[MDS Census]]</f>
        <v>0.13945011286681711</v>
      </c>
      <c r="W84" s="3">
        <v>4.9676666666666671</v>
      </c>
      <c r="X84" s="3">
        <v>7.6022222222222249</v>
      </c>
      <c r="Y84" s="3">
        <v>5.3083333333333336</v>
      </c>
      <c r="Z84" s="3">
        <f>SUM(Table2[[#This Row],[Physical Therapist (PT) Hours]:[PT Aide Hours]])/Table2[[#This Row],[MDS Census]]</f>
        <v>0.1452857787810384</v>
      </c>
      <c r="AA84" s="3">
        <v>0</v>
      </c>
      <c r="AB84" s="3">
        <v>0</v>
      </c>
      <c r="AC84" s="3">
        <v>0</v>
      </c>
      <c r="AD84" s="3">
        <v>85.121555555555574</v>
      </c>
      <c r="AE84" s="3">
        <v>0</v>
      </c>
      <c r="AF84" s="3">
        <v>0</v>
      </c>
      <c r="AG84" s="3">
        <v>0</v>
      </c>
      <c r="AH84" s="1" t="s">
        <v>82</v>
      </c>
      <c r="AI84" s="17">
        <v>7</v>
      </c>
      <c r="AJ84" s="1"/>
    </row>
    <row r="85" spans="1:36" x14ac:dyDescent="0.2">
      <c r="A85" s="1" t="s">
        <v>479</v>
      </c>
      <c r="B85" s="1" t="s">
        <v>570</v>
      </c>
      <c r="C85" s="1" t="s">
        <v>1092</v>
      </c>
      <c r="D85" s="1" t="s">
        <v>1276</v>
      </c>
      <c r="E85" s="3">
        <v>155.54444444444445</v>
      </c>
      <c r="F85" s="3">
        <v>47.514333333333326</v>
      </c>
      <c r="G85" s="3">
        <v>0.2638888888888889</v>
      </c>
      <c r="H85" s="3">
        <v>0.33055555555555555</v>
      </c>
      <c r="I85" s="3">
        <v>1.9666666666666666</v>
      </c>
      <c r="J85" s="3">
        <v>0</v>
      </c>
      <c r="K85" s="3">
        <v>0</v>
      </c>
      <c r="L85" s="3">
        <v>3.7777777777777777</v>
      </c>
      <c r="M85" s="3">
        <v>6.4431111111111115</v>
      </c>
      <c r="N85" s="3">
        <v>0</v>
      </c>
      <c r="O85" s="3">
        <f>SUM(Table2[[#This Row],[Qualified Social Work Staff Hours]:[Other Social Work Staff Hours]])/Table2[[#This Row],[MDS Census]]</f>
        <v>4.1422958782770199E-2</v>
      </c>
      <c r="P85" s="3">
        <v>4.927777777777778</v>
      </c>
      <c r="Q85" s="3">
        <v>21.213999999999999</v>
      </c>
      <c r="R85" s="3">
        <f>SUM(Table2[[#This Row],[Qualified Activities Professional Hours]:[Other Activities Professional Hours]])/Table2[[#This Row],[MDS Census]]</f>
        <v>0.16806629044931778</v>
      </c>
      <c r="S85" s="3">
        <v>6.8277777777777775</v>
      </c>
      <c r="T85" s="3">
        <v>0</v>
      </c>
      <c r="U85" s="3">
        <v>14.475</v>
      </c>
      <c r="V85" s="3">
        <f>SUM(Table2[[#This Row],[Occupational Therapist Hours]:[OT Aide Hours]])/Table2[[#This Row],[MDS Census]]</f>
        <v>0.13695621115793985</v>
      </c>
      <c r="W85" s="3">
        <v>14.316666666666666</v>
      </c>
      <c r="X85" s="3">
        <v>16.683333333333334</v>
      </c>
      <c r="Y85" s="3">
        <v>0</v>
      </c>
      <c r="Z85" s="3">
        <f>SUM(Table2[[#This Row],[Physical Therapist (PT) Hours]:[PT Aide Hours]])/Table2[[#This Row],[MDS Census]]</f>
        <v>0.1992999499964283</v>
      </c>
      <c r="AA85" s="3">
        <v>0</v>
      </c>
      <c r="AB85" s="3">
        <v>0</v>
      </c>
      <c r="AC85" s="3">
        <v>0</v>
      </c>
      <c r="AD85" s="3">
        <v>101.38244444444445</v>
      </c>
      <c r="AE85" s="3">
        <v>0</v>
      </c>
      <c r="AF85" s="3">
        <v>0</v>
      </c>
      <c r="AG85" s="3">
        <v>0</v>
      </c>
      <c r="AH85" s="1" t="s">
        <v>83</v>
      </c>
      <c r="AI85" s="17">
        <v>7</v>
      </c>
      <c r="AJ85" s="1"/>
    </row>
    <row r="86" spans="1:36" x14ac:dyDescent="0.2">
      <c r="A86" s="1" t="s">
        <v>479</v>
      </c>
      <c r="B86" s="1" t="s">
        <v>571</v>
      </c>
      <c r="C86" s="1" t="s">
        <v>1093</v>
      </c>
      <c r="D86" s="1" t="s">
        <v>1227</v>
      </c>
      <c r="E86" s="3">
        <v>78.211111111111109</v>
      </c>
      <c r="F86" s="3">
        <v>10.71</v>
      </c>
      <c r="G86" s="3">
        <v>1.086111111111111</v>
      </c>
      <c r="H86" s="3">
        <v>0.28055555555555556</v>
      </c>
      <c r="I86" s="3">
        <v>0.29722222222222222</v>
      </c>
      <c r="J86" s="3">
        <v>0</v>
      </c>
      <c r="K86" s="3">
        <v>0.65833333333333333</v>
      </c>
      <c r="L86" s="3">
        <v>3.8346666666666667</v>
      </c>
      <c r="M86" s="3">
        <v>0</v>
      </c>
      <c r="N86" s="3">
        <v>9.9080000000000048</v>
      </c>
      <c r="O86" s="3">
        <f>SUM(Table2[[#This Row],[Qualified Social Work Staff Hours]:[Other Social Work Staff Hours]])/Table2[[#This Row],[MDS Census]]</f>
        <v>0.12668276743855666</v>
      </c>
      <c r="P86" s="3">
        <v>9.6637777777777778</v>
      </c>
      <c r="Q86" s="3">
        <v>0</v>
      </c>
      <c r="R86" s="3">
        <f>SUM(Table2[[#This Row],[Qualified Activities Professional Hours]:[Other Activities Professional Hours]])/Table2[[#This Row],[MDS Census]]</f>
        <v>0.12356016479613582</v>
      </c>
      <c r="S86" s="3">
        <v>3.775777777777777</v>
      </c>
      <c r="T86" s="3">
        <v>3.6657777777777771</v>
      </c>
      <c r="U86" s="3">
        <v>0</v>
      </c>
      <c r="V86" s="3">
        <f>SUM(Table2[[#This Row],[Occupational Therapist Hours]:[OT Aide Hours]])/Table2[[#This Row],[MDS Census]]</f>
        <v>9.5147037931524361E-2</v>
      </c>
      <c r="W86" s="3">
        <v>4.4620000000000015</v>
      </c>
      <c r="X86" s="3">
        <v>4.5752222222222212</v>
      </c>
      <c r="Y86" s="3">
        <v>0</v>
      </c>
      <c r="Z86" s="3">
        <f>SUM(Table2[[#This Row],[Physical Therapist (PT) Hours]:[PT Aide Hours]])/Table2[[#This Row],[MDS Census]]</f>
        <v>0.11554908367665863</v>
      </c>
      <c r="AA86" s="3">
        <v>0</v>
      </c>
      <c r="AB86" s="3">
        <v>0</v>
      </c>
      <c r="AC86" s="3">
        <v>0</v>
      </c>
      <c r="AD86" s="3">
        <v>0</v>
      </c>
      <c r="AE86" s="3">
        <v>0</v>
      </c>
      <c r="AF86" s="3">
        <v>0</v>
      </c>
      <c r="AG86" s="3">
        <v>0</v>
      </c>
      <c r="AH86" s="1" t="s">
        <v>84</v>
      </c>
      <c r="AI86" s="17">
        <v>7</v>
      </c>
      <c r="AJ86" s="1"/>
    </row>
    <row r="87" spans="1:36" x14ac:dyDescent="0.2">
      <c r="A87" s="1" t="s">
        <v>479</v>
      </c>
      <c r="B87" s="1" t="s">
        <v>572</v>
      </c>
      <c r="C87" s="1" t="s">
        <v>1086</v>
      </c>
      <c r="D87" s="1" t="s">
        <v>1287</v>
      </c>
      <c r="E87" s="3">
        <v>9.4777777777777779</v>
      </c>
      <c r="F87" s="3">
        <v>0</v>
      </c>
      <c r="G87" s="3">
        <v>0</v>
      </c>
      <c r="H87" s="3">
        <v>0.39666666666666661</v>
      </c>
      <c r="I87" s="3">
        <v>0</v>
      </c>
      <c r="J87" s="3">
        <v>0</v>
      </c>
      <c r="K87" s="3">
        <v>0</v>
      </c>
      <c r="L87" s="3">
        <v>5.5102222222222226</v>
      </c>
      <c r="M87" s="3">
        <v>0.90555555555555567</v>
      </c>
      <c r="N87" s="3">
        <v>0</v>
      </c>
      <c r="O87" s="3">
        <f>SUM(Table2[[#This Row],[Qualified Social Work Staff Hours]:[Other Social Work Staff Hours]])/Table2[[#This Row],[MDS Census]]</f>
        <v>9.5545134818288399E-2</v>
      </c>
      <c r="P87" s="3">
        <v>3.6900000000000017</v>
      </c>
      <c r="Q87" s="3">
        <v>0</v>
      </c>
      <c r="R87" s="3">
        <f>SUM(Table2[[#This Row],[Qualified Activities Professional Hours]:[Other Activities Professional Hours]])/Table2[[#This Row],[MDS Census]]</f>
        <v>0.38933177022274346</v>
      </c>
      <c r="S87" s="3">
        <v>10.125555555555556</v>
      </c>
      <c r="T87" s="3">
        <v>3.4222222222222216</v>
      </c>
      <c r="U87" s="3">
        <v>0</v>
      </c>
      <c r="V87" s="3">
        <f>SUM(Table2[[#This Row],[Occupational Therapist Hours]:[OT Aide Hours]])/Table2[[#This Row],[MDS Census]]</f>
        <v>1.4294255568581478</v>
      </c>
      <c r="W87" s="3">
        <v>14.893555555555558</v>
      </c>
      <c r="X87" s="3">
        <v>4.4301111111111107</v>
      </c>
      <c r="Y87" s="3">
        <v>16.550777777777778</v>
      </c>
      <c r="Z87" s="3">
        <f>SUM(Table2[[#This Row],[Physical Therapist (PT) Hours]:[PT Aide Hours]])/Table2[[#This Row],[MDS Census]]</f>
        <v>3.7851113716295433</v>
      </c>
      <c r="AA87" s="3">
        <v>0</v>
      </c>
      <c r="AB87" s="3">
        <v>0</v>
      </c>
      <c r="AC87" s="3">
        <v>0</v>
      </c>
      <c r="AD87" s="3">
        <v>0</v>
      </c>
      <c r="AE87" s="3">
        <v>0</v>
      </c>
      <c r="AF87" s="3">
        <v>0</v>
      </c>
      <c r="AG87" s="3">
        <v>0</v>
      </c>
      <c r="AH87" s="1" t="s">
        <v>85</v>
      </c>
      <c r="AI87" s="17">
        <v>7</v>
      </c>
      <c r="AJ87" s="1"/>
    </row>
    <row r="88" spans="1:36" x14ac:dyDescent="0.2">
      <c r="A88" s="1" t="s">
        <v>479</v>
      </c>
      <c r="B88" s="1" t="s">
        <v>573</v>
      </c>
      <c r="C88" s="1" t="s">
        <v>1050</v>
      </c>
      <c r="D88" s="1" t="s">
        <v>1276</v>
      </c>
      <c r="E88" s="3">
        <v>72.544444444444451</v>
      </c>
      <c r="F88" s="3">
        <v>5.4222222222222225</v>
      </c>
      <c r="G88" s="3">
        <v>1.8527777777777779</v>
      </c>
      <c r="H88" s="3">
        <v>0.23333333333333334</v>
      </c>
      <c r="I88" s="3">
        <v>0.66388888888888886</v>
      </c>
      <c r="J88" s="3">
        <v>0</v>
      </c>
      <c r="K88" s="3">
        <v>0</v>
      </c>
      <c r="L88" s="3">
        <v>3.590333333333334</v>
      </c>
      <c r="M88" s="3">
        <v>1.3333333333333333</v>
      </c>
      <c r="N88" s="3">
        <v>0</v>
      </c>
      <c r="O88" s="3">
        <f>SUM(Table2[[#This Row],[Qualified Social Work Staff Hours]:[Other Social Work Staff Hours]])/Table2[[#This Row],[MDS Census]]</f>
        <v>1.8379537448307549E-2</v>
      </c>
      <c r="P88" s="3">
        <v>0</v>
      </c>
      <c r="Q88" s="3">
        <v>2.4087777777777779</v>
      </c>
      <c r="R88" s="3">
        <f>SUM(Table2[[#This Row],[Qualified Activities Professional Hours]:[Other Activities Professional Hours]])/Table2[[#This Row],[MDS Census]]</f>
        <v>3.3204166028488281E-2</v>
      </c>
      <c r="S88" s="3">
        <v>1.1887777777777775</v>
      </c>
      <c r="T88" s="3">
        <v>7.4186666666666659</v>
      </c>
      <c r="U88" s="3">
        <v>0</v>
      </c>
      <c r="V88" s="3">
        <f>SUM(Table2[[#This Row],[Occupational Therapist Hours]:[OT Aide Hours]])/Table2[[#This Row],[MDS Census]]</f>
        <v>0.11865063562567006</v>
      </c>
      <c r="W88" s="3">
        <v>0.73688888888888915</v>
      </c>
      <c r="X88" s="3">
        <v>5.5840000000000005</v>
      </c>
      <c r="Y88" s="3">
        <v>4.3385555555555557</v>
      </c>
      <c r="Z88" s="3">
        <f>SUM(Table2[[#This Row],[Physical Therapist (PT) Hours]:[PT Aide Hours]])/Table2[[#This Row],[MDS Census]]</f>
        <v>0.14693674375861543</v>
      </c>
      <c r="AA88" s="3">
        <v>0</v>
      </c>
      <c r="AB88" s="3">
        <v>0</v>
      </c>
      <c r="AC88" s="3">
        <v>0</v>
      </c>
      <c r="AD88" s="3">
        <v>1.5277777777777777</v>
      </c>
      <c r="AE88" s="3">
        <v>0</v>
      </c>
      <c r="AF88" s="3">
        <v>0</v>
      </c>
      <c r="AG88" s="3">
        <v>0</v>
      </c>
      <c r="AH88" s="1" t="s">
        <v>86</v>
      </c>
      <c r="AI88" s="17">
        <v>7</v>
      </c>
      <c r="AJ88" s="1"/>
    </row>
    <row r="89" spans="1:36" x14ac:dyDescent="0.2">
      <c r="A89" s="1" t="s">
        <v>479</v>
      </c>
      <c r="B89" s="1" t="s">
        <v>574</v>
      </c>
      <c r="C89" s="1" t="s">
        <v>1094</v>
      </c>
      <c r="D89" s="1" t="s">
        <v>1205</v>
      </c>
      <c r="E89" s="3">
        <v>63.966666666666669</v>
      </c>
      <c r="F89" s="3">
        <v>12.09733333333334</v>
      </c>
      <c r="G89" s="3">
        <v>0</v>
      </c>
      <c r="H89" s="3">
        <v>0.21477777777777776</v>
      </c>
      <c r="I89" s="3">
        <v>0.26111111111111113</v>
      </c>
      <c r="J89" s="3">
        <v>0</v>
      </c>
      <c r="K89" s="3">
        <v>0</v>
      </c>
      <c r="L89" s="3">
        <v>4.3821111111111106</v>
      </c>
      <c r="M89" s="3">
        <v>0</v>
      </c>
      <c r="N89" s="3">
        <v>5.1524444444444457</v>
      </c>
      <c r="O89" s="3">
        <f>SUM(Table2[[#This Row],[Qualified Social Work Staff Hours]:[Other Social Work Staff Hours]])/Table2[[#This Row],[MDS Census]]</f>
        <v>8.0548896994962677E-2</v>
      </c>
      <c r="P89" s="3">
        <v>5.1275555555555572</v>
      </c>
      <c r="Q89" s="3">
        <v>0</v>
      </c>
      <c r="R89" s="3">
        <f>SUM(Table2[[#This Row],[Qualified Activities Professional Hours]:[Other Activities Professional Hours]])/Table2[[#This Row],[MDS Census]]</f>
        <v>8.0159805454229655E-2</v>
      </c>
      <c r="S89" s="3">
        <v>4.1388888888888893</v>
      </c>
      <c r="T89" s="3">
        <v>5.8666666666666673E-2</v>
      </c>
      <c r="U89" s="3">
        <v>0</v>
      </c>
      <c r="V89" s="3">
        <f>SUM(Table2[[#This Row],[Occupational Therapist Hours]:[OT Aide Hours]])/Table2[[#This Row],[MDS Census]]</f>
        <v>6.562098315094668E-2</v>
      </c>
      <c r="W89" s="3">
        <v>3.9087777777777775</v>
      </c>
      <c r="X89" s="3">
        <v>0.13466666666666666</v>
      </c>
      <c r="Y89" s="3">
        <v>0</v>
      </c>
      <c r="Z89" s="3">
        <f>SUM(Table2[[#This Row],[Physical Therapist (PT) Hours]:[PT Aide Hours]])/Table2[[#This Row],[MDS Census]]</f>
        <v>6.3211742226854259E-2</v>
      </c>
      <c r="AA89" s="3">
        <v>0</v>
      </c>
      <c r="AB89" s="3">
        <v>0</v>
      </c>
      <c r="AC89" s="3">
        <v>0</v>
      </c>
      <c r="AD89" s="3">
        <v>0</v>
      </c>
      <c r="AE89" s="3">
        <v>0</v>
      </c>
      <c r="AF89" s="3">
        <v>0</v>
      </c>
      <c r="AG89" s="3">
        <v>0</v>
      </c>
      <c r="AH89" s="1" t="s">
        <v>87</v>
      </c>
      <c r="AI89" s="17">
        <v>7</v>
      </c>
      <c r="AJ89" s="1"/>
    </row>
    <row r="90" spans="1:36" x14ac:dyDescent="0.2">
      <c r="A90" s="1" t="s">
        <v>479</v>
      </c>
      <c r="B90" s="1" t="s">
        <v>575</v>
      </c>
      <c r="C90" s="1" t="s">
        <v>1095</v>
      </c>
      <c r="D90" s="1" t="s">
        <v>1280</v>
      </c>
      <c r="E90" s="3">
        <v>69.144444444444446</v>
      </c>
      <c r="F90" s="3">
        <v>5.4749999999999996</v>
      </c>
      <c r="G90" s="3">
        <v>7.2222222222222215E-2</v>
      </c>
      <c r="H90" s="3">
        <v>0.52777777777777768</v>
      </c>
      <c r="I90" s="3">
        <v>0.20555555555555555</v>
      </c>
      <c r="J90" s="3">
        <v>0</v>
      </c>
      <c r="K90" s="3">
        <v>0</v>
      </c>
      <c r="L90" s="3">
        <v>2.2228888888888885</v>
      </c>
      <c r="M90" s="3">
        <v>0</v>
      </c>
      <c r="N90" s="3">
        <v>9.6336666666666684</v>
      </c>
      <c r="O90" s="3">
        <f>SUM(Table2[[#This Row],[Qualified Social Work Staff Hours]:[Other Social Work Staff Hours]])/Table2[[#This Row],[MDS Census]]</f>
        <v>0.13932669130644387</v>
      </c>
      <c r="P90" s="3">
        <v>5.3454444444444444</v>
      </c>
      <c r="Q90" s="3">
        <v>1.1033333333333333</v>
      </c>
      <c r="R90" s="3">
        <f>SUM(Table2[[#This Row],[Qualified Activities Professional Hours]:[Other Activities Professional Hours]])/Table2[[#This Row],[MDS Census]]</f>
        <v>9.3265306122448974E-2</v>
      </c>
      <c r="S90" s="3">
        <v>3.1247777777777781</v>
      </c>
      <c r="T90" s="3">
        <v>0.64188888888888884</v>
      </c>
      <c r="U90" s="3">
        <v>0</v>
      </c>
      <c r="V90" s="3">
        <f>SUM(Table2[[#This Row],[Occupational Therapist Hours]:[OT Aide Hours]])/Table2[[#This Row],[MDS Census]]</f>
        <v>5.4475333440462806E-2</v>
      </c>
      <c r="W90" s="3">
        <v>1.0478888888888886</v>
      </c>
      <c r="X90" s="3">
        <v>5.5878888888888891</v>
      </c>
      <c r="Y90" s="3">
        <v>0</v>
      </c>
      <c r="Z90" s="3">
        <f>SUM(Table2[[#This Row],[Physical Therapist (PT) Hours]:[PT Aide Hours]])/Table2[[#This Row],[MDS Census]]</f>
        <v>9.596978949059938E-2</v>
      </c>
      <c r="AA90" s="3">
        <v>0</v>
      </c>
      <c r="AB90" s="3">
        <v>0</v>
      </c>
      <c r="AC90" s="3">
        <v>0</v>
      </c>
      <c r="AD90" s="3">
        <v>0</v>
      </c>
      <c r="AE90" s="3">
        <v>0</v>
      </c>
      <c r="AF90" s="3">
        <v>0</v>
      </c>
      <c r="AG90" s="3">
        <v>0</v>
      </c>
      <c r="AH90" s="1" t="s">
        <v>88</v>
      </c>
      <c r="AI90" s="17">
        <v>7</v>
      </c>
      <c r="AJ90" s="1"/>
    </row>
    <row r="91" spans="1:36" x14ac:dyDescent="0.2">
      <c r="A91" s="1" t="s">
        <v>479</v>
      </c>
      <c r="B91" s="1" t="s">
        <v>576</v>
      </c>
      <c r="C91" s="1" t="s">
        <v>1096</v>
      </c>
      <c r="D91" s="1" t="s">
        <v>1264</v>
      </c>
      <c r="E91" s="3">
        <v>55.12222222222222</v>
      </c>
      <c r="F91" s="3">
        <v>5.4222222222222225</v>
      </c>
      <c r="G91" s="3">
        <v>0.26666666666666666</v>
      </c>
      <c r="H91" s="3">
        <v>0.12777777777777777</v>
      </c>
      <c r="I91" s="3">
        <v>6.5944444444444441</v>
      </c>
      <c r="J91" s="3">
        <v>0</v>
      </c>
      <c r="K91" s="3">
        <v>0</v>
      </c>
      <c r="L91" s="3">
        <v>1.4333333333333333E-2</v>
      </c>
      <c r="M91" s="3">
        <v>5.4222222222222225</v>
      </c>
      <c r="N91" s="3">
        <v>0</v>
      </c>
      <c r="O91" s="3">
        <f>SUM(Table2[[#This Row],[Qualified Social Work Staff Hours]:[Other Social Work Staff Hours]])/Table2[[#This Row],[MDS Census]]</f>
        <v>9.8367264664382184E-2</v>
      </c>
      <c r="P91" s="3">
        <v>3.1638888888888888</v>
      </c>
      <c r="Q91" s="3">
        <v>5.2694444444444448</v>
      </c>
      <c r="R91" s="3">
        <f>SUM(Table2[[#This Row],[Qualified Activities Professional Hours]:[Other Activities Professional Hours]])/Table2[[#This Row],[MDS Census]]</f>
        <v>0.15299334811529935</v>
      </c>
      <c r="S91" s="3">
        <v>2.9874444444444443</v>
      </c>
      <c r="T91" s="3">
        <v>1.4319999999999999</v>
      </c>
      <c r="U91" s="3">
        <v>0</v>
      </c>
      <c r="V91" s="3">
        <f>SUM(Table2[[#This Row],[Occupational Therapist Hours]:[OT Aide Hours]])/Table2[[#This Row],[MDS Census]]</f>
        <v>8.0175367869381176E-2</v>
      </c>
      <c r="W91" s="3">
        <v>1.1431111111111114</v>
      </c>
      <c r="X91" s="3">
        <v>5.6004444444444452</v>
      </c>
      <c r="Y91" s="3">
        <v>0</v>
      </c>
      <c r="Z91" s="3">
        <f>SUM(Table2[[#This Row],[Physical Therapist (PT) Hours]:[PT Aide Hours]])/Table2[[#This Row],[MDS Census]]</f>
        <v>0.12233823825841567</v>
      </c>
      <c r="AA91" s="3">
        <v>0</v>
      </c>
      <c r="AB91" s="3">
        <v>0</v>
      </c>
      <c r="AC91" s="3">
        <v>0</v>
      </c>
      <c r="AD91" s="3">
        <v>0</v>
      </c>
      <c r="AE91" s="3">
        <v>0</v>
      </c>
      <c r="AF91" s="3">
        <v>0</v>
      </c>
      <c r="AG91" s="3">
        <v>0</v>
      </c>
      <c r="AH91" s="1" t="s">
        <v>89</v>
      </c>
      <c r="AI91" s="17">
        <v>7</v>
      </c>
      <c r="AJ91" s="1"/>
    </row>
    <row r="92" spans="1:36" x14ac:dyDescent="0.2">
      <c r="A92" s="1" t="s">
        <v>479</v>
      </c>
      <c r="B92" s="1" t="s">
        <v>577</v>
      </c>
      <c r="C92" s="1" t="s">
        <v>1097</v>
      </c>
      <c r="D92" s="1" t="s">
        <v>1206</v>
      </c>
      <c r="E92" s="3">
        <v>73.8</v>
      </c>
      <c r="F92" s="3">
        <v>12.534555555555555</v>
      </c>
      <c r="G92" s="3">
        <v>0.53333333333333333</v>
      </c>
      <c r="H92" s="3">
        <v>0.27311111111111108</v>
      </c>
      <c r="I92" s="3">
        <v>0.73333333333333328</v>
      </c>
      <c r="J92" s="3">
        <v>0</v>
      </c>
      <c r="K92" s="3">
        <v>0</v>
      </c>
      <c r="L92" s="3">
        <v>0.35644444444444445</v>
      </c>
      <c r="M92" s="3">
        <v>0</v>
      </c>
      <c r="N92" s="3">
        <v>7.7367777777777773</v>
      </c>
      <c r="O92" s="3">
        <f>SUM(Table2[[#This Row],[Qualified Social Work Staff Hours]:[Other Social Work Staff Hours]])/Table2[[#This Row],[MDS Census]]</f>
        <v>0.10483438723276121</v>
      </c>
      <c r="P92" s="3">
        <v>5.6707777777777766</v>
      </c>
      <c r="Q92" s="3">
        <v>6.7849999999999975</v>
      </c>
      <c r="R92" s="3">
        <f>SUM(Table2[[#This Row],[Qualified Activities Professional Hours]:[Other Activities Professional Hours]])/Table2[[#This Row],[MDS Census]]</f>
        <v>0.16877747666365547</v>
      </c>
      <c r="S92" s="3">
        <v>1.8592222222222221</v>
      </c>
      <c r="T92" s="3">
        <v>1.7024444444444444</v>
      </c>
      <c r="U92" s="3">
        <v>0</v>
      </c>
      <c r="V92" s="3">
        <f>SUM(Table2[[#This Row],[Occupational Therapist Hours]:[OT Aide Hours]])/Table2[[#This Row],[MDS Census]]</f>
        <v>4.8261065943992772E-2</v>
      </c>
      <c r="W92" s="3">
        <v>2.8451111111111111</v>
      </c>
      <c r="X92" s="3">
        <v>3.9165555555555569</v>
      </c>
      <c r="Y92" s="3">
        <v>0</v>
      </c>
      <c r="Z92" s="3">
        <f>SUM(Table2[[#This Row],[Physical Therapist (PT) Hours]:[PT Aide Hours]])/Table2[[#This Row],[MDS Census]]</f>
        <v>9.162149954832885E-2</v>
      </c>
      <c r="AA92" s="3">
        <v>0</v>
      </c>
      <c r="AB92" s="3">
        <v>0</v>
      </c>
      <c r="AC92" s="3">
        <v>0</v>
      </c>
      <c r="AD92" s="3">
        <v>0</v>
      </c>
      <c r="AE92" s="3">
        <v>0</v>
      </c>
      <c r="AF92" s="3">
        <v>0</v>
      </c>
      <c r="AG92" s="3">
        <v>0</v>
      </c>
      <c r="AH92" s="1" t="s">
        <v>90</v>
      </c>
      <c r="AI92" s="17">
        <v>7</v>
      </c>
      <c r="AJ92" s="1"/>
    </row>
    <row r="93" spans="1:36" x14ac:dyDescent="0.2">
      <c r="A93" s="1" t="s">
        <v>479</v>
      </c>
      <c r="B93" s="1" t="s">
        <v>578</v>
      </c>
      <c r="C93" s="1" t="s">
        <v>1025</v>
      </c>
      <c r="D93" s="1" t="s">
        <v>1276</v>
      </c>
      <c r="E93" s="3">
        <v>81.25555555555556</v>
      </c>
      <c r="F93" s="3">
        <v>49.677888888888901</v>
      </c>
      <c r="G93" s="3">
        <v>0.25</v>
      </c>
      <c r="H93" s="3">
        <v>0.40933333333333338</v>
      </c>
      <c r="I93" s="3">
        <v>0</v>
      </c>
      <c r="J93" s="3">
        <v>0</v>
      </c>
      <c r="K93" s="3">
        <v>0</v>
      </c>
      <c r="L93" s="3">
        <v>9.5164444444444474</v>
      </c>
      <c r="M93" s="3">
        <v>5.6888888888888891</v>
      </c>
      <c r="N93" s="3">
        <v>0</v>
      </c>
      <c r="O93" s="3">
        <f>SUM(Table2[[#This Row],[Qualified Social Work Staff Hours]:[Other Social Work Staff Hours]])/Table2[[#This Row],[MDS Census]]</f>
        <v>7.0012306850813624E-2</v>
      </c>
      <c r="P93" s="3">
        <v>5.2189999999999976</v>
      </c>
      <c r="Q93" s="3">
        <v>4.9144444444444462</v>
      </c>
      <c r="R93" s="3">
        <f>SUM(Table2[[#This Row],[Qualified Activities Professional Hours]:[Other Activities Professional Hours]])/Table2[[#This Row],[MDS Census]]</f>
        <v>0.12471078900587991</v>
      </c>
      <c r="S93" s="3">
        <v>14.352777777777778</v>
      </c>
      <c r="T93" s="3">
        <v>11.322222222222221</v>
      </c>
      <c r="U93" s="3">
        <v>0</v>
      </c>
      <c r="V93" s="3">
        <f>SUM(Table2[[#This Row],[Occupational Therapist Hours]:[OT Aide Hours]])/Table2[[#This Row],[MDS Census]]</f>
        <v>0.31597839463968269</v>
      </c>
      <c r="W93" s="3">
        <v>9.886444444444443</v>
      </c>
      <c r="X93" s="3">
        <v>16.302666666666674</v>
      </c>
      <c r="Y93" s="3">
        <v>0</v>
      </c>
      <c r="Z93" s="3">
        <f>SUM(Table2[[#This Row],[Physical Therapist (PT) Hours]:[PT Aide Hours]])/Table2[[#This Row],[MDS Census]]</f>
        <v>0.32230548338575143</v>
      </c>
      <c r="AA93" s="3">
        <v>0</v>
      </c>
      <c r="AB93" s="3">
        <v>0</v>
      </c>
      <c r="AC93" s="3">
        <v>0</v>
      </c>
      <c r="AD93" s="3">
        <v>0</v>
      </c>
      <c r="AE93" s="3">
        <v>0</v>
      </c>
      <c r="AF93" s="3">
        <v>0</v>
      </c>
      <c r="AG93" s="3">
        <v>0</v>
      </c>
      <c r="AH93" s="1" t="s">
        <v>91</v>
      </c>
      <c r="AI93" s="17">
        <v>7</v>
      </c>
      <c r="AJ93" s="1"/>
    </row>
    <row r="94" spans="1:36" x14ac:dyDescent="0.2">
      <c r="A94" s="1" t="s">
        <v>479</v>
      </c>
      <c r="B94" s="1" t="s">
        <v>579</v>
      </c>
      <c r="C94" s="1" t="s">
        <v>1098</v>
      </c>
      <c r="D94" s="1" t="s">
        <v>1203</v>
      </c>
      <c r="E94" s="3">
        <v>108.3</v>
      </c>
      <c r="F94" s="3">
        <v>5.6</v>
      </c>
      <c r="G94" s="3">
        <v>1.2</v>
      </c>
      <c r="H94" s="3">
        <v>0.35</v>
      </c>
      <c r="I94" s="3">
        <v>0.51666666666666672</v>
      </c>
      <c r="J94" s="3">
        <v>0</v>
      </c>
      <c r="K94" s="3">
        <v>0</v>
      </c>
      <c r="L94" s="3">
        <v>2.3764444444444446</v>
      </c>
      <c r="M94" s="3">
        <v>10.479555555555558</v>
      </c>
      <c r="N94" s="3">
        <v>4.0122222222222224</v>
      </c>
      <c r="O94" s="3">
        <f>SUM(Table2[[#This Row],[Qualified Social Work Staff Hours]:[Other Social Work Staff Hours]])/Table2[[#This Row],[MDS Census]]</f>
        <v>0.13381142915768957</v>
      </c>
      <c r="P94" s="3">
        <v>5.5036666666666667</v>
      </c>
      <c r="Q94" s="3">
        <v>5.1533333333333324</v>
      </c>
      <c r="R94" s="3">
        <f>SUM(Table2[[#This Row],[Qualified Activities Professional Hours]:[Other Activities Professional Hours]])/Table2[[#This Row],[MDS Census]]</f>
        <v>9.8402585410895665E-2</v>
      </c>
      <c r="S94" s="3">
        <v>2.3446666666666665</v>
      </c>
      <c r="T94" s="3">
        <v>5.4333333333333336</v>
      </c>
      <c r="U94" s="3">
        <v>2.8719999999999994</v>
      </c>
      <c r="V94" s="3">
        <f>SUM(Table2[[#This Row],[Occupational Therapist Hours]:[OT Aide Hours]])/Table2[[#This Row],[MDS Census]]</f>
        <v>9.833795013850416E-2</v>
      </c>
      <c r="W94" s="3">
        <v>4.8417777777777777</v>
      </c>
      <c r="X94" s="3">
        <v>0</v>
      </c>
      <c r="Y94" s="3">
        <v>4.2065555555555543</v>
      </c>
      <c r="Z94" s="3">
        <f>SUM(Table2[[#This Row],[Physical Therapist (PT) Hours]:[PT Aide Hours]])/Table2[[#This Row],[MDS Census]]</f>
        <v>8.3548784241305005E-2</v>
      </c>
      <c r="AA94" s="3">
        <v>0</v>
      </c>
      <c r="AB94" s="3">
        <v>0</v>
      </c>
      <c r="AC94" s="3">
        <v>0</v>
      </c>
      <c r="AD94" s="3">
        <v>0</v>
      </c>
      <c r="AE94" s="3">
        <v>0</v>
      </c>
      <c r="AF94" s="3">
        <v>0</v>
      </c>
      <c r="AG94" s="3">
        <v>0</v>
      </c>
      <c r="AH94" s="1" t="s">
        <v>92</v>
      </c>
      <c r="AI94" s="17">
        <v>7</v>
      </c>
      <c r="AJ94" s="1"/>
    </row>
    <row r="95" spans="1:36" x14ac:dyDescent="0.2">
      <c r="A95" s="1" t="s">
        <v>479</v>
      </c>
      <c r="B95" s="1" t="s">
        <v>580</v>
      </c>
      <c r="C95" s="1" t="s">
        <v>1004</v>
      </c>
      <c r="D95" s="1" t="s">
        <v>1206</v>
      </c>
      <c r="E95" s="3">
        <v>53.244444444444447</v>
      </c>
      <c r="F95" s="3">
        <v>34.464111111111109</v>
      </c>
      <c r="G95" s="3">
        <v>0.38333333333333336</v>
      </c>
      <c r="H95" s="3">
        <v>0.30555555555555558</v>
      </c>
      <c r="I95" s="3">
        <v>1.2083333333333333</v>
      </c>
      <c r="J95" s="3">
        <v>0</v>
      </c>
      <c r="K95" s="3">
        <v>0</v>
      </c>
      <c r="L95" s="3">
        <v>5.4384444444444462</v>
      </c>
      <c r="M95" s="3">
        <v>3.955111111111111</v>
      </c>
      <c r="N95" s="3">
        <v>0</v>
      </c>
      <c r="O95" s="3">
        <f>SUM(Table2[[#This Row],[Qualified Social Work Staff Hours]:[Other Social Work Staff Hours]])/Table2[[#This Row],[MDS Census]]</f>
        <v>7.4282136894824699E-2</v>
      </c>
      <c r="P95" s="3">
        <v>5.012444444444446</v>
      </c>
      <c r="Q95" s="3">
        <v>0.13477777777777777</v>
      </c>
      <c r="R95" s="3">
        <f>SUM(Table2[[#This Row],[Qualified Activities Professional Hours]:[Other Activities Professional Hours]])/Table2[[#This Row],[MDS Census]]</f>
        <v>9.6671535893155289E-2</v>
      </c>
      <c r="S95" s="3">
        <v>8.5332222222222214</v>
      </c>
      <c r="T95" s="3">
        <v>0.46300000000000002</v>
      </c>
      <c r="U95" s="3">
        <v>0</v>
      </c>
      <c r="V95" s="3">
        <f>SUM(Table2[[#This Row],[Occupational Therapist Hours]:[OT Aide Hours]])/Table2[[#This Row],[MDS Census]]</f>
        <v>0.16896076794657758</v>
      </c>
      <c r="W95" s="3">
        <v>5.3521111111111113</v>
      </c>
      <c r="X95" s="3">
        <v>6.0885555555555584</v>
      </c>
      <c r="Y95" s="3">
        <v>0</v>
      </c>
      <c r="Z95" s="3">
        <f>SUM(Table2[[#This Row],[Physical Therapist (PT) Hours]:[PT Aide Hours]])/Table2[[#This Row],[MDS Census]]</f>
        <v>0.21487061769616028</v>
      </c>
      <c r="AA95" s="3">
        <v>0</v>
      </c>
      <c r="AB95" s="3">
        <v>0</v>
      </c>
      <c r="AC95" s="3">
        <v>0</v>
      </c>
      <c r="AD95" s="3">
        <v>0</v>
      </c>
      <c r="AE95" s="3">
        <v>0</v>
      </c>
      <c r="AF95" s="3">
        <v>0</v>
      </c>
      <c r="AG95" s="3">
        <v>0</v>
      </c>
      <c r="AH95" s="1" t="s">
        <v>93</v>
      </c>
      <c r="AI95" s="17">
        <v>7</v>
      </c>
      <c r="AJ95" s="1"/>
    </row>
    <row r="96" spans="1:36" x14ac:dyDescent="0.2">
      <c r="A96" s="1" t="s">
        <v>479</v>
      </c>
      <c r="B96" s="1" t="s">
        <v>581</v>
      </c>
      <c r="C96" s="1" t="s">
        <v>1062</v>
      </c>
      <c r="D96" s="1" t="s">
        <v>1276</v>
      </c>
      <c r="E96" s="3">
        <v>48.87777777777778</v>
      </c>
      <c r="F96" s="3">
        <v>16.212777777777777</v>
      </c>
      <c r="G96" s="3">
        <v>0</v>
      </c>
      <c r="H96" s="3">
        <v>0</v>
      </c>
      <c r="I96" s="3">
        <v>0</v>
      </c>
      <c r="J96" s="3">
        <v>0</v>
      </c>
      <c r="K96" s="3">
        <v>0</v>
      </c>
      <c r="L96" s="3">
        <v>2.9506666666666668</v>
      </c>
      <c r="M96" s="3">
        <v>5.4318888888888885</v>
      </c>
      <c r="N96" s="3">
        <v>0</v>
      </c>
      <c r="O96" s="3">
        <f>SUM(Table2[[#This Row],[Qualified Social Work Staff Hours]:[Other Social Work Staff Hours]])/Table2[[#This Row],[MDS Census]]</f>
        <v>0.11113207547169811</v>
      </c>
      <c r="P96" s="3">
        <v>5.2308888888888889</v>
      </c>
      <c r="Q96" s="3">
        <v>0</v>
      </c>
      <c r="R96" s="3">
        <f>SUM(Table2[[#This Row],[Qualified Activities Professional Hours]:[Other Activities Professional Hours]])/Table2[[#This Row],[MDS Census]]</f>
        <v>0.10701977722209592</v>
      </c>
      <c r="S96" s="3">
        <v>3.111111111111111E-2</v>
      </c>
      <c r="T96" s="3">
        <v>8.8865555555555531</v>
      </c>
      <c r="U96" s="3">
        <v>0</v>
      </c>
      <c r="V96" s="3">
        <f>SUM(Table2[[#This Row],[Occupational Therapist Hours]:[OT Aide Hours]])/Table2[[#This Row],[MDS Census]]</f>
        <v>0.18244828370084104</v>
      </c>
      <c r="W96" s="3">
        <v>4.4913333333333325</v>
      </c>
      <c r="X96" s="3">
        <v>1.5731111111111113</v>
      </c>
      <c r="Y96" s="3">
        <v>0</v>
      </c>
      <c r="Z96" s="3">
        <f>SUM(Table2[[#This Row],[Physical Therapist (PT) Hours]:[PT Aide Hours]])/Table2[[#This Row],[MDS Census]]</f>
        <v>0.12407365310297794</v>
      </c>
      <c r="AA96" s="3">
        <v>0</v>
      </c>
      <c r="AB96" s="3">
        <v>0</v>
      </c>
      <c r="AC96" s="3">
        <v>0</v>
      </c>
      <c r="AD96" s="3">
        <v>0</v>
      </c>
      <c r="AE96" s="3">
        <v>0</v>
      </c>
      <c r="AF96" s="3">
        <v>0</v>
      </c>
      <c r="AG96" s="3">
        <v>0</v>
      </c>
      <c r="AH96" s="1" t="s">
        <v>94</v>
      </c>
      <c r="AI96" s="17">
        <v>7</v>
      </c>
      <c r="AJ96" s="1"/>
    </row>
    <row r="97" spans="1:36" x14ac:dyDescent="0.2">
      <c r="A97" s="1" t="s">
        <v>479</v>
      </c>
      <c r="B97" s="1" t="s">
        <v>582</v>
      </c>
      <c r="C97" s="1" t="s">
        <v>1099</v>
      </c>
      <c r="D97" s="1" t="s">
        <v>1276</v>
      </c>
      <c r="E97" s="3">
        <v>97.677777777777777</v>
      </c>
      <c r="F97" s="3">
        <v>43.791444444444444</v>
      </c>
      <c r="G97" s="3">
        <v>0.29222222222222222</v>
      </c>
      <c r="H97" s="3">
        <v>0.40277777777777779</v>
      </c>
      <c r="I97" s="3">
        <v>1.1000000000000001</v>
      </c>
      <c r="J97" s="3">
        <v>0</v>
      </c>
      <c r="K97" s="3">
        <v>0</v>
      </c>
      <c r="L97" s="3">
        <v>5.0785555555555577</v>
      </c>
      <c r="M97" s="3">
        <v>6.3888888888888893</v>
      </c>
      <c r="N97" s="3">
        <v>0</v>
      </c>
      <c r="O97" s="3">
        <f>SUM(Table2[[#This Row],[Qualified Social Work Staff Hours]:[Other Social Work Staff Hours]])/Table2[[#This Row],[MDS Census]]</f>
        <v>6.5407803435331591E-2</v>
      </c>
      <c r="P97" s="3">
        <v>4.581555555555556</v>
      </c>
      <c r="Q97" s="3">
        <v>11.269222222222222</v>
      </c>
      <c r="R97" s="3">
        <f>SUM(Table2[[#This Row],[Qualified Activities Professional Hours]:[Other Activities Professional Hours]])/Table2[[#This Row],[MDS Census]]</f>
        <v>0.16227619155954956</v>
      </c>
      <c r="S97" s="3">
        <v>4.5454444444444446</v>
      </c>
      <c r="T97" s="3">
        <v>5.9639999999999995</v>
      </c>
      <c r="U97" s="3">
        <v>0</v>
      </c>
      <c r="V97" s="3">
        <f>SUM(Table2[[#This Row],[Occupational Therapist Hours]:[OT Aide Hours]])/Table2[[#This Row],[MDS Census]]</f>
        <v>0.1075929928335798</v>
      </c>
      <c r="W97" s="3">
        <v>4.7165555555555558</v>
      </c>
      <c r="X97" s="3">
        <v>11.64944444444445</v>
      </c>
      <c r="Y97" s="3">
        <v>0</v>
      </c>
      <c r="Z97" s="3">
        <f>SUM(Table2[[#This Row],[Physical Therapist (PT) Hours]:[PT Aide Hours]])/Table2[[#This Row],[MDS Census]]</f>
        <v>0.16755090433397801</v>
      </c>
      <c r="AA97" s="3">
        <v>0</v>
      </c>
      <c r="AB97" s="3">
        <v>0</v>
      </c>
      <c r="AC97" s="3">
        <v>0</v>
      </c>
      <c r="AD97" s="3">
        <v>75.086333333333314</v>
      </c>
      <c r="AE97" s="3">
        <v>0</v>
      </c>
      <c r="AF97" s="3">
        <v>0</v>
      </c>
      <c r="AG97" s="3">
        <v>0</v>
      </c>
      <c r="AH97" s="1" t="s">
        <v>95</v>
      </c>
      <c r="AI97" s="17">
        <v>7</v>
      </c>
      <c r="AJ97" s="1"/>
    </row>
    <row r="98" spans="1:36" x14ac:dyDescent="0.2">
      <c r="A98" s="1" t="s">
        <v>479</v>
      </c>
      <c r="B98" s="1" t="s">
        <v>583</v>
      </c>
      <c r="C98" s="1" t="s">
        <v>1080</v>
      </c>
      <c r="D98" s="1" t="s">
        <v>1276</v>
      </c>
      <c r="E98" s="3">
        <v>72.12222222222222</v>
      </c>
      <c r="F98" s="3">
        <v>46.711777777777769</v>
      </c>
      <c r="G98" s="3">
        <v>0.38333333333333336</v>
      </c>
      <c r="H98" s="3">
        <v>0.36300000000000004</v>
      </c>
      <c r="I98" s="3">
        <v>1.9333333333333333</v>
      </c>
      <c r="J98" s="3">
        <v>0</v>
      </c>
      <c r="K98" s="3">
        <v>0</v>
      </c>
      <c r="L98" s="3">
        <v>9.7222222222222214</v>
      </c>
      <c r="M98" s="3">
        <v>4.7165555555555558</v>
      </c>
      <c r="N98" s="3">
        <v>0</v>
      </c>
      <c r="O98" s="3">
        <f>SUM(Table2[[#This Row],[Qualified Social Work Staff Hours]:[Other Social Work Staff Hours]])/Table2[[#This Row],[MDS Census]]</f>
        <v>6.5396703127407182E-2</v>
      </c>
      <c r="P98" s="3">
        <v>2.2901111111111114</v>
      </c>
      <c r="Q98" s="3">
        <v>0</v>
      </c>
      <c r="R98" s="3">
        <f>SUM(Table2[[#This Row],[Qualified Activities Professional Hours]:[Other Activities Professional Hours]])/Table2[[#This Row],[MDS Census]]</f>
        <v>3.1753196733939303E-2</v>
      </c>
      <c r="S98" s="3">
        <v>11.991222222222218</v>
      </c>
      <c r="T98" s="3">
        <v>10.834444444444442</v>
      </c>
      <c r="U98" s="3">
        <v>0</v>
      </c>
      <c r="V98" s="3">
        <f>SUM(Table2[[#This Row],[Occupational Therapist Hours]:[OT Aide Hours]])/Table2[[#This Row],[MDS Census]]</f>
        <v>0.3164859035587736</v>
      </c>
      <c r="W98" s="3">
        <v>10.222111111111117</v>
      </c>
      <c r="X98" s="3">
        <v>9.3478888888888871</v>
      </c>
      <c r="Y98" s="3">
        <v>0</v>
      </c>
      <c r="Z98" s="3">
        <f>SUM(Table2[[#This Row],[Physical Therapist (PT) Hours]:[PT Aide Hours]])/Table2[[#This Row],[MDS Census]]</f>
        <v>0.27134493914651059</v>
      </c>
      <c r="AA98" s="3">
        <v>0</v>
      </c>
      <c r="AB98" s="3">
        <v>0</v>
      </c>
      <c r="AC98" s="3">
        <v>0</v>
      </c>
      <c r="AD98" s="3">
        <v>0</v>
      </c>
      <c r="AE98" s="3">
        <v>0</v>
      </c>
      <c r="AF98" s="3">
        <v>0</v>
      </c>
      <c r="AG98" s="3">
        <v>0</v>
      </c>
      <c r="AH98" s="1" t="s">
        <v>96</v>
      </c>
      <c r="AI98" s="17">
        <v>7</v>
      </c>
      <c r="AJ98" s="1"/>
    </row>
    <row r="99" spans="1:36" x14ac:dyDescent="0.2">
      <c r="A99" s="1" t="s">
        <v>479</v>
      </c>
      <c r="B99" s="1" t="s">
        <v>584</v>
      </c>
      <c r="C99" s="1" t="s">
        <v>976</v>
      </c>
      <c r="D99" s="1" t="s">
        <v>1223</v>
      </c>
      <c r="E99" s="3">
        <v>26.233333333333334</v>
      </c>
      <c r="F99" s="3">
        <v>10.779888888888888</v>
      </c>
      <c r="G99" s="3">
        <v>0</v>
      </c>
      <c r="H99" s="3">
        <v>8.9777777777777776E-2</v>
      </c>
      <c r="I99" s="3">
        <v>0.17777777777777778</v>
      </c>
      <c r="J99" s="3">
        <v>0</v>
      </c>
      <c r="K99" s="3">
        <v>0</v>
      </c>
      <c r="L99" s="3">
        <v>0</v>
      </c>
      <c r="M99" s="3">
        <v>0</v>
      </c>
      <c r="N99" s="3">
        <v>5.4664444444444458</v>
      </c>
      <c r="O99" s="3">
        <f>SUM(Table2[[#This Row],[Qualified Social Work Staff Hours]:[Other Social Work Staff Hours]])/Table2[[#This Row],[MDS Census]]</f>
        <v>0.20837780601440073</v>
      </c>
      <c r="P99" s="3">
        <v>0</v>
      </c>
      <c r="Q99" s="3">
        <v>5.2026666666666666</v>
      </c>
      <c r="R99" s="3">
        <f>SUM(Table2[[#This Row],[Qualified Activities Professional Hours]:[Other Activities Professional Hours]])/Table2[[#This Row],[MDS Census]]</f>
        <v>0.19832274459974586</v>
      </c>
      <c r="S99" s="3">
        <v>0.46777777777777779</v>
      </c>
      <c r="T99" s="3">
        <v>3.5837777777777782</v>
      </c>
      <c r="U99" s="3">
        <v>0</v>
      </c>
      <c r="V99" s="3">
        <f>SUM(Table2[[#This Row],[Occupational Therapist Hours]:[OT Aide Hours]])/Table2[[#This Row],[MDS Census]]</f>
        <v>0.15444303261329945</v>
      </c>
      <c r="W99" s="3">
        <v>0.38377777777777794</v>
      </c>
      <c r="X99" s="3">
        <v>2.9544444444444449</v>
      </c>
      <c r="Y99" s="3">
        <v>0</v>
      </c>
      <c r="Z99" s="3">
        <f>SUM(Table2[[#This Row],[Physical Therapist (PT) Hours]:[PT Aide Hours]])/Table2[[#This Row],[MDS Census]]</f>
        <v>0.12725116476069465</v>
      </c>
      <c r="AA99" s="3">
        <v>0</v>
      </c>
      <c r="AB99" s="3">
        <v>0</v>
      </c>
      <c r="AC99" s="3">
        <v>0</v>
      </c>
      <c r="AD99" s="3">
        <v>0</v>
      </c>
      <c r="AE99" s="3">
        <v>0</v>
      </c>
      <c r="AF99" s="3">
        <v>0</v>
      </c>
      <c r="AG99" s="3">
        <v>0</v>
      </c>
      <c r="AH99" s="1" t="s">
        <v>97</v>
      </c>
      <c r="AI99" s="17">
        <v>7</v>
      </c>
      <c r="AJ99" s="1"/>
    </row>
    <row r="100" spans="1:36" x14ac:dyDescent="0.2">
      <c r="A100" s="1" t="s">
        <v>479</v>
      </c>
      <c r="B100" s="1" t="s">
        <v>585</v>
      </c>
      <c r="C100" s="1" t="s">
        <v>987</v>
      </c>
      <c r="D100" s="1" t="s">
        <v>1281</v>
      </c>
      <c r="E100" s="3">
        <v>63.022222222222226</v>
      </c>
      <c r="F100" s="3">
        <v>5.1555555555555559</v>
      </c>
      <c r="G100" s="3">
        <v>0</v>
      </c>
      <c r="H100" s="3">
        <v>1.0383333333333336</v>
      </c>
      <c r="I100" s="3">
        <v>43.497111111111103</v>
      </c>
      <c r="J100" s="3">
        <v>0</v>
      </c>
      <c r="K100" s="3">
        <v>2.7683333333333335</v>
      </c>
      <c r="L100" s="3">
        <v>2.5732222222222227</v>
      </c>
      <c r="M100" s="3">
        <v>0</v>
      </c>
      <c r="N100" s="3">
        <v>5.4494444444444445</v>
      </c>
      <c r="O100" s="3">
        <f>SUM(Table2[[#This Row],[Qualified Social Work Staff Hours]:[Other Social Work Staff Hours]])/Table2[[#This Row],[MDS Census]]</f>
        <v>8.646861777150916E-2</v>
      </c>
      <c r="P100" s="3">
        <v>0</v>
      </c>
      <c r="Q100" s="3">
        <v>4.8137777777777773</v>
      </c>
      <c r="R100" s="3">
        <f>SUM(Table2[[#This Row],[Qualified Activities Professional Hours]:[Other Activities Professional Hours]])/Table2[[#This Row],[MDS Census]]</f>
        <v>7.6382228490832149E-2</v>
      </c>
      <c r="S100" s="3">
        <v>5.9617777777777796</v>
      </c>
      <c r="T100" s="3">
        <v>4.8970000000000002</v>
      </c>
      <c r="U100" s="3">
        <v>0</v>
      </c>
      <c r="V100" s="3">
        <f>SUM(Table2[[#This Row],[Occupational Therapist Hours]:[OT Aide Hours]])/Table2[[#This Row],[MDS Census]]</f>
        <v>0.17230077574047958</v>
      </c>
      <c r="W100" s="3">
        <v>4.1629999999999994</v>
      </c>
      <c r="X100" s="3">
        <v>10.034555555555556</v>
      </c>
      <c r="Y100" s="3">
        <v>0</v>
      </c>
      <c r="Z100" s="3">
        <f>SUM(Table2[[#This Row],[Physical Therapist (PT) Hours]:[PT Aide Hours]])/Table2[[#This Row],[MDS Census]]</f>
        <v>0.22527856135401975</v>
      </c>
      <c r="AA100" s="3">
        <v>0</v>
      </c>
      <c r="AB100" s="3">
        <v>0</v>
      </c>
      <c r="AC100" s="3">
        <v>0</v>
      </c>
      <c r="AD100" s="3">
        <v>0</v>
      </c>
      <c r="AE100" s="3">
        <v>0</v>
      </c>
      <c r="AF100" s="3">
        <v>0</v>
      </c>
      <c r="AG100" s="3">
        <v>0</v>
      </c>
      <c r="AH100" s="1" t="s">
        <v>98</v>
      </c>
      <c r="AI100" s="17">
        <v>7</v>
      </c>
      <c r="AJ100" s="1"/>
    </row>
    <row r="101" spans="1:36" x14ac:dyDescent="0.2">
      <c r="A101" s="1" t="s">
        <v>479</v>
      </c>
      <c r="B101" s="1" t="s">
        <v>586</v>
      </c>
      <c r="C101" s="1" t="s">
        <v>1100</v>
      </c>
      <c r="D101" s="1" t="s">
        <v>1255</v>
      </c>
      <c r="E101" s="3">
        <v>59.755555555555553</v>
      </c>
      <c r="F101" s="3">
        <v>5.5694444444444446</v>
      </c>
      <c r="G101" s="3">
        <v>0.28833333333333333</v>
      </c>
      <c r="H101" s="3">
        <v>0.20833333333333334</v>
      </c>
      <c r="I101" s="3">
        <v>0.28055555555555556</v>
      </c>
      <c r="J101" s="3">
        <v>0</v>
      </c>
      <c r="K101" s="3">
        <v>0.38722222222222213</v>
      </c>
      <c r="L101" s="3">
        <v>6.2858888888888895</v>
      </c>
      <c r="M101" s="3">
        <v>0</v>
      </c>
      <c r="N101" s="3">
        <v>0</v>
      </c>
      <c r="O101" s="3">
        <f>SUM(Table2[[#This Row],[Qualified Social Work Staff Hours]:[Other Social Work Staff Hours]])/Table2[[#This Row],[MDS Census]]</f>
        <v>0</v>
      </c>
      <c r="P101" s="3">
        <v>0</v>
      </c>
      <c r="Q101" s="3">
        <v>13.685555555555556</v>
      </c>
      <c r="R101" s="3">
        <f>SUM(Table2[[#This Row],[Qualified Activities Professional Hours]:[Other Activities Professional Hours]])/Table2[[#This Row],[MDS Census]]</f>
        <v>0.22902566009669023</v>
      </c>
      <c r="S101" s="3">
        <v>0.92588888888888876</v>
      </c>
      <c r="T101" s="3">
        <v>7.960888888888892</v>
      </c>
      <c r="U101" s="3">
        <v>0</v>
      </c>
      <c r="V101" s="3">
        <f>SUM(Table2[[#This Row],[Occupational Therapist Hours]:[OT Aide Hours]])/Table2[[#This Row],[MDS Census]]</f>
        <v>0.14871885459278547</v>
      </c>
      <c r="W101" s="3">
        <v>3.7089999999999992</v>
      </c>
      <c r="X101" s="3">
        <v>3.4352222222222224</v>
      </c>
      <c r="Y101" s="3">
        <v>0</v>
      </c>
      <c r="Z101" s="3">
        <f>SUM(Table2[[#This Row],[Physical Therapist (PT) Hours]:[PT Aide Hours]])/Table2[[#This Row],[MDS Census]]</f>
        <v>0.11955745630345854</v>
      </c>
      <c r="AA101" s="3">
        <v>0</v>
      </c>
      <c r="AB101" s="3">
        <v>0</v>
      </c>
      <c r="AC101" s="3">
        <v>0</v>
      </c>
      <c r="AD101" s="3">
        <v>0</v>
      </c>
      <c r="AE101" s="3">
        <v>0</v>
      </c>
      <c r="AF101" s="3">
        <v>0</v>
      </c>
      <c r="AG101" s="3">
        <v>0.878</v>
      </c>
      <c r="AH101" s="1" t="s">
        <v>99</v>
      </c>
      <c r="AI101" s="17">
        <v>7</v>
      </c>
      <c r="AJ101" s="1"/>
    </row>
    <row r="102" spans="1:36" x14ac:dyDescent="0.2">
      <c r="A102" s="1" t="s">
        <v>479</v>
      </c>
      <c r="B102" s="1" t="s">
        <v>587</v>
      </c>
      <c r="C102" s="1" t="s">
        <v>1050</v>
      </c>
      <c r="D102" s="1" t="s">
        <v>1293</v>
      </c>
      <c r="E102" s="3">
        <v>64.844444444444449</v>
      </c>
      <c r="F102" s="3">
        <v>6.4</v>
      </c>
      <c r="G102" s="3">
        <v>1.2666666666666666</v>
      </c>
      <c r="H102" s="3">
        <v>0.26666666666666666</v>
      </c>
      <c r="I102" s="3">
        <v>1.3333333333333333</v>
      </c>
      <c r="J102" s="3">
        <v>0</v>
      </c>
      <c r="K102" s="3">
        <v>0</v>
      </c>
      <c r="L102" s="3">
        <v>4.0707777777777787</v>
      </c>
      <c r="M102" s="3">
        <v>0</v>
      </c>
      <c r="N102" s="3">
        <v>0</v>
      </c>
      <c r="O102" s="3">
        <f>SUM(Table2[[#This Row],[Qualified Social Work Staff Hours]:[Other Social Work Staff Hours]])/Table2[[#This Row],[MDS Census]]</f>
        <v>0</v>
      </c>
      <c r="P102" s="3">
        <v>0</v>
      </c>
      <c r="Q102" s="3">
        <v>2.0355555555555553</v>
      </c>
      <c r="R102" s="3">
        <f>SUM(Table2[[#This Row],[Qualified Activities Professional Hours]:[Other Activities Professional Hours]])/Table2[[#This Row],[MDS Census]]</f>
        <v>3.139136394790952E-2</v>
      </c>
      <c r="S102" s="3">
        <v>3.0604444444444452</v>
      </c>
      <c r="T102" s="3">
        <v>7.2554444444444437</v>
      </c>
      <c r="U102" s="3">
        <v>0</v>
      </c>
      <c r="V102" s="3">
        <f>SUM(Table2[[#This Row],[Occupational Therapist Hours]:[OT Aide Hours]])/Table2[[#This Row],[MDS Census]]</f>
        <v>0.15908670322138449</v>
      </c>
      <c r="W102" s="3">
        <v>5.4311111111111101</v>
      </c>
      <c r="X102" s="3">
        <v>0.51866666666666661</v>
      </c>
      <c r="Y102" s="3">
        <v>0</v>
      </c>
      <c r="Z102" s="3">
        <f>SUM(Table2[[#This Row],[Physical Therapist (PT) Hours]:[PT Aide Hours]])/Table2[[#This Row],[MDS Census]]</f>
        <v>9.1754626456477015E-2</v>
      </c>
      <c r="AA102" s="3">
        <v>0</v>
      </c>
      <c r="AB102" s="3">
        <v>0</v>
      </c>
      <c r="AC102" s="3">
        <v>0</v>
      </c>
      <c r="AD102" s="3">
        <v>0</v>
      </c>
      <c r="AE102" s="3">
        <v>0</v>
      </c>
      <c r="AF102" s="3">
        <v>0</v>
      </c>
      <c r="AG102" s="3">
        <v>1.6</v>
      </c>
      <c r="AH102" s="1" t="s">
        <v>100</v>
      </c>
      <c r="AI102" s="17">
        <v>7</v>
      </c>
      <c r="AJ102" s="1"/>
    </row>
    <row r="103" spans="1:36" x14ac:dyDescent="0.2">
      <c r="A103" s="1" t="s">
        <v>479</v>
      </c>
      <c r="B103" s="1" t="s">
        <v>588</v>
      </c>
      <c r="C103" s="1" t="s">
        <v>1101</v>
      </c>
      <c r="D103" s="1" t="s">
        <v>1276</v>
      </c>
      <c r="E103" s="3">
        <v>53.555555555555557</v>
      </c>
      <c r="F103" s="3">
        <v>15.330555555555556</v>
      </c>
      <c r="G103" s="3">
        <v>0.41666666666666669</v>
      </c>
      <c r="H103" s="3">
        <v>6.6666666666666666E-2</v>
      </c>
      <c r="I103" s="3">
        <v>0.33888888888888891</v>
      </c>
      <c r="J103" s="3">
        <v>0</v>
      </c>
      <c r="K103" s="3">
        <v>0</v>
      </c>
      <c r="L103" s="3">
        <v>0.37488888888888894</v>
      </c>
      <c r="M103" s="3">
        <v>0</v>
      </c>
      <c r="N103" s="3">
        <v>3.6222222222222222</v>
      </c>
      <c r="O103" s="3">
        <f>SUM(Table2[[#This Row],[Qualified Social Work Staff Hours]:[Other Social Work Staff Hours]])/Table2[[#This Row],[MDS Census]]</f>
        <v>6.7634854771784228E-2</v>
      </c>
      <c r="P103" s="3">
        <v>3.6305555555555555</v>
      </c>
      <c r="Q103" s="3">
        <v>3.5083333333333333</v>
      </c>
      <c r="R103" s="3">
        <f>SUM(Table2[[#This Row],[Qualified Activities Professional Hours]:[Other Activities Professional Hours]])/Table2[[#This Row],[MDS Census]]</f>
        <v>0.13329875518672199</v>
      </c>
      <c r="S103" s="3">
        <v>0.24711111111111114</v>
      </c>
      <c r="T103" s="3">
        <v>0</v>
      </c>
      <c r="U103" s="3">
        <v>0.25</v>
      </c>
      <c r="V103" s="3">
        <f>SUM(Table2[[#This Row],[Occupational Therapist Hours]:[OT Aide Hours]])/Table2[[#This Row],[MDS Census]]</f>
        <v>9.2821576763485493E-3</v>
      </c>
      <c r="W103" s="3">
        <v>0.31466666666666665</v>
      </c>
      <c r="X103" s="3">
        <v>0</v>
      </c>
      <c r="Y103" s="3">
        <v>0.33655555555555561</v>
      </c>
      <c r="Z103" s="3">
        <f>SUM(Table2[[#This Row],[Physical Therapist (PT) Hours]:[PT Aide Hours]])/Table2[[#This Row],[MDS Census]]</f>
        <v>1.2159751037344398E-2</v>
      </c>
      <c r="AA103" s="3">
        <v>0</v>
      </c>
      <c r="AB103" s="3">
        <v>0</v>
      </c>
      <c r="AC103" s="3">
        <v>0</v>
      </c>
      <c r="AD103" s="3">
        <v>0</v>
      </c>
      <c r="AE103" s="3">
        <v>0</v>
      </c>
      <c r="AF103" s="3">
        <v>0.83333333333333337</v>
      </c>
      <c r="AG103" s="3">
        <v>0</v>
      </c>
      <c r="AH103" s="1" t="s">
        <v>101</v>
      </c>
      <c r="AI103" s="17">
        <v>7</v>
      </c>
      <c r="AJ103" s="1"/>
    </row>
    <row r="104" spans="1:36" x14ac:dyDescent="0.2">
      <c r="A104" s="1" t="s">
        <v>479</v>
      </c>
      <c r="B104" s="1" t="s">
        <v>589</v>
      </c>
      <c r="C104" s="1" t="s">
        <v>1102</v>
      </c>
      <c r="D104" s="1" t="s">
        <v>1250</v>
      </c>
      <c r="E104" s="3">
        <v>41.666666666666664</v>
      </c>
      <c r="F104" s="3">
        <v>3.3777777777777778</v>
      </c>
      <c r="G104" s="3">
        <v>0.26666666666666666</v>
      </c>
      <c r="H104" s="3">
        <v>0.12222222222222222</v>
      </c>
      <c r="I104" s="3">
        <v>0.11388888888888889</v>
      </c>
      <c r="J104" s="3">
        <v>0</v>
      </c>
      <c r="K104" s="3">
        <v>0</v>
      </c>
      <c r="L104" s="3">
        <v>2.1779999999999999</v>
      </c>
      <c r="M104" s="3">
        <v>0</v>
      </c>
      <c r="N104" s="3">
        <v>3.4083333333333332</v>
      </c>
      <c r="O104" s="3">
        <f>SUM(Table2[[#This Row],[Qualified Social Work Staff Hours]:[Other Social Work Staff Hours]])/Table2[[#This Row],[MDS Census]]</f>
        <v>8.1799999999999998E-2</v>
      </c>
      <c r="P104" s="3">
        <v>4.2583333333333337</v>
      </c>
      <c r="Q104" s="3">
        <v>0</v>
      </c>
      <c r="R104" s="3">
        <f>SUM(Table2[[#This Row],[Qualified Activities Professional Hours]:[Other Activities Professional Hours]])/Table2[[#This Row],[MDS Census]]</f>
        <v>0.10220000000000001</v>
      </c>
      <c r="S104" s="3">
        <v>4.0717777777777764</v>
      </c>
      <c r="T104" s="3">
        <v>5.1266666666666669</v>
      </c>
      <c r="U104" s="3">
        <v>0</v>
      </c>
      <c r="V104" s="3">
        <f>SUM(Table2[[#This Row],[Occupational Therapist Hours]:[OT Aide Hours]])/Table2[[#This Row],[MDS Census]]</f>
        <v>0.22076266666666666</v>
      </c>
      <c r="W104" s="3">
        <v>0.62755555555555564</v>
      </c>
      <c r="X104" s="3">
        <v>5.1064444444444446</v>
      </c>
      <c r="Y104" s="3">
        <v>0</v>
      </c>
      <c r="Z104" s="3">
        <f>SUM(Table2[[#This Row],[Physical Therapist (PT) Hours]:[PT Aide Hours]])/Table2[[#This Row],[MDS Census]]</f>
        <v>0.13761600000000002</v>
      </c>
      <c r="AA104" s="3">
        <v>0</v>
      </c>
      <c r="AB104" s="3">
        <v>0</v>
      </c>
      <c r="AC104" s="3">
        <v>0</v>
      </c>
      <c r="AD104" s="3">
        <v>0</v>
      </c>
      <c r="AE104" s="3">
        <v>0</v>
      </c>
      <c r="AF104" s="3">
        <v>0</v>
      </c>
      <c r="AG104" s="3">
        <v>0</v>
      </c>
      <c r="AH104" s="1" t="s">
        <v>102</v>
      </c>
      <c r="AI104" s="17">
        <v>7</v>
      </c>
      <c r="AJ104" s="1"/>
    </row>
    <row r="105" spans="1:36" x14ac:dyDescent="0.2">
      <c r="A105" s="1" t="s">
        <v>479</v>
      </c>
      <c r="B105" s="1" t="s">
        <v>590</v>
      </c>
      <c r="C105" s="1" t="s">
        <v>959</v>
      </c>
      <c r="D105" s="1" t="s">
        <v>1294</v>
      </c>
      <c r="E105" s="3">
        <v>43.7</v>
      </c>
      <c r="F105" s="3">
        <v>9.7934444444444448</v>
      </c>
      <c r="G105" s="3">
        <v>6.6666666666666666E-2</v>
      </c>
      <c r="H105" s="3">
        <v>0.18377777777777776</v>
      </c>
      <c r="I105" s="3">
        <v>0.25555555555555554</v>
      </c>
      <c r="J105" s="3">
        <v>0</v>
      </c>
      <c r="K105" s="3">
        <v>0</v>
      </c>
      <c r="L105" s="3">
        <v>1.3780000000000001</v>
      </c>
      <c r="M105" s="3">
        <v>0</v>
      </c>
      <c r="N105" s="3">
        <v>5.560777777777778</v>
      </c>
      <c r="O105" s="3">
        <f>SUM(Table2[[#This Row],[Qualified Social Work Staff Hours]:[Other Social Work Staff Hours]])/Table2[[#This Row],[MDS Census]]</f>
        <v>0.12724891939994915</v>
      </c>
      <c r="P105" s="3">
        <v>5.2031111111111121</v>
      </c>
      <c r="Q105" s="3">
        <v>0</v>
      </c>
      <c r="R105" s="3">
        <f>SUM(Table2[[#This Row],[Qualified Activities Professional Hours]:[Other Activities Professional Hours]])/Table2[[#This Row],[MDS Census]]</f>
        <v>0.11906432748538014</v>
      </c>
      <c r="S105" s="3">
        <v>0.19655555555555554</v>
      </c>
      <c r="T105" s="3">
        <v>1.5569999999999997</v>
      </c>
      <c r="U105" s="3">
        <v>0</v>
      </c>
      <c r="V105" s="3">
        <f>SUM(Table2[[#This Row],[Occupational Therapist Hours]:[OT Aide Hours]])/Table2[[#This Row],[MDS Census]]</f>
        <v>4.0127129417747258E-2</v>
      </c>
      <c r="W105" s="3">
        <v>5.6502222222222223</v>
      </c>
      <c r="X105" s="3">
        <v>0.40211111111111114</v>
      </c>
      <c r="Y105" s="3">
        <v>0</v>
      </c>
      <c r="Z105" s="3">
        <f>SUM(Table2[[#This Row],[Physical Therapist (PT) Hours]:[PT Aide Hours]])/Table2[[#This Row],[MDS Census]]</f>
        <v>0.1384973302822273</v>
      </c>
      <c r="AA105" s="3">
        <v>0</v>
      </c>
      <c r="AB105" s="3">
        <v>0</v>
      </c>
      <c r="AC105" s="3">
        <v>0</v>
      </c>
      <c r="AD105" s="3">
        <v>0</v>
      </c>
      <c r="AE105" s="3">
        <v>0</v>
      </c>
      <c r="AF105" s="3">
        <v>0</v>
      </c>
      <c r="AG105" s="3">
        <v>0</v>
      </c>
      <c r="AH105" s="1" t="s">
        <v>103</v>
      </c>
      <c r="AI105" s="17">
        <v>7</v>
      </c>
      <c r="AJ105" s="1"/>
    </row>
    <row r="106" spans="1:36" x14ac:dyDescent="0.2">
      <c r="A106" s="1" t="s">
        <v>479</v>
      </c>
      <c r="B106" s="1" t="s">
        <v>591</v>
      </c>
      <c r="C106" s="1" t="s">
        <v>1103</v>
      </c>
      <c r="D106" s="1" t="s">
        <v>1203</v>
      </c>
      <c r="E106" s="3">
        <v>94.177777777777777</v>
      </c>
      <c r="F106" s="3">
        <v>39.470888888888872</v>
      </c>
      <c r="G106" s="3">
        <v>0.31666666666666665</v>
      </c>
      <c r="H106" s="3">
        <v>0.31111111111111112</v>
      </c>
      <c r="I106" s="3">
        <v>0.37777777777777777</v>
      </c>
      <c r="J106" s="3">
        <v>0</v>
      </c>
      <c r="K106" s="3">
        <v>0</v>
      </c>
      <c r="L106" s="3">
        <v>9.6507777777777779</v>
      </c>
      <c r="M106" s="3">
        <v>5.2444444444444445</v>
      </c>
      <c r="N106" s="3">
        <v>0</v>
      </c>
      <c r="O106" s="3">
        <f>SUM(Table2[[#This Row],[Qualified Social Work Staff Hours]:[Other Social Work Staff Hours]])/Table2[[#This Row],[MDS Census]]</f>
        <v>5.5686644643699858E-2</v>
      </c>
      <c r="P106" s="3">
        <v>6.2246666666666659</v>
      </c>
      <c r="Q106" s="3">
        <v>5.1668888888888871</v>
      </c>
      <c r="R106" s="3">
        <f>SUM(Table2[[#This Row],[Qualified Activities Professional Hours]:[Other Activities Professional Hours]])/Table2[[#This Row],[MDS Census]]</f>
        <v>0.12095799905615853</v>
      </c>
      <c r="S106" s="3">
        <v>5.4998888888888882</v>
      </c>
      <c r="T106" s="3">
        <v>8.881444444444444</v>
      </c>
      <c r="U106" s="3">
        <v>0</v>
      </c>
      <c r="V106" s="3">
        <f>SUM(Table2[[#This Row],[Occupational Therapist Hours]:[OT Aide Hours]])/Table2[[#This Row],[MDS Census]]</f>
        <v>0.15270410571024068</v>
      </c>
      <c r="W106" s="3">
        <v>4.72888888888889</v>
      </c>
      <c r="X106" s="3">
        <v>11.229777777777777</v>
      </c>
      <c r="Y106" s="3">
        <v>0</v>
      </c>
      <c r="Z106" s="3">
        <f>SUM(Table2[[#This Row],[Physical Therapist (PT) Hours]:[PT Aide Hours]])/Table2[[#This Row],[MDS Census]]</f>
        <v>0.16945257196790939</v>
      </c>
      <c r="AA106" s="3">
        <v>0</v>
      </c>
      <c r="AB106" s="3">
        <v>0</v>
      </c>
      <c r="AC106" s="3">
        <v>0</v>
      </c>
      <c r="AD106" s="3">
        <v>0</v>
      </c>
      <c r="AE106" s="3">
        <v>0</v>
      </c>
      <c r="AF106" s="3">
        <v>0</v>
      </c>
      <c r="AG106" s="3">
        <v>0</v>
      </c>
      <c r="AH106" s="1" t="s">
        <v>104</v>
      </c>
      <c r="AI106" s="17">
        <v>7</v>
      </c>
      <c r="AJ106" s="1"/>
    </row>
    <row r="107" spans="1:36" x14ac:dyDescent="0.2">
      <c r="A107" s="1" t="s">
        <v>479</v>
      </c>
      <c r="B107" s="1" t="s">
        <v>592</v>
      </c>
      <c r="C107" s="1" t="s">
        <v>1104</v>
      </c>
      <c r="D107" s="1" t="s">
        <v>1213</v>
      </c>
      <c r="E107" s="3">
        <v>55.822222222222223</v>
      </c>
      <c r="F107" s="3">
        <v>5.6888888888888891</v>
      </c>
      <c r="G107" s="3">
        <v>0.26666666666666666</v>
      </c>
      <c r="H107" s="3">
        <v>0.14722222222222223</v>
      </c>
      <c r="I107" s="3">
        <v>0.25833333333333336</v>
      </c>
      <c r="J107" s="3">
        <v>0</v>
      </c>
      <c r="K107" s="3">
        <v>0</v>
      </c>
      <c r="L107" s="3">
        <v>5.1236666666666668</v>
      </c>
      <c r="M107" s="3">
        <v>0</v>
      </c>
      <c r="N107" s="3">
        <v>4.8861111111111111</v>
      </c>
      <c r="O107" s="3">
        <f>SUM(Table2[[#This Row],[Qualified Social Work Staff Hours]:[Other Social Work Staff Hours]])/Table2[[#This Row],[MDS Census]]</f>
        <v>8.7529856687898089E-2</v>
      </c>
      <c r="P107" s="3">
        <v>5.8888888888888893</v>
      </c>
      <c r="Q107" s="3">
        <v>0</v>
      </c>
      <c r="R107" s="3">
        <f>SUM(Table2[[#This Row],[Qualified Activities Professional Hours]:[Other Activities Professional Hours]])/Table2[[#This Row],[MDS Census]]</f>
        <v>0.10549363057324841</v>
      </c>
      <c r="S107" s="3">
        <v>1.1887777777777777</v>
      </c>
      <c r="T107" s="3">
        <v>6.5623333333333331</v>
      </c>
      <c r="U107" s="3">
        <v>0</v>
      </c>
      <c r="V107" s="3">
        <f>SUM(Table2[[#This Row],[Occupational Therapist Hours]:[OT Aide Hours]])/Table2[[#This Row],[MDS Census]]</f>
        <v>0.13885350318471337</v>
      </c>
      <c r="W107" s="3">
        <v>6.6643333333333326</v>
      </c>
      <c r="X107" s="3">
        <v>7.8313333333333315</v>
      </c>
      <c r="Y107" s="3">
        <v>0</v>
      </c>
      <c r="Z107" s="3">
        <f>SUM(Table2[[#This Row],[Physical Therapist (PT) Hours]:[PT Aide Hours]])/Table2[[#This Row],[MDS Census]]</f>
        <v>0.25967555732484071</v>
      </c>
      <c r="AA107" s="3">
        <v>0</v>
      </c>
      <c r="AB107" s="3">
        <v>0</v>
      </c>
      <c r="AC107" s="3">
        <v>0</v>
      </c>
      <c r="AD107" s="3">
        <v>0</v>
      </c>
      <c r="AE107" s="3">
        <v>0</v>
      </c>
      <c r="AF107" s="3">
        <v>0</v>
      </c>
      <c r="AG107" s="3">
        <v>0</v>
      </c>
      <c r="AH107" s="1" t="s">
        <v>105</v>
      </c>
      <c r="AI107" s="17">
        <v>7</v>
      </c>
      <c r="AJ107" s="1"/>
    </row>
    <row r="108" spans="1:36" x14ac:dyDescent="0.2">
      <c r="A108" s="1" t="s">
        <v>479</v>
      </c>
      <c r="B108" s="1" t="s">
        <v>593</v>
      </c>
      <c r="C108" s="1" t="s">
        <v>1039</v>
      </c>
      <c r="D108" s="1" t="s">
        <v>1234</v>
      </c>
      <c r="E108" s="3">
        <v>110.23333333333333</v>
      </c>
      <c r="F108" s="3">
        <v>5.6888888888888891</v>
      </c>
      <c r="G108" s="3">
        <v>0.28666666666666663</v>
      </c>
      <c r="H108" s="3">
        <v>0.17222222222222222</v>
      </c>
      <c r="I108" s="3">
        <v>0.45555555555555555</v>
      </c>
      <c r="J108" s="3">
        <v>0</v>
      </c>
      <c r="K108" s="3">
        <v>0</v>
      </c>
      <c r="L108" s="3">
        <v>4.3893333333333331</v>
      </c>
      <c r="M108" s="3">
        <v>11.394666666666666</v>
      </c>
      <c r="N108" s="3">
        <v>0</v>
      </c>
      <c r="O108" s="3">
        <f>SUM(Table2[[#This Row],[Qualified Social Work Staff Hours]:[Other Social Work Staff Hours]])/Table2[[#This Row],[MDS Census]]</f>
        <v>0.10336861203507711</v>
      </c>
      <c r="P108" s="3">
        <v>4.9383333333333335</v>
      </c>
      <c r="Q108" s="3">
        <v>10.910666666666666</v>
      </c>
      <c r="R108" s="3">
        <f>SUM(Table2[[#This Row],[Qualified Activities Professional Hours]:[Other Activities Professional Hours]])/Table2[[#This Row],[MDS Census]]</f>
        <v>0.14377683701239793</v>
      </c>
      <c r="S108" s="3">
        <v>10.875999999999998</v>
      </c>
      <c r="T108" s="3">
        <v>0</v>
      </c>
      <c r="U108" s="3">
        <v>0</v>
      </c>
      <c r="V108" s="3">
        <f>SUM(Table2[[#This Row],[Occupational Therapist Hours]:[OT Aide Hours]])/Table2[[#This Row],[MDS Census]]</f>
        <v>9.8663441185364353E-2</v>
      </c>
      <c r="W108" s="3">
        <v>4.1335555555555539</v>
      </c>
      <c r="X108" s="3">
        <v>0</v>
      </c>
      <c r="Y108" s="3">
        <v>5.0458888888888884</v>
      </c>
      <c r="Z108" s="3">
        <f>SUM(Table2[[#This Row],[Physical Therapist (PT) Hours]:[PT Aide Hours]])/Table2[[#This Row],[MDS Census]]</f>
        <v>8.3272855558915407E-2</v>
      </c>
      <c r="AA108" s="3">
        <v>0</v>
      </c>
      <c r="AB108" s="3">
        <v>0</v>
      </c>
      <c r="AC108" s="3">
        <v>0</v>
      </c>
      <c r="AD108" s="3">
        <v>0</v>
      </c>
      <c r="AE108" s="3">
        <v>0</v>
      </c>
      <c r="AF108" s="3">
        <v>0</v>
      </c>
      <c r="AG108" s="3">
        <v>0</v>
      </c>
      <c r="AH108" s="1" t="s">
        <v>106</v>
      </c>
      <c r="AI108" s="17">
        <v>7</v>
      </c>
      <c r="AJ108" s="1"/>
    </row>
    <row r="109" spans="1:36" x14ac:dyDescent="0.2">
      <c r="A109" s="1" t="s">
        <v>479</v>
      </c>
      <c r="B109" s="1" t="s">
        <v>481</v>
      </c>
      <c r="C109" s="1" t="s">
        <v>1065</v>
      </c>
      <c r="D109" s="1" t="s">
        <v>1279</v>
      </c>
      <c r="E109" s="3">
        <v>171.76666666666668</v>
      </c>
      <c r="F109" s="3">
        <v>4.7194444444444441</v>
      </c>
      <c r="G109" s="3">
        <v>0.52222222222222225</v>
      </c>
      <c r="H109" s="3">
        <v>1.3777777777777778</v>
      </c>
      <c r="I109" s="3">
        <v>4.6012222222222237</v>
      </c>
      <c r="J109" s="3">
        <v>0</v>
      </c>
      <c r="K109" s="3">
        <v>5.85</v>
      </c>
      <c r="L109" s="3">
        <v>4.7703333333333333</v>
      </c>
      <c r="M109" s="3">
        <v>21.416777777777778</v>
      </c>
      <c r="N109" s="3">
        <v>21.551222222222226</v>
      </c>
      <c r="O109" s="3">
        <f>SUM(Table2[[#This Row],[Qualified Social Work Staff Hours]:[Other Social Work Staff Hours]])/Table2[[#This Row],[MDS Census]]</f>
        <v>0.25015330875218317</v>
      </c>
      <c r="P109" s="3">
        <v>26.239333333333338</v>
      </c>
      <c r="Q109" s="3">
        <v>0</v>
      </c>
      <c r="R109" s="3">
        <f>SUM(Table2[[#This Row],[Qualified Activities Professional Hours]:[Other Activities Professional Hours]])/Table2[[#This Row],[MDS Census]]</f>
        <v>0.15276149815641377</v>
      </c>
      <c r="S109" s="3">
        <v>8.6915555555555546</v>
      </c>
      <c r="T109" s="3">
        <v>0.3278888888888889</v>
      </c>
      <c r="U109" s="3">
        <v>0</v>
      </c>
      <c r="V109" s="3">
        <f>SUM(Table2[[#This Row],[Occupational Therapist Hours]:[OT Aide Hours]])/Table2[[#This Row],[MDS Census]]</f>
        <v>5.2509864803674228E-2</v>
      </c>
      <c r="W109" s="3">
        <v>19.764999999999997</v>
      </c>
      <c r="X109" s="3">
        <v>0</v>
      </c>
      <c r="Y109" s="3">
        <v>39.50833333333334</v>
      </c>
      <c r="Z109" s="3">
        <f>SUM(Table2[[#This Row],[Physical Therapist (PT) Hours]:[PT Aide Hours]])/Table2[[#This Row],[MDS Census]]</f>
        <v>0.34508053561032409</v>
      </c>
      <c r="AA109" s="3">
        <v>0</v>
      </c>
      <c r="AB109" s="3">
        <v>0</v>
      </c>
      <c r="AC109" s="3">
        <v>0</v>
      </c>
      <c r="AD109" s="3">
        <v>0</v>
      </c>
      <c r="AE109" s="3">
        <v>0</v>
      </c>
      <c r="AF109" s="3">
        <v>0</v>
      </c>
      <c r="AG109" s="3">
        <v>0</v>
      </c>
      <c r="AH109" s="1" t="s">
        <v>107</v>
      </c>
      <c r="AI109" s="17">
        <v>7</v>
      </c>
      <c r="AJ109" s="1"/>
    </row>
    <row r="110" spans="1:36" x14ac:dyDescent="0.2">
      <c r="A110" s="1" t="s">
        <v>479</v>
      </c>
      <c r="B110" s="1" t="s">
        <v>594</v>
      </c>
      <c r="C110" s="1" t="s">
        <v>1001</v>
      </c>
      <c r="D110" s="1" t="s">
        <v>1269</v>
      </c>
      <c r="E110" s="3">
        <v>49.611111111111114</v>
      </c>
      <c r="F110" s="3">
        <v>5.15</v>
      </c>
      <c r="G110" s="3">
        <v>0</v>
      </c>
      <c r="H110" s="3">
        <v>0.15555555555555556</v>
      </c>
      <c r="I110" s="3">
        <v>0.16111111111111112</v>
      </c>
      <c r="J110" s="3">
        <v>0</v>
      </c>
      <c r="K110" s="3">
        <v>0</v>
      </c>
      <c r="L110" s="3">
        <v>0.42811111111111105</v>
      </c>
      <c r="M110" s="3">
        <v>0</v>
      </c>
      <c r="N110" s="3">
        <v>5.2833333333333332</v>
      </c>
      <c r="O110" s="3">
        <f>SUM(Table2[[#This Row],[Qualified Social Work Staff Hours]:[Other Social Work Staff Hours]])/Table2[[#This Row],[MDS Census]]</f>
        <v>0.10649496080627099</v>
      </c>
      <c r="P110" s="3">
        <v>0</v>
      </c>
      <c r="Q110" s="3">
        <v>5.458333333333333</v>
      </c>
      <c r="R110" s="3">
        <f>SUM(Table2[[#This Row],[Qualified Activities Professional Hours]:[Other Activities Professional Hours]])/Table2[[#This Row],[MDS Census]]</f>
        <v>0.11002239641657334</v>
      </c>
      <c r="S110" s="3">
        <v>1.9950000000000008</v>
      </c>
      <c r="T110" s="3">
        <v>0</v>
      </c>
      <c r="U110" s="3">
        <v>0</v>
      </c>
      <c r="V110" s="3">
        <f>SUM(Table2[[#This Row],[Occupational Therapist Hours]:[OT Aide Hours]])/Table2[[#This Row],[MDS Census]]</f>
        <v>4.0212765957446821E-2</v>
      </c>
      <c r="W110" s="3">
        <v>0.32444444444444454</v>
      </c>
      <c r="X110" s="3">
        <v>0.49555555555555558</v>
      </c>
      <c r="Y110" s="3">
        <v>0</v>
      </c>
      <c r="Z110" s="3">
        <f>SUM(Table2[[#This Row],[Physical Therapist (PT) Hours]:[PT Aide Hours]])/Table2[[#This Row],[MDS Census]]</f>
        <v>1.652855543113102E-2</v>
      </c>
      <c r="AA110" s="3">
        <v>0</v>
      </c>
      <c r="AB110" s="3">
        <v>0</v>
      </c>
      <c r="AC110" s="3">
        <v>0</v>
      </c>
      <c r="AD110" s="3">
        <v>0</v>
      </c>
      <c r="AE110" s="3">
        <v>0</v>
      </c>
      <c r="AF110" s="3">
        <v>0</v>
      </c>
      <c r="AG110" s="3">
        <v>0</v>
      </c>
      <c r="AH110" s="1" t="s">
        <v>108</v>
      </c>
      <c r="AI110" s="17">
        <v>7</v>
      </c>
      <c r="AJ110" s="1"/>
    </row>
    <row r="111" spans="1:36" x14ac:dyDescent="0.2">
      <c r="A111" s="1" t="s">
        <v>479</v>
      </c>
      <c r="B111" s="1" t="s">
        <v>595</v>
      </c>
      <c r="C111" s="1" t="s">
        <v>1023</v>
      </c>
      <c r="D111" s="1" t="s">
        <v>1295</v>
      </c>
      <c r="E111" s="3">
        <v>44.666666666666664</v>
      </c>
      <c r="F111" s="3">
        <v>3.4666666666666668</v>
      </c>
      <c r="G111" s="3">
        <v>0.26666666666666666</v>
      </c>
      <c r="H111" s="3">
        <v>0.10277777777777777</v>
      </c>
      <c r="I111" s="3">
        <v>0.1</v>
      </c>
      <c r="J111" s="3">
        <v>0</v>
      </c>
      <c r="K111" s="3">
        <v>0</v>
      </c>
      <c r="L111" s="3">
        <v>0.45833333333333331</v>
      </c>
      <c r="M111" s="3">
        <v>0</v>
      </c>
      <c r="N111" s="3">
        <v>5.2194444444444441</v>
      </c>
      <c r="O111" s="3">
        <f>SUM(Table2[[#This Row],[Qualified Social Work Staff Hours]:[Other Social Work Staff Hours]])/Table2[[#This Row],[MDS Census]]</f>
        <v>0.11685323383084577</v>
      </c>
      <c r="P111" s="3">
        <v>12.036111111111111</v>
      </c>
      <c r="Q111" s="3">
        <v>0</v>
      </c>
      <c r="R111" s="3">
        <f>SUM(Table2[[#This Row],[Qualified Activities Professional Hours]:[Other Activities Professional Hours]])/Table2[[#This Row],[MDS Census]]</f>
        <v>0.26946517412935328</v>
      </c>
      <c r="S111" s="3">
        <v>0.16944444444444445</v>
      </c>
      <c r="T111" s="3">
        <v>0.86155555555555552</v>
      </c>
      <c r="U111" s="3">
        <v>0</v>
      </c>
      <c r="V111" s="3">
        <f>SUM(Table2[[#This Row],[Occupational Therapist Hours]:[OT Aide Hours]])/Table2[[#This Row],[MDS Census]]</f>
        <v>2.3082089552238807E-2</v>
      </c>
      <c r="W111" s="3">
        <v>0.13900000000000001</v>
      </c>
      <c r="X111" s="3">
        <v>0.90322222222222248</v>
      </c>
      <c r="Y111" s="3">
        <v>0</v>
      </c>
      <c r="Z111" s="3">
        <f>SUM(Table2[[#This Row],[Physical Therapist (PT) Hours]:[PT Aide Hours]])/Table2[[#This Row],[MDS Census]]</f>
        <v>2.3333333333333345E-2</v>
      </c>
      <c r="AA111" s="3">
        <v>0</v>
      </c>
      <c r="AB111" s="3">
        <v>0</v>
      </c>
      <c r="AC111" s="3">
        <v>0</v>
      </c>
      <c r="AD111" s="3">
        <v>0</v>
      </c>
      <c r="AE111" s="3">
        <v>0</v>
      </c>
      <c r="AF111" s="3">
        <v>0</v>
      </c>
      <c r="AG111" s="3">
        <v>0</v>
      </c>
      <c r="AH111" s="1" t="s">
        <v>109</v>
      </c>
      <c r="AI111" s="17">
        <v>7</v>
      </c>
      <c r="AJ111" s="1"/>
    </row>
    <row r="112" spans="1:36" x14ac:dyDescent="0.2">
      <c r="A112" s="1" t="s">
        <v>479</v>
      </c>
      <c r="B112" s="1" t="s">
        <v>596</v>
      </c>
      <c r="C112" s="1" t="s">
        <v>1100</v>
      </c>
      <c r="D112" s="1" t="s">
        <v>1255</v>
      </c>
      <c r="E112" s="3">
        <v>82.466666666666669</v>
      </c>
      <c r="F112" s="3">
        <v>5.6</v>
      </c>
      <c r="G112" s="3">
        <v>0.52222222222222225</v>
      </c>
      <c r="H112" s="3">
        <v>0.32222222222222224</v>
      </c>
      <c r="I112" s="3">
        <v>0.31944444444444442</v>
      </c>
      <c r="J112" s="3">
        <v>0</v>
      </c>
      <c r="K112" s="3">
        <v>0</v>
      </c>
      <c r="L112" s="3">
        <v>2.3898888888888887</v>
      </c>
      <c r="M112" s="3">
        <v>0</v>
      </c>
      <c r="N112" s="3">
        <v>5.9189999999999987</v>
      </c>
      <c r="O112" s="3">
        <f>SUM(Table2[[#This Row],[Qualified Social Work Staff Hours]:[Other Social Work Staff Hours]])/Table2[[#This Row],[MDS Census]]</f>
        <v>7.1774454324979767E-2</v>
      </c>
      <c r="P112" s="3">
        <v>4.679666666666666</v>
      </c>
      <c r="Q112" s="3">
        <v>2.0618888888888884</v>
      </c>
      <c r="R112" s="3">
        <f>SUM(Table2[[#This Row],[Qualified Activities Professional Hours]:[Other Activities Professional Hours]])/Table2[[#This Row],[MDS Census]]</f>
        <v>8.1748854756130404E-2</v>
      </c>
      <c r="S112" s="3">
        <v>4.7027777777777784</v>
      </c>
      <c r="T112" s="3">
        <v>5.333333333333333</v>
      </c>
      <c r="U112" s="3">
        <v>0.18388888888888891</v>
      </c>
      <c r="V112" s="3">
        <f>SUM(Table2[[#This Row],[Occupational Therapist Hours]:[OT Aide Hours]])/Table2[[#This Row],[MDS Census]]</f>
        <v>0.12392886014551334</v>
      </c>
      <c r="W112" s="3">
        <v>1.0184444444444445</v>
      </c>
      <c r="X112" s="3">
        <v>0</v>
      </c>
      <c r="Y112" s="3">
        <v>5.3781111111111093</v>
      </c>
      <c r="Z112" s="3">
        <f>SUM(Table2[[#This Row],[Physical Therapist (PT) Hours]:[PT Aide Hours]])/Table2[[#This Row],[MDS Census]]</f>
        <v>7.7565346267852303E-2</v>
      </c>
      <c r="AA112" s="3">
        <v>0</v>
      </c>
      <c r="AB112" s="3">
        <v>0</v>
      </c>
      <c r="AC112" s="3">
        <v>0</v>
      </c>
      <c r="AD112" s="3">
        <v>0</v>
      </c>
      <c r="AE112" s="3">
        <v>0</v>
      </c>
      <c r="AF112" s="3">
        <v>0</v>
      </c>
      <c r="AG112" s="3">
        <v>0</v>
      </c>
      <c r="AH112" s="1" t="s">
        <v>110</v>
      </c>
      <c r="AI112" s="17">
        <v>7</v>
      </c>
      <c r="AJ112" s="1"/>
    </row>
    <row r="113" spans="1:36" x14ac:dyDescent="0.2">
      <c r="A113" s="1" t="s">
        <v>479</v>
      </c>
      <c r="B113" s="1" t="s">
        <v>597</v>
      </c>
      <c r="C113" s="1" t="s">
        <v>970</v>
      </c>
      <c r="D113" s="1" t="s">
        <v>1270</v>
      </c>
      <c r="E113" s="3">
        <v>41.555555555555557</v>
      </c>
      <c r="F113" s="3">
        <v>5.6888888888888891</v>
      </c>
      <c r="G113" s="3">
        <v>0.26666666666666666</v>
      </c>
      <c r="H113" s="3">
        <v>8.0555555555555561E-2</v>
      </c>
      <c r="I113" s="3">
        <v>0.1361111111111111</v>
      </c>
      <c r="J113" s="3">
        <v>0</v>
      </c>
      <c r="K113" s="3">
        <v>0</v>
      </c>
      <c r="L113" s="3">
        <v>0.43588888888888894</v>
      </c>
      <c r="M113" s="3">
        <v>0</v>
      </c>
      <c r="N113" s="3">
        <v>7.4555555555555557</v>
      </c>
      <c r="O113" s="3">
        <f>SUM(Table2[[#This Row],[Qualified Social Work Staff Hours]:[Other Social Work Staff Hours]])/Table2[[#This Row],[MDS Census]]</f>
        <v>0.17941176470588235</v>
      </c>
      <c r="P113" s="3">
        <v>5.3388888888888886</v>
      </c>
      <c r="Q113" s="3">
        <v>4.2472222222222218</v>
      </c>
      <c r="R113" s="3">
        <f>SUM(Table2[[#This Row],[Qualified Activities Professional Hours]:[Other Activities Professional Hours]])/Table2[[#This Row],[MDS Census]]</f>
        <v>0.23068181818181815</v>
      </c>
      <c r="S113" s="3">
        <v>0.19577777777777775</v>
      </c>
      <c r="T113" s="3">
        <v>2.0499999999999998</v>
      </c>
      <c r="U113" s="3">
        <v>0</v>
      </c>
      <c r="V113" s="3">
        <f>SUM(Table2[[#This Row],[Occupational Therapist Hours]:[OT Aide Hours]])/Table2[[#This Row],[MDS Census]]</f>
        <v>5.4042780748663095E-2</v>
      </c>
      <c r="W113" s="3">
        <v>0.14722222222222223</v>
      </c>
      <c r="X113" s="3">
        <v>2.4927777777777784</v>
      </c>
      <c r="Y113" s="3">
        <v>0</v>
      </c>
      <c r="Z113" s="3">
        <f>SUM(Table2[[#This Row],[Physical Therapist (PT) Hours]:[PT Aide Hours]])/Table2[[#This Row],[MDS Census]]</f>
        <v>6.352941176470589E-2</v>
      </c>
      <c r="AA113" s="3">
        <v>0</v>
      </c>
      <c r="AB113" s="3">
        <v>0</v>
      </c>
      <c r="AC113" s="3">
        <v>0</v>
      </c>
      <c r="AD113" s="3">
        <v>0</v>
      </c>
      <c r="AE113" s="3">
        <v>0</v>
      </c>
      <c r="AF113" s="3">
        <v>0</v>
      </c>
      <c r="AG113" s="3">
        <v>0</v>
      </c>
      <c r="AH113" s="1" t="s">
        <v>111</v>
      </c>
      <c r="AI113" s="17">
        <v>7</v>
      </c>
      <c r="AJ113" s="1"/>
    </row>
    <row r="114" spans="1:36" x14ac:dyDescent="0.2">
      <c r="A114" s="1" t="s">
        <v>479</v>
      </c>
      <c r="B114" s="1" t="s">
        <v>598</v>
      </c>
      <c r="C114" s="1" t="s">
        <v>1036</v>
      </c>
      <c r="D114" s="1" t="s">
        <v>1267</v>
      </c>
      <c r="E114" s="3">
        <v>37.733333333333334</v>
      </c>
      <c r="F114" s="3">
        <v>0</v>
      </c>
      <c r="G114" s="3">
        <v>0</v>
      </c>
      <c r="H114" s="3">
        <v>0</v>
      </c>
      <c r="I114" s="3">
        <v>0</v>
      </c>
      <c r="J114" s="3">
        <v>0</v>
      </c>
      <c r="K114" s="3">
        <v>0</v>
      </c>
      <c r="L114" s="3">
        <v>0.3203333333333333</v>
      </c>
      <c r="M114" s="3">
        <v>0</v>
      </c>
      <c r="N114" s="3">
        <v>4.7166666666666668</v>
      </c>
      <c r="O114" s="3">
        <f>SUM(Table2[[#This Row],[Qualified Social Work Staff Hours]:[Other Social Work Staff Hours]])/Table2[[#This Row],[MDS Census]]</f>
        <v>0.125</v>
      </c>
      <c r="P114" s="3">
        <v>4.4777777777777779</v>
      </c>
      <c r="Q114" s="3">
        <v>0</v>
      </c>
      <c r="R114" s="3">
        <f>SUM(Table2[[#This Row],[Qualified Activities Professional Hours]:[Other Activities Professional Hours]])/Table2[[#This Row],[MDS Census]]</f>
        <v>0.11866902237926973</v>
      </c>
      <c r="S114" s="3">
        <v>0.48822222222222222</v>
      </c>
      <c r="T114" s="3">
        <v>3.0322222222222219</v>
      </c>
      <c r="U114" s="3">
        <v>0</v>
      </c>
      <c r="V114" s="3">
        <f>SUM(Table2[[#This Row],[Occupational Therapist Hours]:[OT Aide Hours]])/Table2[[#This Row],[MDS Census]]</f>
        <v>9.3297997644287395E-2</v>
      </c>
      <c r="W114" s="3">
        <v>0.67555555555555558</v>
      </c>
      <c r="X114" s="3">
        <v>3.1091111111111105</v>
      </c>
      <c r="Y114" s="3">
        <v>0</v>
      </c>
      <c r="Z114" s="3">
        <f>SUM(Table2[[#This Row],[Physical Therapist (PT) Hours]:[PT Aide Hours]])/Table2[[#This Row],[MDS Census]]</f>
        <v>0.10030035335689044</v>
      </c>
      <c r="AA114" s="3">
        <v>0</v>
      </c>
      <c r="AB114" s="3">
        <v>0</v>
      </c>
      <c r="AC114" s="3">
        <v>0</v>
      </c>
      <c r="AD114" s="3">
        <v>0</v>
      </c>
      <c r="AE114" s="3">
        <v>0</v>
      </c>
      <c r="AF114" s="3">
        <v>0</v>
      </c>
      <c r="AG114" s="3">
        <v>0</v>
      </c>
      <c r="AH114" s="1" t="s">
        <v>112</v>
      </c>
      <c r="AI114" s="17">
        <v>7</v>
      </c>
      <c r="AJ114" s="1"/>
    </row>
    <row r="115" spans="1:36" x14ac:dyDescent="0.2">
      <c r="A115" s="1" t="s">
        <v>479</v>
      </c>
      <c r="B115" s="1" t="s">
        <v>599</v>
      </c>
      <c r="C115" s="1" t="s">
        <v>1062</v>
      </c>
      <c r="D115" s="1" t="s">
        <v>1276</v>
      </c>
      <c r="E115" s="3">
        <v>74.666666666666671</v>
      </c>
      <c r="F115" s="3">
        <v>5.6</v>
      </c>
      <c r="G115" s="3">
        <v>0</v>
      </c>
      <c r="H115" s="3">
        <v>0</v>
      </c>
      <c r="I115" s="3">
        <v>0.25555555555555554</v>
      </c>
      <c r="J115" s="3">
        <v>0</v>
      </c>
      <c r="K115" s="3">
        <v>0</v>
      </c>
      <c r="L115" s="3">
        <v>1.7248888888888894</v>
      </c>
      <c r="M115" s="3">
        <v>0</v>
      </c>
      <c r="N115" s="3">
        <v>6.5542222222222248</v>
      </c>
      <c r="O115" s="3">
        <f>SUM(Table2[[#This Row],[Qualified Social Work Staff Hours]:[Other Social Work Staff Hours]])/Table2[[#This Row],[MDS Census]]</f>
        <v>8.777976190476193E-2</v>
      </c>
      <c r="P115" s="3">
        <v>0</v>
      </c>
      <c r="Q115" s="3">
        <v>10.606222222222224</v>
      </c>
      <c r="R115" s="3">
        <f>SUM(Table2[[#This Row],[Qualified Activities Professional Hours]:[Other Activities Professional Hours]])/Table2[[#This Row],[MDS Census]]</f>
        <v>0.14204761904761906</v>
      </c>
      <c r="S115" s="3">
        <v>1.127777777777778</v>
      </c>
      <c r="T115" s="3">
        <v>2.1443333333333339</v>
      </c>
      <c r="U115" s="3">
        <v>0</v>
      </c>
      <c r="V115" s="3">
        <f>SUM(Table2[[#This Row],[Occupational Therapist Hours]:[OT Aide Hours]])/Table2[[#This Row],[MDS Census]]</f>
        <v>4.3822916666666677E-2</v>
      </c>
      <c r="W115" s="3">
        <v>0.8305555555555556</v>
      </c>
      <c r="X115" s="3">
        <v>3.3427777777777785</v>
      </c>
      <c r="Y115" s="3">
        <v>0</v>
      </c>
      <c r="Z115" s="3">
        <f>SUM(Table2[[#This Row],[Physical Therapist (PT) Hours]:[PT Aide Hours]])/Table2[[#This Row],[MDS Census]]</f>
        <v>5.5892857142857147E-2</v>
      </c>
      <c r="AA115" s="3">
        <v>0</v>
      </c>
      <c r="AB115" s="3">
        <v>0</v>
      </c>
      <c r="AC115" s="3">
        <v>0</v>
      </c>
      <c r="AD115" s="3">
        <v>0</v>
      </c>
      <c r="AE115" s="3">
        <v>0</v>
      </c>
      <c r="AF115" s="3">
        <v>0</v>
      </c>
      <c r="AG115" s="3">
        <v>0</v>
      </c>
      <c r="AH115" s="1" t="s">
        <v>113</v>
      </c>
      <c r="AI115" s="17">
        <v>7</v>
      </c>
      <c r="AJ115" s="1"/>
    </row>
    <row r="116" spans="1:36" x14ac:dyDescent="0.2">
      <c r="A116" s="1" t="s">
        <v>479</v>
      </c>
      <c r="B116" s="1" t="s">
        <v>600</v>
      </c>
      <c r="C116" s="1" t="s">
        <v>1044</v>
      </c>
      <c r="D116" s="1" t="s">
        <v>1296</v>
      </c>
      <c r="E116" s="3">
        <v>61.033333333333331</v>
      </c>
      <c r="F116" s="3">
        <v>5.5555555555555554</v>
      </c>
      <c r="G116" s="3">
        <v>0</v>
      </c>
      <c r="H116" s="3">
        <v>0.23000000000000004</v>
      </c>
      <c r="I116" s="3">
        <v>0</v>
      </c>
      <c r="J116" s="3">
        <v>0</v>
      </c>
      <c r="K116" s="3">
        <v>0</v>
      </c>
      <c r="L116" s="3">
        <v>5.7366666666666672</v>
      </c>
      <c r="M116" s="3">
        <v>4.4766666666666666</v>
      </c>
      <c r="N116" s="3">
        <v>0</v>
      </c>
      <c r="O116" s="3">
        <f>SUM(Table2[[#This Row],[Qualified Social Work Staff Hours]:[Other Social Work Staff Hours]])/Table2[[#This Row],[MDS Census]]</f>
        <v>7.3347897323866734E-2</v>
      </c>
      <c r="P116" s="3">
        <v>5.2322222222222221</v>
      </c>
      <c r="Q116" s="3">
        <v>0</v>
      </c>
      <c r="R116" s="3">
        <f>SUM(Table2[[#This Row],[Qualified Activities Professional Hours]:[Other Activities Professional Hours]])/Table2[[#This Row],[MDS Census]]</f>
        <v>8.5727289277261975E-2</v>
      </c>
      <c r="S116" s="3">
        <v>1.0847777777777776</v>
      </c>
      <c r="T116" s="3">
        <v>9.6576666666666693</v>
      </c>
      <c r="U116" s="3">
        <v>0</v>
      </c>
      <c r="V116" s="3">
        <f>SUM(Table2[[#This Row],[Occupational Therapist Hours]:[OT Aide Hours]])/Table2[[#This Row],[MDS Census]]</f>
        <v>0.17600946659384675</v>
      </c>
      <c r="W116" s="3">
        <v>4.9300000000000006</v>
      </c>
      <c r="X116" s="3">
        <v>8.4484444444444478</v>
      </c>
      <c r="Y116" s="3">
        <v>2.1030000000000006</v>
      </c>
      <c r="Z116" s="3">
        <f>SUM(Table2[[#This Row],[Physical Therapist (PT) Hours]:[PT Aide Hours]])/Table2[[#This Row],[MDS Census]]</f>
        <v>0.25365556162388503</v>
      </c>
      <c r="AA116" s="3">
        <v>0</v>
      </c>
      <c r="AB116" s="3">
        <v>0</v>
      </c>
      <c r="AC116" s="3">
        <v>0</v>
      </c>
      <c r="AD116" s="3">
        <v>2.5177777777777766</v>
      </c>
      <c r="AE116" s="3">
        <v>0</v>
      </c>
      <c r="AF116" s="3">
        <v>0</v>
      </c>
      <c r="AG116" s="3">
        <v>0</v>
      </c>
      <c r="AH116" s="1" t="s">
        <v>114</v>
      </c>
      <c r="AI116" s="17">
        <v>7</v>
      </c>
      <c r="AJ116" s="1"/>
    </row>
    <row r="117" spans="1:36" x14ac:dyDescent="0.2">
      <c r="A117" s="1" t="s">
        <v>479</v>
      </c>
      <c r="B117" s="1" t="s">
        <v>601</v>
      </c>
      <c r="C117" s="1" t="s">
        <v>1105</v>
      </c>
      <c r="D117" s="1" t="s">
        <v>1297</v>
      </c>
      <c r="E117" s="3">
        <v>34.633333333333333</v>
      </c>
      <c r="F117" s="3">
        <v>13.863888888888889</v>
      </c>
      <c r="G117" s="3">
        <v>0</v>
      </c>
      <c r="H117" s="3">
        <v>27.324999999999999</v>
      </c>
      <c r="I117" s="3">
        <v>0</v>
      </c>
      <c r="J117" s="3">
        <v>0</v>
      </c>
      <c r="K117" s="3">
        <v>0</v>
      </c>
      <c r="L117" s="3">
        <v>1.0133333333333332</v>
      </c>
      <c r="M117" s="3">
        <v>0</v>
      </c>
      <c r="N117" s="3">
        <v>6.3277777777777775</v>
      </c>
      <c r="O117" s="3">
        <f>SUM(Table2[[#This Row],[Qualified Social Work Staff Hours]:[Other Social Work Staff Hours]])/Table2[[#This Row],[MDS Census]]</f>
        <v>0.18270773179339109</v>
      </c>
      <c r="P117" s="3">
        <v>6.0055555555555555</v>
      </c>
      <c r="Q117" s="3">
        <v>0</v>
      </c>
      <c r="R117" s="3">
        <f>SUM(Table2[[#This Row],[Qualified Activities Professional Hours]:[Other Activities Professional Hours]])/Table2[[#This Row],[MDS Census]]</f>
        <v>0.17340391401989091</v>
      </c>
      <c r="S117" s="3">
        <v>0.7536666666666666</v>
      </c>
      <c r="T117" s="3">
        <v>3.2213333333333329</v>
      </c>
      <c r="U117" s="3">
        <v>0</v>
      </c>
      <c r="V117" s="3">
        <f>SUM(Table2[[#This Row],[Occupational Therapist Hours]:[OT Aide Hours]])/Table2[[#This Row],[MDS Census]]</f>
        <v>0.11477382098171318</v>
      </c>
      <c r="W117" s="3">
        <v>0.40866666666666662</v>
      </c>
      <c r="X117" s="3">
        <v>4.3828888888888873</v>
      </c>
      <c r="Y117" s="3">
        <v>0</v>
      </c>
      <c r="Z117" s="3">
        <f>SUM(Table2[[#This Row],[Physical Therapist (PT) Hours]:[PT Aide Hours]])/Table2[[#This Row],[MDS Census]]</f>
        <v>0.13835097850497269</v>
      </c>
      <c r="AA117" s="3">
        <v>0</v>
      </c>
      <c r="AB117" s="3">
        <v>0</v>
      </c>
      <c r="AC117" s="3">
        <v>0</v>
      </c>
      <c r="AD117" s="3">
        <v>0</v>
      </c>
      <c r="AE117" s="3">
        <v>0</v>
      </c>
      <c r="AF117" s="3">
        <v>0</v>
      </c>
      <c r="AG117" s="3">
        <v>0</v>
      </c>
      <c r="AH117" s="1" t="s">
        <v>115</v>
      </c>
      <c r="AI117" s="17">
        <v>7</v>
      </c>
      <c r="AJ117" s="1"/>
    </row>
    <row r="118" spans="1:36" x14ac:dyDescent="0.2">
      <c r="A118" s="1" t="s">
        <v>479</v>
      </c>
      <c r="B118" s="1" t="s">
        <v>602</v>
      </c>
      <c r="C118" s="1" t="s">
        <v>1106</v>
      </c>
      <c r="D118" s="1" t="s">
        <v>1204</v>
      </c>
      <c r="E118" s="3">
        <v>94.36666666666666</v>
      </c>
      <c r="F118" s="3">
        <v>5.1555555555555559</v>
      </c>
      <c r="G118" s="3">
        <v>0.26666666666666666</v>
      </c>
      <c r="H118" s="3">
        <v>1.1444444444444444</v>
      </c>
      <c r="I118" s="3">
        <v>0.38055555555555554</v>
      </c>
      <c r="J118" s="3">
        <v>0</v>
      </c>
      <c r="K118" s="3">
        <v>0</v>
      </c>
      <c r="L118" s="3">
        <v>3.6694444444444443</v>
      </c>
      <c r="M118" s="3">
        <v>10.688888888888888</v>
      </c>
      <c r="N118" s="3">
        <v>0</v>
      </c>
      <c r="O118" s="3">
        <f>SUM(Table2[[#This Row],[Qualified Social Work Staff Hours]:[Other Social Work Staff Hours]])/Table2[[#This Row],[MDS Census]]</f>
        <v>0.11326975156010832</v>
      </c>
      <c r="P118" s="3">
        <v>9.4861111111111107</v>
      </c>
      <c r="Q118" s="3">
        <v>11.391666666666667</v>
      </c>
      <c r="R118" s="3">
        <f>SUM(Table2[[#This Row],[Qualified Activities Professional Hours]:[Other Activities Professional Hours]])/Table2[[#This Row],[MDS Census]]</f>
        <v>0.22124102201813262</v>
      </c>
      <c r="S118" s="3">
        <v>2.7027777777777779</v>
      </c>
      <c r="T118" s="3">
        <v>11.511111111111111</v>
      </c>
      <c r="U118" s="3">
        <v>0</v>
      </c>
      <c r="V118" s="3">
        <f>SUM(Table2[[#This Row],[Occupational Therapist Hours]:[OT Aide Hours]])/Table2[[#This Row],[MDS Census]]</f>
        <v>0.15062404332980103</v>
      </c>
      <c r="W118" s="3">
        <v>14.372222222222222</v>
      </c>
      <c r="X118" s="3">
        <v>13.494444444444444</v>
      </c>
      <c r="Y118" s="3">
        <v>3.6666666666666665</v>
      </c>
      <c r="Z118" s="3">
        <f>SUM(Table2[[#This Row],[Physical Therapist (PT) Hours]:[PT Aide Hours]])/Table2[[#This Row],[MDS Census]]</f>
        <v>0.33415754150476867</v>
      </c>
      <c r="AA118" s="3">
        <v>0</v>
      </c>
      <c r="AB118" s="3">
        <v>0</v>
      </c>
      <c r="AC118" s="3">
        <v>0</v>
      </c>
      <c r="AD118" s="3">
        <v>0</v>
      </c>
      <c r="AE118" s="3">
        <v>0</v>
      </c>
      <c r="AF118" s="3">
        <v>0</v>
      </c>
      <c r="AG118" s="3">
        <v>0</v>
      </c>
      <c r="AH118" s="1" t="s">
        <v>116</v>
      </c>
      <c r="AI118" s="17">
        <v>7</v>
      </c>
      <c r="AJ118" s="1"/>
    </row>
    <row r="119" spans="1:36" x14ac:dyDescent="0.2">
      <c r="A119" s="1" t="s">
        <v>479</v>
      </c>
      <c r="B119" s="1" t="s">
        <v>603</v>
      </c>
      <c r="C119" s="1" t="s">
        <v>1107</v>
      </c>
      <c r="D119" s="1" t="s">
        <v>1232</v>
      </c>
      <c r="E119" s="3">
        <v>53.111111111111114</v>
      </c>
      <c r="F119" s="3">
        <v>21.094666666666672</v>
      </c>
      <c r="G119" s="3">
        <v>0.38333333333333336</v>
      </c>
      <c r="H119" s="3">
        <v>0.23522222222222225</v>
      </c>
      <c r="I119" s="3">
        <v>0.27777777777777779</v>
      </c>
      <c r="J119" s="3">
        <v>0</v>
      </c>
      <c r="K119" s="3">
        <v>0</v>
      </c>
      <c r="L119" s="3">
        <v>0.97977777777777786</v>
      </c>
      <c r="M119" s="3">
        <v>5.2055555555555566</v>
      </c>
      <c r="N119" s="3">
        <v>0</v>
      </c>
      <c r="O119" s="3">
        <f>SUM(Table2[[#This Row],[Qualified Social Work Staff Hours]:[Other Social Work Staff Hours]])/Table2[[#This Row],[MDS Census]]</f>
        <v>9.8012552301255246E-2</v>
      </c>
      <c r="P119" s="3">
        <v>5.0242222222222228</v>
      </c>
      <c r="Q119" s="3">
        <v>0</v>
      </c>
      <c r="R119" s="3">
        <f>SUM(Table2[[#This Row],[Qualified Activities Professional Hours]:[Other Activities Professional Hours]])/Table2[[#This Row],[MDS Census]]</f>
        <v>9.4598326359832646E-2</v>
      </c>
      <c r="S119" s="3">
        <v>3.5514444444444444</v>
      </c>
      <c r="T119" s="3">
        <v>12.369777777777781</v>
      </c>
      <c r="U119" s="3">
        <v>0</v>
      </c>
      <c r="V119" s="3">
        <f>SUM(Table2[[#This Row],[Occupational Therapist Hours]:[OT Aide Hours]])/Table2[[#This Row],[MDS Census]]</f>
        <v>0.29977196652719668</v>
      </c>
      <c r="W119" s="3">
        <v>4.6352222222222235</v>
      </c>
      <c r="X119" s="3">
        <v>11.546000000000001</v>
      </c>
      <c r="Y119" s="3">
        <v>0</v>
      </c>
      <c r="Z119" s="3">
        <f>SUM(Table2[[#This Row],[Physical Therapist (PT) Hours]:[PT Aide Hours]])/Table2[[#This Row],[MDS Census]]</f>
        <v>0.30466736401673644</v>
      </c>
      <c r="AA119" s="3">
        <v>0</v>
      </c>
      <c r="AB119" s="3">
        <v>0</v>
      </c>
      <c r="AC119" s="3">
        <v>0</v>
      </c>
      <c r="AD119" s="3">
        <v>0</v>
      </c>
      <c r="AE119" s="3">
        <v>0</v>
      </c>
      <c r="AF119" s="3">
        <v>0</v>
      </c>
      <c r="AG119" s="3">
        <v>0</v>
      </c>
      <c r="AH119" s="1" t="s">
        <v>117</v>
      </c>
      <c r="AI119" s="17">
        <v>7</v>
      </c>
      <c r="AJ119" s="1"/>
    </row>
    <row r="120" spans="1:36" x14ac:dyDescent="0.2">
      <c r="A120" s="1" t="s">
        <v>479</v>
      </c>
      <c r="B120" s="1" t="s">
        <v>484</v>
      </c>
      <c r="C120" s="1" t="s">
        <v>992</v>
      </c>
      <c r="D120" s="1" t="s">
        <v>1206</v>
      </c>
      <c r="E120" s="3">
        <v>45.5</v>
      </c>
      <c r="F120" s="3">
        <v>9.8807777777777801</v>
      </c>
      <c r="G120" s="3">
        <v>0</v>
      </c>
      <c r="H120" s="3">
        <v>0.15277777777777779</v>
      </c>
      <c r="I120" s="3">
        <v>0.25555555555555554</v>
      </c>
      <c r="J120" s="3">
        <v>0</v>
      </c>
      <c r="K120" s="3">
        <v>0</v>
      </c>
      <c r="L120" s="3">
        <v>0.80466666666666664</v>
      </c>
      <c r="M120" s="3">
        <v>0</v>
      </c>
      <c r="N120" s="3">
        <v>2.2984444444444443</v>
      </c>
      <c r="O120" s="3">
        <f>SUM(Table2[[#This Row],[Qualified Social Work Staff Hours]:[Other Social Work Staff Hours]])/Table2[[#This Row],[MDS Census]]</f>
        <v>5.0515262515262511E-2</v>
      </c>
      <c r="P120" s="3">
        <v>5.3307777777777776</v>
      </c>
      <c r="Q120" s="3">
        <v>0</v>
      </c>
      <c r="R120" s="3">
        <f>SUM(Table2[[#This Row],[Qualified Activities Professional Hours]:[Other Activities Professional Hours]])/Table2[[#This Row],[MDS Census]]</f>
        <v>0.11715995115995116</v>
      </c>
      <c r="S120" s="3">
        <v>4.2294444444444439</v>
      </c>
      <c r="T120" s="3">
        <v>0</v>
      </c>
      <c r="U120" s="3">
        <v>0</v>
      </c>
      <c r="V120" s="3">
        <f>SUM(Table2[[#This Row],[Occupational Therapist Hours]:[OT Aide Hours]])/Table2[[#This Row],[MDS Census]]</f>
        <v>9.2954822954822949E-2</v>
      </c>
      <c r="W120" s="3">
        <v>5.6611111111111123</v>
      </c>
      <c r="X120" s="3">
        <v>0.15944444444444447</v>
      </c>
      <c r="Y120" s="3">
        <v>0</v>
      </c>
      <c r="Z120" s="3">
        <f>SUM(Table2[[#This Row],[Physical Therapist (PT) Hours]:[PT Aide Hours]])/Table2[[#This Row],[MDS Census]]</f>
        <v>0.12792429792429796</v>
      </c>
      <c r="AA120" s="3">
        <v>0</v>
      </c>
      <c r="AB120" s="3">
        <v>0</v>
      </c>
      <c r="AC120" s="3">
        <v>0</v>
      </c>
      <c r="AD120" s="3">
        <v>0</v>
      </c>
      <c r="AE120" s="3">
        <v>0</v>
      </c>
      <c r="AF120" s="3">
        <v>0</v>
      </c>
      <c r="AG120" s="3">
        <v>0</v>
      </c>
      <c r="AH120" s="1" t="s">
        <v>118</v>
      </c>
      <c r="AI120" s="17">
        <v>7</v>
      </c>
      <c r="AJ120" s="1"/>
    </row>
    <row r="121" spans="1:36" x14ac:dyDescent="0.2">
      <c r="A121" s="1" t="s">
        <v>479</v>
      </c>
      <c r="B121" s="1" t="s">
        <v>604</v>
      </c>
      <c r="C121" s="1" t="s">
        <v>1060</v>
      </c>
      <c r="D121" s="1" t="s">
        <v>1203</v>
      </c>
      <c r="E121" s="3">
        <v>43.222222222222221</v>
      </c>
      <c r="F121" s="3">
        <v>0</v>
      </c>
      <c r="G121" s="3">
        <v>0</v>
      </c>
      <c r="H121" s="3">
        <v>0</v>
      </c>
      <c r="I121" s="3">
        <v>0</v>
      </c>
      <c r="J121" s="3">
        <v>0</v>
      </c>
      <c r="K121" s="3">
        <v>0</v>
      </c>
      <c r="L121" s="3">
        <v>3.656111111111112</v>
      </c>
      <c r="M121" s="3">
        <v>0</v>
      </c>
      <c r="N121" s="3">
        <v>5.65</v>
      </c>
      <c r="O121" s="3">
        <f>SUM(Table2[[#This Row],[Qualified Social Work Staff Hours]:[Other Social Work Staff Hours]])/Table2[[#This Row],[MDS Census]]</f>
        <v>0.13071979434447301</v>
      </c>
      <c r="P121" s="3">
        <v>5.3527777777777779</v>
      </c>
      <c r="Q121" s="3">
        <v>0</v>
      </c>
      <c r="R121" s="3">
        <f>SUM(Table2[[#This Row],[Qualified Activities Professional Hours]:[Other Activities Professional Hours]])/Table2[[#This Row],[MDS Census]]</f>
        <v>0.12384318766066839</v>
      </c>
      <c r="S121" s="3">
        <v>2.3712222222222215</v>
      </c>
      <c r="T121" s="3">
        <v>5.5022222222222235</v>
      </c>
      <c r="U121" s="3">
        <v>0</v>
      </c>
      <c r="V121" s="3">
        <f>SUM(Table2[[#This Row],[Occupational Therapist Hours]:[OT Aide Hours]])/Table2[[#This Row],[MDS Census]]</f>
        <v>0.18216195372750643</v>
      </c>
      <c r="W121" s="3">
        <v>1.5347777777777785</v>
      </c>
      <c r="X121" s="3">
        <v>12.677888888888889</v>
      </c>
      <c r="Y121" s="3">
        <v>0</v>
      </c>
      <c r="Z121" s="3">
        <f>SUM(Table2[[#This Row],[Physical Therapist (PT) Hours]:[PT Aide Hours]])/Table2[[#This Row],[MDS Census]]</f>
        <v>0.32882776349614395</v>
      </c>
      <c r="AA121" s="3">
        <v>0</v>
      </c>
      <c r="AB121" s="3">
        <v>0</v>
      </c>
      <c r="AC121" s="3">
        <v>0</v>
      </c>
      <c r="AD121" s="3">
        <v>0</v>
      </c>
      <c r="AE121" s="3">
        <v>0</v>
      </c>
      <c r="AF121" s="3">
        <v>0</v>
      </c>
      <c r="AG121" s="3">
        <v>0</v>
      </c>
      <c r="AH121" s="1" t="s">
        <v>119</v>
      </c>
      <c r="AI121" s="17">
        <v>7</v>
      </c>
      <c r="AJ121" s="1"/>
    </row>
    <row r="122" spans="1:36" x14ac:dyDescent="0.2">
      <c r="A122" s="1" t="s">
        <v>479</v>
      </c>
      <c r="B122" s="1" t="s">
        <v>605</v>
      </c>
      <c r="C122" s="1" t="s">
        <v>1050</v>
      </c>
      <c r="D122" s="1" t="s">
        <v>1293</v>
      </c>
      <c r="E122" s="3">
        <v>68.900000000000006</v>
      </c>
      <c r="F122" s="3">
        <v>5.7777777777777777</v>
      </c>
      <c r="G122" s="3">
        <v>8.8888888888888892E-2</v>
      </c>
      <c r="H122" s="3">
        <v>0</v>
      </c>
      <c r="I122" s="3">
        <v>1.0666666666666667</v>
      </c>
      <c r="J122" s="3">
        <v>0</v>
      </c>
      <c r="K122" s="3">
        <v>0</v>
      </c>
      <c r="L122" s="3">
        <v>5.2</v>
      </c>
      <c r="M122" s="3">
        <v>10.75</v>
      </c>
      <c r="N122" s="3">
        <v>0</v>
      </c>
      <c r="O122" s="3">
        <f>SUM(Table2[[#This Row],[Qualified Social Work Staff Hours]:[Other Social Work Staff Hours]])/Table2[[#This Row],[MDS Census]]</f>
        <v>0.15602322206095789</v>
      </c>
      <c r="P122" s="3">
        <v>9.7249999999999996</v>
      </c>
      <c r="Q122" s="3">
        <v>6.125</v>
      </c>
      <c r="R122" s="3">
        <f>SUM(Table2[[#This Row],[Qualified Activities Professional Hours]:[Other Activities Professional Hours]])/Table2[[#This Row],[MDS Census]]</f>
        <v>0.23004354136429606</v>
      </c>
      <c r="S122" s="3">
        <v>0.53055555555555556</v>
      </c>
      <c r="T122" s="3">
        <v>5.4611111111111112</v>
      </c>
      <c r="U122" s="3">
        <v>2.9305555555555554</v>
      </c>
      <c r="V122" s="3">
        <f>SUM(Table2[[#This Row],[Occupational Therapist Hours]:[OT Aide Hours]])/Table2[[#This Row],[MDS Census]]</f>
        <v>0.12949524270278986</v>
      </c>
      <c r="W122" s="3">
        <v>1.2749999999999999</v>
      </c>
      <c r="X122" s="3">
        <v>2.7777777777777776E-2</v>
      </c>
      <c r="Y122" s="3">
        <v>4.7583333333333337</v>
      </c>
      <c r="Z122" s="3">
        <f>SUM(Table2[[#This Row],[Physical Therapist (PT) Hours]:[PT Aide Hours]])/Table2[[#This Row],[MDS Census]]</f>
        <v>8.796968230930495E-2</v>
      </c>
      <c r="AA122" s="3">
        <v>0</v>
      </c>
      <c r="AB122" s="3">
        <v>0</v>
      </c>
      <c r="AC122" s="3">
        <v>0</v>
      </c>
      <c r="AD122" s="3">
        <v>0</v>
      </c>
      <c r="AE122" s="3">
        <v>0</v>
      </c>
      <c r="AF122" s="3">
        <v>0</v>
      </c>
      <c r="AG122" s="3">
        <v>0.05</v>
      </c>
      <c r="AH122" s="1" t="s">
        <v>120</v>
      </c>
      <c r="AI122" s="17">
        <v>7</v>
      </c>
      <c r="AJ122" s="1"/>
    </row>
    <row r="123" spans="1:36" x14ac:dyDescent="0.2">
      <c r="A123" s="1" t="s">
        <v>479</v>
      </c>
      <c r="B123" s="1" t="s">
        <v>606</v>
      </c>
      <c r="C123" s="1" t="s">
        <v>960</v>
      </c>
      <c r="D123" s="1" t="s">
        <v>1298</v>
      </c>
      <c r="E123" s="3">
        <v>122.9</v>
      </c>
      <c r="F123" s="3">
        <v>5.6</v>
      </c>
      <c r="G123" s="3">
        <v>0.48333333333333334</v>
      </c>
      <c r="H123" s="3">
        <v>0.33333333333333331</v>
      </c>
      <c r="I123" s="3">
        <v>3.0578888888888893</v>
      </c>
      <c r="J123" s="3">
        <v>0</v>
      </c>
      <c r="K123" s="3">
        <v>0</v>
      </c>
      <c r="L123" s="3">
        <v>8.5269999999999975</v>
      </c>
      <c r="M123" s="3">
        <v>5.6888888888888891</v>
      </c>
      <c r="N123" s="3">
        <v>5.6381111111111117</v>
      </c>
      <c r="O123" s="3">
        <f>SUM(Table2[[#This Row],[Qualified Social Work Staff Hours]:[Other Social Work Staff Hours]])/Table2[[#This Row],[MDS Census]]</f>
        <v>9.216436126932466E-2</v>
      </c>
      <c r="P123" s="3">
        <v>5.8583333333333343</v>
      </c>
      <c r="Q123" s="3">
        <v>4.876444444444445</v>
      </c>
      <c r="R123" s="3">
        <f>SUM(Table2[[#This Row],[Qualified Activities Professional Hours]:[Other Activities Professional Hours]])/Table2[[#This Row],[MDS Census]]</f>
        <v>8.7345628785824081E-2</v>
      </c>
      <c r="S123" s="3">
        <v>10.448777777777781</v>
      </c>
      <c r="T123" s="3">
        <v>5.7345555555555547</v>
      </c>
      <c r="U123" s="3">
        <v>0</v>
      </c>
      <c r="V123" s="3">
        <f>SUM(Table2[[#This Row],[Occupational Therapist Hours]:[OT Aide Hours]])/Table2[[#This Row],[MDS Census]]</f>
        <v>0.13167887171141851</v>
      </c>
      <c r="W123" s="3">
        <v>10.273333333333337</v>
      </c>
      <c r="X123" s="3">
        <v>15.342666666666666</v>
      </c>
      <c r="Y123" s="3">
        <v>0</v>
      </c>
      <c r="Z123" s="3">
        <f>SUM(Table2[[#This Row],[Physical Therapist (PT) Hours]:[PT Aide Hours]])/Table2[[#This Row],[MDS Census]]</f>
        <v>0.20842961757526446</v>
      </c>
      <c r="AA123" s="3">
        <v>0</v>
      </c>
      <c r="AB123" s="3">
        <v>0</v>
      </c>
      <c r="AC123" s="3">
        <v>0</v>
      </c>
      <c r="AD123" s="3">
        <v>59.195777777777806</v>
      </c>
      <c r="AE123" s="3">
        <v>0</v>
      </c>
      <c r="AF123" s="3">
        <v>0</v>
      </c>
      <c r="AG123" s="3">
        <v>0</v>
      </c>
      <c r="AH123" s="1" t="s">
        <v>121</v>
      </c>
      <c r="AI123" s="17">
        <v>7</v>
      </c>
      <c r="AJ123" s="1"/>
    </row>
    <row r="124" spans="1:36" x14ac:dyDescent="0.2">
      <c r="A124" s="1" t="s">
        <v>479</v>
      </c>
      <c r="B124" s="1" t="s">
        <v>607</v>
      </c>
      <c r="C124" s="1" t="s">
        <v>1108</v>
      </c>
      <c r="D124" s="1" t="s">
        <v>1238</v>
      </c>
      <c r="E124" s="3">
        <v>83.344444444444449</v>
      </c>
      <c r="F124" s="3">
        <v>21.996333333333322</v>
      </c>
      <c r="G124" s="3">
        <v>0.31666666666666665</v>
      </c>
      <c r="H124" s="3">
        <v>0.30277777777777776</v>
      </c>
      <c r="I124" s="3">
        <v>1.4277777777777778</v>
      </c>
      <c r="J124" s="3">
        <v>0</v>
      </c>
      <c r="K124" s="3">
        <v>0</v>
      </c>
      <c r="L124" s="3">
        <v>5.6316666666666659</v>
      </c>
      <c r="M124" s="3">
        <v>5.4241111111111096</v>
      </c>
      <c r="N124" s="3">
        <v>0</v>
      </c>
      <c r="O124" s="3">
        <f>SUM(Table2[[#This Row],[Qualified Social Work Staff Hours]:[Other Social Work Staff Hours]])/Table2[[#This Row],[MDS Census]]</f>
        <v>6.5080655912544971E-2</v>
      </c>
      <c r="P124" s="3">
        <v>5.1212222222222215</v>
      </c>
      <c r="Q124" s="3">
        <v>1.3358888888888889</v>
      </c>
      <c r="R124" s="3">
        <f>SUM(Table2[[#This Row],[Qualified Activities Professional Hours]:[Other Activities Professional Hours]])/Table2[[#This Row],[MDS Census]]</f>
        <v>7.7475003332888939E-2</v>
      </c>
      <c r="S124" s="3">
        <v>1.7138888888888888</v>
      </c>
      <c r="T124" s="3">
        <v>14.602555555555561</v>
      </c>
      <c r="U124" s="3">
        <v>0</v>
      </c>
      <c r="V124" s="3">
        <f>SUM(Table2[[#This Row],[Occupational Therapist Hours]:[OT Aide Hours]])/Table2[[#This Row],[MDS Census]]</f>
        <v>0.1957712305025997</v>
      </c>
      <c r="W124" s="3">
        <v>1.5612222222222218</v>
      </c>
      <c r="X124" s="3">
        <v>8.8140000000000018</v>
      </c>
      <c r="Y124" s="3">
        <v>0</v>
      </c>
      <c r="Z124" s="3">
        <f>SUM(Table2[[#This Row],[Physical Therapist (PT) Hours]:[PT Aide Hours]])/Table2[[#This Row],[MDS Census]]</f>
        <v>0.12448606852419679</v>
      </c>
      <c r="AA124" s="3">
        <v>0</v>
      </c>
      <c r="AB124" s="3">
        <v>0</v>
      </c>
      <c r="AC124" s="3">
        <v>0</v>
      </c>
      <c r="AD124" s="3">
        <v>0</v>
      </c>
      <c r="AE124" s="3">
        <v>0</v>
      </c>
      <c r="AF124" s="3">
        <v>0</v>
      </c>
      <c r="AG124" s="3">
        <v>0</v>
      </c>
      <c r="AH124" s="1" t="s">
        <v>122</v>
      </c>
      <c r="AI124" s="17">
        <v>7</v>
      </c>
      <c r="AJ124" s="1"/>
    </row>
    <row r="125" spans="1:36" x14ac:dyDescent="0.2">
      <c r="A125" s="1" t="s">
        <v>479</v>
      </c>
      <c r="B125" s="1" t="s">
        <v>608</v>
      </c>
      <c r="C125" s="1" t="s">
        <v>1044</v>
      </c>
      <c r="D125" s="1" t="s">
        <v>1296</v>
      </c>
      <c r="E125" s="3">
        <v>23.055555555555557</v>
      </c>
      <c r="F125" s="3">
        <v>9.1821111111111104</v>
      </c>
      <c r="G125" s="3">
        <v>0.1</v>
      </c>
      <c r="H125" s="3">
        <v>0.12511111111111112</v>
      </c>
      <c r="I125" s="3">
        <v>0.26666666666666666</v>
      </c>
      <c r="J125" s="3">
        <v>0</v>
      </c>
      <c r="K125" s="3">
        <v>0</v>
      </c>
      <c r="L125" s="3">
        <v>0.73977777777777765</v>
      </c>
      <c r="M125" s="3">
        <v>0</v>
      </c>
      <c r="N125" s="3">
        <v>4.9546666666666681</v>
      </c>
      <c r="O125" s="3">
        <f>SUM(Table2[[#This Row],[Qualified Social Work Staff Hours]:[Other Social Work Staff Hours]])/Table2[[#This Row],[MDS Census]]</f>
        <v>0.21490120481927716</v>
      </c>
      <c r="P125" s="3">
        <v>0</v>
      </c>
      <c r="Q125" s="3">
        <v>0</v>
      </c>
      <c r="R125" s="3">
        <f>SUM(Table2[[#This Row],[Qualified Activities Professional Hours]:[Other Activities Professional Hours]])/Table2[[#This Row],[MDS Census]]</f>
        <v>0</v>
      </c>
      <c r="S125" s="3">
        <v>0.22477777777777777</v>
      </c>
      <c r="T125" s="3">
        <v>1.1154444444444442</v>
      </c>
      <c r="U125" s="3">
        <v>0</v>
      </c>
      <c r="V125" s="3">
        <f>SUM(Table2[[#This Row],[Occupational Therapist Hours]:[OT Aide Hours]])/Table2[[#This Row],[MDS Census]]</f>
        <v>5.81301204819277E-2</v>
      </c>
      <c r="W125" s="3">
        <v>0.23422222222222219</v>
      </c>
      <c r="X125" s="3">
        <v>1.5963333333333325</v>
      </c>
      <c r="Y125" s="3">
        <v>0</v>
      </c>
      <c r="Z125" s="3">
        <f>SUM(Table2[[#This Row],[Physical Therapist (PT) Hours]:[PT Aide Hours]])/Table2[[#This Row],[MDS Census]]</f>
        <v>7.9397590361445738E-2</v>
      </c>
      <c r="AA125" s="3">
        <v>0</v>
      </c>
      <c r="AB125" s="3">
        <v>0</v>
      </c>
      <c r="AC125" s="3">
        <v>0</v>
      </c>
      <c r="AD125" s="3">
        <v>0</v>
      </c>
      <c r="AE125" s="3">
        <v>0</v>
      </c>
      <c r="AF125" s="3">
        <v>0</v>
      </c>
      <c r="AG125" s="3">
        <v>0</v>
      </c>
      <c r="AH125" s="1" t="s">
        <v>123</v>
      </c>
      <c r="AI125" s="17">
        <v>7</v>
      </c>
      <c r="AJ125" s="1"/>
    </row>
    <row r="126" spans="1:36" x14ac:dyDescent="0.2">
      <c r="A126" s="1" t="s">
        <v>479</v>
      </c>
      <c r="B126" s="1" t="s">
        <v>609</v>
      </c>
      <c r="C126" s="1" t="s">
        <v>1065</v>
      </c>
      <c r="D126" s="1" t="s">
        <v>1279</v>
      </c>
      <c r="E126" s="3">
        <v>30</v>
      </c>
      <c r="F126" s="3">
        <v>3.1922222222222225</v>
      </c>
      <c r="G126" s="3">
        <v>0</v>
      </c>
      <c r="H126" s="3">
        <v>0.2388888888888889</v>
      </c>
      <c r="I126" s="3">
        <v>0.25555555555555554</v>
      </c>
      <c r="J126" s="3">
        <v>0</v>
      </c>
      <c r="K126" s="3">
        <v>0</v>
      </c>
      <c r="L126" s="3">
        <v>3.9399999999999995</v>
      </c>
      <c r="M126" s="3">
        <v>0</v>
      </c>
      <c r="N126" s="3">
        <v>0</v>
      </c>
      <c r="O126" s="3">
        <f>SUM(Table2[[#This Row],[Qualified Social Work Staff Hours]:[Other Social Work Staff Hours]])/Table2[[#This Row],[MDS Census]]</f>
        <v>0</v>
      </c>
      <c r="P126" s="3">
        <v>0</v>
      </c>
      <c r="Q126" s="3">
        <v>9.3800000000000008</v>
      </c>
      <c r="R126" s="3">
        <f>SUM(Table2[[#This Row],[Qualified Activities Professional Hours]:[Other Activities Professional Hours]])/Table2[[#This Row],[MDS Census]]</f>
        <v>0.3126666666666667</v>
      </c>
      <c r="S126" s="3">
        <v>5.419999999999999</v>
      </c>
      <c r="T126" s="3">
        <v>4.62</v>
      </c>
      <c r="U126" s="3">
        <v>0</v>
      </c>
      <c r="V126" s="3">
        <f>SUM(Table2[[#This Row],[Occupational Therapist Hours]:[OT Aide Hours]])/Table2[[#This Row],[MDS Census]]</f>
        <v>0.33466666666666661</v>
      </c>
      <c r="W126" s="3">
        <v>3.2211111111111115</v>
      </c>
      <c r="X126" s="3">
        <v>10.144444444444447</v>
      </c>
      <c r="Y126" s="3">
        <v>0</v>
      </c>
      <c r="Z126" s="3">
        <f>SUM(Table2[[#This Row],[Physical Therapist (PT) Hours]:[PT Aide Hours]])/Table2[[#This Row],[MDS Census]]</f>
        <v>0.44551851851851865</v>
      </c>
      <c r="AA126" s="3">
        <v>0</v>
      </c>
      <c r="AB126" s="3">
        <v>0</v>
      </c>
      <c r="AC126" s="3">
        <v>0</v>
      </c>
      <c r="AD126" s="3">
        <v>0</v>
      </c>
      <c r="AE126" s="3">
        <v>0</v>
      </c>
      <c r="AF126" s="3">
        <v>0</v>
      </c>
      <c r="AG126" s="3">
        <v>0.1</v>
      </c>
      <c r="AH126" s="1" t="s">
        <v>124</v>
      </c>
      <c r="AI126" s="17">
        <v>7</v>
      </c>
      <c r="AJ126" s="1"/>
    </row>
    <row r="127" spans="1:36" x14ac:dyDescent="0.2">
      <c r="A127" s="1" t="s">
        <v>479</v>
      </c>
      <c r="B127" s="1" t="s">
        <v>610</v>
      </c>
      <c r="C127" s="1" t="s">
        <v>1048</v>
      </c>
      <c r="D127" s="1" t="s">
        <v>1282</v>
      </c>
      <c r="E127" s="3">
        <v>24.288888888888888</v>
      </c>
      <c r="F127" s="3">
        <v>9.9996666666666663</v>
      </c>
      <c r="G127" s="3">
        <v>4.4444444444444446E-2</v>
      </c>
      <c r="H127" s="3">
        <v>0.10366666666666667</v>
      </c>
      <c r="I127" s="3">
        <v>0.26666666666666666</v>
      </c>
      <c r="J127" s="3">
        <v>0</v>
      </c>
      <c r="K127" s="3">
        <v>2.7777777777777776E-2</v>
      </c>
      <c r="L127" s="3">
        <v>0.47722222222222216</v>
      </c>
      <c r="M127" s="3">
        <v>0</v>
      </c>
      <c r="N127" s="3">
        <v>2.8298888888888887</v>
      </c>
      <c r="O127" s="3">
        <f>SUM(Table2[[#This Row],[Qualified Social Work Staff Hours]:[Other Social Work Staff Hours]])/Table2[[#This Row],[MDS Census]]</f>
        <v>0.11650960658737419</v>
      </c>
      <c r="P127" s="3">
        <v>2.7382222222222219</v>
      </c>
      <c r="Q127" s="3">
        <v>0</v>
      </c>
      <c r="R127" s="3">
        <f>SUM(Table2[[#This Row],[Qualified Activities Professional Hours]:[Other Activities Professional Hours]])/Table2[[#This Row],[MDS Census]]</f>
        <v>0.11273559011893869</v>
      </c>
      <c r="S127" s="3">
        <v>1.426333333333333</v>
      </c>
      <c r="T127" s="3">
        <v>7.4222222222222217E-2</v>
      </c>
      <c r="U127" s="3">
        <v>0</v>
      </c>
      <c r="V127" s="3">
        <f>SUM(Table2[[#This Row],[Occupational Therapist Hours]:[OT Aide Hours]])/Table2[[#This Row],[MDS Census]]</f>
        <v>6.1779505946935029E-2</v>
      </c>
      <c r="W127" s="3">
        <v>0.11488888888888889</v>
      </c>
      <c r="X127" s="3">
        <v>1.1946666666666665</v>
      </c>
      <c r="Y127" s="3">
        <v>0</v>
      </c>
      <c r="Z127" s="3">
        <f>SUM(Table2[[#This Row],[Physical Therapist (PT) Hours]:[PT Aide Hours]])/Table2[[#This Row],[MDS Census]]</f>
        <v>5.3915827996340343E-2</v>
      </c>
      <c r="AA127" s="3">
        <v>0</v>
      </c>
      <c r="AB127" s="3">
        <v>0</v>
      </c>
      <c r="AC127" s="3">
        <v>0</v>
      </c>
      <c r="AD127" s="3">
        <v>0</v>
      </c>
      <c r="AE127" s="3">
        <v>0</v>
      </c>
      <c r="AF127" s="3">
        <v>0</v>
      </c>
      <c r="AG127" s="3">
        <v>0</v>
      </c>
      <c r="AH127" s="1" t="s">
        <v>125</v>
      </c>
      <c r="AI127" s="17">
        <v>7</v>
      </c>
      <c r="AJ127" s="1"/>
    </row>
    <row r="128" spans="1:36" x14ac:dyDescent="0.2">
      <c r="A128" s="1" t="s">
        <v>479</v>
      </c>
      <c r="B128" s="1" t="s">
        <v>611</v>
      </c>
      <c r="C128" s="1" t="s">
        <v>1011</v>
      </c>
      <c r="D128" s="1" t="s">
        <v>1229</v>
      </c>
      <c r="E128" s="3">
        <v>29.233333333333334</v>
      </c>
      <c r="F128" s="3">
        <v>9.1955555555555559</v>
      </c>
      <c r="G128" s="3">
        <v>0</v>
      </c>
      <c r="H128" s="3">
        <v>0.13444444444444445</v>
      </c>
      <c r="I128" s="3">
        <v>0</v>
      </c>
      <c r="J128" s="3">
        <v>0</v>
      </c>
      <c r="K128" s="3">
        <v>0</v>
      </c>
      <c r="L128" s="3">
        <v>2.2721111111111112</v>
      </c>
      <c r="M128" s="3">
        <v>7.4222222222222225</v>
      </c>
      <c r="N128" s="3">
        <v>0</v>
      </c>
      <c r="O128" s="3">
        <f>SUM(Table2[[#This Row],[Qualified Social Work Staff Hours]:[Other Social Work Staff Hours]])/Table2[[#This Row],[MDS Census]]</f>
        <v>0.2538958570885595</v>
      </c>
      <c r="P128" s="3">
        <v>4.3922222222222214</v>
      </c>
      <c r="Q128" s="3">
        <v>0</v>
      </c>
      <c r="R128" s="3">
        <f>SUM(Table2[[#This Row],[Qualified Activities Professional Hours]:[Other Activities Professional Hours]])/Table2[[#This Row],[MDS Census]]</f>
        <v>0.1502470543519574</v>
      </c>
      <c r="S128" s="3">
        <v>0.4317777777777777</v>
      </c>
      <c r="T128" s="3">
        <v>4.7158888888888875</v>
      </c>
      <c r="U128" s="3">
        <v>0</v>
      </c>
      <c r="V128" s="3">
        <f>SUM(Table2[[#This Row],[Occupational Therapist Hours]:[OT Aide Hours]])/Table2[[#This Row],[MDS Census]]</f>
        <v>0.17608893956670463</v>
      </c>
      <c r="W128" s="3">
        <v>0.41000000000000009</v>
      </c>
      <c r="X128" s="3">
        <v>4.9354444444444434</v>
      </c>
      <c r="Y128" s="3">
        <v>1.3633333333333333</v>
      </c>
      <c r="Z128" s="3">
        <f>SUM(Table2[[#This Row],[Physical Therapist (PT) Hours]:[PT Aide Hours]])/Table2[[#This Row],[MDS Census]]</f>
        <v>0.22949068795134925</v>
      </c>
      <c r="AA128" s="3">
        <v>0</v>
      </c>
      <c r="AB128" s="3">
        <v>0</v>
      </c>
      <c r="AC128" s="3">
        <v>0</v>
      </c>
      <c r="AD128" s="3">
        <v>27.737777777777772</v>
      </c>
      <c r="AE128" s="3">
        <v>0</v>
      </c>
      <c r="AF128" s="3">
        <v>0</v>
      </c>
      <c r="AG128" s="3">
        <v>0</v>
      </c>
      <c r="AH128" s="1" t="s">
        <v>126</v>
      </c>
      <c r="AI128" s="17">
        <v>7</v>
      </c>
      <c r="AJ128" s="1"/>
    </row>
    <row r="129" spans="1:36" x14ac:dyDescent="0.2">
      <c r="A129" s="1" t="s">
        <v>479</v>
      </c>
      <c r="B129" s="1" t="s">
        <v>612</v>
      </c>
      <c r="C129" s="1" t="s">
        <v>1109</v>
      </c>
      <c r="D129" s="1" t="s">
        <v>1256</v>
      </c>
      <c r="E129" s="3">
        <v>82.733333333333334</v>
      </c>
      <c r="F129" s="3">
        <v>0</v>
      </c>
      <c r="G129" s="3">
        <v>0</v>
      </c>
      <c r="H129" s="3">
        <v>0</v>
      </c>
      <c r="I129" s="3">
        <v>0</v>
      </c>
      <c r="J129" s="3">
        <v>0</v>
      </c>
      <c r="K129" s="3">
        <v>0</v>
      </c>
      <c r="L129" s="3">
        <v>1.3633333333333331</v>
      </c>
      <c r="M129" s="3">
        <v>0</v>
      </c>
      <c r="N129" s="3">
        <v>5.1805555555555554</v>
      </c>
      <c r="O129" s="3">
        <f>SUM(Table2[[#This Row],[Qualified Social Work Staff Hours]:[Other Social Work Staff Hours]])/Table2[[#This Row],[MDS Census]]</f>
        <v>6.261751275852806E-2</v>
      </c>
      <c r="P129" s="3">
        <v>5.0999999999999996</v>
      </c>
      <c r="Q129" s="3">
        <v>0</v>
      </c>
      <c r="R129" s="3">
        <f>SUM(Table2[[#This Row],[Qualified Activities Professional Hours]:[Other Activities Professional Hours]])/Table2[[#This Row],[MDS Census]]</f>
        <v>6.1643835616438353E-2</v>
      </c>
      <c r="S129" s="3">
        <v>0.50488888888888883</v>
      </c>
      <c r="T129" s="3">
        <v>3.4467777777777786</v>
      </c>
      <c r="U129" s="3">
        <v>0</v>
      </c>
      <c r="V129" s="3">
        <f>SUM(Table2[[#This Row],[Occupational Therapist Hours]:[OT Aide Hours]])/Table2[[#This Row],[MDS Census]]</f>
        <v>4.7763900080580186E-2</v>
      </c>
      <c r="W129" s="3">
        <v>1.3608888888888888</v>
      </c>
      <c r="X129" s="3">
        <v>4.9795555555555575</v>
      </c>
      <c r="Y129" s="3">
        <v>0</v>
      </c>
      <c r="Z129" s="3">
        <f>SUM(Table2[[#This Row],[Physical Therapist (PT) Hours]:[PT Aide Hours]])/Table2[[#This Row],[MDS Census]]</f>
        <v>7.6637120601665346E-2</v>
      </c>
      <c r="AA129" s="3">
        <v>0</v>
      </c>
      <c r="AB129" s="3">
        <v>0</v>
      </c>
      <c r="AC129" s="3">
        <v>0</v>
      </c>
      <c r="AD129" s="3">
        <v>0</v>
      </c>
      <c r="AE129" s="3">
        <v>0</v>
      </c>
      <c r="AF129" s="3">
        <v>0</v>
      </c>
      <c r="AG129" s="3">
        <v>0</v>
      </c>
      <c r="AH129" s="1" t="s">
        <v>127</v>
      </c>
      <c r="AI129" s="17">
        <v>7</v>
      </c>
      <c r="AJ129" s="1"/>
    </row>
    <row r="130" spans="1:36" x14ac:dyDescent="0.2">
      <c r="A130" s="1" t="s">
        <v>479</v>
      </c>
      <c r="B130" s="1" t="s">
        <v>613</v>
      </c>
      <c r="C130" s="1" t="s">
        <v>987</v>
      </c>
      <c r="D130" s="1" t="s">
        <v>1281</v>
      </c>
      <c r="E130" s="3">
        <v>57.3</v>
      </c>
      <c r="F130" s="3">
        <v>5.0666666666666664</v>
      </c>
      <c r="G130" s="3">
        <v>0.17777777777777778</v>
      </c>
      <c r="H130" s="3">
        <v>0.39277777777777773</v>
      </c>
      <c r="I130" s="3">
        <v>0</v>
      </c>
      <c r="J130" s="3">
        <v>0</v>
      </c>
      <c r="K130" s="3">
        <v>0</v>
      </c>
      <c r="L130" s="3">
        <v>3.899222222222221</v>
      </c>
      <c r="M130" s="3">
        <v>0</v>
      </c>
      <c r="N130" s="3">
        <v>8.9388888888888882</v>
      </c>
      <c r="O130" s="3">
        <f>SUM(Table2[[#This Row],[Qualified Social Work Staff Hours]:[Other Social Work Staff Hours]])/Table2[[#This Row],[MDS Census]]</f>
        <v>0.1560015512895094</v>
      </c>
      <c r="P130" s="3">
        <v>0</v>
      </c>
      <c r="Q130" s="3">
        <v>10.28888888888889</v>
      </c>
      <c r="R130" s="3">
        <f>SUM(Table2[[#This Row],[Qualified Activities Professional Hours]:[Other Activities Professional Hours]])/Table2[[#This Row],[MDS Census]]</f>
        <v>0.1795617607135932</v>
      </c>
      <c r="S130" s="3">
        <v>0.94933333333333314</v>
      </c>
      <c r="T130" s="3">
        <v>8.2717777777777783</v>
      </c>
      <c r="U130" s="3">
        <v>0</v>
      </c>
      <c r="V130" s="3">
        <f>SUM(Table2[[#This Row],[Occupational Therapist Hours]:[OT Aide Hours]])/Table2[[#This Row],[MDS Census]]</f>
        <v>0.16092689548186934</v>
      </c>
      <c r="W130" s="3">
        <v>4.6799999999999988</v>
      </c>
      <c r="X130" s="3">
        <v>3.9001111111111104</v>
      </c>
      <c r="Y130" s="3">
        <v>0.46866666666666668</v>
      </c>
      <c r="Z130" s="3">
        <f>SUM(Table2[[#This Row],[Physical Therapist (PT) Hours]:[PT Aide Hours]])/Table2[[#This Row],[MDS Census]]</f>
        <v>0.15791933294551094</v>
      </c>
      <c r="AA130" s="3">
        <v>0</v>
      </c>
      <c r="AB130" s="3">
        <v>0</v>
      </c>
      <c r="AC130" s="3">
        <v>0</v>
      </c>
      <c r="AD130" s="3">
        <v>9.7055555555555557</v>
      </c>
      <c r="AE130" s="3">
        <v>0</v>
      </c>
      <c r="AF130" s="3">
        <v>0</v>
      </c>
      <c r="AG130" s="3">
        <v>0</v>
      </c>
      <c r="AH130" s="1" t="s">
        <v>128</v>
      </c>
      <c r="AI130" s="17">
        <v>7</v>
      </c>
      <c r="AJ130" s="1"/>
    </row>
    <row r="131" spans="1:36" x14ac:dyDescent="0.2">
      <c r="A131" s="1" t="s">
        <v>479</v>
      </c>
      <c r="B131" s="1" t="s">
        <v>614</v>
      </c>
      <c r="C131" s="1" t="s">
        <v>1042</v>
      </c>
      <c r="D131" s="1" t="s">
        <v>1206</v>
      </c>
      <c r="E131" s="3">
        <v>97.544444444444451</v>
      </c>
      <c r="F131" s="3">
        <v>5.6</v>
      </c>
      <c r="G131" s="3">
        <v>0</v>
      </c>
      <c r="H131" s="3">
        <v>0</v>
      </c>
      <c r="I131" s="3">
        <v>0.8</v>
      </c>
      <c r="J131" s="3">
        <v>0</v>
      </c>
      <c r="K131" s="3">
        <v>0</v>
      </c>
      <c r="L131" s="3">
        <v>1.5927777777777774</v>
      </c>
      <c r="M131" s="3">
        <v>0</v>
      </c>
      <c r="N131" s="3">
        <v>0</v>
      </c>
      <c r="O131" s="3">
        <f>SUM(Table2[[#This Row],[Qualified Social Work Staff Hours]:[Other Social Work Staff Hours]])/Table2[[#This Row],[MDS Census]]</f>
        <v>0</v>
      </c>
      <c r="P131" s="3">
        <v>0</v>
      </c>
      <c r="Q131" s="3">
        <v>5.6116666666666672</v>
      </c>
      <c r="R131" s="3">
        <f>SUM(Table2[[#This Row],[Qualified Activities Professional Hours]:[Other Activities Professional Hours]])/Table2[[#This Row],[MDS Census]]</f>
        <v>5.7529331358924705E-2</v>
      </c>
      <c r="S131" s="3">
        <v>0.50655555555555554</v>
      </c>
      <c r="T131" s="3">
        <v>3.1397777777777787</v>
      </c>
      <c r="U131" s="3">
        <v>0</v>
      </c>
      <c r="V131" s="3">
        <f>SUM(Table2[[#This Row],[Occupational Therapist Hours]:[OT Aide Hours]])/Table2[[#This Row],[MDS Census]]</f>
        <v>3.7381250711926189E-2</v>
      </c>
      <c r="W131" s="3">
        <v>0.65477777777777779</v>
      </c>
      <c r="X131" s="3">
        <v>5.4257777777777774</v>
      </c>
      <c r="Y131" s="3">
        <v>0</v>
      </c>
      <c r="Z131" s="3">
        <f>SUM(Table2[[#This Row],[Physical Therapist (PT) Hours]:[PT Aide Hours]])/Table2[[#This Row],[MDS Census]]</f>
        <v>6.2336256976876628E-2</v>
      </c>
      <c r="AA131" s="3">
        <v>0</v>
      </c>
      <c r="AB131" s="3">
        <v>0</v>
      </c>
      <c r="AC131" s="3">
        <v>0</v>
      </c>
      <c r="AD131" s="3">
        <v>0</v>
      </c>
      <c r="AE131" s="3">
        <v>0</v>
      </c>
      <c r="AF131" s="3">
        <v>0</v>
      </c>
      <c r="AG131" s="3">
        <v>0</v>
      </c>
      <c r="AH131" s="1" t="s">
        <v>129</v>
      </c>
      <c r="AI131" s="17">
        <v>7</v>
      </c>
      <c r="AJ131" s="1"/>
    </row>
    <row r="132" spans="1:36" x14ac:dyDescent="0.2">
      <c r="A132" s="1" t="s">
        <v>479</v>
      </c>
      <c r="B132" s="1" t="s">
        <v>615</v>
      </c>
      <c r="C132" s="1" t="s">
        <v>1050</v>
      </c>
      <c r="D132" s="1" t="s">
        <v>1293</v>
      </c>
      <c r="E132" s="3">
        <v>53.588888888888889</v>
      </c>
      <c r="F132" s="3">
        <v>4</v>
      </c>
      <c r="G132" s="3">
        <v>0.26666666666666666</v>
      </c>
      <c r="H132" s="3">
        <v>0.24166666666666667</v>
      </c>
      <c r="I132" s="3">
        <v>0</v>
      </c>
      <c r="J132" s="3">
        <v>0</v>
      </c>
      <c r="K132" s="3">
        <v>0</v>
      </c>
      <c r="L132" s="3">
        <v>0.73388888888888881</v>
      </c>
      <c r="M132" s="3">
        <v>0</v>
      </c>
      <c r="N132" s="3">
        <v>2.0138888888888888</v>
      </c>
      <c r="O132" s="3">
        <f>SUM(Table2[[#This Row],[Qualified Social Work Staff Hours]:[Other Social Work Staff Hours]])/Table2[[#This Row],[MDS Census]]</f>
        <v>3.7580344184117771E-2</v>
      </c>
      <c r="P132" s="3">
        <v>1.0833333333333333</v>
      </c>
      <c r="Q132" s="3">
        <v>0</v>
      </c>
      <c r="R132" s="3">
        <f>SUM(Table2[[#This Row],[Qualified Activities Professional Hours]:[Other Activities Professional Hours]])/Table2[[#This Row],[MDS Census]]</f>
        <v>2.0215633423180591E-2</v>
      </c>
      <c r="S132" s="3">
        <v>0.5798888888888889</v>
      </c>
      <c r="T132" s="3">
        <v>5.8301111111111119</v>
      </c>
      <c r="U132" s="3">
        <v>0</v>
      </c>
      <c r="V132" s="3">
        <f>SUM(Table2[[#This Row],[Occupational Therapist Hours]:[OT Aide Hours]])/Table2[[#This Row],[MDS Census]]</f>
        <v>0.11961434791623472</v>
      </c>
      <c r="W132" s="3">
        <v>5.589666666666667</v>
      </c>
      <c r="X132" s="3">
        <v>1.1111111111111112E-2</v>
      </c>
      <c r="Y132" s="3">
        <v>0</v>
      </c>
      <c r="Z132" s="3">
        <f>SUM(Table2[[#This Row],[Physical Therapist (PT) Hours]:[PT Aide Hours]])/Table2[[#This Row],[MDS Census]]</f>
        <v>0.10451378809869377</v>
      </c>
      <c r="AA132" s="3">
        <v>0</v>
      </c>
      <c r="AB132" s="3">
        <v>0</v>
      </c>
      <c r="AC132" s="3">
        <v>0</v>
      </c>
      <c r="AD132" s="3">
        <v>0</v>
      </c>
      <c r="AE132" s="3">
        <v>0</v>
      </c>
      <c r="AF132" s="3">
        <v>0</v>
      </c>
      <c r="AG132" s="3">
        <v>0</v>
      </c>
      <c r="AH132" s="1" t="s">
        <v>130</v>
      </c>
      <c r="AI132" s="17">
        <v>7</v>
      </c>
      <c r="AJ132" s="1"/>
    </row>
    <row r="133" spans="1:36" x14ac:dyDescent="0.2">
      <c r="A133" s="1" t="s">
        <v>479</v>
      </c>
      <c r="B133" s="1" t="s">
        <v>616</v>
      </c>
      <c r="C133" s="1" t="s">
        <v>1110</v>
      </c>
      <c r="D133" s="1" t="s">
        <v>1299</v>
      </c>
      <c r="E133" s="3">
        <v>62.977777777777774</v>
      </c>
      <c r="F133" s="3">
        <v>10.426333333333337</v>
      </c>
      <c r="G133" s="3">
        <v>0.4777777777777778</v>
      </c>
      <c r="H133" s="3">
        <v>0.33622222222222226</v>
      </c>
      <c r="I133" s="3">
        <v>0.44444444444444442</v>
      </c>
      <c r="J133" s="3">
        <v>0</v>
      </c>
      <c r="K133" s="3">
        <v>0</v>
      </c>
      <c r="L133" s="3">
        <v>3.4298888888888897</v>
      </c>
      <c r="M133" s="3">
        <v>0</v>
      </c>
      <c r="N133" s="3">
        <v>4.9316666666666666</v>
      </c>
      <c r="O133" s="3">
        <f>SUM(Table2[[#This Row],[Qualified Social Work Staff Hours]:[Other Social Work Staff Hours]])/Table2[[#This Row],[MDS Census]]</f>
        <v>7.8308045165843332E-2</v>
      </c>
      <c r="P133" s="3">
        <v>3.6522222222222229</v>
      </c>
      <c r="Q133" s="3">
        <v>0</v>
      </c>
      <c r="R133" s="3">
        <f>SUM(Table2[[#This Row],[Qualified Activities Professional Hours]:[Other Activities Professional Hours]])/Table2[[#This Row],[MDS Census]]</f>
        <v>5.7992237120677505E-2</v>
      </c>
      <c r="S133" s="3">
        <v>2.6134444444444438</v>
      </c>
      <c r="T133" s="3">
        <v>3.1695555555555561</v>
      </c>
      <c r="U133" s="3">
        <v>0</v>
      </c>
      <c r="V133" s="3">
        <f>SUM(Table2[[#This Row],[Occupational Therapist Hours]:[OT Aide Hours]])/Table2[[#This Row],[MDS Census]]</f>
        <v>9.1826040931545519E-2</v>
      </c>
      <c r="W133" s="3">
        <v>2.6955555555555559</v>
      </c>
      <c r="X133" s="3">
        <v>3.6589999999999998</v>
      </c>
      <c r="Y133" s="3">
        <v>0</v>
      </c>
      <c r="Z133" s="3">
        <f>SUM(Table2[[#This Row],[Physical Therapist (PT) Hours]:[PT Aide Hours]])/Table2[[#This Row],[MDS Census]]</f>
        <v>0.10090155257586451</v>
      </c>
      <c r="AA133" s="3">
        <v>0</v>
      </c>
      <c r="AB133" s="3">
        <v>0</v>
      </c>
      <c r="AC133" s="3">
        <v>0</v>
      </c>
      <c r="AD133" s="3">
        <v>0</v>
      </c>
      <c r="AE133" s="3">
        <v>0</v>
      </c>
      <c r="AF133" s="3">
        <v>0</v>
      </c>
      <c r="AG133" s="3">
        <v>0</v>
      </c>
      <c r="AH133" s="1" t="s">
        <v>131</v>
      </c>
      <c r="AI133" s="17">
        <v>7</v>
      </c>
      <c r="AJ133" s="1"/>
    </row>
    <row r="134" spans="1:36" x14ac:dyDescent="0.2">
      <c r="A134" s="1" t="s">
        <v>479</v>
      </c>
      <c r="B134" s="1" t="s">
        <v>617</v>
      </c>
      <c r="C134" s="1" t="s">
        <v>985</v>
      </c>
      <c r="D134" s="1" t="s">
        <v>1227</v>
      </c>
      <c r="E134" s="3">
        <v>75</v>
      </c>
      <c r="F134" s="3">
        <v>11.108777777777775</v>
      </c>
      <c r="G134" s="3">
        <v>1.0666666666666667</v>
      </c>
      <c r="H134" s="3">
        <v>0.26666666666666666</v>
      </c>
      <c r="I134" s="3">
        <v>0.39444444444444443</v>
      </c>
      <c r="J134" s="3">
        <v>0</v>
      </c>
      <c r="K134" s="3">
        <v>1.6888888888888889</v>
      </c>
      <c r="L134" s="3">
        <v>1.3293333333333328</v>
      </c>
      <c r="M134" s="3">
        <v>0</v>
      </c>
      <c r="N134" s="3">
        <v>9.9867777777777764</v>
      </c>
      <c r="O134" s="3">
        <f>SUM(Table2[[#This Row],[Qualified Social Work Staff Hours]:[Other Social Work Staff Hours]])/Table2[[#This Row],[MDS Census]]</f>
        <v>0.13315703703703702</v>
      </c>
      <c r="P134" s="3">
        <v>5.4042222222222236</v>
      </c>
      <c r="Q134" s="3">
        <v>0</v>
      </c>
      <c r="R134" s="3">
        <f>SUM(Table2[[#This Row],[Qualified Activities Professional Hours]:[Other Activities Professional Hours]])/Table2[[#This Row],[MDS Census]]</f>
        <v>7.2056296296296313E-2</v>
      </c>
      <c r="S134" s="3">
        <v>0.52388888888888885</v>
      </c>
      <c r="T134" s="3">
        <v>2.9601111111111109</v>
      </c>
      <c r="U134" s="3">
        <v>0</v>
      </c>
      <c r="V134" s="3">
        <f>SUM(Table2[[#This Row],[Occupational Therapist Hours]:[OT Aide Hours]])/Table2[[#This Row],[MDS Census]]</f>
        <v>4.6453333333333333E-2</v>
      </c>
      <c r="W134" s="3">
        <v>0.44411111111111112</v>
      </c>
      <c r="X134" s="3">
        <v>4.6215555555555552</v>
      </c>
      <c r="Y134" s="3">
        <v>0</v>
      </c>
      <c r="Z134" s="3">
        <f>SUM(Table2[[#This Row],[Physical Therapist (PT) Hours]:[PT Aide Hours]])/Table2[[#This Row],[MDS Census]]</f>
        <v>6.7542222222222212E-2</v>
      </c>
      <c r="AA134" s="3">
        <v>0</v>
      </c>
      <c r="AB134" s="3">
        <v>0</v>
      </c>
      <c r="AC134" s="3">
        <v>0</v>
      </c>
      <c r="AD134" s="3">
        <v>0</v>
      </c>
      <c r="AE134" s="3">
        <v>0</v>
      </c>
      <c r="AF134" s="3">
        <v>0</v>
      </c>
      <c r="AG134" s="3">
        <v>0</v>
      </c>
      <c r="AH134" s="1" t="s">
        <v>132</v>
      </c>
      <c r="AI134" s="17">
        <v>7</v>
      </c>
      <c r="AJ134" s="1"/>
    </row>
    <row r="135" spans="1:36" x14ac:dyDescent="0.2">
      <c r="A135" s="1" t="s">
        <v>479</v>
      </c>
      <c r="B135" s="1" t="s">
        <v>618</v>
      </c>
      <c r="C135" s="1" t="s">
        <v>1051</v>
      </c>
      <c r="D135" s="1" t="s">
        <v>1204</v>
      </c>
      <c r="E135" s="3">
        <v>87.166666666666671</v>
      </c>
      <c r="F135" s="3">
        <v>5.4194444444444443</v>
      </c>
      <c r="G135" s="3">
        <v>0</v>
      </c>
      <c r="H135" s="3">
        <v>0</v>
      </c>
      <c r="I135" s="3">
        <v>0</v>
      </c>
      <c r="J135" s="3">
        <v>0</v>
      </c>
      <c r="K135" s="3">
        <v>0</v>
      </c>
      <c r="L135" s="3">
        <v>1.4949999999999999</v>
      </c>
      <c r="M135" s="3">
        <v>0</v>
      </c>
      <c r="N135" s="3">
        <v>4.1916666666666664</v>
      </c>
      <c r="O135" s="3">
        <f>SUM(Table2[[#This Row],[Qualified Social Work Staff Hours]:[Other Social Work Staff Hours]])/Table2[[#This Row],[MDS Census]]</f>
        <v>4.8087954110898654E-2</v>
      </c>
      <c r="P135" s="3">
        <v>0</v>
      </c>
      <c r="Q135" s="3">
        <v>20.519444444444446</v>
      </c>
      <c r="R135" s="3">
        <f>SUM(Table2[[#This Row],[Qualified Activities Professional Hours]:[Other Activities Professional Hours]])/Table2[[#This Row],[MDS Census]]</f>
        <v>0.2354047163798598</v>
      </c>
      <c r="S135" s="3">
        <v>5.7887777777777778</v>
      </c>
      <c r="T135" s="3">
        <v>4.416777777777777</v>
      </c>
      <c r="U135" s="3">
        <v>0</v>
      </c>
      <c r="V135" s="3">
        <f>SUM(Table2[[#This Row],[Occupational Therapist Hours]:[OT Aide Hours]])/Table2[[#This Row],[MDS Census]]</f>
        <v>0.11708094327597195</v>
      </c>
      <c r="W135" s="3">
        <v>3.1112222222222221</v>
      </c>
      <c r="X135" s="3">
        <v>2.0233333333333334</v>
      </c>
      <c r="Y135" s="3">
        <v>0</v>
      </c>
      <c r="Z135" s="3">
        <f>SUM(Table2[[#This Row],[Physical Therapist (PT) Hours]:[PT Aide Hours]])/Table2[[#This Row],[MDS Census]]</f>
        <v>5.8905035054174638E-2</v>
      </c>
      <c r="AA135" s="3">
        <v>0</v>
      </c>
      <c r="AB135" s="3">
        <v>0</v>
      </c>
      <c r="AC135" s="3">
        <v>0</v>
      </c>
      <c r="AD135" s="3">
        <v>0</v>
      </c>
      <c r="AE135" s="3">
        <v>0</v>
      </c>
      <c r="AF135" s="3">
        <v>0</v>
      </c>
      <c r="AG135" s="3">
        <v>0</v>
      </c>
      <c r="AH135" s="1" t="s">
        <v>133</v>
      </c>
      <c r="AI135" s="17">
        <v>7</v>
      </c>
      <c r="AJ135" s="1"/>
    </row>
    <row r="136" spans="1:36" x14ac:dyDescent="0.2">
      <c r="A136" s="1" t="s">
        <v>479</v>
      </c>
      <c r="B136" s="1" t="s">
        <v>619</v>
      </c>
      <c r="C136" s="1" t="s">
        <v>1111</v>
      </c>
      <c r="D136" s="1" t="s">
        <v>1300</v>
      </c>
      <c r="E136" s="3">
        <v>23</v>
      </c>
      <c r="F136" s="3">
        <v>7.5536666666666701</v>
      </c>
      <c r="G136" s="3">
        <v>0</v>
      </c>
      <c r="H136" s="3">
        <v>7.7888888888888883E-2</v>
      </c>
      <c r="I136" s="3">
        <v>0</v>
      </c>
      <c r="J136" s="3">
        <v>0</v>
      </c>
      <c r="K136" s="3">
        <v>0</v>
      </c>
      <c r="L136" s="3">
        <v>0.30911111111111117</v>
      </c>
      <c r="M136" s="3">
        <v>0</v>
      </c>
      <c r="N136" s="3">
        <v>5.1562222222222225</v>
      </c>
      <c r="O136" s="3">
        <f>SUM(Table2[[#This Row],[Qualified Social Work Staff Hours]:[Other Social Work Staff Hours]])/Table2[[#This Row],[MDS Census]]</f>
        <v>0.22418357487922708</v>
      </c>
      <c r="P136" s="3">
        <v>0.10444444444444445</v>
      </c>
      <c r="Q136" s="3">
        <v>0</v>
      </c>
      <c r="R136" s="3">
        <f>SUM(Table2[[#This Row],[Qualified Activities Professional Hours]:[Other Activities Professional Hours]])/Table2[[#This Row],[MDS Census]]</f>
        <v>4.5410628019323671E-3</v>
      </c>
      <c r="S136" s="3">
        <v>5.1121111111111111</v>
      </c>
      <c r="T136" s="3">
        <v>0</v>
      </c>
      <c r="U136" s="3">
        <v>0</v>
      </c>
      <c r="V136" s="3">
        <f>SUM(Table2[[#This Row],[Occupational Therapist Hours]:[OT Aide Hours]])/Table2[[#This Row],[MDS Census]]</f>
        <v>0.22226570048309177</v>
      </c>
      <c r="W136" s="3">
        <v>0.83244444444444465</v>
      </c>
      <c r="X136" s="3">
        <v>4.1595555555555546</v>
      </c>
      <c r="Y136" s="3">
        <v>0</v>
      </c>
      <c r="Z136" s="3">
        <f>SUM(Table2[[#This Row],[Physical Therapist (PT) Hours]:[PT Aide Hours]])/Table2[[#This Row],[MDS Census]]</f>
        <v>0.21704347826086953</v>
      </c>
      <c r="AA136" s="3">
        <v>0</v>
      </c>
      <c r="AB136" s="3">
        <v>0</v>
      </c>
      <c r="AC136" s="3">
        <v>0</v>
      </c>
      <c r="AD136" s="3">
        <v>0</v>
      </c>
      <c r="AE136" s="3">
        <v>0</v>
      </c>
      <c r="AF136" s="3">
        <v>0</v>
      </c>
      <c r="AG136" s="3">
        <v>0</v>
      </c>
      <c r="AH136" s="1" t="s">
        <v>134</v>
      </c>
      <c r="AI136" s="17">
        <v>7</v>
      </c>
      <c r="AJ136" s="1"/>
    </row>
    <row r="137" spans="1:36" x14ac:dyDescent="0.2">
      <c r="A137" s="1" t="s">
        <v>479</v>
      </c>
      <c r="B137" s="1" t="s">
        <v>620</v>
      </c>
      <c r="C137" s="1" t="s">
        <v>1032</v>
      </c>
      <c r="D137" s="1" t="s">
        <v>1205</v>
      </c>
      <c r="E137" s="3">
        <v>44.68888888888889</v>
      </c>
      <c r="F137" s="3">
        <v>7.5285555555555561</v>
      </c>
      <c r="G137" s="3">
        <v>0</v>
      </c>
      <c r="H137" s="3">
        <v>0.20122222222222222</v>
      </c>
      <c r="I137" s="3">
        <v>0.2361111111111111</v>
      </c>
      <c r="J137" s="3">
        <v>0</v>
      </c>
      <c r="K137" s="3">
        <v>0</v>
      </c>
      <c r="L137" s="3">
        <v>0</v>
      </c>
      <c r="M137" s="3">
        <v>0</v>
      </c>
      <c r="N137" s="3">
        <v>5.4411111111111108</v>
      </c>
      <c r="O137" s="3">
        <f>SUM(Table2[[#This Row],[Qualified Social Work Staff Hours]:[Other Social Work Staff Hours]])/Table2[[#This Row],[MDS Census]]</f>
        <v>0.12175534559920437</v>
      </c>
      <c r="P137" s="3">
        <v>0</v>
      </c>
      <c r="Q137" s="3">
        <v>6.3285555555555577</v>
      </c>
      <c r="R137" s="3">
        <f>SUM(Table2[[#This Row],[Qualified Activities Professional Hours]:[Other Activities Professional Hours]])/Table2[[#This Row],[MDS Census]]</f>
        <v>0.14161362506215819</v>
      </c>
      <c r="S137" s="3">
        <v>0.38588888888888884</v>
      </c>
      <c r="T137" s="3">
        <v>3.9924444444444442</v>
      </c>
      <c r="U137" s="3">
        <v>0</v>
      </c>
      <c r="V137" s="3">
        <f>SUM(Table2[[#This Row],[Occupational Therapist Hours]:[OT Aide Hours]])/Table2[[#This Row],[MDS Census]]</f>
        <v>9.7973644952759814E-2</v>
      </c>
      <c r="W137" s="3">
        <v>3.4946666666666664</v>
      </c>
      <c r="X137" s="3">
        <v>5.3888888888888882E-2</v>
      </c>
      <c r="Y137" s="3">
        <v>0</v>
      </c>
      <c r="Z137" s="3">
        <f>SUM(Table2[[#This Row],[Physical Therapist (PT) Hours]:[PT Aide Hours]])/Table2[[#This Row],[MDS Census]]</f>
        <v>7.9405768274490293E-2</v>
      </c>
      <c r="AA137" s="3">
        <v>0</v>
      </c>
      <c r="AB137" s="3">
        <v>0</v>
      </c>
      <c r="AC137" s="3">
        <v>0</v>
      </c>
      <c r="AD137" s="3">
        <v>0</v>
      </c>
      <c r="AE137" s="3">
        <v>0</v>
      </c>
      <c r="AF137" s="3">
        <v>0</v>
      </c>
      <c r="AG137" s="3">
        <v>0</v>
      </c>
      <c r="AH137" s="1" t="s">
        <v>135</v>
      </c>
      <c r="AI137" s="17">
        <v>7</v>
      </c>
      <c r="AJ137" s="1"/>
    </row>
    <row r="138" spans="1:36" x14ac:dyDescent="0.2">
      <c r="A138" s="1" t="s">
        <v>479</v>
      </c>
      <c r="B138" s="1" t="s">
        <v>621</v>
      </c>
      <c r="C138" s="1" t="s">
        <v>1066</v>
      </c>
      <c r="D138" s="1" t="s">
        <v>1280</v>
      </c>
      <c r="E138" s="3">
        <v>80.511111111111106</v>
      </c>
      <c r="F138" s="3">
        <v>5.2333333333333334</v>
      </c>
      <c r="G138" s="3">
        <v>1.1111111111111112E-2</v>
      </c>
      <c r="H138" s="3">
        <v>0.72333333333333327</v>
      </c>
      <c r="I138" s="3">
        <v>0.27777777777777779</v>
      </c>
      <c r="J138" s="3">
        <v>0</v>
      </c>
      <c r="K138" s="3">
        <v>0</v>
      </c>
      <c r="L138" s="3">
        <v>4.8265555555555553</v>
      </c>
      <c r="M138" s="3">
        <v>0</v>
      </c>
      <c r="N138" s="3">
        <v>11.51622222222222</v>
      </c>
      <c r="O138" s="3">
        <f>SUM(Table2[[#This Row],[Qualified Social Work Staff Hours]:[Other Social Work Staff Hours]])/Table2[[#This Row],[MDS Census]]</f>
        <v>0.14303891802373722</v>
      </c>
      <c r="P138" s="3">
        <v>0.89255555555555555</v>
      </c>
      <c r="Q138" s="3">
        <v>5.5585555555555564</v>
      </c>
      <c r="R138" s="3">
        <f>SUM(Table2[[#This Row],[Qualified Activities Professional Hours]:[Other Activities Professional Hours]])/Table2[[#This Row],[MDS Census]]</f>
        <v>8.0126966602263344E-2</v>
      </c>
      <c r="S138" s="3">
        <v>5.477777777777777</v>
      </c>
      <c r="T138" s="3">
        <v>5.450666666666665</v>
      </c>
      <c r="U138" s="3">
        <v>0</v>
      </c>
      <c r="V138" s="3">
        <f>SUM(Table2[[#This Row],[Occupational Therapist Hours]:[OT Aide Hours]])/Table2[[#This Row],[MDS Census]]</f>
        <v>0.13573833839359645</v>
      </c>
      <c r="W138" s="3">
        <v>1.2498888888888886</v>
      </c>
      <c r="X138" s="3">
        <v>10.385111111111112</v>
      </c>
      <c r="Y138" s="3">
        <v>0</v>
      </c>
      <c r="Z138" s="3">
        <f>SUM(Table2[[#This Row],[Physical Therapist (PT) Hours]:[PT Aide Hours]])/Table2[[#This Row],[MDS Census]]</f>
        <v>0.14451421473916645</v>
      </c>
      <c r="AA138" s="3">
        <v>0</v>
      </c>
      <c r="AB138" s="3">
        <v>0</v>
      </c>
      <c r="AC138" s="3">
        <v>0</v>
      </c>
      <c r="AD138" s="3">
        <v>0</v>
      </c>
      <c r="AE138" s="3">
        <v>0</v>
      </c>
      <c r="AF138" s="3">
        <v>0</v>
      </c>
      <c r="AG138" s="3">
        <v>0</v>
      </c>
      <c r="AH138" s="1" t="s">
        <v>136</v>
      </c>
      <c r="AI138" s="17">
        <v>7</v>
      </c>
      <c r="AJ138" s="1"/>
    </row>
    <row r="139" spans="1:36" x14ac:dyDescent="0.2">
      <c r="A139" s="1" t="s">
        <v>479</v>
      </c>
      <c r="B139" s="1" t="s">
        <v>622</v>
      </c>
      <c r="C139" s="1" t="s">
        <v>1106</v>
      </c>
      <c r="D139" s="1" t="s">
        <v>1204</v>
      </c>
      <c r="E139" s="3">
        <v>113.62222222222222</v>
      </c>
      <c r="F139" s="3">
        <v>4.3555555555555552</v>
      </c>
      <c r="G139" s="3">
        <v>0.55000000000000004</v>
      </c>
      <c r="H139" s="3">
        <v>0.55277777777777781</v>
      </c>
      <c r="I139" s="3">
        <v>0.69444444444444442</v>
      </c>
      <c r="J139" s="3">
        <v>0</v>
      </c>
      <c r="K139" s="3">
        <v>0</v>
      </c>
      <c r="L139" s="3">
        <v>2.4598888888888895</v>
      </c>
      <c r="M139" s="3">
        <v>3.0834444444444444</v>
      </c>
      <c r="N139" s="3">
        <v>0</v>
      </c>
      <c r="O139" s="3">
        <f>SUM(Table2[[#This Row],[Qualified Social Work Staff Hours]:[Other Social Work Staff Hours]])/Table2[[#This Row],[MDS Census]]</f>
        <v>2.7137688245648349E-2</v>
      </c>
      <c r="P139" s="3">
        <v>5.4248888888888898</v>
      </c>
      <c r="Q139" s="3">
        <v>6.2425555555555547</v>
      </c>
      <c r="R139" s="3">
        <f>SUM(Table2[[#This Row],[Qualified Activities Professional Hours]:[Other Activities Professional Hours]])/Table2[[#This Row],[MDS Census]]</f>
        <v>0.10268628984940349</v>
      </c>
      <c r="S139" s="3">
        <v>5.6705555555555556</v>
      </c>
      <c r="T139" s="3">
        <v>17.858111111111118</v>
      </c>
      <c r="U139" s="3">
        <v>0</v>
      </c>
      <c r="V139" s="3">
        <f>SUM(Table2[[#This Row],[Occupational Therapist Hours]:[OT Aide Hours]])/Table2[[#This Row],[MDS Census]]</f>
        <v>0.20707803637786043</v>
      </c>
      <c r="W139" s="3">
        <v>7.7056666666666693</v>
      </c>
      <c r="X139" s="3">
        <v>15.904888888888889</v>
      </c>
      <c r="Y139" s="3">
        <v>0</v>
      </c>
      <c r="Z139" s="3">
        <f>SUM(Table2[[#This Row],[Physical Therapist (PT) Hours]:[PT Aide Hours]])/Table2[[#This Row],[MDS Census]]</f>
        <v>0.20779874828867595</v>
      </c>
      <c r="AA139" s="3">
        <v>0</v>
      </c>
      <c r="AB139" s="3">
        <v>0</v>
      </c>
      <c r="AC139" s="3">
        <v>0</v>
      </c>
      <c r="AD139" s="3">
        <v>0</v>
      </c>
      <c r="AE139" s="3">
        <v>0</v>
      </c>
      <c r="AF139" s="3">
        <v>0</v>
      </c>
      <c r="AG139" s="3">
        <v>0</v>
      </c>
      <c r="AH139" s="1" t="s">
        <v>137</v>
      </c>
      <c r="AI139" s="17">
        <v>7</v>
      </c>
      <c r="AJ139" s="1"/>
    </row>
    <row r="140" spans="1:36" x14ac:dyDescent="0.2">
      <c r="A140" s="1" t="s">
        <v>479</v>
      </c>
      <c r="B140" s="1" t="s">
        <v>623</v>
      </c>
      <c r="C140" s="1" t="s">
        <v>1062</v>
      </c>
      <c r="D140" s="1" t="s">
        <v>1276</v>
      </c>
      <c r="E140" s="3">
        <v>68.577777777777783</v>
      </c>
      <c r="F140" s="3">
        <v>5.5111111111111111</v>
      </c>
      <c r="G140" s="3">
        <v>0.26666666666666666</v>
      </c>
      <c r="H140" s="3">
        <v>0.2</v>
      </c>
      <c r="I140" s="3">
        <v>5.8</v>
      </c>
      <c r="J140" s="3">
        <v>0</v>
      </c>
      <c r="K140" s="3">
        <v>0</v>
      </c>
      <c r="L140" s="3">
        <v>0.35833333333333328</v>
      </c>
      <c r="M140" s="3">
        <v>5.333333333333333</v>
      </c>
      <c r="N140" s="3">
        <v>0</v>
      </c>
      <c r="O140" s="3">
        <f>SUM(Table2[[#This Row],[Qualified Social Work Staff Hours]:[Other Social Work Staff Hours]])/Table2[[#This Row],[MDS Census]]</f>
        <v>7.7770576798444582E-2</v>
      </c>
      <c r="P140" s="3">
        <v>5.1555555555555559</v>
      </c>
      <c r="Q140" s="3">
        <v>7.708333333333333</v>
      </c>
      <c r="R140" s="3">
        <f>SUM(Table2[[#This Row],[Qualified Activities Professional Hours]:[Other Activities Professional Hours]])/Table2[[#This Row],[MDS Census]]</f>
        <v>0.18758101101749836</v>
      </c>
      <c r="S140" s="3">
        <v>1.6142222222222224</v>
      </c>
      <c r="T140" s="3">
        <v>10.085333333333331</v>
      </c>
      <c r="U140" s="3">
        <v>0</v>
      </c>
      <c r="V140" s="3">
        <f>SUM(Table2[[#This Row],[Occupational Therapist Hours]:[OT Aide Hours]])/Table2[[#This Row],[MDS Census]]</f>
        <v>0.17060272197018791</v>
      </c>
      <c r="W140" s="3">
        <v>3.5672222222222212</v>
      </c>
      <c r="X140" s="3">
        <v>3.502555555555555</v>
      </c>
      <c r="Y140" s="3">
        <v>0.20077777777777778</v>
      </c>
      <c r="Z140" s="3">
        <f>SUM(Table2[[#This Row],[Physical Therapist (PT) Hours]:[PT Aide Hours]])/Table2[[#This Row],[MDS Census]]</f>
        <v>0.10601911860012959</v>
      </c>
      <c r="AA140" s="3">
        <v>0</v>
      </c>
      <c r="AB140" s="3">
        <v>0</v>
      </c>
      <c r="AC140" s="3">
        <v>0</v>
      </c>
      <c r="AD140" s="3">
        <v>0</v>
      </c>
      <c r="AE140" s="3">
        <v>0</v>
      </c>
      <c r="AF140" s="3">
        <v>0</v>
      </c>
      <c r="AG140" s="3">
        <v>0</v>
      </c>
      <c r="AH140" s="1" t="s">
        <v>138</v>
      </c>
      <c r="AI140" s="17">
        <v>7</v>
      </c>
      <c r="AJ140" s="1"/>
    </row>
    <row r="141" spans="1:36" x14ac:dyDescent="0.2">
      <c r="A141" s="1" t="s">
        <v>479</v>
      </c>
      <c r="B141" s="1" t="s">
        <v>624</v>
      </c>
      <c r="C141" s="1" t="s">
        <v>1027</v>
      </c>
      <c r="D141" s="1" t="s">
        <v>1203</v>
      </c>
      <c r="E141" s="3">
        <v>42.011111111111113</v>
      </c>
      <c r="F141" s="3">
        <v>5.3666666666666663</v>
      </c>
      <c r="G141" s="3">
        <v>0.26666666666666666</v>
      </c>
      <c r="H141" s="3">
        <v>0.12166666666666666</v>
      </c>
      <c r="I141" s="3">
        <v>0.17222222222222222</v>
      </c>
      <c r="J141" s="3">
        <v>0</v>
      </c>
      <c r="K141" s="3">
        <v>0</v>
      </c>
      <c r="L141" s="3">
        <v>1.9971111111111113</v>
      </c>
      <c r="M141" s="3">
        <v>0</v>
      </c>
      <c r="N141" s="3">
        <v>5.1749999999999998</v>
      </c>
      <c r="O141" s="3">
        <f>SUM(Table2[[#This Row],[Qualified Social Work Staff Hours]:[Other Social Work Staff Hours]])/Table2[[#This Row],[MDS Census]]</f>
        <v>0.12318169796350172</v>
      </c>
      <c r="P141" s="3">
        <v>5.5222222222222221</v>
      </c>
      <c r="Q141" s="3">
        <v>0</v>
      </c>
      <c r="R141" s="3">
        <f>SUM(Table2[[#This Row],[Qualified Activities Professional Hours]:[Other Activities Professional Hours]])/Table2[[#This Row],[MDS Census]]</f>
        <v>0.13144670722031207</v>
      </c>
      <c r="S141" s="3">
        <v>0.7473333333333334</v>
      </c>
      <c r="T141" s="3">
        <v>6.5664444444444436</v>
      </c>
      <c r="U141" s="3">
        <v>0</v>
      </c>
      <c r="V141" s="3">
        <f>SUM(Table2[[#This Row],[Occupational Therapist Hours]:[OT Aide Hours]])/Table2[[#This Row],[MDS Census]]</f>
        <v>0.17409151018249139</v>
      </c>
      <c r="W141" s="3">
        <v>0.87022222222222201</v>
      </c>
      <c r="X141" s="3">
        <v>5.4999999999999982</v>
      </c>
      <c r="Y141" s="3">
        <v>0</v>
      </c>
      <c r="Z141" s="3">
        <f>SUM(Table2[[#This Row],[Physical Therapist (PT) Hours]:[PT Aide Hours]])/Table2[[#This Row],[MDS Census]]</f>
        <v>0.15163184342766459</v>
      </c>
      <c r="AA141" s="3">
        <v>0</v>
      </c>
      <c r="AB141" s="3">
        <v>0</v>
      </c>
      <c r="AC141" s="3">
        <v>0</v>
      </c>
      <c r="AD141" s="3">
        <v>0</v>
      </c>
      <c r="AE141" s="3">
        <v>0</v>
      </c>
      <c r="AF141" s="3">
        <v>0</v>
      </c>
      <c r="AG141" s="3">
        <v>0</v>
      </c>
      <c r="AH141" s="1" t="s">
        <v>139</v>
      </c>
      <c r="AI141" s="17">
        <v>7</v>
      </c>
      <c r="AJ141" s="1"/>
    </row>
    <row r="142" spans="1:36" x14ac:dyDescent="0.2">
      <c r="A142" s="1" t="s">
        <v>479</v>
      </c>
      <c r="B142" s="1" t="s">
        <v>625</v>
      </c>
      <c r="C142" s="1" t="s">
        <v>1013</v>
      </c>
      <c r="D142" s="1" t="s">
        <v>1260</v>
      </c>
      <c r="E142" s="3">
        <v>89.7</v>
      </c>
      <c r="F142" s="3">
        <v>37.091000000000022</v>
      </c>
      <c r="G142" s="3">
        <v>0.31666666666666665</v>
      </c>
      <c r="H142" s="3">
        <v>0.32222222222222224</v>
      </c>
      <c r="I142" s="3">
        <v>0.72222222222222221</v>
      </c>
      <c r="J142" s="3">
        <v>0</v>
      </c>
      <c r="K142" s="3">
        <v>0</v>
      </c>
      <c r="L142" s="3">
        <v>3.5787777777777796</v>
      </c>
      <c r="M142" s="3">
        <v>4.8172222222222238</v>
      </c>
      <c r="N142" s="3">
        <v>0</v>
      </c>
      <c r="O142" s="3">
        <f>SUM(Table2[[#This Row],[Qualified Social Work Staff Hours]:[Other Social Work Staff Hours]])/Table2[[#This Row],[MDS Census]]</f>
        <v>5.3703703703703719E-2</v>
      </c>
      <c r="P142" s="3">
        <v>4.1514444444444463</v>
      </c>
      <c r="Q142" s="3">
        <v>4.3106666666666662</v>
      </c>
      <c r="R142" s="3">
        <f>SUM(Table2[[#This Row],[Qualified Activities Professional Hours]:[Other Activities Professional Hours]])/Table2[[#This Row],[MDS Census]]</f>
        <v>9.4337916511829573E-2</v>
      </c>
      <c r="S142" s="3">
        <v>2.7405555555555554</v>
      </c>
      <c r="T142" s="3">
        <v>3.5902222222222222</v>
      </c>
      <c r="U142" s="3">
        <v>0</v>
      </c>
      <c r="V142" s="3">
        <f>SUM(Table2[[#This Row],[Occupational Therapist Hours]:[OT Aide Hours]])/Table2[[#This Row],[MDS Census]]</f>
        <v>7.0577232751145788E-2</v>
      </c>
      <c r="W142" s="3">
        <v>3.9375555555555559</v>
      </c>
      <c r="X142" s="3">
        <v>13.033777777777781</v>
      </c>
      <c r="Y142" s="3">
        <v>0</v>
      </c>
      <c r="Z142" s="3">
        <f>SUM(Table2[[#This Row],[Physical Therapist (PT) Hours]:[PT Aide Hours]])/Table2[[#This Row],[MDS Census]]</f>
        <v>0.18920104050538836</v>
      </c>
      <c r="AA142" s="3">
        <v>0</v>
      </c>
      <c r="AB142" s="3">
        <v>0</v>
      </c>
      <c r="AC142" s="3">
        <v>0</v>
      </c>
      <c r="AD142" s="3">
        <v>0</v>
      </c>
      <c r="AE142" s="3">
        <v>0</v>
      </c>
      <c r="AF142" s="3">
        <v>0</v>
      </c>
      <c r="AG142" s="3">
        <v>0</v>
      </c>
      <c r="AH142" s="1" t="s">
        <v>140</v>
      </c>
      <c r="AI142" s="17">
        <v>7</v>
      </c>
      <c r="AJ142" s="1"/>
    </row>
    <row r="143" spans="1:36" x14ac:dyDescent="0.2">
      <c r="A143" s="1" t="s">
        <v>479</v>
      </c>
      <c r="B143" s="1" t="s">
        <v>626</v>
      </c>
      <c r="C143" s="1" t="s">
        <v>1112</v>
      </c>
      <c r="D143" s="1" t="s">
        <v>1265</v>
      </c>
      <c r="E143" s="3">
        <v>55.2</v>
      </c>
      <c r="F143" s="3">
        <v>5.6888888888888891</v>
      </c>
      <c r="G143" s="3">
        <v>0.26666666666666666</v>
      </c>
      <c r="H143" s="3">
        <v>0.26666666666666666</v>
      </c>
      <c r="I143" s="3">
        <v>0.26666666666666666</v>
      </c>
      <c r="J143" s="3">
        <v>0</v>
      </c>
      <c r="K143" s="3">
        <v>0</v>
      </c>
      <c r="L143" s="3">
        <v>0.76866666666666672</v>
      </c>
      <c r="M143" s="3">
        <v>0</v>
      </c>
      <c r="N143" s="3">
        <v>6.6749999999999998</v>
      </c>
      <c r="O143" s="3">
        <f>SUM(Table2[[#This Row],[Qualified Social Work Staff Hours]:[Other Social Work Staff Hours]])/Table2[[#This Row],[MDS Census]]</f>
        <v>0.12092391304347826</v>
      </c>
      <c r="P143" s="3">
        <v>4.041666666666667</v>
      </c>
      <c r="Q143" s="3">
        <v>0</v>
      </c>
      <c r="R143" s="3">
        <f>SUM(Table2[[#This Row],[Qualified Activities Professional Hours]:[Other Activities Professional Hours]])/Table2[[#This Row],[MDS Census]]</f>
        <v>7.3218599033816431E-2</v>
      </c>
      <c r="S143" s="3">
        <v>0.38988888888888901</v>
      </c>
      <c r="T143" s="3">
        <v>5.5223333333333331</v>
      </c>
      <c r="U143" s="3">
        <v>0</v>
      </c>
      <c r="V143" s="3">
        <f>SUM(Table2[[#This Row],[Occupational Therapist Hours]:[OT Aide Hours]])/Table2[[#This Row],[MDS Census]]</f>
        <v>0.10710547504025764</v>
      </c>
      <c r="W143" s="3">
        <v>0.3823333333333333</v>
      </c>
      <c r="X143" s="3">
        <v>4.9260000000000002</v>
      </c>
      <c r="Y143" s="3">
        <v>0</v>
      </c>
      <c r="Z143" s="3">
        <f>SUM(Table2[[#This Row],[Physical Therapist (PT) Hours]:[PT Aide Hours]])/Table2[[#This Row],[MDS Census]]</f>
        <v>9.6165458937198064E-2</v>
      </c>
      <c r="AA143" s="3">
        <v>0</v>
      </c>
      <c r="AB143" s="3">
        <v>0</v>
      </c>
      <c r="AC143" s="3">
        <v>0</v>
      </c>
      <c r="AD143" s="3">
        <v>0</v>
      </c>
      <c r="AE143" s="3">
        <v>0</v>
      </c>
      <c r="AF143" s="3">
        <v>0</v>
      </c>
      <c r="AG143" s="3">
        <v>0</v>
      </c>
      <c r="AH143" s="1" t="s">
        <v>141</v>
      </c>
      <c r="AI143" s="17">
        <v>7</v>
      </c>
      <c r="AJ143" s="1"/>
    </row>
    <row r="144" spans="1:36" x14ac:dyDescent="0.2">
      <c r="A144" s="1" t="s">
        <v>479</v>
      </c>
      <c r="B144" s="1" t="s">
        <v>627</v>
      </c>
      <c r="C144" s="1" t="s">
        <v>1113</v>
      </c>
      <c r="D144" s="1" t="s">
        <v>1214</v>
      </c>
      <c r="E144" s="3">
        <v>50.477777777777774</v>
      </c>
      <c r="F144" s="3">
        <v>11.824666666666667</v>
      </c>
      <c r="G144" s="3">
        <v>0</v>
      </c>
      <c r="H144" s="3">
        <v>0.16666666666666666</v>
      </c>
      <c r="I144" s="3">
        <v>0.46666666666666667</v>
      </c>
      <c r="J144" s="3">
        <v>0</v>
      </c>
      <c r="K144" s="3">
        <v>0</v>
      </c>
      <c r="L144" s="3">
        <v>2.7886666666666668</v>
      </c>
      <c r="M144" s="3">
        <v>0</v>
      </c>
      <c r="N144" s="3">
        <v>4.8418888888888878</v>
      </c>
      <c r="O144" s="3">
        <f>SUM(Table2[[#This Row],[Qualified Social Work Staff Hours]:[Other Social Work Staff Hours]])/Table2[[#This Row],[MDS Census]]</f>
        <v>9.5921197446621156E-2</v>
      </c>
      <c r="P144" s="3">
        <v>5.4291111111111103</v>
      </c>
      <c r="Q144" s="3">
        <v>0</v>
      </c>
      <c r="R144" s="3">
        <f>SUM(Table2[[#This Row],[Qualified Activities Professional Hours]:[Other Activities Professional Hours]])/Table2[[#This Row],[MDS Census]]</f>
        <v>0.10755447941888618</v>
      </c>
      <c r="S144" s="3">
        <v>0.6711111111111111</v>
      </c>
      <c r="T144" s="3">
        <v>4.6729999999999974</v>
      </c>
      <c r="U144" s="3">
        <v>0</v>
      </c>
      <c r="V144" s="3">
        <f>SUM(Table2[[#This Row],[Occupational Therapist Hours]:[OT Aide Hours]])/Table2[[#This Row],[MDS Census]]</f>
        <v>0.10587057010785821</v>
      </c>
      <c r="W144" s="3">
        <v>1.3698888888888889</v>
      </c>
      <c r="X144" s="3">
        <v>5.5942222222222195</v>
      </c>
      <c r="Y144" s="3">
        <v>0</v>
      </c>
      <c r="Z144" s="3">
        <f>SUM(Table2[[#This Row],[Physical Therapist (PT) Hours]:[PT Aide Hours]])/Table2[[#This Row],[MDS Census]]</f>
        <v>0.13796390050627336</v>
      </c>
      <c r="AA144" s="3">
        <v>0</v>
      </c>
      <c r="AB144" s="3">
        <v>0</v>
      </c>
      <c r="AC144" s="3">
        <v>0</v>
      </c>
      <c r="AD144" s="3">
        <v>0</v>
      </c>
      <c r="AE144" s="3">
        <v>0</v>
      </c>
      <c r="AF144" s="3">
        <v>0</v>
      </c>
      <c r="AG144" s="3">
        <v>0</v>
      </c>
      <c r="AH144" s="1" t="s">
        <v>142</v>
      </c>
      <c r="AI144" s="17">
        <v>7</v>
      </c>
      <c r="AJ144" s="1"/>
    </row>
    <row r="145" spans="1:36" x14ac:dyDescent="0.2">
      <c r="A145" s="1" t="s">
        <v>479</v>
      </c>
      <c r="B145" s="1" t="s">
        <v>628</v>
      </c>
      <c r="C145" s="1" t="s">
        <v>1114</v>
      </c>
      <c r="D145" s="1" t="s">
        <v>1285</v>
      </c>
      <c r="E145" s="3">
        <v>54.5</v>
      </c>
      <c r="F145" s="3">
        <v>21.761111111111113</v>
      </c>
      <c r="G145" s="3">
        <v>0</v>
      </c>
      <c r="H145" s="3">
        <v>31.727777777777778</v>
      </c>
      <c r="I145" s="3">
        <v>0</v>
      </c>
      <c r="J145" s="3">
        <v>0</v>
      </c>
      <c r="K145" s="3">
        <v>0</v>
      </c>
      <c r="L145" s="3">
        <v>0</v>
      </c>
      <c r="M145" s="3">
        <v>0</v>
      </c>
      <c r="N145" s="3">
        <v>5.552777777777778</v>
      </c>
      <c r="O145" s="3">
        <f>SUM(Table2[[#This Row],[Qualified Social Work Staff Hours]:[Other Social Work Staff Hours]])/Table2[[#This Row],[MDS Census]]</f>
        <v>0.10188583078491335</v>
      </c>
      <c r="P145" s="3">
        <v>4.6416666666666666</v>
      </c>
      <c r="Q145" s="3">
        <v>0</v>
      </c>
      <c r="R145" s="3">
        <f>SUM(Table2[[#This Row],[Qualified Activities Professional Hours]:[Other Activities Professional Hours]])/Table2[[#This Row],[MDS Census]]</f>
        <v>8.516819571865443E-2</v>
      </c>
      <c r="S145" s="3">
        <v>0</v>
      </c>
      <c r="T145" s="3">
        <v>0</v>
      </c>
      <c r="U145" s="3">
        <v>0</v>
      </c>
      <c r="V145" s="3">
        <f>SUM(Table2[[#This Row],[Occupational Therapist Hours]:[OT Aide Hours]])/Table2[[#This Row],[MDS Census]]</f>
        <v>0</v>
      </c>
      <c r="W145" s="3">
        <v>0</v>
      </c>
      <c r="X145" s="3">
        <v>0</v>
      </c>
      <c r="Y145" s="3">
        <v>0</v>
      </c>
      <c r="Z145" s="3">
        <f>SUM(Table2[[#This Row],[Physical Therapist (PT) Hours]:[PT Aide Hours]])/Table2[[#This Row],[MDS Census]]</f>
        <v>0</v>
      </c>
      <c r="AA145" s="3">
        <v>0</v>
      </c>
      <c r="AB145" s="3">
        <v>0</v>
      </c>
      <c r="AC145" s="3">
        <v>0</v>
      </c>
      <c r="AD145" s="3">
        <v>0</v>
      </c>
      <c r="AE145" s="3">
        <v>0</v>
      </c>
      <c r="AF145" s="3">
        <v>0</v>
      </c>
      <c r="AG145" s="3">
        <v>0</v>
      </c>
      <c r="AH145" s="1" t="s">
        <v>143</v>
      </c>
      <c r="AI145" s="17">
        <v>7</v>
      </c>
      <c r="AJ145" s="1"/>
    </row>
    <row r="146" spans="1:36" x14ac:dyDescent="0.2">
      <c r="A146" s="1" t="s">
        <v>479</v>
      </c>
      <c r="B146" s="1" t="s">
        <v>629</v>
      </c>
      <c r="C146" s="1" t="s">
        <v>1115</v>
      </c>
      <c r="D146" s="1" t="s">
        <v>1274</v>
      </c>
      <c r="E146" s="3">
        <v>16.733333333333334</v>
      </c>
      <c r="F146" s="3">
        <v>5.6</v>
      </c>
      <c r="G146" s="3">
        <v>0.28333333333333333</v>
      </c>
      <c r="H146" s="3">
        <v>9.4444444444444442E-2</v>
      </c>
      <c r="I146" s="3">
        <v>9.4444444444444442E-2</v>
      </c>
      <c r="J146" s="3">
        <v>0</v>
      </c>
      <c r="K146" s="3">
        <v>0</v>
      </c>
      <c r="L146" s="3">
        <v>0</v>
      </c>
      <c r="M146" s="3">
        <v>4.0769999999999991</v>
      </c>
      <c r="N146" s="3">
        <v>1.5066666666666666</v>
      </c>
      <c r="O146" s="3">
        <f>SUM(Table2[[#This Row],[Qualified Social Work Staff Hours]:[Other Social Work Staff Hours]])/Table2[[#This Row],[MDS Census]]</f>
        <v>0.33368525896414336</v>
      </c>
      <c r="P146" s="3">
        <v>1.3431111111111111</v>
      </c>
      <c r="Q146" s="3">
        <v>0.33977777777777773</v>
      </c>
      <c r="R146" s="3">
        <f>SUM(Table2[[#This Row],[Qualified Activities Professional Hours]:[Other Activities Professional Hours]])/Table2[[#This Row],[MDS Census]]</f>
        <v>0.10057104913678619</v>
      </c>
      <c r="S146" s="3">
        <v>1.9854444444444443</v>
      </c>
      <c r="T146" s="3">
        <v>0</v>
      </c>
      <c r="U146" s="3">
        <v>0.75755555555555565</v>
      </c>
      <c r="V146" s="3">
        <f>SUM(Table2[[#This Row],[Occupational Therapist Hours]:[OT Aide Hours]])/Table2[[#This Row],[MDS Census]]</f>
        <v>0.16392430278884459</v>
      </c>
      <c r="W146" s="3">
        <v>0.31111111111111112</v>
      </c>
      <c r="X146" s="3">
        <v>1.0706666666666664</v>
      </c>
      <c r="Y146" s="3">
        <v>0</v>
      </c>
      <c r="Z146" s="3">
        <f>SUM(Table2[[#This Row],[Physical Therapist (PT) Hours]:[PT Aide Hours]])/Table2[[#This Row],[MDS Census]]</f>
        <v>8.2576361221779526E-2</v>
      </c>
      <c r="AA146" s="3">
        <v>0</v>
      </c>
      <c r="AB146" s="3">
        <v>0</v>
      </c>
      <c r="AC146" s="3">
        <v>0</v>
      </c>
      <c r="AD146" s="3">
        <v>0</v>
      </c>
      <c r="AE146" s="3">
        <v>0</v>
      </c>
      <c r="AF146" s="3">
        <v>0</v>
      </c>
      <c r="AG146" s="3">
        <v>0</v>
      </c>
      <c r="AH146" s="1" t="s">
        <v>144</v>
      </c>
      <c r="AI146" s="17">
        <v>7</v>
      </c>
      <c r="AJ146" s="1"/>
    </row>
    <row r="147" spans="1:36" x14ac:dyDescent="0.2">
      <c r="A147" s="1" t="s">
        <v>479</v>
      </c>
      <c r="B147" s="1" t="s">
        <v>630</v>
      </c>
      <c r="C147" s="1" t="s">
        <v>981</v>
      </c>
      <c r="D147" s="1" t="s">
        <v>1299</v>
      </c>
      <c r="E147" s="3">
        <v>96.988888888888894</v>
      </c>
      <c r="F147" s="3">
        <v>10.500444444444442</v>
      </c>
      <c r="G147" s="3">
        <v>1.3972222222222221</v>
      </c>
      <c r="H147" s="3">
        <v>0.33333333333333331</v>
      </c>
      <c r="I147" s="3">
        <v>0.8</v>
      </c>
      <c r="J147" s="3">
        <v>0</v>
      </c>
      <c r="K147" s="3">
        <v>0</v>
      </c>
      <c r="L147" s="3">
        <v>3.351666666666667</v>
      </c>
      <c r="M147" s="3">
        <v>0</v>
      </c>
      <c r="N147" s="3">
        <v>7.8692222222222226</v>
      </c>
      <c r="O147" s="3">
        <f>SUM(Table2[[#This Row],[Qualified Social Work Staff Hours]:[Other Social Work Staff Hours]])/Table2[[#This Row],[MDS Census]]</f>
        <v>8.1135296139305757E-2</v>
      </c>
      <c r="P147" s="3">
        <v>5.2225555555555569</v>
      </c>
      <c r="Q147" s="3">
        <v>5.2136666666666658</v>
      </c>
      <c r="R147" s="3">
        <f>SUM(Table2[[#This Row],[Qualified Activities Professional Hours]:[Other Activities Professional Hours]])/Table2[[#This Row],[MDS Census]]</f>
        <v>0.10760224538893345</v>
      </c>
      <c r="S147" s="3">
        <v>3.5</v>
      </c>
      <c r="T147" s="3">
        <v>5.4074444444444456</v>
      </c>
      <c r="U147" s="3">
        <v>0</v>
      </c>
      <c r="V147" s="3">
        <f>SUM(Table2[[#This Row],[Occupational Therapist Hours]:[OT Aide Hours]])/Table2[[#This Row],[MDS Census]]</f>
        <v>9.1839844197502588E-2</v>
      </c>
      <c r="W147" s="3">
        <v>4.53</v>
      </c>
      <c r="X147" s="3">
        <v>5.4122222222222209</v>
      </c>
      <c r="Y147" s="3">
        <v>0</v>
      </c>
      <c r="Z147" s="3">
        <f>SUM(Table2[[#This Row],[Physical Therapist (PT) Hours]:[PT Aide Hours]])/Table2[[#This Row],[MDS Census]]</f>
        <v>0.10250887845113986</v>
      </c>
      <c r="AA147" s="3">
        <v>0</v>
      </c>
      <c r="AB147" s="3">
        <v>0</v>
      </c>
      <c r="AC147" s="3">
        <v>0</v>
      </c>
      <c r="AD147" s="3">
        <v>0</v>
      </c>
      <c r="AE147" s="3">
        <v>0</v>
      </c>
      <c r="AF147" s="3">
        <v>0</v>
      </c>
      <c r="AG147" s="3">
        <v>0</v>
      </c>
      <c r="AH147" s="1" t="s">
        <v>145</v>
      </c>
      <c r="AI147" s="17">
        <v>7</v>
      </c>
      <c r="AJ147" s="1"/>
    </row>
    <row r="148" spans="1:36" x14ac:dyDescent="0.2">
      <c r="A148" s="1" t="s">
        <v>479</v>
      </c>
      <c r="B148" s="1" t="s">
        <v>631</v>
      </c>
      <c r="C148" s="1" t="s">
        <v>971</v>
      </c>
      <c r="D148" s="1" t="s">
        <v>1280</v>
      </c>
      <c r="E148" s="3">
        <v>60.5</v>
      </c>
      <c r="F148" s="3">
        <v>5.3166666666666664</v>
      </c>
      <c r="G148" s="3">
        <v>7.7777777777777776E-3</v>
      </c>
      <c r="H148" s="3">
        <v>0.64333333333333331</v>
      </c>
      <c r="I148" s="3">
        <v>0.19166666666666668</v>
      </c>
      <c r="J148" s="3">
        <v>0</v>
      </c>
      <c r="K148" s="3">
        <v>0</v>
      </c>
      <c r="L148" s="3">
        <v>1.6021111111111117</v>
      </c>
      <c r="M148" s="3">
        <v>0</v>
      </c>
      <c r="N148" s="3">
        <v>5.7751111111111113</v>
      </c>
      <c r="O148" s="3">
        <f>SUM(Table2[[#This Row],[Qualified Social Work Staff Hours]:[Other Social Work Staff Hours]])/Table2[[#This Row],[MDS Census]]</f>
        <v>9.5456382001836551E-2</v>
      </c>
      <c r="P148" s="3">
        <v>8.8187777777777772</v>
      </c>
      <c r="Q148" s="3">
        <v>5.322222222222222</v>
      </c>
      <c r="R148" s="3">
        <f>SUM(Table2[[#This Row],[Qualified Activities Professional Hours]:[Other Activities Professional Hours]])/Table2[[#This Row],[MDS Census]]</f>
        <v>0.23373553719008261</v>
      </c>
      <c r="S148" s="3">
        <v>0.37966666666666654</v>
      </c>
      <c r="T148" s="3">
        <v>5.4070000000000009</v>
      </c>
      <c r="U148" s="3">
        <v>0</v>
      </c>
      <c r="V148" s="3">
        <f>SUM(Table2[[#This Row],[Occupational Therapist Hours]:[OT Aide Hours]])/Table2[[#This Row],[MDS Census]]</f>
        <v>9.5647382920110199E-2</v>
      </c>
      <c r="W148" s="3">
        <v>3.2793333333333332</v>
      </c>
      <c r="X148" s="3">
        <v>4.7959999999999994</v>
      </c>
      <c r="Y148" s="3">
        <v>0</v>
      </c>
      <c r="Z148" s="3">
        <f>SUM(Table2[[#This Row],[Physical Therapist (PT) Hours]:[PT Aide Hours]])/Table2[[#This Row],[MDS Census]]</f>
        <v>0.13347658402203857</v>
      </c>
      <c r="AA148" s="3">
        <v>0</v>
      </c>
      <c r="AB148" s="3">
        <v>0</v>
      </c>
      <c r="AC148" s="3">
        <v>0</v>
      </c>
      <c r="AD148" s="3">
        <v>0</v>
      </c>
      <c r="AE148" s="3">
        <v>0</v>
      </c>
      <c r="AF148" s="3">
        <v>0</v>
      </c>
      <c r="AG148" s="3">
        <v>0</v>
      </c>
      <c r="AH148" s="1" t="s">
        <v>146</v>
      </c>
      <c r="AI148" s="17">
        <v>7</v>
      </c>
      <c r="AJ148" s="1"/>
    </row>
    <row r="149" spans="1:36" x14ac:dyDescent="0.2">
      <c r="A149" s="1" t="s">
        <v>479</v>
      </c>
      <c r="B149" s="1" t="s">
        <v>632</v>
      </c>
      <c r="C149" s="1" t="s">
        <v>1025</v>
      </c>
      <c r="D149" s="1" t="s">
        <v>1276</v>
      </c>
      <c r="E149" s="3">
        <v>45.1</v>
      </c>
      <c r="F149" s="3">
        <v>27.36677777777777</v>
      </c>
      <c r="G149" s="3">
        <v>0.37222222222222223</v>
      </c>
      <c r="H149" s="3">
        <v>1.3888888888888888</v>
      </c>
      <c r="I149" s="3">
        <v>2.2728888888888887</v>
      </c>
      <c r="J149" s="3">
        <v>0</v>
      </c>
      <c r="K149" s="3">
        <v>0</v>
      </c>
      <c r="L149" s="3">
        <v>8.8138888888888882</v>
      </c>
      <c r="M149" s="3">
        <v>10.338888888888889</v>
      </c>
      <c r="N149" s="3">
        <v>0</v>
      </c>
      <c r="O149" s="3">
        <f>SUM(Table2[[#This Row],[Qualified Social Work Staff Hours]:[Other Social Work Staff Hours]])/Table2[[#This Row],[MDS Census]]</f>
        <v>0.22924365607292435</v>
      </c>
      <c r="P149" s="3">
        <v>4.1031111111111098</v>
      </c>
      <c r="Q149" s="3">
        <v>5.0869999999999989</v>
      </c>
      <c r="R149" s="3">
        <f>SUM(Table2[[#This Row],[Qualified Activities Professional Hours]:[Other Activities Professional Hours]])/Table2[[#This Row],[MDS Census]]</f>
        <v>0.20377186499137712</v>
      </c>
      <c r="S149" s="3">
        <v>17.991666666666667</v>
      </c>
      <c r="T149" s="3">
        <v>22.261111111111113</v>
      </c>
      <c r="U149" s="3">
        <v>0</v>
      </c>
      <c r="V149" s="3">
        <f>SUM(Table2[[#This Row],[Occupational Therapist Hours]:[OT Aide Hours]])/Table2[[#This Row],[MDS Census]]</f>
        <v>0.89252278886425229</v>
      </c>
      <c r="W149" s="3">
        <v>12.744444444444444</v>
      </c>
      <c r="X149" s="3">
        <v>24.819444444444443</v>
      </c>
      <c r="Y149" s="3">
        <v>0</v>
      </c>
      <c r="Z149" s="3">
        <f>SUM(Table2[[#This Row],[Physical Therapist (PT) Hours]:[PT Aide Hours]])/Table2[[#This Row],[MDS Census]]</f>
        <v>0.83290219265829002</v>
      </c>
      <c r="AA149" s="3">
        <v>0</v>
      </c>
      <c r="AB149" s="3">
        <v>4.7867777777777727</v>
      </c>
      <c r="AC149" s="3">
        <v>0</v>
      </c>
      <c r="AD149" s="3">
        <v>64.952999999999989</v>
      </c>
      <c r="AE149" s="3">
        <v>0</v>
      </c>
      <c r="AF149" s="3">
        <v>0</v>
      </c>
      <c r="AG149" s="3">
        <v>0</v>
      </c>
      <c r="AH149" s="1" t="s">
        <v>147</v>
      </c>
      <c r="AI149" s="17">
        <v>7</v>
      </c>
      <c r="AJ149" s="1"/>
    </row>
    <row r="150" spans="1:36" x14ac:dyDescent="0.2">
      <c r="A150" s="1" t="s">
        <v>479</v>
      </c>
      <c r="B150" s="1" t="s">
        <v>633</v>
      </c>
      <c r="C150" s="1" t="s">
        <v>988</v>
      </c>
      <c r="D150" s="1" t="s">
        <v>1206</v>
      </c>
      <c r="E150" s="3">
        <v>68.222222222222229</v>
      </c>
      <c r="F150" s="3">
        <v>16.760222222222222</v>
      </c>
      <c r="G150" s="3">
        <v>0</v>
      </c>
      <c r="H150" s="3">
        <v>0</v>
      </c>
      <c r="I150" s="3">
        <v>0</v>
      </c>
      <c r="J150" s="3">
        <v>0</v>
      </c>
      <c r="K150" s="3">
        <v>0</v>
      </c>
      <c r="L150" s="3">
        <v>0.56222222222222229</v>
      </c>
      <c r="M150" s="3">
        <v>0</v>
      </c>
      <c r="N150" s="3">
        <v>0</v>
      </c>
      <c r="O150" s="3">
        <f>SUM(Table2[[#This Row],[Qualified Social Work Staff Hours]:[Other Social Work Staff Hours]])/Table2[[#This Row],[MDS Census]]</f>
        <v>0</v>
      </c>
      <c r="P150" s="3">
        <v>4.871888888888888</v>
      </c>
      <c r="Q150" s="3">
        <v>4.8522222222222231</v>
      </c>
      <c r="R150" s="3">
        <f>SUM(Table2[[#This Row],[Qualified Activities Professional Hours]:[Other Activities Professional Hours]])/Table2[[#This Row],[MDS Census]]</f>
        <v>0.1425358306188925</v>
      </c>
      <c r="S150" s="3">
        <v>0.72466666666666668</v>
      </c>
      <c r="T150" s="3">
        <v>3.5124444444444425</v>
      </c>
      <c r="U150" s="3">
        <v>0</v>
      </c>
      <c r="V150" s="3">
        <f>SUM(Table2[[#This Row],[Occupational Therapist Hours]:[OT Aide Hours]])/Table2[[#This Row],[MDS Census]]</f>
        <v>6.2107491856677494E-2</v>
      </c>
      <c r="W150" s="3">
        <v>1.1596666666666668</v>
      </c>
      <c r="X150" s="3">
        <v>4.6648888888888891</v>
      </c>
      <c r="Y150" s="3">
        <v>0</v>
      </c>
      <c r="Z150" s="3">
        <f>SUM(Table2[[#This Row],[Physical Therapist (PT) Hours]:[PT Aide Hours]])/Table2[[#This Row],[MDS Census]]</f>
        <v>8.5376221498371332E-2</v>
      </c>
      <c r="AA150" s="3">
        <v>0</v>
      </c>
      <c r="AB150" s="3">
        <v>0</v>
      </c>
      <c r="AC150" s="3">
        <v>0</v>
      </c>
      <c r="AD150" s="3">
        <v>70.574555555555548</v>
      </c>
      <c r="AE150" s="3">
        <v>0</v>
      </c>
      <c r="AF150" s="3">
        <v>0</v>
      </c>
      <c r="AG150" s="3">
        <v>0</v>
      </c>
      <c r="AH150" s="1" t="s">
        <v>148</v>
      </c>
      <c r="AI150" s="17">
        <v>7</v>
      </c>
      <c r="AJ150" s="1"/>
    </row>
    <row r="151" spans="1:36" x14ac:dyDescent="0.2">
      <c r="A151" s="1" t="s">
        <v>479</v>
      </c>
      <c r="B151" s="1" t="s">
        <v>634</v>
      </c>
      <c r="C151" s="1" t="s">
        <v>967</v>
      </c>
      <c r="D151" s="1" t="s">
        <v>1243</v>
      </c>
      <c r="E151" s="3">
        <v>42.833333333333336</v>
      </c>
      <c r="F151" s="3">
        <v>9.57</v>
      </c>
      <c r="G151" s="3">
        <v>0</v>
      </c>
      <c r="H151" s="3">
        <v>0</v>
      </c>
      <c r="I151" s="3">
        <v>0.16666666666666666</v>
      </c>
      <c r="J151" s="3">
        <v>0</v>
      </c>
      <c r="K151" s="3">
        <v>0</v>
      </c>
      <c r="L151" s="3">
        <v>1.2072222222222222</v>
      </c>
      <c r="M151" s="3">
        <v>2.8127777777777774</v>
      </c>
      <c r="N151" s="3">
        <v>0</v>
      </c>
      <c r="O151" s="3">
        <f>SUM(Table2[[#This Row],[Qualified Social Work Staff Hours]:[Other Social Work Staff Hours]])/Table2[[#This Row],[MDS Census]]</f>
        <v>6.5667963683527869E-2</v>
      </c>
      <c r="P151" s="3">
        <v>3.9133333333333331</v>
      </c>
      <c r="Q151" s="3">
        <v>0</v>
      </c>
      <c r="R151" s="3">
        <f>SUM(Table2[[#This Row],[Qualified Activities Professional Hours]:[Other Activities Professional Hours]])/Table2[[#This Row],[MDS Census]]</f>
        <v>9.1361867704280147E-2</v>
      </c>
      <c r="S151" s="3">
        <v>0.51400000000000001</v>
      </c>
      <c r="T151" s="3">
        <v>4.8747777777777781</v>
      </c>
      <c r="U151" s="3">
        <v>0</v>
      </c>
      <c r="V151" s="3">
        <f>SUM(Table2[[#This Row],[Occupational Therapist Hours]:[OT Aide Hours]])/Table2[[#This Row],[MDS Census]]</f>
        <v>0.12580804150453956</v>
      </c>
      <c r="W151" s="3">
        <v>0.218</v>
      </c>
      <c r="X151" s="3">
        <v>5.8276666666666657</v>
      </c>
      <c r="Y151" s="3">
        <v>0.40444444444444444</v>
      </c>
      <c r="Z151" s="3">
        <f>SUM(Table2[[#This Row],[Physical Therapist (PT) Hours]:[PT Aide Hours]])/Table2[[#This Row],[MDS Census]]</f>
        <v>0.15058625162127104</v>
      </c>
      <c r="AA151" s="3">
        <v>0</v>
      </c>
      <c r="AB151" s="3">
        <v>0</v>
      </c>
      <c r="AC151" s="3">
        <v>0</v>
      </c>
      <c r="AD151" s="3">
        <v>29.41611111111111</v>
      </c>
      <c r="AE151" s="3">
        <v>0</v>
      </c>
      <c r="AF151" s="3">
        <v>0</v>
      </c>
      <c r="AG151" s="3">
        <v>0</v>
      </c>
      <c r="AH151" s="1" t="s">
        <v>149</v>
      </c>
      <c r="AI151" s="17">
        <v>7</v>
      </c>
      <c r="AJ151" s="1"/>
    </row>
    <row r="152" spans="1:36" x14ac:dyDescent="0.2">
      <c r="A152" s="1" t="s">
        <v>479</v>
      </c>
      <c r="B152" s="1" t="s">
        <v>635</v>
      </c>
      <c r="C152" s="1" t="s">
        <v>1050</v>
      </c>
      <c r="D152" s="1" t="s">
        <v>1276</v>
      </c>
      <c r="E152" s="3">
        <v>82.644444444444446</v>
      </c>
      <c r="F152" s="3">
        <v>5.5111111111111111</v>
      </c>
      <c r="G152" s="3">
        <v>0</v>
      </c>
      <c r="H152" s="3">
        <v>0</v>
      </c>
      <c r="I152" s="3">
        <v>8.7000000000000046</v>
      </c>
      <c r="J152" s="3">
        <v>0</v>
      </c>
      <c r="K152" s="3">
        <v>0</v>
      </c>
      <c r="L152" s="3">
        <v>10.213777777777779</v>
      </c>
      <c r="M152" s="3">
        <v>5.4111111111111114</v>
      </c>
      <c r="N152" s="3">
        <v>10.311111111111112</v>
      </c>
      <c r="O152" s="3">
        <f>SUM(Table2[[#This Row],[Qualified Social Work Staff Hours]:[Other Social Work Staff Hours]])/Table2[[#This Row],[MDS Census]]</f>
        <v>0.19023931164291477</v>
      </c>
      <c r="P152" s="3">
        <v>0</v>
      </c>
      <c r="Q152" s="3">
        <v>22.574777777777769</v>
      </c>
      <c r="R152" s="3">
        <f>SUM(Table2[[#This Row],[Qualified Activities Professional Hours]:[Other Activities Professional Hours]])/Table2[[#This Row],[MDS Census]]</f>
        <v>0.27315541812315125</v>
      </c>
      <c r="S152" s="3">
        <v>10.920777777777776</v>
      </c>
      <c r="T152" s="3">
        <v>7.842666666666668</v>
      </c>
      <c r="U152" s="3">
        <v>0</v>
      </c>
      <c r="V152" s="3">
        <f>SUM(Table2[[#This Row],[Occupational Therapist Hours]:[OT Aide Hours]])/Table2[[#This Row],[MDS Census]]</f>
        <v>0.22703818230707179</v>
      </c>
      <c r="W152" s="3">
        <v>5.8614444444444453</v>
      </c>
      <c r="X152" s="3">
        <v>12.547777777777778</v>
      </c>
      <c r="Y152" s="3">
        <v>0.11799999999999999</v>
      </c>
      <c r="Z152" s="3">
        <f>SUM(Table2[[#This Row],[Physical Therapist (PT) Hours]:[PT Aide Hours]])/Table2[[#This Row],[MDS Census]]</f>
        <v>0.22417988706641567</v>
      </c>
      <c r="AA152" s="3">
        <v>0</v>
      </c>
      <c r="AB152" s="3">
        <v>0</v>
      </c>
      <c r="AC152" s="3">
        <v>0</v>
      </c>
      <c r="AD152" s="3">
        <v>0</v>
      </c>
      <c r="AE152" s="3">
        <v>0</v>
      </c>
      <c r="AF152" s="3">
        <v>0</v>
      </c>
      <c r="AG152" s="3">
        <v>0</v>
      </c>
      <c r="AH152" s="1" t="s">
        <v>150</v>
      </c>
      <c r="AI152" s="17">
        <v>7</v>
      </c>
      <c r="AJ152" s="1"/>
    </row>
    <row r="153" spans="1:36" x14ac:dyDescent="0.2">
      <c r="A153" s="1" t="s">
        <v>479</v>
      </c>
      <c r="B153" s="1" t="s">
        <v>636</v>
      </c>
      <c r="C153" s="1" t="s">
        <v>1016</v>
      </c>
      <c r="D153" s="1" t="s">
        <v>1232</v>
      </c>
      <c r="E153" s="3">
        <v>32.388888888888886</v>
      </c>
      <c r="F153" s="3">
        <v>10.167444444444445</v>
      </c>
      <c r="G153" s="3">
        <v>0.33888888888888891</v>
      </c>
      <c r="H153" s="3">
        <v>0.10833333333333334</v>
      </c>
      <c r="I153" s="3">
        <v>0.2</v>
      </c>
      <c r="J153" s="3">
        <v>0</v>
      </c>
      <c r="K153" s="3">
        <v>0</v>
      </c>
      <c r="L153" s="3">
        <v>0.34144444444444438</v>
      </c>
      <c r="M153" s="3">
        <v>0</v>
      </c>
      <c r="N153" s="3">
        <v>4.5063333333333331</v>
      </c>
      <c r="O153" s="3">
        <f>SUM(Table2[[#This Row],[Qualified Social Work Staff Hours]:[Other Social Work Staff Hours]])/Table2[[#This Row],[MDS Census]]</f>
        <v>0.13913207547169812</v>
      </c>
      <c r="P153" s="3">
        <v>3.7494444444444444</v>
      </c>
      <c r="Q153" s="3">
        <v>0</v>
      </c>
      <c r="R153" s="3">
        <f>SUM(Table2[[#This Row],[Qualified Activities Professional Hours]:[Other Activities Professional Hours]])/Table2[[#This Row],[MDS Census]]</f>
        <v>0.11576329331046313</v>
      </c>
      <c r="S153" s="3">
        <v>0.74477777777777776</v>
      </c>
      <c r="T153" s="3">
        <v>2.1601111111111106</v>
      </c>
      <c r="U153" s="3">
        <v>0</v>
      </c>
      <c r="V153" s="3">
        <f>SUM(Table2[[#This Row],[Occupational Therapist Hours]:[OT Aide Hours]])/Table2[[#This Row],[MDS Census]]</f>
        <v>8.9687821612349908E-2</v>
      </c>
      <c r="W153" s="3">
        <v>0.36555555555555552</v>
      </c>
      <c r="X153" s="3">
        <v>2.0875555555555558</v>
      </c>
      <c r="Y153" s="3">
        <v>0</v>
      </c>
      <c r="Z153" s="3">
        <f>SUM(Table2[[#This Row],[Physical Therapist (PT) Hours]:[PT Aide Hours]])/Table2[[#This Row],[MDS Census]]</f>
        <v>7.5739279588336206E-2</v>
      </c>
      <c r="AA153" s="3">
        <v>0</v>
      </c>
      <c r="AB153" s="3">
        <v>0</v>
      </c>
      <c r="AC153" s="3">
        <v>0</v>
      </c>
      <c r="AD153" s="3">
        <v>0</v>
      </c>
      <c r="AE153" s="3">
        <v>0</v>
      </c>
      <c r="AF153" s="3">
        <v>0</v>
      </c>
      <c r="AG153" s="3">
        <v>0</v>
      </c>
      <c r="AH153" s="1" t="s">
        <v>151</v>
      </c>
      <c r="AI153" s="17">
        <v>7</v>
      </c>
      <c r="AJ153" s="1"/>
    </row>
    <row r="154" spans="1:36" x14ac:dyDescent="0.2">
      <c r="A154" s="1" t="s">
        <v>479</v>
      </c>
      <c r="B154" s="1" t="s">
        <v>637</v>
      </c>
      <c r="C154" s="1" t="s">
        <v>1038</v>
      </c>
      <c r="D154" s="1" t="s">
        <v>1221</v>
      </c>
      <c r="E154" s="3">
        <v>47.766666666666666</v>
      </c>
      <c r="F154" s="3">
        <v>13.633333333333333</v>
      </c>
      <c r="G154" s="3">
        <v>0</v>
      </c>
      <c r="H154" s="3">
        <v>0</v>
      </c>
      <c r="I154" s="3">
        <v>5.822222222222222</v>
      </c>
      <c r="J154" s="3">
        <v>0</v>
      </c>
      <c r="K154" s="3">
        <v>0</v>
      </c>
      <c r="L154" s="3">
        <v>0.21255555555555555</v>
      </c>
      <c r="M154" s="3">
        <v>0</v>
      </c>
      <c r="N154" s="3">
        <v>5.7666666666666666</v>
      </c>
      <c r="O154" s="3">
        <f>SUM(Table2[[#This Row],[Qualified Social Work Staff Hours]:[Other Social Work Staff Hours]])/Table2[[#This Row],[MDS Census]]</f>
        <v>0.12072575017445918</v>
      </c>
      <c r="P154" s="3">
        <v>4.8555555555555552</v>
      </c>
      <c r="Q154" s="3">
        <v>5.3388888888888886</v>
      </c>
      <c r="R154" s="3">
        <f>SUM(Table2[[#This Row],[Qualified Activities Professional Hours]:[Other Activities Professional Hours]])/Table2[[#This Row],[MDS Census]]</f>
        <v>0.21342172598278666</v>
      </c>
      <c r="S154" s="3">
        <v>1.2865555555555552</v>
      </c>
      <c r="T154" s="3">
        <v>2.2054444444444448</v>
      </c>
      <c r="U154" s="3">
        <v>0</v>
      </c>
      <c r="V154" s="3">
        <f>SUM(Table2[[#This Row],[Occupational Therapist Hours]:[OT Aide Hours]])/Table2[[#This Row],[MDS Census]]</f>
        <v>7.3105373342637822E-2</v>
      </c>
      <c r="W154" s="3">
        <v>0.88922222222222203</v>
      </c>
      <c r="X154" s="3">
        <v>3.345333333333333</v>
      </c>
      <c r="Y154" s="3">
        <v>0</v>
      </c>
      <c r="Z154" s="3">
        <f>SUM(Table2[[#This Row],[Physical Therapist (PT) Hours]:[PT Aide Hours]])/Table2[[#This Row],[MDS Census]]</f>
        <v>8.865084903465921E-2</v>
      </c>
      <c r="AA154" s="3">
        <v>0</v>
      </c>
      <c r="AB154" s="3">
        <v>0</v>
      </c>
      <c r="AC154" s="3">
        <v>0</v>
      </c>
      <c r="AD154" s="3">
        <v>0</v>
      </c>
      <c r="AE154" s="3">
        <v>0</v>
      </c>
      <c r="AF154" s="3">
        <v>0</v>
      </c>
      <c r="AG154" s="3">
        <v>0</v>
      </c>
      <c r="AH154" s="1" t="s">
        <v>152</v>
      </c>
      <c r="AI154" s="17">
        <v>7</v>
      </c>
      <c r="AJ154" s="1"/>
    </row>
    <row r="155" spans="1:36" x14ac:dyDescent="0.2">
      <c r="A155" s="1" t="s">
        <v>479</v>
      </c>
      <c r="B155" s="1" t="s">
        <v>638</v>
      </c>
      <c r="C155" s="1" t="s">
        <v>1029</v>
      </c>
      <c r="D155" s="1" t="s">
        <v>1234</v>
      </c>
      <c r="E155" s="3">
        <v>40.1</v>
      </c>
      <c r="F155" s="3">
        <v>5.6888888888888891</v>
      </c>
      <c r="G155" s="3">
        <v>0.35555555555555557</v>
      </c>
      <c r="H155" s="3">
        <v>7.2222222222222215E-2</v>
      </c>
      <c r="I155" s="3">
        <v>0.19722222222222222</v>
      </c>
      <c r="J155" s="3">
        <v>0</v>
      </c>
      <c r="K155" s="3">
        <v>0</v>
      </c>
      <c r="L155" s="3">
        <v>0.97377777777777774</v>
      </c>
      <c r="M155" s="3">
        <v>0</v>
      </c>
      <c r="N155" s="3">
        <v>5.1555555555555559</v>
      </c>
      <c r="O155" s="3">
        <f>SUM(Table2[[#This Row],[Qualified Social Work Staff Hours]:[Other Social Work Staff Hours]])/Table2[[#This Row],[MDS Census]]</f>
        <v>0.12856747021335552</v>
      </c>
      <c r="P155" s="3">
        <v>5.5944444444444441</v>
      </c>
      <c r="Q155" s="3">
        <v>0</v>
      </c>
      <c r="R155" s="3">
        <f>SUM(Table2[[#This Row],[Qualified Activities Professional Hours]:[Other Activities Professional Hours]])/Table2[[#This Row],[MDS Census]]</f>
        <v>0.13951233028539761</v>
      </c>
      <c r="S155" s="3">
        <v>0.47088888888888886</v>
      </c>
      <c r="T155" s="3">
        <v>7.3666666666666658E-2</v>
      </c>
      <c r="U155" s="3">
        <v>0</v>
      </c>
      <c r="V155" s="3">
        <f>SUM(Table2[[#This Row],[Occupational Therapist Hours]:[OT Aide Hours]])/Table2[[#This Row],[MDS Census]]</f>
        <v>1.3579939041285672E-2</v>
      </c>
      <c r="W155" s="3">
        <v>0.44244444444444453</v>
      </c>
      <c r="X155" s="3">
        <v>3.8404444444444468</v>
      </c>
      <c r="Y155" s="3">
        <v>0</v>
      </c>
      <c r="Z155" s="3">
        <f>SUM(Table2[[#This Row],[Physical Therapist (PT) Hours]:[PT Aide Hours]])/Table2[[#This Row],[MDS Census]]</f>
        <v>0.10680520919922422</v>
      </c>
      <c r="AA155" s="3">
        <v>0</v>
      </c>
      <c r="AB155" s="3">
        <v>0</v>
      </c>
      <c r="AC155" s="3">
        <v>0</v>
      </c>
      <c r="AD155" s="3">
        <v>0</v>
      </c>
      <c r="AE155" s="3">
        <v>0</v>
      </c>
      <c r="AF155" s="3">
        <v>0</v>
      </c>
      <c r="AG155" s="3">
        <v>0</v>
      </c>
      <c r="AH155" s="1" t="s">
        <v>153</v>
      </c>
      <c r="AI155" s="17">
        <v>7</v>
      </c>
      <c r="AJ155" s="1"/>
    </row>
    <row r="156" spans="1:36" x14ac:dyDescent="0.2">
      <c r="A156" s="1" t="s">
        <v>479</v>
      </c>
      <c r="B156" s="1" t="s">
        <v>639</v>
      </c>
      <c r="C156" s="1" t="s">
        <v>1050</v>
      </c>
      <c r="D156" s="1" t="s">
        <v>1293</v>
      </c>
      <c r="E156" s="3">
        <v>76.266666666666666</v>
      </c>
      <c r="F156" s="3">
        <v>5.6</v>
      </c>
      <c r="G156" s="3">
        <v>1.038888888888889</v>
      </c>
      <c r="H156" s="3">
        <v>0.26666666666666666</v>
      </c>
      <c r="I156" s="3">
        <v>1.1555555555555554</v>
      </c>
      <c r="J156" s="3">
        <v>0</v>
      </c>
      <c r="K156" s="3">
        <v>0</v>
      </c>
      <c r="L156" s="3">
        <v>3.7590000000000012</v>
      </c>
      <c r="M156" s="3">
        <v>0</v>
      </c>
      <c r="N156" s="3">
        <v>0</v>
      </c>
      <c r="O156" s="3">
        <f>SUM(Table2[[#This Row],[Qualified Social Work Staff Hours]:[Other Social Work Staff Hours]])/Table2[[#This Row],[MDS Census]]</f>
        <v>0</v>
      </c>
      <c r="P156" s="3">
        <v>0</v>
      </c>
      <c r="Q156" s="3">
        <v>0</v>
      </c>
      <c r="R156" s="3">
        <f>SUM(Table2[[#This Row],[Qualified Activities Professional Hours]:[Other Activities Professional Hours]])/Table2[[#This Row],[MDS Census]]</f>
        <v>0</v>
      </c>
      <c r="S156" s="3">
        <v>5.4065555555555562</v>
      </c>
      <c r="T156" s="3">
        <v>6.1492222222222219</v>
      </c>
      <c r="U156" s="3">
        <v>0</v>
      </c>
      <c r="V156" s="3">
        <f>SUM(Table2[[#This Row],[Occupational Therapist Hours]:[OT Aide Hours]])/Table2[[#This Row],[MDS Census]]</f>
        <v>0.15151806526806527</v>
      </c>
      <c r="W156" s="3">
        <v>5.3986666666666654</v>
      </c>
      <c r="X156" s="3">
        <v>5.4087777777777779</v>
      </c>
      <c r="Y156" s="3">
        <v>0</v>
      </c>
      <c r="Z156" s="3">
        <f>SUM(Table2[[#This Row],[Physical Therapist (PT) Hours]:[PT Aide Hours]])/Table2[[#This Row],[MDS Census]]</f>
        <v>0.14170600233100231</v>
      </c>
      <c r="AA156" s="3">
        <v>0</v>
      </c>
      <c r="AB156" s="3">
        <v>0</v>
      </c>
      <c r="AC156" s="3">
        <v>0</v>
      </c>
      <c r="AD156" s="3">
        <v>0</v>
      </c>
      <c r="AE156" s="3">
        <v>0</v>
      </c>
      <c r="AF156" s="3">
        <v>0</v>
      </c>
      <c r="AG156" s="3">
        <v>0</v>
      </c>
      <c r="AH156" s="1" t="s">
        <v>154</v>
      </c>
      <c r="AI156" s="17">
        <v>7</v>
      </c>
      <c r="AJ156" s="1"/>
    </row>
    <row r="157" spans="1:36" x14ac:dyDescent="0.2">
      <c r="A157" s="1" t="s">
        <v>479</v>
      </c>
      <c r="B157" s="1" t="s">
        <v>640</v>
      </c>
      <c r="C157" s="1" t="s">
        <v>1009</v>
      </c>
      <c r="D157" s="1" t="s">
        <v>1278</v>
      </c>
      <c r="E157" s="3">
        <v>49.955555555555556</v>
      </c>
      <c r="F157" s="3">
        <v>5.6</v>
      </c>
      <c r="G157" s="3">
        <v>0</v>
      </c>
      <c r="H157" s="3">
        <v>0.19977777777777778</v>
      </c>
      <c r="I157" s="3">
        <v>0.3888888888888889</v>
      </c>
      <c r="J157" s="3">
        <v>0</v>
      </c>
      <c r="K157" s="3">
        <v>0</v>
      </c>
      <c r="L157" s="3">
        <v>0</v>
      </c>
      <c r="M157" s="3">
        <v>0</v>
      </c>
      <c r="N157" s="3">
        <v>5.1449999999999996</v>
      </c>
      <c r="O157" s="3">
        <f>SUM(Table2[[#This Row],[Qualified Social Work Staff Hours]:[Other Social Work Staff Hours]])/Table2[[#This Row],[MDS Census]]</f>
        <v>0.10299154804270462</v>
      </c>
      <c r="P157" s="3">
        <v>5.0048888888888889</v>
      </c>
      <c r="Q157" s="3">
        <v>0</v>
      </c>
      <c r="R157" s="3">
        <f>SUM(Table2[[#This Row],[Qualified Activities Professional Hours]:[Other Activities Professional Hours]])/Table2[[#This Row],[MDS Census]]</f>
        <v>0.10018683274021352</v>
      </c>
      <c r="S157" s="3">
        <v>0</v>
      </c>
      <c r="T157" s="3">
        <v>0</v>
      </c>
      <c r="U157" s="3">
        <v>0</v>
      </c>
      <c r="V157" s="3">
        <f>SUM(Table2[[#This Row],[Occupational Therapist Hours]:[OT Aide Hours]])/Table2[[#This Row],[MDS Census]]</f>
        <v>0</v>
      </c>
      <c r="W157" s="3">
        <v>0</v>
      </c>
      <c r="X157" s="3">
        <v>0</v>
      </c>
      <c r="Y157" s="3">
        <v>0</v>
      </c>
      <c r="Z157" s="3">
        <f>SUM(Table2[[#This Row],[Physical Therapist (PT) Hours]:[PT Aide Hours]])/Table2[[#This Row],[MDS Census]]</f>
        <v>0</v>
      </c>
      <c r="AA157" s="3">
        <v>0</v>
      </c>
      <c r="AB157" s="3">
        <v>0</v>
      </c>
      <c r="AC157" s="3">
        <v>0</v>
      </c>
      <c r="AD157" s="3">
        <v>0</v>
      </c>
      <c r="AE157" s="3">
        <v>0</v>
      </c>
      <c r="AF157" s="3">
        <v>0</v>
      </c>
      <c r="AG157" s="3">
        <v>0</v>
      </c>
      <c r="AH157" s="1" t="s">
        <v>155</v>
      </c>
      <c r="AI157" s="17">
        <v>7</v>
      </c>
      <c r="AJ157" s="1"/>
    </row>
    <row r="158" spans="1:36" x14ac:dyDescent="0.2">
      <c r="A158" s="1" t="s">
        <v>479</v>
      </c>
      <c r="B158" s="1" t="s">
        <v>641</v>
      </c>
      <c r="C158" s="1" t="s">
        <v>1070</v>
      </c>
      <c r="D158" s="1" t="s">
        <v>1247</v>
      </c>
      <c r="E158" s="3">
        <v>8.1333333333333329</v>
      </c>
      <c r="F158" s="3">
        <v>5.333333333333333</v>
      </c>
      <c r="G158" s="3">
        <v>1.7066666666666688</v>
      </c>
      <c r="H158" s="3">
        <v>0.35388888888888892</v>
      </c>
      <c r="I158" s="3">
        <v>1.2122222222222212</v>
      </c>
      <c r="J158" s="3">
        <v>0</v>
      </c>
      <c r="K158" s="3">
        <v>0</v>
      </c>
      <c r="L158" s="3">
        <v>0.2638888888888889</v>
      </c>
      <c r="M158" s="3">
        <v>1.1666666666666667</v>
      </c>
      <c r="N158" s="3">
        <v>0</v>
      </c>
      <c r="O158" s="3">
        <f>SUM(Table2[[#This Row],[Qualified Social Work Staff Hours]:[Other Social Work Staff Hours]])/Table2[[#This Row],[MDS Census]]</f>
        <v>0.14344262295081969</v>
      </c>
      <c r="P158" s="3">
        <v>0</v>
      </c>
      <c r="Q158" s="3">
        <v>0</v>
      </c>
      <c r="R158" s="3">
        <f>SUM(Table2[[#This Row],[Qualified Activities Professional Hours]:[Other Activities Professional Hours]])/Table2[[#This Row],[MDS Census]]</f>
        <v>0</v>
      </c>
      <c r="S158" s="3">
        <v>1.0326666666666668</v>
      </c>
      <c r="T158" s="3">
        <v>3.8211111111111116</v>
      </c>
      <c r="U158" s="3">
        <v>0</v>
      </c>
      <c r="V158" s="3">
        <f>SUM(Table2[[#This Row],[Occupational Therapist Hours]:[OT Aide Hours]])/Table2[[#This Row],[MDS Census]]</f>
        <v>0.59677595628415314</v>
      </c>
      <c r="W158" s="3">
        <v>3.2453333333333338</v>
      </c>
      <c r="X158" s="3">
        <v>0.93699999999999994</v>
      </c>
      <c r="Y158" s="3">
        <v>0</v>
      </c>
      <c r="Z158" s="3">
        <f>SUM(Table2[[#This Row],[Physical Therapist (PT) Hours]:[PT Aide Hours]])/Table2[[#This Row],[MDS Census]]</f>
        <v>0.51422131147540995</v>
      </c>
      <c r="AA158" s="3">
        <v>0</v>
      </c>
      <c r="AB158" s="3">
        <v>0</v>
      </c>
      <c r="AC158" s="3">
        <v>0</v>
      </c>
      <c r="AD158" s="3">
        <v>0</v>
      </c>
      <c r="AE158" s="3">
        <v>0</v>
      </c>
      <c r="AF158" s="3">
        <v>0</v>
      </c>
      <c r="AG158" s="3">
        <v>0</v>
      </c>
      <c r="AH158" s="1" t="s">
        <v>156</v>
      </c>
      <c r="AI158" s="17">
        <v>7</v>
      </c>
      <c r="AJ158" s="1"/>
    </row>
    <row r="159" spans="1:36" x14ac:dyDescent="0.2">
      <c r="A159" s="1" t="s">
        <v>479</v>
      </c>
      <c r="B159" s="1" t="s">
        <v>642</v>
      </c>
      <c r="C159" s="1" t="s">
        <v>1116</v>
      </c>
      <c r="D159" s="1" t="s">
        <v>1204</v>
      </c>
      <c r="E159" s="3">
        <v>60.166666666666664</v>
      </c>
      <c r="F159" s="3">
        <v>5.6888888888888891</v>
      </c>
      <c r="G159" s="3">
        <v>0</v>
      </c>
      <c r="H159" s="3">
        <v>8.3333333333333329E-2</v>
      </c>
      <c r="I159" s="3">
        <v>1.0666666666666667</v>
      </c>
      <c r="J159" s="3">
        <v>0</v>
      </c>
      <c r="K159" s="3">
        <v>0</v>
      </c>
      <c r="L159" s="3">
        <v>5.8468888888888895</v>
      </c>
      <c r="M159" s="3">
        <v>4.666666666666667</v>
      </c>
      <c r="N159" s="3">
        <v>0</v>
      </c>
      <c r="O159" s="3">
        <f>SUM(Table2[[#This Row],[Qualified Social Work Staff Hours]:[Other Social Work Staff Hours]])/Table2[[#This Row],[MDS Census]]</f>
        <v>7.7562326869806103E-2</v>
      </c>
      <c r="P159" s="3">
        <v>5.1861111111111109</v>
      </c>
      <c r="Q159" s="3">
        <v>6.3361111111111112</v>
      </c>
      <c r="R159" s="3">
        <f>SUM(Table2[[#This Row],[Qualified Activities Professional Hours]:[Other Activities Professional Hours]])/Table2[[#This Row],[MDS Census]]</f>
        <v>0.1915050784856879</v>
      </c>
      <c r="S159" s="3">
        <v>1.2777777777777777</v>
      </c>
      <c r="T159" s="3">
        <v>0</v>
      </c>
      <c r="U159" s="3">
        <v>10.050000000000001</v>
      </c>
      <c r="V159" s="3">
        <f>SUM(Table2[[#This Row],[Occupational Therapist Hours]:[OT Aide Hours]])/Table2[[#This Row],[MDS Census]]</f>
        <v>0.18827331486611268</v>
      </c>
      <c r="W159" s="3">
        <v>8.3333333333333329E-2</v>
      </c>
      <c r="X159" s="3">
        <v>0</v>
      </c>
      <c r="Y159" s="3">
        <v>5.2027777777777775</v>
      </c>
      <c r="Z159" s="3">
        <f>SUM(Table2[[#This Row],[Physical Therapist (PT) Hours]:[PT Aide Hours]])/Table2[[#This Row],[MDS Census]]</f>
        <v>8.7857802400738677E-2</v>
      </c>
      <c r="AA159" s="3">
        <v>0</v>
      </c>
      <c r="AB159" s="3">
        <v>0</v>
      </c>
      <c r="AC159" s="3">
        <v>0</v>
      </c>
      <c r="AD159" s="3">
        <v>0</v>
      </c>
      <c r="AE159" s="3">
        <v>0</v>
      </c>
      <c r="AF159" s="3">
        <v>0</v>
      </c>
      <c r="AG159" s="3">
        <v>6.6666666666666666E-2</v>
      </c>
      <c r="AH159" s="1" t="s">
        <v>157</v>
      </c>
      <c r="AI159" s="17">
        <v>7</v>
      </c>
      <c r="AJ159" s="1"/>
    </row>
    <row r="160" spans="1:36" x14ac:dyDescent="0.2">
      <c r="A160" s="1" t="s">
        <v>479</v>
      </c>
      <c r="B160" s="1" t="s">
        <v>643</v>
      </c>
      <c r="C160" s="1" t="s">
        <v>969</v>
      </c>
      <c r="D160" s="1" t="s">
        <v>1236</v>
      </c>
      <c r="E160" s="3">
        <v>67.400000000000006</v>
      </c>
      <c r="F160" s="3">
        <v>8.3552222222222206</v>
      </c>
      <c r="G160" s="3">
        <v>0</v>
      </c>
      <c r="H160" s="3">
        <v>0.21944444444444444</v>
      </c>
      <c r="I160" s="3">
        <v>0.43888888888888888</v>
      </c>
      <c r="J160" s="3">
        <v>0</v>
      </c>
      <c r="K160" s="3">
        <v>0</v>
      </c>
      <c r="L160" s="3">
        <v>4.0905555555555555</v>
      </c>
      <c r="M160" s="3">
        <v>0</v>
      </c>
      <c r="N160" s="3">
        <v>5.8855555555555563</v>
      </c>
      <c r="O160" s="3">
        <f>SUM(Table2[[#This Row],[Qualified Social Work Staff Hours]:[Other Social Work Staff Hours]])/Table2[[#This Row],[MDS Census]]</f>
        <v>8.7322782723376194E-2</v>
      </c>
      <c r="P160" s="3">
        <v>5.4891111111111126</v>
      </c>
      <c r="Q160" s="3">
        <v>0</v>
      </c>
      <c r="R160" s="3">
        <f>SUM(Table2[[#This Row],[Qualified Activities Professional Hours]:[Other Activities Professional Hours]])/Table2[[#This Row],[MDS Census]]</f>
        <v>8.1440817672271695E-2</v>
      </c>
      <c r="S160" s="3">
        <v>4.3384444444444439</v>
      </c>
      <c r="T160" s="3">
        <v>3.6798888888888897</v>
      </c>
      <c r="U160" s="3">
        <v>0</v>
      </c>
      <c r="V160" s="3">
        <f>SUM(Table2[[#This Row],[Occupational Therapist Hours]:[OT Aide Hours]])/Table2[[#This Row],[MDS Census]]</f>
        <v>0.11896636993076162</v>
      </c>
      <c r="W160" s="3">
        <v>5.339666666666667</v>
      </c>
      <c r="X160" s="3">
        <v>2.7033333333333331</v>
      </c>
      <c r="Y160" s="3">
        <v>0</v>
      </c>
      <c r="Z160" s="3">
        <f>SUM(Table2[[#This Row],[Physical Therapist (PT) Hours]:[PT Aide Hours]])/Table2[[#This Row],[MDS Census]]</f>
        <v>0.11933234421364983</v>
      </c>
      <c r="AA160" s="3">
        <v>0</v>
      </c>
      <c r="AB160" s="3">
        <v>0</v>
      </c>
      <c r="AC160" s="3">
        <v>0</v>
      </c>
      <c r="AD160" s="3">
        <v>0</v>
      </c>
      <c r="AE160" s="3">
        <v>0</v>
      </c>
      <c r="AF160" s="3">
        <v>0</v>
      </c>
      <c r="AG160" s="3">
        <v>0</v>
      </c>
      <c r="AH160" s="1" t="s">
        <v>158</v>
      </c>
      <c r="AI160" s="17">
        <v>7</v>
      </c>
      <c r="AJ160" s="1"/>
    </row>
    <row r="161" spans="1:36" x14ac:dyDescent="0.2">
      <c r="A161" s="1" t="s">
        <v>479</v>
      </c>
      <c r="B161" s="1" t="s">
        <v>644</v>
      </c>
      <c r="C161" s="1" t="s">
        <v>1117</v>
      </c>
      <c r="D161" s="1" t="s">
        <v>1301</v>
      </c>
      <c r="E161" s="3">
        <v>30.422222222222221</v>
      </c>
      <c r="F161" s="3">
        <v>5.6888888888888891</v>
      </c>
      <c r="G161" s="3">
        <v>0.57777777777777772</v>
      </c>
      <c r="H161" s="3">
        <v>0.26666666666666666</v>
      </c>
      <c r="I161" s="3">
        <v>0.26666666666666666</v>
      </c>
      <c r="J161" s="3">
        <v>0</v>
      </c>
      <c r="K161" s="3">
        <v>0</v>
      </c>
      <c r="L161" s="3">
        <v>1.3753333333333333</v>
      </c>
      <c r="M161" s="3">
        <v>0</v>
      </c>
      <c r="N161" s="3">
        <v>3.1972222222222224</v>
      </c>
      <c r="O161" s="3">
        <f>SUM(Table2[[#This Row],[Qualified Social Work Staff Hours]:[Other Social Work Staff Hours]])/Table2[[#This Row],[MDS Census]]</f>
        <v>0.10509495982468957</v>
      </c>
      <c r="P161" s="3">
        <v>5.5666666666666664</v>
      </c>
      <c r="Q161" s="3">
        <v>0</v>
      </c>
      <c r="R161" s="3">
        <f>SUM(Table2[[#This Row],[Qualified Activities Professional Hours]:[Other Activities Professional Hours]])/Table2[[#This Row],[MDS Census]]</f>
        <v>0.18298027757487217</v>
      </c>
      <c r="S161" s="3">
        <v>0.53088888888888874</v>
      </c>
      <c r="T161" s="3">
        <v>2.1888888888888888E-2</v>
      </c>
      <c r="U161" s="3">
        <v>0</v>
      </c>
      <c r="V161" s="3">
        <f>SUM(Table2[[#This Row],[Occupational Therapist Hours]:[OT Aide Hours]])/Table2[[#This Row],[MDS Census]]</f>
        <v>1.8170197224251273E-2</v>
      </c>
      <c r="W161" s="3">
        <v>1.3854444444444445</v>
      </c>
      <c r="X161" s="3">
        <v>0</v>
      </c>
      <c r="Y161" s="3">
        <v>0</v>
      </c>
      <c r="Z161" s="3">
        <f>SUM(Table2[[#This Row],[Physical Therapist (PT) Hours]:[PT Aide Hours]])/Table2[[#This Row],[MDS Census]]</f>
        <v>4.5540540540540547E-2</v>
      </c>
      <c r="AA161" s="3">
        <v>0</v>
      </c>
      <c r="AB161" s="3">
        <v>0</v>
      </c>
      <c r="AC161" s="3">
        <v>0</v>
      </c>
      <c r="AD161" s="3">
        <v>0</v>
      </c>
      <c r="AE161" s="3">
        <v>0</v>
      </c>
      <c r="AF161" s="3">
        <v>0</v>
      </c>
      <c r="AG161" s="3">
        <v>0</v>
      </c>
      <c r="AH161" s="1" t="s">
        <v>159</v>
      </c>
      <c r="AI161" s="17">
        <v>7</v>
      </c>
      <c r="AJ161" s="1"/>
    </row>
    <row r="162" spans="1:36" x14ac:dyDescent="0.2">
      <c r="A162" s="1" t="s">
        <v>479</v>
      </c>
      <c r="B162" s="1" t="s">
        <v>645</v>
      </c>
      <c r="C162" s="1" t="s">
        <v>1022</v>
      </c>
      <c r="D162" s="1" t="s">
        <v>1213</v>
      </c>
      <c r="E162" s="3">
        <v>87.411111111111111</v>
      </c>
      <c r="F162" s="3">
        <v>5.5354444444444448</v>
      </c>
      <c r="G162" s="3">
        <v>0.68888888888888888</v>
      </c>
      <c r="H162" s="3">
        <v>0.22777777777777777</v>
      </c>
      <c r="I162" s="3">
        <v>0.77222222222222225</v>
      </c>
      <c r="J162" s="3">
        <v>0</v>
      </c>
      <c r="K162" s="3">
        <v>0</v>
      </c>
      <c r="L162" s="3">
        <v>9.7719999999999985</v>
      </c>
      <c r="M162" s="3">
        <v>5.5731111111111105</v>
      </c>
      <c r="N162" s="3">
        <v>0</v>
      </c>
      <c r="O162" s="3">
        <f>SUM(Table2[[#This Row],[Qualified Social Work Staff Hours]:[Other Social Work Staff Hours]])/Table2[[#This Row],[MDS Census]]</f>
        <v>6.3757467903902368E-2</v>
      </c>
      <c r="P162" s="3">
        <v>0</v>
      </c>
      <c r="Q162" s="3">
        <v>13.123777777777773</v>
      </c>
      <c r="R162" s="3">
        <f>SUM(Table2[[#This Row],[Qualified Activities Professional Hours]:[Other Activities Professional Hours]])/Table2[[#This Row],[MDS Census]]</f>
        <v>0.1501385534511249</v>
      </c>
      <c r="S162" s="3">
        <v>8.4341111111111111</v>
      </c>
      <c r="T162" s="3">
        <v>0</v>
      </c>
      <c r="U162" s="3">
        <v>10.189000000000002</v>
      </c>
      <c r="V162" s="3">
        <f>SUM(Table2[[#This Row],[Occupational Therapist Hours]:[OT Aide Hours]])/Table2[[#This Row],[MDS Census]]</f>
        <v>0.21305198932248637</v>
      </c>
      <c r="W162" s="3">
        <v>6.7102222222222219</v>
      </c>
      <c r="X162" s="3">
        <v>0</v>
      </c>
      <c r="Y162" s="3">
        <v>16.922999999999995</v>
      </c>
      <c r="Z162" s="3">
        <f>SUM(Table2[[#This Row],[Physical Therapist (PT) Hours]:[PT Aide Hours]])/Table2[[#This Row],[MDS Census]]</f>
        <v>0.27036862844794707</v>
      </c>
      <c r="AA162" s="3">
        <v>0</v>
      </c>
      <c r="AB162" s="3">
        <v>0</v>
      </c>
      <c r="AC162" s="3">
        <v>0</v>
      </c>
      <c r="AD162" s="3">
        <v>0</v>
      </c>
      <c r="AE162" s="3">
        <v>0</v>
      </c>
      <c r="AF162" s="3">
        <v>0</v>
      </c>
      <c r="AG162" s="3">
        <v>0</v>
      </c>
      <c r="AH162" s="1" t="s">
        <v>160</v>
      </c>
      <c r="AI162" s="17">
        <v>7</v>
      </c>
      <c r="AJ162" s="1"/>
    </row>
    <row r="163" spans="1:36" x14ac:dyDescent="0.2">
      <c r="A163" s="1" t="s">
        <v>479</v>
      </c>
      <c r="B163" s="1" t="s">
        <v>646</v>
      </c>
      <c r="C163" s="1" t="s">
        <v>966</v>
      </c>
      <c r="D163" s="1" t="s">
        <v>1279</v>
      </c>
      <c r="E163" s="3">
        <v>61.477777777777774</v>
      </c>
      <c r="F163" s="3">
        <v>5.6888888888888891</v>
      </c>
      <c r="G163" s="3">
        <v>0.20277777777777778</v>
      </c>
      <c r="H163" s="3">
        <v>0.5444444444444444</v>
      </c>
      <c r="I163" s="3">
        <v>0.71388888888888891</v>
      </c>
      <c r="J163" s="3">
        <v>0</v>
      </c>
      <c r="K163" s="3">
        <v>0</v>
      </c>
      <c r="L163" s="3">
        <v>5.333333333333333</v>
      </c>
      <c r="M163" s="3">
        <v>0</v>
      </c>
      <c r="N163" s="3">
        <v>0</v>
      </c>
      <c r="O163" s="3">
        <f>SUM(Table2[[#This Row],[Qualified Social Work Staff Hours]:[Other Social Work Staff Hours]])/Table2[[#This Row],[MDS Census]]</f>
        <v>0</v>
      </c>
      <c r="P163" s="3">
        <v>5.4666666666666668</v>
      </c>
      <c r="Q163" s="3">
        <v>0</v>
      </c>
      <c r="R163" s="3">
        <f>SUM(Table2[[#This Row],[Qualified Activities Professional Hours]:[Other Activities Professional Hours]])/Table2[[#This Row],[MDS Census]]</f>
        <v>8.8921019338514373E-2</v>
      </c>
      <c r="S163" s="3">
        <v>2.6473333333333331</v>
      </c>
      <c r="T163" s="3">
        <v>0</v>
      </c>
      <c r="U163" s="3">
        <v>0</v>
      </c>
      <c r="V163" s="3">
        <f>SUM(Table2[[#This Row],[Occupational Therapist Hours]:[OT Aide Hours]])/Table2[[#This Row],[MDS Census]]</f>
        <v>4.306163021868787E-2</v>
      </c>
      <c r="W163" s="3">
        <v>0.72133333333333338</v>
      </c>
      <c r="X163" s="3">
        <v>2.1388888888888888</v>
      </c>
      <c r="Y163" s="3">
        <v>0</v>
      </c>
      <c r="Z163" s="3">
        <f>SUM(Table2[[#This Row],[Physical Therapist (PT) Hours]:[PT Aide Hours]])/Table2[[#This Row],[MDS Census]]</f>
        <v>4.652448942707392E-2</v>
      </c>
      <c r="AA163" s="3">
        <v>0</v>
      </c>
      <c r="AB163" s="3">
        <v>0</v>
      </c>
      <c r="AC163" s="3">
        <v>0</v>
      </c>
      <c r="AD163" s="3">
        <v>0</v>
      </c>
      <c r="AE163" s="3">
        <v>0</v>
      </c>
      <c r="AF163" s="3">
        <v>0</v>
      </c>
      <c r="AG163" s="3">
        <v>0</v>
      </c>
      <c r="AH163" s="1" t="s">
        <v>161</v>
      </c>
      <c r="AI163" s="17">
        <v>7</v>
      </c>
      <c r="AJ163" s="1"/>
    </row>
    <row r="164" spans="1:36" x14ac:dyDescent="0.2">
      <c r="A164" s="1" t="s">
        <v>479</v>
      </c>
      <c r="B164" s="1" t="s">
        <v>647</v>
      </c>
      <c r="C164" s="1" t="s">
        <v>1050</v>
      </c>
      <c r="D164" s="1" t="s">
        <v>1276</v>
      </c>
      <c r="E164" s="3">
        <v>65.044444444444451</v>
      </c>
      <c r="F164" s="3">
        <v>4.8</v>
      </c>
      <c r="G164" s="3">
        <v>0</v>
      </c>
      <c r="H164" s="3">
        <v>0.65033333333333343</v>
      </c>
      <c r="I164" s="3">
        <v>5.7777777777777777</v>
      </c>
      <c r="J164" s="3">
        <v>0</v>
      </c>
      <c r="K164" s="3">
        <v>0</v>
      </c>
      <c r="L164" s="3">
        <v>15.625666666666671</v>
      </c>
      <c r="M164" s="3">
        <v>16.613888888888887</v>
      </c>
      <c r="N164" s="3">
        <v>0</v>
      </c>
      <c r="O164" s="3">
        <f>SUM(Table2[[#This Row],[Qualified Social Work Staff Hours]:[Other Social Work Staff Hours]])/Table2[[#This Row],[MDS Census]]</f>
        <v>0.25542364195421929</v>
      </c>
      <c r="P164" s="3">
        <v>5.2444444444444445</v>
      </c>
      <c r="Q164" s="3">
        <v>4.052777777777778</v>
      </c>
      <c r="R164" s="3">
        <f>SUM(Table2[[#This Row],[Qualified Activities Professional Hours]:[Other Activities Professional Hours]])/Table2[[#This Row],[MDS Census]]</f>
        <v>0.14293645370686708</v>
      </c>
      <c r="S164" s="3">
        <v>12.356888888888891</v>
      </c>
      <c r="T164" s="3">
        <v>15.962888888888889</v>
      </c>
      <c r="U164" s="3">
        <v>0</v>
      </c>
      <c r="V164" s="3">
        <f>SUM(Table2[[#This Row],[Occupational Therapist Hours]:[OT Aide Hours]])/Table2[[#This Row],[MDS Census]]</f>
        <v>0.43539118551417832</v>
      </c>
      <c r="W164" s="3">
        <v>14.756444444444444</v>
      </c>
      <c r="X164" s="3">
        <v>13.580000000000004</v>
      </c>
      <c r="Y164" s="3">
        <v>6.4431111111111097</v>
      </c>
      <c r="Z164" s="3">
        <f>SUM(Table2[[#This Row],[Physical Therapist (PT) Hours]:[PT Aide Hours]])/Table2[[#This Row],[MDS Census]]</f>
        <v>0.5347044755722582</v>
      </c>
      <c r="AA164" s="3">
        <v>0</v>
      </c>
      <c r="AB164" s="3">
        <v>0</v>
      </c>
      <c r="AC164" s="3">
        <v>0</v>
      </c>
      <c r="AD164" s="3">
        <v>0</v>
      </c>
      <c r="AE164" s="3">
        <v>0</v>
      </c>
      <c r="AF164" s="3">
        <v>16.8</v>
      </c>
      <c r="AG164" s="3">
        <v>0</v>
      </c>
      <c r="AH164" s="1" t="s">
        <v>162</v>
      </c>
      <c r="AI164" s="17">
        <v>7</v>
      </c>
      <c r="AJ164" s="1"/>
    </row>
    <row r="165" spans="1:36" x14ac:dyDescent="0.2">
      <c r="A165" s="1" t="s">
        <v>479</v>
      </c>
      <c r="B165" s="1" t="s">
        <v>648</v>
      </c>
      <c r="C165" s="1" t="s">
        <v>1118</v>
      </c>
      <c r="D165" s="1" t="s">
        <v>1206</v>
      </c>
      <c r="E165" s="3">
        <v>14.311111111111112</v>
      </c>
      <c r="F165" s="3">
        <v>9.9179999999999975</v>
      </c>
      <c r="G165" s="3">
        <v>0</v>
      </c>
      <c r="H165" s="3">
        <v>0.05</v>
      </c>
      <c r="I165" s="3">
        <v>7.7777777777777779E-2</v>
      </c>
      <c r="J165" s="3">
        <v>0</v>
      </c>
      <c r="K165" s="3">
        <v>0</v>
      </c>
      <c r="L165" s="3">
        <v>8.8444444444444451E-2</v>
      </c>
      <c r="M165" s="3">
        <v>0</v>
      </c>
      <c r="N165" s="3">
        <v>4.8020000000000023</v>
      </c>
      <c r="O165" s="3">
        <f>SUM(Table2[[#This Row],[Qualified Social Work Staff Hours]:[Other Social Work Staff Hours]])/Table2[[#This Row],[MDS Census]]</f>
        <v>0.33554347826086972</v>
      </c>
      <c r="P165" s="3">
        <v>0</v>
      </c>
      <c r="Q165" s="3">
        <v>0</v>
      </c>
      <c r="R165" s="3">
        <f>SUM(Table2[[#This Row],[Qualified Activities Professional Hours]:[Other Activities Professional Hours]])/Table2[[#This Row],[MDS Census]]</f>
        <v>0</v>
      </c>
      <c r="S165" s="3">
        <v>0.21333333333333332</v>
      </c>
      <c r="T165" s="3">
        <v>0.9564444444444441</v>
      </c>
      <c r="U165" s="3">
        <v>0</v>
      </c>
      <c r="V165" s="3">
        <f>SUM(Table2[[#This Row],[Occupational Therapist Hours]:[OT Aide Hours]])/Table2[[#This Row],[MDS Census]]</f>
        <v>8.1739130434782578E-2</v>
      </c>
      <c r="W165" s="3">
        <v>0.37377777777777771</v>
      </c>
      <c r="X165" s="3">
        <v>0.43188888888888888</v>
      </c>
      <c r="Y165" s="3">
        <v>0</v>
      </c>
      <c r="Z165" s="3">
        <f>SUM(Table2[[#This Row],[Physical Therapist (PT) Hours]:[PT Aide Hours]])/Table2[[#This Row],[MDS Census]]</f>
        <v>5.6296583850931663E-2</v>
      </c>
      <c r="AA165" s="3">
        <v>0</v>
      </c>
      <c r="AB165" s="3">
        <v>0</v>
      </c>
      <c r="AC165" s="3">
        <v>0</v>
      </c>
      <c r="AD165" s="3">
        <v>0</v>
      </c>
      <c r="AE165" s="3">
        <v>0</v>
      </c>
      <c r="AF165" s="3">
        <v>0</v>
      </c>
      <c r="AG165" s="3">
        <v>0</v>
      </c>
      <c r="AH165" s="1" t="s">
        <v>163</v>
      </c>
      <c r="AI165" s="17">
        <v>7</v>
      </c>
      <c r="AJ165" s="1"/>
    </row>
    <row r="166" spans="1:36" x14ac:dyDescent="0.2">
      <c r="A166" s="1" t="s">
        <v>479</v>
      </c>
      <c r="B166" s="1" t="s">
        <v>649</v>
      </c>
      <c r="C166" s="1" t="s">
        <v>1073</v>
      </c>
      <c r="D166" s="1" t="s">
        <v>1219</v>
      </c>
      <c r="E166" s="3">
        <v>58.9</v>
      </c>
      <c r="F166" s="3">
        <v>5.7777777777777777</v>
      </c>
      <c r="G166" s="3">
        <v>0.26666666666666666</v>
      </c>
      <c r="H166" s="3">
        <v>0.15</v>
      </c>
      <c r="I166" s="3">
        <v>0.28333333333333333</v>
      </c>
      <c r="J166" s="3">
        <v>0</v>
      </c>
      <c r="K166" s="3">
        <v>0</v>
      </c>
      <c r="L166" s="3">
        <v>2.7416666666666667</v>
      </c>
      <c r="M166" s="3">
        <v>0</v>
      </c>
      <c r="N166" s="3">
        <v>5.5750000000000002</v>
      </c>
      <c r="O166" s="3">
        <f>SUM(Table2[[#This Row],[Qualified Social Work Staff Hours]:[Other Social Work Staff Hours]])/Table2[[#This Row],[MDS Census]]</f>
        <v>9.4651952461799665E-2</v>
      </c>
      <c r="P166" s="3">
        <v>5.0805555555555557</v>
      </c>
      <c r="Q166" s="3">
        <v>0</v>
      </c>
      <c r="R166" s="3">
        <f>SUM(Table2[[#This Row],[Qualified Activities Professional Hours]:[Other Activities Professional Hours]])/Table2[[#This Row],[MDS Census]]</f>
        <v>8.6257309941520477E-2</v>
      </c>
      <c r="S166" s="3">
        <v>6.1654444444444456</v>
      </c>
      <c r="T166" s="3">
        <v>6.7614444444444439</v>
      </c>
      <c r="U166" s="3">
        <v>0</v>
      </c>
      <c r="V166" s="3">
        <f>SUM(Table2[[#This Row],[Occupational Therapist Hours]:[OT Aide Hours]])/Table2[[#This Row],[MDS Census]]</f>
        <v>0.21947179777400491</v>
      </c>
      <c r="W166" s="3">
        <v>4.8832222222222219</v>
      </c>
      <c r="X166" s="3">
        <v>8.8000000000000007</v>
      </c>
      <c r="Y166" s="3">
        <v>0</v>
      </c>
      <c r="Z166" s="3">
        <f>SUM(Table2[[#This Row],[Physical Therapist (PT) Hours]:[PT Aide Hours]])/Table2[[#This Row],[MDS Census]]</f>
        <v>0.23231277117524998</v>
      </c>
      <c r="AA166" s="3">
        <v>0</v>
      </c>
      <c r="AB166" s="3">
        <v>0</v>
      </c>
      <c r="AC166" s="3">
        <v>0</v>
      </c>
      <c r="AD166" s="3">
        <v>0</v>
      </c>
      <c r="AE166" s="3">
        <v>0</v>
      </c>
      <c r="AF166" s="3">
        <v>0</v>
      </c>
      <c r="AG166" s="3">
        <v>0</v>
      </c>
      <c r="AH166" s="1" t="s">
        <v>164</v>
      </c>
      <c r="AI166" s="17">
        <v>7</v>
      </c>
      <c r="AJ166" s="1"/>
    </row>
    <row r="167" spans="1:36" x14ac:dyDescent="0.2">
      <c r="A167" s="1" t="s">
        <v>479</v>
      </c>
      <c r="B167" s="1" t="s">
        <v>650</v>
      </c>
      <c r="C167" s="1" t="s">
        <v>1119</v>
      </c>
      <c r="D167" s="1" t="s">
        <v>1263</v>
      </c>
      <c r="E167" s="3">
        <v>57.611111111111114</v>
      </c>
      <c r="F167" s="3">
        <v>5.6111111111111107</v>
      </c>
      <c r="G167" s="3">
        <v>0</v>
      </c>
      <c r="H167" s="3">
        <v>0.6694444444444444</v>
      </c>
      <c r="I167" s="3">
        <v>0.55499999999999983</v>
      </c>
      <c r="J167" s="3">
        <v>0</v>
      </c>
      <c r="K167" s="3">
        <v>0</v>
      </c>
      <c r="L167" s="3">
        <v>2.7055555555555557</v>
      </c>
      <c r="M167" s="3">
        <v>5.4861111111111107</v>
      </c>
      <c r="N167" s="3">
        <v>0</v>
      </c>
      <c r="O167" s="3">
        <f>SUM(Table2[[#This Row],[Qualified Social Work Staff Hours]:[Other Social Work Staff Hours]])/Table2[[#This Row],[MDS Census]]</f>
        <v>9.522661523625843E-2</v>
      </c>
      <c r="P167" s="3">
        <v>5.6111111111111107</v>
      </c>
      <c r="Q167" s="3">
        <v>1.8916666666666666</v>
      </c>
      <c r="R167" s="3">
        <f>SUM(Table2[[#This Row],[Qualified Activities Professional Hours]:[Other Activities Professional Hours]])/Table2[[#This Row],[MDS Census]]</f>
        <v>0.13023143683702987</v>
      </c>
      <c r="S167" s="3">
        <v>5.1611111111111114</v>
      </c>
      <c r="T167" s="3">
        <v>1.4833333333333334</v>
      </c>
      <c r="U167" s="3">
        <v>0</v>
      </c>
      <c r="V167" s="3">
        <f>SUM(Table2[[#This Row],[Occupational Therapist Hours]:[OT Aide Hours]])/Table2[[#This Row],[MDS Census]]</f>
        <v>0.11533269045323047</v>
      </c>
      <c r="W167" s="3">
        <v>5.5427777777777782</v>
      </c>
      <c r="X167" s="3">
        <v>3.7305555555555556</v>
      </c>
      <c r="Y167" s="3">
        <v>2.4675555555555539</v>
      </c>
      <c r="Z167" s="3">
        <f>SUM(Table2[[#This Row],[Physical Therapist (PT) Hours]:[PT Aide Hours]])/Table2[[#This Row],[MDS Census]]</f>
        <v>0.20379556412729022</v>
      </c>
      <c r="AA167" s="3">
        <v>0</v>
      </c>
      <c r="AB167" s="3">
        <v>0</v>
      </c>
      <c r="AC167" s="3">
        <v>0</v>
      </c>
      <c r="AD167" s="3">
        <v>0</v>
      </c>
      <c r="AE167" s="3">
        <v>0</v>
      </c>
      <c r="AF167" s="3">
        <v>0</v>
      </c>
      <c r="AG167" s="3">
        <v>0</v>
      </c>
      <c r="AH167" s="1" t="s">
        <v>165</v>
      </c>
      <c r="AI167" s="17">
        <v>7</v>
      </c>
      <c r="AJ167" s="1"/>
    </row>
    <row r="168" spans="1:36" x14ac:dyDescent="0.2">
      <c r="A168" s="1" t="s">
        <v>479</v>
      </c>
      <c r="B168" s="1" t="s">
        <v>651</v>
      </c>
      <c r="C168" s="1" t="s">
        <v>1019</v>
      </c>
      <c r="D168" s="1" t="s">
        <v>1302</v>
      </c>
      <c r="E168" s="3">
        <v>58.68888888888889</v>
      </c>
      <c r="F168" s="3">
        <v>10.898999999999999</v>
      </c>
      <c r="G168" s="3">
        <v>0.56111111111111112</v>
      </c>
      <c r="H168" s="3">
        <v>0.28766666666666674</v>
      </c>
      <c r="I168" s="3">
        <v>0.2388888888888889</v>
      </c>
      <c r="J168" s="3">
        <v>0</v>
      </c>
      <c r="K168" s="3">
        <v>0</v>
      </c>
      <c r="L168" s="3">
        <v>4.4461111111111125</v>
      </c>
      <c r="M168" s="3">
        <v>0</v>
      </c>
      <c r="N168" s="3">
        <v>7.0708888888888888</v>
      </c>
      <c r="O168" s="3">
        <f>SUM(Table2[[#This Row],[Qualified Social Work Staff Hours]:[Other Social Work Staff Hours]])/Table2[[#This Row],[MDS Census]]</f>
        <v>0.12048087845513063</v>
      </c>
      <c r="P168" s="3">
        <v>4.9401111111111105</v>
      </c>
      <c r="Q168" s="3">
        <v>2.0574444444444446</v>
      </c>
      <c r="R168" s="3">
        <f>SUM(Table2[[#This Row],[Qualified Activities Professional Hours]:[Other Activities Professional Hours]])/Table2[[#This Row],[MDS Census]]</f>
        <v>0.1192313517606967</v>
      </c>
      <c r="S168" s="3">
        <v>5.043444444444444</v>
      </c>
      <c r="T168" s="3">
        <v>3.0485555555555561</v>
      </c>
      <c r="U168" s="3">
        <v>0</v>
      </c>
      <c r="V168" s="3">
        <f>SUM(Table2[[#This Row],[Occupational Therapist Hours]:[OT Aide Hours]])/Table2[[#This Row],[MDS Census]]</f>
        <v>0.13787959106399092</v>
      </c>
      <c r="W168" s="3">
        <v>5.3084444444444454</v>
      </c>
      <c r="X168" s="3">
        <v>4.7638888888888893</v>
      </c>
      <c r="Y168" s="3">
        <v>0</v>
      </c>
      <c r="Z168" s="3">
        <f>SUM(Table2[[#This Row],[Physical Therapist (PT) Hours]:[PT Aide Hours]])/Table2[[#This Row],[MDS Census]]</f>
        <v>0.17162249148049982</v>
      </c>
      <c r="AA168" s="3">
        <v>0</v>
      </c>
      <c r="AB168" s="3">
        <v>0</v>
      </c>
      <c r="AC168" s="3">
        <v>0</v>
      </c>
      <c r="AD168" s="3">
        <v>0</v>
      </c>
      <c r="AE168" s="3">
        <v>0</v>
      </c>
      <c r="AF168" s="3">
        <v>0</v>
      </c>
      <c r="AG168" s="3">
        <v>0</v>
      </c>
      <c r="AH168" s="1" t="s">
        <v>166</v>
      </c>
      <c r="AI168" s="17">
        <v>7</v>
      </c>
      <c r="AJ168" s="1"/>
    </row>
    <row r="169" spans="1:36" x14ac:dyDescent="0.2">
      <c r="A169" s="1" t="s">
        <v>479</v>
      </c>
      <c r="B169" s="1" t="s">
        <v>652</v>
      </c>
      <c r="C169" s="1" t="s">
        <v>1073</v>
      </c>
      <c r="D169" s="1" t="s">
        <v>1219</v>
      </c>
      <c r="E169" s="3">
        <v>58.422222222222224</v>
      </c>
      <c r="F169" s="3">
        <v>8.5308888888888887</v>
      </c>
      <c r="G169" s="3">
        <v>0</v>
      </c>
      <c r="H169" s="3">
        <v>0.15177777777777779</v>
      </c>
      <c r="I169" s="3">
        <v>0.42499999999999999</v>
      </c>
      <c r="J169" s="3">
        <v>0</v>
      </c>
      <c r="K169" s="3">
        <v>0</v>
      </c>
      <c r="L169" s="3">
        <v>1.3904444444444439</v>
      </c>
      <c r="M169" s="3">
        <v>0</v>
      </c>
      <c r="N169" s="3">
        <v>4.1912222222222235</v>
      </c>
      <c r="O169" s="3">
        <f>SUM(Table2[[#This Row],[Qualified Social Work Staff Hours]:[Other Social Work Staff Hours]])/Table2[[#This Row],[MDS Census]]</f>
        <v>7.1740205401293292E-2</v>
      </c>
      <c r="P169" s="3">
        <v>4.4240000000000004</v>
      </c>
      <c r="Q169" s="3">
        <v>0</v>
      </c>
      <c r="R169" s="3">
        <f>SUM(Table2[[#This Row],[Qualified Activities Professional Hours]:[Other Activities Professional Hours]])/Table2[[#This Row],[MDS Census]]</f>
        <v>7.5724610117915564E-2</v>
      </c>
      <c r="S169" s="3">
        <v>3.471111111111111</v>
      </c>
      <c r="T169" s="3">
        <v>1.0917777777777777</v>
      </c>
      <c r="U169" s="3">
        <v>0</v>
      </c>
      <c r="V169" s="3">
        <f>SUM(Table2[[#This Row],[Occupational Therapist Hours]:[OT Aide Hours]])/Table2[[#This Row],[MDS Census]]</f>
        <v>7.8101939901103076E-2</v>
      </c>
      <c r="W169" s="3">
        <v>4.2285555555555572</v>
      </c>
      <c r="X169" s="3">
        <v>2.869333333333334</v>
      </c>
      <c r="Y169" s="3">
        <v>0</v>
      </c>
      <c r="Z169" s="3">
        <f>SUM(Table2[[#This Row],[Physical Therapist (PT) Hours]:[PT Aide Hours]])/Table2[[#This Row],[MDS Census]]</f>
        <v>0.12149296310384179</v>
      </c>
      <c r="AA169" s="3">
        <v>0</v>
      </c>
      <c r="AB169" s="3">
        <v>0</v>
      </c>
      <c r="AC169" s="3">
        <v>0</v>
      </c>
      <c r="AD169" s="3">
        <v>0</v>
      </c>
      <c r="AE169" s="3">
        <v>0</v>
      </c>
      <c r="AF169" s="3">
        <v>0</v>
      </c>
      <c r="AG169" s="3">
        <v>0</v>
      </c>
      <c r="AH169" s="1" t="s">
        <v>167</v>
      </c>
      <c r="AI169" s="17">
        <v>7</v>
      </c>
      <c r="AJ169" s="1"/>
    </row>
    <row r="170" spans="1:36" x14ac:dyDescent="0.2">
      <c r="A170" s="1" t="s">
        <v>479</v>
      </c>
      <c r="B170" s="1" t="s">
        <v>653</v>
      </c>
      <c r="C170" s="1" t="s">
        <v>986</v>
      </c>
      <c r="D170" s="1" t="s">
        <v>1296</v>
      </c>
      <c r="E170" s="3">
        <v>20.100000000000001</v>
      </c>
      <c r="F170" s="3">
        <v>5.6</v>
      </c>
      <c r="G170" s="3">
        <v>1.6666666666666666E-2</v>
      </c>
      <c r="H170" s="3">
        <v>0.14833333333333332</v>
      </c>
      <c r="I170" s="3">
        <v>0.26666666666666666</v>
      </c>
      <c r="J170" s="3">
        <v>0</v>
      </c>
      <c r="K170" s="3">
        <v>0</v>
      </c>
      <c r="L170" s="3">
        <v>0.21044444444444446</v>
      </c>
      <c r="M170" s="3">
        <v>0</v>
      </c>
      <c r="N170" s="3">
        <v>4.836444444444445</v>
      </c>
      <c r="O170" s="3">
        <f>SUM(Table2[[#This Row],[Qualified Social Work Staff Hours]:[Other Social Work Staff Hours]])/Table2[[#This Row],[MDS Census]]</f>
        <v>0.24061912658927587</v>
      </c>
      <c r="P170" s="3">
        <v>0</v>
      </c>
      <c r="Q170" s="3">
        <v>0</v>
      </c>
      <c r="R170" s="3">
        <f>SUM(Table2[[#This Row],[Qualified Activities Professional Hours]:[Other Activities Professional Hours]])/Table2[[#This Row],[MDS Census]]</f>
        <v>0</v>
      </c>
      <c r="S170" s="3">
        <v>0.22444444444444439</v>
      </c>
      <c r="T170" s="3">
        <v>1.4074444444444436</v>
      </c>
      <c r="U170" s="3">
        <v>0</v>
      </c>
      <c r="V170" s="3">
        <f>SUM(Table2[[#This Row],[Occupational Therapist Hours]:[OT Aide Hours]])/Table2[[#This Row],[MDS Census]]</f>
        <v>8.1188501934770549E-2</v>
      </c>
      <c r="W170" s="3">
        <v>0.22022222222222218</v>
      </c>
      <c r="X170" s="3">
        <v>1.9208888888888889</v>
      </c>
      <c r="Y170" s="3">
        <v>0</v>
      </c>
      <c r="Z170" s="3">
        <f>SUM(Table2[[#This Row],[Physical Therapist (PT) Hours]:[PT Aide Hours]])/Table2[[#This Row],[MDS Census]]</f>
        <v>0.10652294085129904</v>
      </c>
      <c r="AA170" s="3">
        <v>0</v>
      </c>
      <c r="AB170" s="3">
        <v>0</v>
      </c>
      <c r="AC170" s="3">
        <v>0</v>
      </c>
      <c r="AD170" s="3">
        <v>0</v>
      </c>
      <c r="AE170" s="3">
        <v>0</v>
      </c>
      <c r="AF170" s="3">
        <v>0</v>
      </c>
      <c r="AG170" s="3">
        <v>0</v>
      </c>
      <c r="AH170" s="1" t="s">
        <v>168</v>
      </c>
      <c r="AI170" s="17">
        <v>7</v>
      </c>
      <c r="AJ170" s="1"/>
    </row>
    <row r="171" spans="1:36" x14ac:dyDescent="0.2">
      <c r="A171" s="1" t="s">
        <v>479</v>
      </c>
      <c r="B171" s="1" t="s">
        <v>654</v>
      </c>
      <c r="C171" s="1" t="s">
        <v>1008</v>
      </c>
      <c r="D171" s="1" t="s">
        <v>1215</v>
      </c>
      <c r="E171" s="3">
        <v>34.411111111111111</v>
      </c>
      <c r="F171" s="3">
        <v>20.227777777777778</v>
      </c>
      <c r="G171" s="3">
        <v>0.24444444444444444</v>
      </c>
      <c r="H171" s="3">
        <v>0.31111111111111112</v>
      </c>
      <c r="I171" s="3">
        <v>0.84722222222222221</v>
      </c>
      <c r="J171" s="3">
        <v>0</v>
      </c>
      <c r="K171" s="3">
        <v>0</v>
      </c>
      <c r="L171" s="3">
        <v>0.85711111111111116</v>
      </c>
      <c r="M171" s="3">
        <v>0</v>
      </c>
      <c r="N171" s="3">
        <v>5.3250000000000002</v>
      </c>
      <c r="O171" s="3">
        <f>SUM(Table2[[#This Row],[Qualified Social Work Staff Hours]:[Other Social Work Staff Hours]])/Table2[[#This Row],[MDS Census]]</f>
        <v>0.15474652889893445</v>
      </c>
      <c r="P171" s="3">
        <v>5.2138888888888886</v>
      </c>
      <c r="Q171" s="3">
        <v>3.4305555555555554</v>
      </c>
      <c r="R171" s="3">
        <f>SUM(Table2[[#This Row],[Qualified Activities Professional Hours]:[Other Activities Professional Hours]])/Table2[[#This Row],[MDS Census]]</f>
        <v>0.25121084920891185</v>
      </c>
      <c r="S171" s="3">
        <v>0.71033333333333337</v>
      </c>
      <c r="T171" s="3">
        <v>3.7722222222222221</v>
      </c>
      <c r="U171" s="3">
        <v>0</v>
      </c>
      <c r="V171" s="3">
        <f>SUM(Table2[[#This Row],[Occupational Therapist Hours]:[OT Aide Hours]])/Table2[[#This Row],[MDS Census]]</f>
        <v>0.13026477236034872</v>
      </c>
      <c r="W171" s="3">
        <v>0.74822222222222212</v>
      </c>
      <c r="X171" s="3">
        <v>3.9259999999999997</v>
      </c>
      <c r="Y171" s="3">
        <v>0</v>
      </c>
      <c r="Z171" s="3">
        <f>SUM(Table2[[#This Row],[Physical Therapist (PT) Hours]:[PT Aide Hours]])/Table2[[#This Row],[MDS Census]]</f>
        <v>0.13583467872134322</v>
      </c>
      <c r="AA171" s="3">
        <v>0</v>
      </c>
      <c r="AB171" s="3">
        <v>0</v>
      </c>
      <c r="AC171" s="3">
        <v>0</v>
      </c>
      <c r="AD171" s="3">
        <v>0</v>
      </c>
      <c r="AE171" s="3">
        <v>0</v>
      </c>
      <c r="AF171" s="3">
        <v>0</v>
      </c>
      <c r="AG171" s="3">
        <v>0</v>
      </c>
      <c r="AH171" s="1" t="s">
        <v>169</v>
      </c>
      <c r="AI171" s="17">
        <v>7</v>
      </c>
      <c r="AJ171" s="1"/>
    </row>
    <row r="172" spans="1:36" x14ac:dyDescent="0.2">
      <c r="A172" s="1" t="s">
        <v>479</v>
      </c>
      <c r="B172" s="1" t="s">
        <v>655</v>
      </c>
      <c r="C172" s="1" t="s">
        <v>1120</v>
      </c>
      <c r="D172" s="1" t="s">
        <v>1227</v>
      </c>
      <c r="E172" s="3">
        <v>33.87777777777778</v>
      </c>
      <c r="F172" s="3">
        <v>9.266333333333332</v>
      </c>
      <c r="G172" s="3">
        <v>0.21388888888888888</v>
      </c>
      <c r="H172" s="3">
        <v>0.12222222222222222</v>
      </c>
      <c r="I172" s="3">
        <v>0.26666666666666666</v>
      </c>
      <c r="J172" s="3">
        <v>0</v>
      </c>
      <c r="K172" s="3">
        <v>0.1388888888888889</v>
      </c>
      <c r="L172" s="3">
        <v>2.2296666666666671</v>
      </c>
      <c r="M172" s="3">
        <v>0</v>
      </c>
      <c r="N172" s="3">
        <v>4.150555555555556</v>
      </c>
      <c r="O172" s="3">
        <f>SUM(Table2[[#This Row],[Qualified Social Work Staff Hours]:[Other Social Work Staff Hours]])/Table2[[#This Row],[MDS Census]]</f>
        <v>0.12251557887832076</v>
      </c>
      <c r="P172" s="3">
        <v>3.9466666666666659</v>
      </c>
      <c r="Q172" s="3">
        <v>0</v>
      </c>
      <c r="R172" s="3">
        <f>SUM(Table2[[#This Row],[Qualified Activities Professional Hours]:[Other Activities Professional Hours]])/Table2[[#This Row],[MDS Census]]</f>
        <v>0.11649721220072151</v>
      </c>
      <c r="S172" s="3">
        <v>0.33933333333333338</v>
      </c>
      <c r="T172" s="3">
        <v>3.4363333333333337</v>
      </c>
      <c r="U172" s="3">
        <v>0</v>
      </c>
      <c r="V172" s="3">
        <f>SUM(Table2[[#This Row],[Occupational Therapist Hours]:[OT Aide Hours]])/Table2[[#This Row],[MDS Census]]</f>
        <v>0.11144965562479502</v>
      </c>
      <c r="W172" s="3">
        <v>0.55111111111111122</v>
      </c>
      <c r="X172" s="3">
        <v>4.5169999999999995</v>
      </c>
      <c r="Y172" s="3">
        <v>0</v>
      </c>
      <c r="Z172" s="3">
        <f>SUM(Table2[[#This Row],[Physical Therapist (PT) Hours]:[PT Aide Hours]])/Table2[[#This Row],[MDS Census]]</f>
        <v>0.1495998688094457</v>
      </c>
      <c r="AA172" s="3">
        <v>0</v>
      </c>
      <c r="AB172" s="3">
        <v>0</v>
      </c>
      <c r="AC172" s="3">
        <v>0</v>
      </c>
      <c r="AD172" s="3">
        <v>0</v>
      </c>
      <c r="AE172" s="3">
        <v>0</v>
      </c>
      <c r="AF172" s="3">
        <v>0</v>
      </c>
      <c r="AG172" s="3">
        <v>0</v>
      </c>
      <c r="AH172" s="1" t="s">
        <v>170</v>
      </c>
      <c r="AI172" s="17">
        <v>7</v>
      </c>
      <c r="AJ172" s="1"/>
    </row>
    <row r="173" spans="1:36" x14ac:dyDescent="0.2">
      <c r="A173" s="1" t="s">
        <v>479</v>
      </c>
      <c r="B173" s="1" t="s">
        <v>656</v>
      </c>
      <c r="C173" s="1" t="s">
        <v>1027</v>
      </c>
      <c r="D173" s="1" t="s">
        <v>1203</v>
      </c>
      <c r="E173" s="3">
        <v>27.211111111111112</v>
      </c>
      <c r="F173" s="3">
        <v>10.266</v>
      </c>
      <c r="G173" s="3">
        <v>0</v>
      </c>
      <c r="H173" s="3">
        <v>0.12711111111111112</v>
      </c>
      <c r="I173" s="3">
        <v>0.26666666666666666</v>
      </c>
      <c r="J173" s="3">
        <v>0</v>
      </c>
      <c r="K173" s="3">
        <v>0</v>
      </c>
      <c r="L173" s="3">
        <v>0.89966666666666639</v>
      </c>
      <c r="M173" s="3">
        <v>0</v>
      </c>
      <c r="N173" s="3">
        <v>4.958333333333333</v>
      </c>
      <c r="O173" s="3">
        <f>SUM(Table2[[#This Row],[Qualified Social Work Staff Hours]:[Other Social Work Staff Hours]])/Table2[[#This Row],[MDS Census]]</f>
        <v>0.18221723152307062</v>
      </c>
      <c r="P173" s="3">
        <v>3.5135555555555547</v>
      </c>
      <c r="Q173" s="3">
        <v>0</v>
      </c>
      <c r="R173" s="3">
        <f>SUM(Table2[[#This Row],[Qualified Activities Professional Hours]:[Other Activities Professional Hours]])/Table2[[#This Row],[MDS Census]]</f>
        <v>0.12912209064924454</v>
      </c>
      <c r="S173" s="3">
        <v>1.5965555555555555</v>
      </c>
      <c r="T173" s="3">
        <v>0</v>
      </c>
      <c r="U173" s="3">
        <v>0</v>
      </c>
      <c r="V173" s="3">
        <f>SUM(Table2[[#This Row],[Occupational Therapist Hours]:[OT Aide Hours]])/Table2[[#This Row],[MDS Census]]</f>
        <v>5.8672927725602279E-2</v>
      </c>
      <c r="W173" s="3">
        <v>0.3591111111111111</v>
      </c>
      <c r="X173" s="3">
        <v>3.1018888888888898</v>
      </c>
      <c r="Y173" s="3">
        <v>0</v>
      </c>
      <c r="Z173" s="3">
        <f>SUM(Table2[[#This Row],[Physical Therapist (PT) Hours]:[PT Aide Hours]])/Table2[[#This Row],[MDS Census]]</f>
        <v>0.12719069007758271</v>
      </c>
      <c r="AA173" s="3">
        <v>0</v>
      </c>
      <c r="AB173" s="3">
        <v>0</v>
      </c>
      <c r="AC173" s="3">
        <v>0</v>
      </c>
      <c r="AD173" s="3">
        <v>0</v>
      </c>
      <c r="AE173" s="3">
        <v>0</v>
      </c>
      <c r="AF173" s="3">
        <v>0</v>
      </c>
      <c r="AG173" s="3">
        <v>0</v>
      </c>
      <c r="AH173" s="1" t="s">
        <v>171</v>
      </c>
      <c r="AI173" s="17">
        <v>7</v>
      </c>
      <c r="AJ173" s="1"/>
    </row>
    <row r="174" spans="1:36" x14ac:dyDescent="0.2">
      <c r="A174" s="1" t="s">
        <v>479</v>
      </c>
      <c r="B174" s="1" t="s">
        <v>657</v>
      </c>
      <c r="C174" s="1" t="s">
        <v>1050</v>
      </c>
      <c r="D174" s="1" t="s">
        <v>1276</v>
      </c>
      <c r="E174" s="3">
        <v>80.488888888888894</v>
      </c>
      <c r="F174" s="3">
        <v>5.5111111111111111</v>
      </c>
      <c r="G174" s="3">
        <v>0.33333333333333331</v>
      </c>
      <c r="H174" s="3">
        <v>0.25555555555555554</v>
      </c>
      <c r="I174" s="3">
        <v>2.7555555555555555</v>
      </c>
      <c r="J174" s="3">
        <v>0</v>
      </c>
      <c r="K174" s="3">
        <v>0</v>
      </c>
      <c r="L174" s="3">
        <v>4.0871111111111098</v>
      </c>
      <c r="M174" s="3">
        <v>0.88888888888888884</v>
      </c>
      <c r="N174" s="3">
        <v>2.411111111111111</v>
      </c>
      <c r="O174" s="3">
        <f>SUM(Table2[[#This Row],[Qualified Social Work Staff Hours]:[Other Social Work Staff Hours]])/Table2[[#This Row],[MDS Census]]</f>
        <v>4.0999447818884587E-2</v>
      </c>
      <c r="P174" s="3">
        <v>4.4444444444444446</v>
      </c>
      <c r="Q174" s="3">
        <v>2.5000000000000001E-2</v>
      </c>
      <c r="R174" s="3">
        <f>SUM(Table2[[#This Row],[Qualified Activities Professional Hours]:[Other Activities Professional Hours]])/Table2[[#This Row],[MDS Census]]</f>
        <v>5.5528713418001106E-2</v>
      </c>
      <c r="S174" s="3">
        <v>1.0909999999999997</v>
      </c>
      <c r="T174" s="3">
        <v>6.9305555555555571</v>
      </c>
      <c r="U174" s="3">
        <v>0</v>
      </c>
      <c r="V174" s="3">
        <f>SUM(Table2[[#This Row],[Occupational Therapist Hours]:[OT Aide Hours]])/Table2[[#This Row],[MDS Census]]</f>
        <v>9.9660408614025406E-2</v>
      </c>
      <c r="W174" s="3">
        <v>1.6298888888888892</v>
      </c>
      <c r="X174" s="3">
        <v>6.3660000000000005</v>
      </c>
      <c r="Y174" s="3">
        <v>0</v>
      </c>
      <c r="Z174" s="3">
        <f>SUM(Table2[[#This Row],[Physical Therapist (PT) Hours]:[PT Aide Hours]])/Table2[[#This Row],[MDS Census]]</f>
        <v>9.9341524019878516E-2</v>
      </c>
      <c r="AA174" s="3">
        <v>0</v>
      </c>
      <c r="AB174" s="3">
        <v>0</v>
      </c>
      <c r="AC174" s="3">
        <v>0</v>
      </c>
      <c r="AD174" s="3">
        <v>0</v>
      </c>
      <c r="AE174" s="3">
        <v>0</v>
      </c>
      <c r="AF174" s="3">
        <v>0</v>
      </c>
      <c r="AG174" s="3">
        <v>0</v>
      </c>
      <c r="AH174" s="1" t="s">
        <v>172</v>
      </c>
      <c r="AI174" s="17">
        <v>7</v>
      </c>
      <c r="AJ174" s="1"/>
    </row>
    <row r="175" spans="1:36" x14ac:dyDescent="0.2">
      <c r="A175" s="1" t="s">
        <v>479</v>
      </c>
      <c r="B175" s="1" t="s">
        <v>658</v>
      </c>
      <c r="C175" s="1" t="s">
        <v>1121</v>
      </c>
      <c r="D175" s="1" t="s">
        <v>1274</v>
      </c>
      <c r="E175" s="3">
        <v>35.011111111111113</v>
      </c>
      <c r="F175" s="3">
        <v>0.19722222222222222</v>
      </c>
      <c r="G175" s="3">
        <v>0.5</v>
      </c>
      <c r="H175" s="3">
        <v>0</v>
      </c>
      <c r="I175" s="3">
        <v>9.4444444444444442E-2</v>
      </c>
      <c r="J175" s="3">
        <v>0</v>
      </c>
      <c r="K175" s="3">
        <v>0</v>
      </c>
      <c r="L175" s="3">
        <v>2.1675555555555555</v>
      </c>
      <c r="M175" s="3">
        <v>0</v>
      </c>
      <c r="N175" s="3">
        <v>0</v>
      </c>
      <c r="O175" s="3">
        <f>SUM(Table2[[#This Row],[Qualified Social Work Staff Hours]:[Other Social Work Staff Hours]])/Table2[[#This Row],[MDS Census]]</f>
        <v>0</v>
      </c>
      <c r="P175" s="3">
        <v>0</v>
      </c>
      <c r="Q175" s="3">
        <v>10.986111111111111</v>
      </c>
      <c r="R175" s="3">
        <f>SUM(Table2[[#This Row],[Qualified Activities Professional Hours]:[Other Activities Professional Hours]])/Table2[[#This Row],[MDS Census]]</f>
        <v>0.31378927324658834</v>
      </c>
      <c r="S175" s="3">
        <v>0.80366666666666664</v>
      </c>
      <c r="T175" s="3">
        <v>5.5097777777777779</v>
      </c>
      <c r="U175" s="3">
        <v>0</v>
      </c>
      <c r="V175" s="3">
        <f>SUM(Table2[[#This Row],[Occupational Therapist Hours]:[OT Aide Hours]])/Table2[[#This Row],[MDS Census]]</f>
        <v>0.1803268803554427</v>
      </c>
      <c r="W175" s="3">
        <v>1.3466666666666667</v>
      </c>
      <c r="X175" s="3">
        <v>3.8121111111111103</v>
      </c>
      <c r="Y175" s="3">
        <v>0</v>
      </c>
      <c r="Z175" s="3">
        <f>SUM(Table2[[#This Row],[Physical Therapist (PT) Hours]:[PT Aide Hours]])/Table2[[#This Row],[MDS Census]]</f>
        <v>0.14734687400825133</v>
      </c>
      <c r="AA175" s="3">
        <v>0</v>
      </c>
      <c r="AB175" s="3">
        <v>0</v>
      </c>
      <c r="AC175" s="3">
        <v>0</v>
      </c>
      <c r="AD175" s="3">
        <v>0</v>
      </c>
      <c r="AE175" s="3">
        <v>0</v>
      </c>
      <c r="AF175" s="3">
        <v>0</v>
      </c>
      <c r="AG175" s="3">
        <v>0</v>
      </c>
      <c r="AH175" s="1" t="s">
        <v>173</v>
      </c>
      <c r="AI175" s="17">
        <v>7</v>
      </c>
      <c r="AJ175" s="1"/>
    </row>
    <row r="176" spans="1:36" x14ac:dyDescent="0.2">
      <c r="A176" s="1" t="s">
        <v>479</v>
      </c>
      <c r="B176" s="1" t="s">
        <v>659</v>
      </c>
      <c r="C176" s="1" t="s">
        <v>1061</v>
      </c>
      <c r="D176" s="1" t="s">
        <v>1217</v>
      </c>
      <c r="E176" s="3">
        <v>41.977777777777774</v>
      </c>
      <c r="F176" s="3">
        <v>27.147222222222222</v>
      </c>
      <c r="G176" s="3">
        <v>0.19722222222222222</v>
      </c>
      <c r="H176" s="3">
        <v>0.30833333333333335</v>
      </c>
      <c r="I176" s="3">
        <v>0</v>
      </c>
      <c r="J176" s="3">
        <v>0</v>
      </c>
      <c r="K176" s="3">
        <v>0</v>
      </c>
      <c r="L176" s="3">
        <v>3.4583333333333335</v>
      </c>
      <c r="M176" s="3">
        <v>0</v>
      </c>
      <c r="N176" s="3">
        <v>4.8472222222222223</v>
      </c>
      <c r="O176" s="3">
        <f>SUM(Table2[[#This Row],[Qualified Social Work Staff Hours]:[Other Social Work Staff Hours]])/Table2[[#This Row],[MDS Census]]</f>
        <v>0.11547114875595554</v>
      </c>
      <c r="P176" s="3">
        <v>5.2944444444444443</v>
      </c>
      <c r="Q176" s="3">
        <v>2.713888888888889</v>
      </c>
      <c r="R176" s="3">
        <f>SUM(Table2[[#This Row],[Qualified Activities Professional Hours]:[Other Activities Professional Hours]])/Table2[[#This Row],[MDS Census]]</f>
        <v>0.19077554261514029</v>
      </c>
      <c r="S176" s="3">
        <v>3.6516666666666668</v>
      </c>
      <c r="T176" s="3">
        <v>2.5584444444444441</v>
      </c>
      <c r="U176" s="3">
        <v>0</v>
      </c>
      <c r="V176" s="3">
        <f>SUM(Table2[[#This Row],[Occupational Therapist Hours]:[OT Aide Hours]])/Table2[[#This Row],[MDS Census]]</f>
        <v>0.14793806246691371</v>
      </c>
      <c r="W176" s="3">
        <v>0.84422222222222232</v>
      </c>
      <c r="X176" s="3">
        <v>5.4978888888888893</v>
      </c>
      <c r="Y176" s="3">
        <v>0</v>
      </c>
      <c r="Z176" s="3">
        <f>SUM(Table2[[#This Row],[Physical Therapist (PT) Hours]:[PT Aide Hours]])/Table2[[#This Row],[MDS Census]]</f>
        <v>0.1510825833774484</v>
      </c>
      <c r="AA176" s="3">
        <v>0</v>
      </c>
      <c r="AB176" s="3">
        <v>0</v>
      </c>
      <c r="AC176" s="3">
        <v>0</v>
      </c>
      <c r="AD176" s="3">
        <v>0</v>
      </c>
      <c r="AE176" s="3">
        <v>0</v>
      </c>
      <c r="AF176" s="3">
        <v>0</v>
      </c>
      <c r="AG176" s="3">
        <v>0</v>
      </c>
      <c r="AH176" s="1" t="s">
        <v>174</v>
      </c>
      <c r="AI176" s="17">
        <v>7</v>
      </c>
      <c r="AJ176" s="1"/>
    </row>
    <row r="177" spans="1:36" x14ac:dyDescent="0.2">
      <c r="A177" s="1" t="s">
        <v>479</v>
      </c>
      <c r="B177" s="1" t="s">
        <v>660</v>
      </c>
      <c r="C177" s="1" t="s">
        <v>1031</v>
      </c>
      <c r="D177" s="1" t="s">
        <v>1203</v>
      </c>
      <c r="E177" s="3">
        <v>64.86666666666666</v>
      </c>
      <c r="F177" s="3">
        <v>32.722222222222236</v>
      </c>
      <c r="G177" s="3">
        <v>1.1555555555555554</v>
      </c>
      <c r="H177" s="3">
        <v>0</v>
      </c>
      <c r="I177" s="3">
        <v>0</v>
      </c>
      <c r="J177" s="3">
        <v>0</v>
      </c>
      <c r="K177" s="3">
        <v>0</v>
      </c>
      <c r="L177" s="3">
        <v>0.11499999999999999</v>
      </c>
      <c r="M177" s="3">
        <v>5.6</v>
      </c>
      <c r="N177" s="3">
        <v>0</v>
      </c>
      <c r="O177" s="3">
        <f>SUM(Table2[[#This Row],[Qualified Social Work Staff Hours]:[Other Social Work Staff Hours]])/Table2[[#This Row],[MDS Census]]</f>
        <v>8.6330935251798566E-2</v>
      </c>
      <c r="P177" s="3">
        <v>6.5266666666666691</v>
      </c>
      <c r="Q177" s="3">
        <v>0.35555555555555557</v>
      </c>
      <c r="R177" s="3">
        <f>SUM(Table2[[#This Row],[Qualified Activities Professional Hours]:[Other Activities Professional Hours]])/Table2[[#This Row],[MDS Census]]</f>
        <v>0.1060979787598493</v>
      </c>
      <c r="S177" s="3">
        <v>0.89588888888888896</v>
      </c>
      <c r="T177" s="3">
        <v>0.56211111111111101</v>
      </c>
      <c r="U177" s="3">
        <v>0</v>
      </c>
      <c r="V177" s="3">
        <f>SUM(Table2[[#This Row],[Occupational Therapist Hours]:[OT Aide Hours]])/Table2[[#This Row],[MDS Census]]</f>
        <v>2.2476875642343269E-2</v>
      </c>
      <c r="W177" s="3">
        <v>1.3343333333333331</v>
      </c>
      <c r="X177" s="3">
        <v>2.7855555555555558</v>
      </c>
      <c r="Y177" s="3">
        <v>0</v>
      </c>
      <c r="Z177" s="3">
        <f>SUM(Table2[[#This Row],[Physical Therapist (PT) Hours]:[PT Aide Hours]])/Table2[[#This Row],[MDS Census]]</f>
        <v>6.3513189448441254E-2</v>
      </c>
      <c r="AA177" s="3">
        <v>0</v>
      </c>
      <c r="AB177" s="3">
        <v>0</v>
      </c>
      <c r="AC177" s="3">
        <v>0</v>
      </c>
      <c r="AD177" s="3">
        <v>0</v>
      </c>
      <c r="AE177" s="3">
        <v>0</v>
      </c>
      <c r="AF177" s="3">
        <v>0</v>
      </c>
      <c r="AG177" s="3">
        <v>0</v>
      </c>
      <c r="AH177" s="1" t="s">
        <v>175</v>
      </c>
      <c r="AI177" s="17">
        <v>7</v>
      </c>
      <c r="AJ177" s="1"/>
    </row>
    <row r="178" spans="1:36" x14ac:dyDescent="0.2">
      <c r="A178" s="1" t="s">
        <v>479</v>
      </c>
      <c r="B178" s="1" t="s">
        <v>661</v>
      </c>
      <c r="C178" s="1" t="s">
        <v>968</v>
      </c>
      <c r="D178" s="1" t="s">
        <v>1249</v>
      </c>
      <c r="E178" s="3">
        <v>63.133333333333333</v>
      </c>
      <c r="F178" s="3">
        <v>5.1388888888888893</v>
      </c>
      <c r="G178" s="3">
        <v>3.3333333333333333E-2</v>
      </c>
      <c r="H178" s="3">
        <v>0.46666666666666667</v>
      </c>
      <c r="I178" s="3">
        <v>0.31666666666666665</v>
      </c>
      <c r="J178" s="3">
        <v>0</v>
      </c>
      <c r="K178" s="3">
        <v>0</v>
      </c>
      <c r="L178" s="3">
        <v>2.285333333333333</v>
      </c>
      <c r="M178" s="3">
        <v>0</v>
      </c>
      <c r="N178" s="3">
        <v>5.3194444444444446</v>
      </c>
      <c r="O178" s="3">
        <f>SUM(Table2[[#This Row],[Qualified Social Work Staff Hours]:[Other Social Work Staff Hours]])/Table2[[#This Row],[MDS Census]]</f>
        <v>8.4257303766279476E-2</v>
      </c>
      <c r="P178" s="3">
        <v>3.3132222222222221</v>
      </c>
      <c r="Q178" s="3">
        <v>4.3074444444444442</v>
      </c>
      <c r="R178" s="3">
        <f>SUM(Table2[[#This Row],[Qualified Activities Professional Hours]:[Other Activities Professional Hours]])/Table2[[#This Row],[MDS Census]]</f>
        <v>0.12070749736008447</v>
      </c>
      <c r="S178" s="3">
        <v>1.3309999999999995</v>
      </c>
      <c r="T178" s="3">
        <v>4.2993333333333323</v>
      </c>
      <c r="U178" s="3">
        <v>0</v>
      </c>
      <c r="V178" s="3">
        <f>SUM(Table2[[#This Row],[Occupational Therapist Hours]:[OT Aide Hours]])/Table2[[#This Row],[MDS Census]]</f>
        <v>8.9181626187961965E-2</v>
      </c>
      <c r="W178" s="3">
        <v>6.9256666666666673</v>
      </c>
      <c r="X178" s="3">
        <v>4.9464444444444444</v>
      </c>
      <c r="Y178" s="3">
        <v>0</v>
      </c>
      <c r="Z178" s="3">
        <f>SUM(Table2[[#This Row],[Physical Therapist (PT) Hours]:[PT Aide Hours]])/Table2[[#This Row],[MDS Census]]</f>
        <v>0.18804822245688138</v>
      </c>
      <c r="AA178" s="3">
        <v>0</v>
      </c>
      <c r="AB178" s="3">
        <v>0</v>
      </c>
      <c r="AC178" s="3">
        <v>0</v>
      </c>
      <c r="AD178" s="3">
        <v>0</v>
      </c>
      <c r="AE178" s="3">
        <v>0</v>
      </c>
      <c r="AF178" s="3">
        <v>0</v>
      </c>
      <c r="AG178" s="3">
        <v>0</v>
      </c>
      <c r="AH178" s="1" t="s">
        <v>176</v>
      </c>
      <c r="AI178" s="17">
        <v>7</v>
      </c>
      <c r="AJ178" s="1"/>
    </row>
    <row r="179" spans="1:36" x14ac:dyDescent="0.2">
      <c r="A179" s="1" t="s">
        <v>479</v>
      </c>
      <c r="B179" s="1" t="s">
        <v>662</v>
      </c>
      <c r="C179" s="1" t="s">
        <v>978</v>
      </c>
      <c r="D179" s="1" t="s">
        <v>1263</v>
      </c>
      <c r="E179" s="3">
        <v>78.266666666666666</v>
      </c>
      <c r="F179" s="3">
        <v>5.3805555555555555</v>
      </c>
      <c r="G179" s="3">
        <v>2.7777777777777776E-2</v>
      </c>
      <c r="H179" s="3">
        <v>0.89166666666666672</v>
      </c>
      <c r="I179" s="3">
        <v>0.55499999999999994</v>
      </c>
      <c r="J179" s="3">
        <v>0</v>
      </c>
      <c r="K179" s="3">
        <v>0</v>
      </c>
      <c r="L179" s="3">
        <v>2.1</v>
      </c>
      <c r="M179" s="3">
        <v>5.6749999999999998</v>
      </c>
      <c r="N179" s="3">
        <v>3.888888888888889E-2</v>
      </c>
      <c r="O179" s="3">
        <f>SUM(Table2[[#This Row],[Qualified Social Work Staff Hours]:[Other Social Work Staff Hours]])/Table2[[#This Row],[MDS Census]]</f>
        <v>7.3005394662123788E-2</v>
      </c>
      <c r="P179" s="3">
        <v>5.2777777777777777</v>
      </c>
      <c r="Q179" s="3">
        <v>6.0555555555555554</v>
      </c>
      <c r="R179" s="3">
        <f>SUM(Table2[[#This Row],[Qualified Activities Professional Hours]:[Other Activities Professional Hours]])/Table2[[#This Row],[MDS Census]]</f>
        <v>0.14480408858603064</v>
      </c>
      <c r="S179" s="3">
        <v>0.63888888888888884</v>
      </c>
      <c r="T179" s="3">
        <v>4.3805555555555555</v>
      </c>
      <c r="U179" s="3">
        <v>0</v>
      </c>
      <c r="V179" s="3">
        <f>SUM(Table2[[#This Row],[Occupational Therapist Hours]:[OT Aide Hours]])/Table2[[#This Row],[MDS Census]]</f>
        <v>6.4132595116411117E-2</v>
      </c>
      <c r="W179" s="3">
        <v>0.80166666666666675</v>
      </c>
      <c r="X179" s="3">
        <v>4.5305555555555559</v>
      </c>
      <c r="Y179" s="3">
        <v>0</v>
      </c>
      <c r="Z179" s="3">
        <f>SUM(Table2[[#This Row],[Physical Therapist (PT) Hours]:[PT Aide Hours]])/Table2[[#This Row],[MDS Census]]</f>
        <v>6.8128904031800122E-2</v>
      </c>
      <c r="AA179" s="3">
        <v>0</v>
      </c>
      <c r="AB179" s="3">
        <v>0</v>
      </c>
      <c r="AC179" s="3">
        <v>0</v>
      </c>
      <c r="AD179" s="3">
        <v>0</v>
      </c>
      <c r="AE179" s="3">
        <v>0</v>
      </c>
      <c r="AF179" s="3">
        <v>0</v>
      </c>
      <c r="AG179" s="3">
        <v>0</v>
      </c>
      <c r="AH179" s="1" t="s">
        <v>177</v>
      </c>
      <c r="AI179" s="17">
        <v>7</v>
      </c>
      <c r="AJ179" s="1"/>
    </row>
    <row r="180" spans="1:36" x14ac:dyDescent="0.2">
      <c r="A180" s="1" t="s">
        <v>479</v>
      </c>
      <c r="B180" s="1" t="s">
        <v>663</v>
      </c>
      <c r="C180" s="1" t="s">
        <v>989</v>
      </c>
      <c r="D180" s="1" t="s">
        <v>1239</v>
      </c>
      <c r="E180" s="3">
        <v>48.077777777777776</v>
      </c>
      <c r="F180" s="3">
        <v>5.6888888888888891</v>
      </c>
      <c r="G180" s="3">
        <v>0.26666666666666666</v>
      </c>
      <c r="H180" s="3">
        <v>0.13333333333333333</v>
      </c>
      <c r="I180" s="3">
        <v>0.21666666666666667</v>
      </c>
      <c r="J180" s="3">
        <v>0</v>
      </c>
      <c r="K180" s="3">
        <v>0</v>
      </c>
      <c r="L180" s="3">
        <v>0.57844444444444443</v>
      </c>
      <c r="M180" s="3">
        <v>0</v>
      </c>
      <c r="N180" s="3">
        <v>5.2055555555555557</v>
      </c>
      <c r="O180" s="3">
        <f>SUM(Table2[[#This Row],[Qualified Social Work Staff Hours]:[Other Social Work Staff Hours]])/Table2[[#This Row],[MDS Census]]</f>
        <v>0.10827363069100994</v>
      </c>
      <c r="P180" s="3">
        <v>5.572222222222222</v>
      </c>
      <c r="Q180" s="3">
        <v>0</v>
      </c>
      <c r="R180" s="3">
        <f>SUM(Table2[[#This Row],[Qualified Activities Professional Hours]:[Other Activities Professional Hours]])/Table2[[#This Row],[MDS Census]]</f>
        <v>0.11590016177490178</v>
      </c>
      <c r="S180" s="3">
        <v>0.30144444444444446</v>
      </c>
      <c r="T180" s="3">
        <v>5.427777777777778</v>
      </c>
      <c r="U180" s="3">
        <v>0</v>
      </c>
      <c r="V180" s="3">
        <f>SUM(Table2[[#This Row],[Occupational Therapist Hours]:[OT Aide Hours]])/Table2[[#This Row],[MDS Census]]</f>
        <v>0.11916570372082276</v>
      </c>
      <c r="W180" s="3">
        <v>0.51077777777777766</v>
      </c>
      <c r="X180" s="3">
        <v>2.7754444444444442</v>
      </c>
      <c r="Y180" s="3">
        <v>0</v>
      </c>
      <c r="Z180" s="3">
        <f>SUM(Table2[[#This Row],[Physical Therapist (PT) Hours]:[PT Aide Hours]])/Table2[[#This Row],[MDS Census]]</f>
        <v>6.8352207071874269E-2</v>
      </c>
      <c r="AA180" s="3">
        <v>0</v>
      </c>
      <c r="AB180" s="3">
        <v>0</v>
      </c>
      <c r="AC180" s="3">
        <v>0</v>
      </c>
      <c r="AD180" s="3">
        <v>0</v>
      </c>
      <c r="AE180" s="3">
        <v>0</v>
      </c>
      <c r="AF180" s="3">
        <v>0</v>
      </c>
      <c r="AG180" s="3">
        <v>0</v>
      </c>
      <c r="AH180" s="1" t="s">
        <v>178</v>
      </c>
      <c r="AI180" s="17">
        <v>7</v>
      </c>
      <c r="AJ180" s="1"/>
    </row>
    <row r="181" spans="1:36" x14ac:dyDescent="0.2">
      <c r="A181" s="1" t="s">
        <v>479</v>
      </c>
      <c r="B181" s="1" t="s">
        <v>664</v>
      </c>
      <c r="C181" s="1" t="s">
        <v>1053</v>
      </c>
      <c r="D181" s="1" t="s">
        <v>1277</v>
      </c>
      <c r="E181" s="3">
        <v>40.366666666666667</v>
      </c>
      <c r="F181" s="3">
        <v>5.6888888888888891</v>
      </c>
      <c r="G181" s="3">
        <v>0.3888888888888889</v>
      </c>
      <c r="H181" s="3">
        <v>0.33333333333333331</v>
      </c>
      <c r="I181" s="3">
        <v>0.2</v>
      </c>
      <c r="J181" s="3">
        <v>0</v>
      </c>
      <c r="K181" s="3">
        <v>0</v>
      </c>
      <c r="L181" s="3">
        <v>0.74188888888888904</v>
      </c>
      <c r="M181" s="3">
        <v>0</v>
      </c>
      <c r="N181" s="3">
        <v>4.0676666666666668</v>
      </c>
      <c r="O181" s="3">
        <f>SUM(Table2[[#This Row],[Qualified Social Work Staff Hours]:[Other Social Work Staff Hours]])/Table2[[#This Row],[MDS Census]]</f>
        <v>0.10076796036333609</v>
      </c>
      <c r="P181" s="3">
        <v>0.25922222222222219</v>
      </c>
      <c r="Q181" s="3">
        <v>5.7805555555555559</v>
      </c>
      <c r="R181" s="3">
        <f>SUM(Table2[[#This Row],[Qualified Activities Professional Hours]:[Other Activities Professional Hours]])/Table2[[#This Row],[MDS Census]]</f>
        <v>0.14962290118359484</v>
      </c>
      <c r="S181" s="3">
        <v>1.401111111111111</v>
      </c>
      <c r="T181" s="3">
        <v>5.1906666666666661</v>
      </c>
      <c r="U181" s="3">
        <v>0</v>
      </c>
      <c r="V181" s="3">
        <f>SUM(Table2[[#This Row],[Occupational Therapist Hours]:[OT Aide Hours]])/Table2[[#This Row],[MDS Census]]</f>
        <v>0.16329755023396639</v>
      </c>
      <c r="W181" s="3">
        <v>0.63166666666666671</v>
      </c>
      <c r="X181" s="3">
        <v>4.4083333333333323</v>
      </c>
      <c r="Y181" s="3">
        <v>0</v>
      </c>
      <c r="Z181" s="3">
        <f>SUM(Table2[[#This Row],[Physical Therapist (PT) Hours]:[PT Aide Hours]])/Table2[[#This Row],[MDS Census]]</f>
        <v>0.12485549132947975</v>
      </c>
      <c r="AA181" s="3">
        <v>0</v>
      </c>
      <c r="AB181" s="3">
        <v>0</v>
      </c>
      <c r="AC181" s="3">
        <v>0</v>
      </c>
      <c r="AD181" s="3">
        <v>0</v>
      </c>
      <c r="AE181" s="3">
        <v>0</v>
      </c>
      <c r="AF181" s="3">
        <v>0</v>
      </c>
      <c r="AG181" s="3">
        <v>0</v>
      </c>
      <c r="AH181" s="1" t="s">
        <v>179</v>
      </c>
      <c r="AI181" s="17">
        <v>7</v>
      </c>
      <c r="AJ181" s="1"/>
    </row>
    <row r="182" spans="1:36" x14ac:dyDescent="0.2">
      <c r="A182" s="1" t="s">
        <v>479</v>
      </c>
      <c r="B182" s="1" t="s">
        <v>665</v>
      </c>
      <c r="C182" s="1" t="s">
        <v>1052</v>
      </c>
      <c r="D182" s="1" t="s">
        <v>1208</v>
      </c>
      <c r="E182" s="3">
        <v>35.722222222222221</v>
      </c>
      <c r="F182" s="3">
        <v>7.1611111111111114</v>
      </c>
      <c r="G182" s="3">
        <v>0</v>
      </c>
      <c r="H182" s="3">
        <v>0</v>
      </c>
      <c r="I182" s="3">
        <v>0.15</v>
      </c>
      <c r="J182" s="3">
        <v>0</v>
      </c>
      <c r="K182" s="3">
        <v>0.68055555555555558</v>
      </c>
      <c r="L182" s="3">
        <v>1.5338888888888891</v>
      </c>
      <c r="M182" s="3">
        <v>0</v>
      </c>
      <c r="N182" s="3">
        <v>0</v>
      </c>
      <c r="O182" s="3">
        <f>SUM(Table2[[#This Row],[Qualified Social Work Staff Hours]:[Other Social Work Staff Hours]])/Table2[[#This Row],[MDS Census]]</f>
        <v>0</v>
      </c>
      <c r="P182" s="3">
        <v>0</v>
      </c>
      <c r="Q182" s="3">
        <v>5.3472222222222223</v>
      </c>
      <c r="R182" s="3">
        <f>SUM(Table2[[#This Row],[Qualified Activities Professional Hours]:[Other Activities Professional Hours]])/Table2[[#This Row],[MDS Census]]</f>
        <v>0.14968895800933127</v>
      </c>
      <c r="S182" s="3">
        <v>0.65377777777777779</v>
      </c>
      <c r="T182" s="3">
        <v>5.4344444444444449</v>
      </c>
      <c r="U182" s="3">
        <v>0</v>
      </c>
      <c r="V182" s="3">
        <f>SUM(Table2[[#This Row],[Occupational Therapist Hours]:[OT Aide Hours]])/Table2[[#This Row],[MDS Census]]</f>
        <v>0.17043234836702958</v>
      </c>
      <c r="W182" s="3">
        <v>1.251222222222222</v>
      </c>
      <c r="X182" s="3">
        <v>5.2702222222222224</v>
      </c>
      <c r="Y182" s="3">
        <v>0</v>
      </c>
      <c r="Z182" s="3">
        <f>SUM(Table2[[#This Row],[Physical Therapist (PT) Hours]:[PT Aide Hours]])/Table2[[#This Row],[MDS Census]]</f>
        <v>0.18255987558320375</v>
      </c>
      <c r="AA182" s="3">
        <v>0</v>
      </c>
      <c r="AB182" s="3">
        <v>0</v>
      </c>
      <c r="AC182" s="3">
        <v>0</v>
      </c>
      <c r="AD182" s="3">
        <v>0</v>
      </c>
      <c r="AE182" s="3">
        <v>0</v>
      </c>
      <c r="AF182" s="3">
        <v>0</v>
      </c>
      <c r="AG182" s="3">
        <v>0</v>
      </c>
      <c r="AH182" s="1" t="s">
        <v>180</v>
      </c>
      <c r="AI182" s="17">
        <v>7</v>
      </c>
      <c r="AJ182" s="1"/>
    </row>
    <row r="183" spans="1:36" x14ac:dyDescent="0.2">
      <c r="A183" s="1" t="s">
        <v>479</v>
      </c>
      <c r="B183" s="1" t="s">
        <v>666</v>
      </c>
      <c r="C183" s="1" t="s">
        <v>1122</v>
      </c>
      <c r="D183" s="1" t="s">
        <v>1303</v>
      </c>
      <c r="E183" s="3">
        <v>33.277777777777779</v>
      </c>
      <c r="F183" s="3">
        <v>5.6888888888888891</v>
      </c>
      <c r="G183" s="3">
        <v>0.26666666666666666</v>
      </c>
      <c r="H183" s="3">
        <v>5.5555555555555552E-2</v>
      </c>
      <c r="I183" s="3">
        <v>0.13333333333333333</v>
      </c>
      <c r="J183" s="3">
        <v>0</v>
      </c>
      <c r="K183" s="3">
        <v>0</v>
      </c>
      <c r="L183" s="3">
        <v>0.13077777777777777</v>
      </c>
      <c r="M183" s="3">
        <v>0</v>
      </c>
      <c r="N183" s="3">
        <v>3.786111111111111</v>
      </c>
      <c r="O183" s="3">
        <f>SUM(Table2[[#This Row],[Qualified Social Work Staff Hours]:[Other Social Work Staff Hours]])/Table2[[#This Row],[MDS Census]]</f>
        <v>0.11377295492487478</v>
      </c>
      <c r="P183" s="3">
        <v>3.9888888888888889</v>
      </c>
      <c r="Q183" s="3">
        <v>0</v>
      </c>
      <c r="R183" s="3">
        <f>SUM(Table2[[#This Row],[Qualified Activities Professional Hours]:[Other Activities Professional Hours]])/Table2[[#This Row],[MDS Census]]</f>
        <v>0.11986644407345576</v>
      </c>
      <c r="S183" s="3">
        <v>0.15588888888888891</v>
      </c>
      <c r="T183" s="3">
        <v>1.8305555555555555</v>
      </c>
      <c r="U183" s="3">
        <v>0</v>
      </c>
      <c r="V183" s="3">
        <f>SUM(Table2[[#This Row],[Occupational Therapist Hours]:[OT Aide Hours]])/Table2[[#This Row],[MDS Census]]</f>
        <v>5.9692821368948247E-2</v>
      </c>
      <c r="W183" s="3">
        <v>0.11944444444444445</v>
      </c>
      <c r="X183" s="3">
        <v>1.8294444444444442</v>
      </c>
      <c r="Y183" s="3">
        <v>0</v>
      </c>
      <c r="Z183" s="3">
        <f>SUM(Table2[[#This Row],[Physical Therapist (PT) Hours]:[PT Aide Hours]])/Table2[[#This Row],[MDS Census]]</f>
        <v>5.8564273789649408E-2</v>
      </c>
      <c r="AA183" s="3">
        <v>0</v>
      </c>
      <c r="AB183" s="3">
        <v>0</v>
      </c>
      <c r="AC183" s="3">
        <v>0</v>
      </c>
      <c r="AD183" s="3">
        <v>0</v>
      </c>
      <c r="AE183" s="3">
        <v>0</v>
      </c>
      <c r="AF183" s="3">
        <v>0</v>
      </c>
      <c r="AG183" s="3">
        <v>0</v>
      </c>
      <c r="AH183" s="1" t="s">
        <v>181</v>
      </c>
      <c r="AI183" s="17">
        <v>7</v>
      </c>
      <c r="AJ183" s="1"/>
    </row>
    <row r="184" spans="1:36" x14ac:dyDescent="0.2">
      <c r="A184" s="1" t="s">
        <v>479</v>
      </c>
      <c r="B184" s="1" t="s">
        <v>667</v>
      </c>
      <c r="C184" s="1" t="s">
        <v>985</v>
      </c>
      <c r="D184" s="1" t="s">
        <v>1227</v>
      </c>
      <c r="E184" s="3">
        <v>70.822222222222223</v>
      </c>
      <c r="F184" s="3">
        <v>10.409888888888888</v>
      </c>
      <c r="G184" s="3">
        <v>0</v>
      </c>
      <c r="H184" s="3">
        <v>0.28522222222222227</v>
      </c>
      <c r="I184" s="3">
        <v>0.73333333333333328</v>
      </c>
      <c r="J184" s="3">
        <v>0</v>
      </c>
      <c r="K184" s="3">
        <v>0</v>
      </c>
      <c r="L184" s="3">
        <v>3.0421111111111108</v>
      </c>
      <c r="M184" s="3">
        <v>0</v>
      </c>
      <c r="N184" s="3">
        <v>4.9247777777777779</v>
      </c>
      <c r="O184" s="3">
        <f>SUM(Table2[[#This Row],[Qualified Social Work Staff Hours]:[Other Social Work Staff Hours]])/Table2[[#This Row],[MDS Census]]</f>
        <v>6.9537182303106376E-2</v>
      </c>
      <c r="P184" s="3">
        <v>4.9397777777777776</v>
      </c>
      <c r="Q184" s="3">
        <v>4.8327777777777792</v>
      </c>
      <c r="R184" s="3">
        <f>SUM(Table2[[#This Row],[Qualified Activities Professional Hours]:[Other Activities Professional Hours]])/Table2[[#This Row],[MDS Census]]</f>
        <v>0.1379871352368999</v>
      </c>
      <c r="S184" s="3">
        <v>4.8432222222222219</v>
      </c>
      <c r="T184" s="3">
        <v>3.6378888888888881</v>
      </c>
      <c r="U184" s="3">
        <v>0</v>
      </c>
      <c r="V184" s="3">
        <f>SUM(Table2[[#This Row],[Occupational Therapist Hours]:[OT Aide Hours]])/Table2[[#This Row],[MDS Census]]</f>
        <v>0.11975211797929085</v>
      </c>
      <c r="W184" s="3">
        <v>4.1604444444444448</v>
      </c>
      <c r="X184" s="3">
        <v>4.6191111111111107</v>
      </c>
      <c r="Y184" s="3">
        <v>0</v>
      </c>
      <c r="Z184" s="3">
        <f>SUM(Table2[[#This Row],[Physical Therapist (PT) Hours]:[PT Aide Hours]])/Table2[[#This Row],[MDS Census]]</f>
        <v>0.12396611233134609</v>
      </c>
      <c r="AA184" s="3">
        <v>0</v>
      </c>
      <c r="AB184" s="3">
        <v>0</v>
      </c>
      <c r="AC184" s="3">
        <v>0</v>
      </c>
      <c r="AD184" s="3">
        <v>0</v>
      </c>
      <c r="AE184" s="3">
        <v>0</v>
      </c>
      <c r="AF184" s="3">
        <v>0</v>
      </c>
      <c r="AG184" s="3">
        <v>0</v>
      </c>
      <c r="AH184" s="1" t="s">
        <v>182</v>
      </c>
      <c r="AI184" s="17">
        <v>7</v>
      </c>
      <c r="AJ184" s="1"/>
    </row>
    <row r="185" spans="1:36" x14ac:dyDescent="0.2">
      <c r="A185" s="1" t="s">
        <v>479</v>
      </c>
      <c r="B185" s="1" t="s">
        <v>668</v>
      </c>
      <c r="C185" s="1" t="s">
        <v>1123</v>
      </c>
      <c r="D185" s="1" t="s">
        <v>1269</v>
      </c>
      <c r="E185" s="3">
        <v>34.355555555555554</v>
      </c>
      <c r="F185" s="3">
        <v>6.2611111111111111</v>
      </c>
      <c r="G185" s="3">
        <v>0</v>
      </c>
      <c r="H185" s="3">
        <v>4.4444444444444446E-2</v>
      </c>
      <c r="I185" s="3">
        <v>8.8888888888888892E-2</v>
      </c>
      <c r="J185" s="3">
        <v>0</v>
      </c>
      <c r="K185" s="3">
        <v>0</v>
      </c>
      <c r="L185" s="3">
        <v>2.6740000000000004</v>
      </c>
      <c r="M185" s="3">
        <v>0</v>
      </c>
      <c r="N185" s="3">
        <v>0</v>
      </c>
      <c r="O185" s="3">
        <f>SUM(Table2[[#This Row],[Qualified Social Work Staff Hours]:[Other Social Work Staff Hours]])/Table2[[#This Row],[MDS Census]]</f>
        <v>0</v>
      </c>
      <c r="P185" s="3">
        <v>0</v>
      </c>
      <c r="Q185" s="3">
        <v>6.3916666666666666</v>
      </c>
      <c r="R185" s="3">
        <f>SUM(Table2[[#This Row],[Qualified Activities Professional Hours]:[Other Activities Professional Hours]])/Table2[[#This Row],[MDS Census]]</f>
        <v>0.18604463130659768</v>
      </c>
      <c r="S185" s="3">
        <v>1.4293333333333331</v>
      </c>
      <c r="T185" s="3">
        <v>5.6888888888888891</v>
      </c>
      <c r="U185" s="3">
        <v>0</v>
      </c>
      <c r="V185" s="3">
        <f>SUM(Table2[[#This Row],[Occupational Therapist Hours]:[OT Aide Hours]])/Table2[[#This Row],[MDS Census]]</f>
        <v>0.20719275549805952</v>
      </c>
      <c r="W185" s="3">
        <v>0.6671111111111111</v>
      </c>
      <c r="X185" s="3">
        <v>4.7092222222222224</v>
      </c>
      <c r="Y185" s="3">
        <v>0</v>
      </c>
      <c r="Z185" s="3">
        <f>SUM(Table2[[#This Row],[Physical Therapist (PT) Hours]:[PT Aide Hours]])/Table2[[#This Row],[MDS Census]]</f>
        <v>0.15649094437257438</v>
      </c>
      <c r="AA185" s="3">
        <v>0</v>
      </c>
      <c r="AB185" s="3">
        <v>0</v>
      </c>
      <c r="AC185" s="3">
        <v>0</v>
      </c>
      <c r="AD185" s="3">
        <v>0</v>
      </c>
      <c r="AE185" s="3">
        <v>0</v>
      </c>
      <c r="AF185" s="3">
        <v>0</v>
      </c>
      <c r="AG185" s="3">
        <v>0</v>
      </c>
      <c r="AH185" s="1" t="s">
        <v>183</v>
      </c>
      <c r="AI185" s="17">
        <v>7</v>
      </c>
      <c r="AJ185" s="1"/>
    </row>
    <row r="186" spans="1:36" x14ac:dyDescent="0.2">
      <c r="A186" s="1" t="s">
        <v>479</v>
      </c>
      <c r="B186" s="1" t="s">
        <v>669</v>
      </c>
      <c r="C186" s="1" t="s">
        <v>985</v>
      </c>
      <c r="D186" s="1" t="s">
        <v>1227</v>
      </c>
      <c r="E186" s="3">
        <v>73.655555555555551</v>
      </c>
      <c r="F186" s="3">
        <v>5.9555555555555557</v>
      </c>
      <c r="G186" s="3">
        <v>1.482</v>
      </c>
      <c r="H186" s="3">
        <v>0.4</v>
      </c>
      <c r="I186" s="3">
        <v>0.46666666666666667</v>
      </c>
      <c r="J186" s="3">
        <v>0</v>
      </c>
      <c r="K186" s="3">
        <v>0</v>
      </c>
      <c r="L186" s="3">
        <v>2.5318888888888882</v>
      </c>
      <c r="M186" s="3">
        <v>5.6</v>
      </c>
      <c r="N186" s="3">
        <v>4.9894444444444446</v>
      </c>
      <c r="O186" s="3">
        <f>SUM(Table2[[#This Row],[Qualified Social Work Staff Hours]:[Other Social Work Staff Hours]])/Table2[[#This Row],[MDS Census]]</f>
        <v>0.14376979936642029</v>
      </c>
      <c r="P186" s="3">
        <v>5.6639999999999997</v>
      </c>
      <c r="Q186" s="3">
        <v>5.5167777777777784</v>
      </c>
      <c r="R186" s="3">
        <f>SUM(Table2[[#This Row],[Qualified Activities Professional Hours]:[Other Activities Professional Hours]])/Table2[[#This Row],[MDS Census]]</f>
        <v>0.15179815960174989</v>
      </c>
      <c r="S186" s="3">
        <v>7.2695555555555575</v>
      </c>
      <c r="T186" s="3">
        <v>6.4738888888888884</v>
      </c>
      <c r="U186" s="3">
        <v>0</v>
      </c>
      <c r="V186" s="3">
        <f>SUM(Table2[[#This Row],[Occupational Therapist Hours]:[OT Aide Hours]])/Table2[[#This Row],[MDS Census]]</f>
        <v>0.18659073766782322</v>
      </c>
      <c r="W186" s="3">
        <v>4.9076666666666657</v>
      </c>
      <c r="X186" s="3">
        <v>6.4644444444444469</v>
      </c>
      <c r="Y186" s="3">
        <v>0</v>
      </c>
      <c r="Z186" s="3">
        <f>SUM(Table2[[#This Row],[Physical Therapist (PT) Hours]:[PT Aide Hours]])/Table2[[#This Row],[MDS Census]]</f>
        <v>0.15439583647608995</v>
      </c>
      <c r="AA186" s="3">
        <v>0</v>
      </c>
      <c r="AB186" s="3">
        <v>0</v>
      </c>
      <c r="AC186" s="3">
        <v>0</v>
      </c>
      <c r="AD186" s="3">
        <v>0</v>
      </c>
      <c r="AE186" s="3">
        <v>0</v>
      </c>
      <c r="AF186" s="3">
        <v>0</v>
      </c>
      <c r="AG186" s="3">
        <v>0</v>
      </c>
      <c r="AH186" s="1" t="s">
        <v>184</v>
      </c>
      <c r="AI186" s="17">
        <v>7</v>
      </c>
      <c r="AJ186" s="1"/>
    </row>
    <row r="187" spans="1:36" x14ac:dyDescent="0.2">
      <c r="A187" s="1" t="s">
        <v>479</v>
      </c>
      <c r="B187" s="1" t="s">
        <v>670</v>
      </c>
      <c r="C187" s="1" t="s">
        <v>1124</v>
      </c>
      <c r="D187" s="1" t="s">
        <v>1255</v>
      </c>
      <c r="E187" s="3">
        <v>80.355555555555554</v>
      </c>
      <c r="F187" s="3">
        <v>6.2248888888888887</v>
      </c>
      <c r="G187" s="3">
        <v>0</v>
      </c>
      <c r="H187" s="3">
        <v>0</v>
      </c>
      <c r="I187" s="3">
        <v>1.1532222222222221</v>
      </c>
      <c r="J187" s="3">
        <v>0</v>
      </c>
      <c r="K187" s="3">
        <v>0</v>
      </c>
      <c r="L187" s="3">
        <v>3.4717777777777776</v>
      </c>
      <c r="M187" s="3">
        <v>4.4527777777777775</v>
      </c>
      <c r="N187" s="3">
        <v>0</v>
      </c>
      <c r="O187" s="3">
        <f>SUM(Table2[[#This Row],[Qualified Social Work Staff Hours]:[Other Social Work Staff Hours]])/Table2[[#This Row],[MDS Census]]</f>
        <v>5.5413440265486724E-2</v>
      </c>
      <c r="P187" s="3">
        <v>4.4837777777777781</v>
      </c>
      <c r="Q187" s="3">
        <v>15.548777777777781</v>
      </c>
      <c r="R187" s="3">
        <f>SUM(Table2[[#This Row],[Qualified Activities Professional Hours]:[Other Activities Professional Hours]])/Table2[[#This Row],[MDS Census]]</f>
        <v>0.24929894911504433</v>
      </c>
      <c r="S187" s="3">
        <v>1.1388888888888888</v>
      </c>
      <c r="T187" s="3">
        <v>0</v>
      </c>
      <c r="U187" s="3">
        <v>0</v>
      </c>
      <c r="V187" s="3">
        <f>SUM(Table2[[#This Row],[Occupational Therapist Hours]:[OT Aide Hours]])/Table2[[#This Row],[MDS Census]]</f>
        <v>1.4173119469026548E-2</v>
      </c>
      <c r="W187" s="3">
        <v>0</v>
      </c>
      <c r="X187" s="3">
        <v>0</v>
      </c>
      <c r="Y187" s="3">
        <v>1.4067777777777777</v>
      </c>
      <c r="Z187" s="3">
        <f>SUM(Table2[[#This Row],[Physical Therapist (PT) Hours]:[PT Aide Hours]])/Table2[[#This Row],[MDS Census]]</f>
        <v>1.7506913716814159E-2</v>
      </c>
      <c r="AA187" s="3">
        <v>0</v>
      </c>
      <c r="AB187" s="3">
        <v>0</v>
      </c>
      <c r="AC187" s="3">
        <v>0</v>
      </c>
      <c r="AD187" s="3">
        <v>32.933999999999997</v>
      </c>
      <c r="AE187" s="3">
        <v>0</v>
      </c>
      <c r="AF187" s="3">
        <v>0</v>
      </c>
      <c r="AG187" s="3">
        <v>0</v>
      </c>
      <c r="AH187" s="1" t="s">
        <v>185</v>
      </c>
      <c r="AI187" s="17">
        <v>7</v>
      </c>
      <c r="AJ187" s="1"/>
    </row>
    <row r="188" spans="1:36" x14ac:dyDescent="0.2">
      <c r="A188" s="1" t="s">
        <v>479</v>
      </c>
      <c r="B188" s="1" t="s">
        <v>671</v>
      </c>
      <c r="C188" s="1" t="s">
        <v>985</v>
      </c>
      <c r="D188" s="1" t="s">
        <v>1227</v>
      </c>
      <c r="E188" s="3">
        <v>95.477777777777774</v>
      </c>
      <c r="F188" s="3">
        <v>5.5111111111111111</v>
      </c>
      <c r="G188" s="3">
        <v>0.42222222222222222</v>
      </c>
      <c r="H188" s="3">
        <v>0</v>
      </c>
      <c r="I188" s="3">
        <v>1.7777777777777777</v>
      </c>
      <c r="J188" s="3">
        <v>0</v>
      </c>
      <c r="K188" s="3">
        <v>0</v>
      </c>
      <c r="L188" s="3">
        <v>5.3557777777777762</v>
      </c>
      <c r="M188" s="3">
        <v>5.2444444444444445</v>
      </c>
      <c r="N188" s="3">
        <v>5.1098888888888894</v>
      </c>
      <c r="O188" s="3">
        <f>SUM(Table2[[#This Row],[Qualified Social Work Staff Hours]:[Other Social Work Staff Hours]])/Table2[[#This Row],[MDS Census]]</f>
        <v>0.10844757360642383</v>
      </c>
      <c r="P188" s="3">
        <v>5.1654444444444447</v>
      </c>
      <c r="Q188" s="3">
        <v>3.9146666666666654</v>
      </c>
      <c r="R188" s="3">
        <f>SUM(Table2[[#This Row],[Qualified Activities Professional Hours]:[Other Activities Professional Hours]])/Table2[[#This Row],[MDS Census]]</f>
        <v>9.5101827068544156E-2</v>
      </c>
      <c r="S188" s="3">
        <v>4.2667777777777767</v>
      </c>
      <c r="T188" s="3">
        <v>10.442111111111108</v>
      </c>
      <c r="U188" s="3">
        <v>0</v>
      </c>
      <c r="V188" s="3">
        <f>SUM(Table2[[#This Row],[Occupational Therapist Hours]:[OT Aide Hours]])/Table2[[#This Row],[MDS Census]]</f>
        <v>0.15405562667287326</v>
      </c>
      <c r="W188" s="3">
        <v>0.95788888888888879</v>
      </c>
      <c r="X188" s="3">
        <v>9.7698888888888931</v>
      </c>
      <c r="Y188" s="3">
        <v>0</v>
      </c>
      <c r="Z188" s="3">
        <f>SUM(Table2[[#This Row],[Physical Therapist (PT) Hours]:[PT Aide Hours]])/Table2[[#This Row],[MDS Census]]</f>
        <v>0.11235889677644599</v>
      </c>
      <c r="AA188" s="3">
        <v>0</v>
      </c>
      <c r="AB188" s="3">
        <v>0</v>
      </c>
      <c r="AC188" s="3">
        <v>0</v>
      </c>
      <c r="AD188" s="3">
        <v>0</v>
      </c>
      <c r="AE188" s="3">
        <v>0</v>
      </c>
      <c r="AF188" s="3">
        <v>0</v>
      </c>
      <c r="AG188" s="3">
        <v>0</v>
      </c>
      <c r="AH188" s="1" t="s">
        <v>186</v>
      </c>
      <c r="AI188" s="17">
        <v>7</v>
      </c>
      <c r="AJ188" s="1"/>
    </row>
    <row r="189" spans="1:36" x14ac:dyDescent="0.2">
      <c r="A189" s="1" t="s">
        <v>479</v>
      </c>
      <c r="B189" s="1" t="s">
        <v>672</v>
      </c>
      <c r="C189" s="1" t="s">
        <v>1109</v>
      </c>
      <c r="D189" s="1" t="s">
        <v>1256</v>
      </c>
      <c r="E189" s="3">
        <v>64.599999999999994</v>
      </c>
      <c r="F189" s="3">
        <v>5.6</v>
      </c>
      <c r="G189" s="3">
        <v>1.0666666666666667</v>
      </c>
      <c r="H189" s="3">
        <v>0.26666666666666666</v>
      </c>
      <c r="I189" s="3">
        <v>0.36944444444444446</v>
      </c>
      <c r="J189" s="3">
        <v>0</v>
      </c>
      <c r="K189" s="3">
        <v>0</v>
      </c>
      <c r="L189" s="3">
        <v>2.5909999999999997</v>
      </c>
      <c r="M189" s="3">
        <v>0</v>
      </c>
      <c r="N189" s="3">
        <v>5.9222222222222225</v>
      </c>
      <c r="O189" s="3">
        <f>SUM(Table2[[#This Row],[Qualified Social Work Staff Hours]:[Other Social Work Staff Hours]])/Table2[[#This Row],[MDS Census]]</f>
        <v>9.1675266597867233E-2</v>
      </c>
      <c r="P189" s="3">
        <v>5.6833333333333336</v>
      </c>
      <c r="Q189" s="3">
        <v>0</v>
      </c>
      <c r="R189" s="3">
        <f>SUM(Table2[[#This Row],[Qualified Activities Professional Hours]:[Other Activities Professional Hours]])/Table2[[#This Row],[MDS Census]]</f>
        <v>8.7977296181630554E-2</v>
      </c>
      <c r="S189" s="3">
        <v>4.488888888888888</v>
      </c>
      <c r="T189" s="3">
        <v>5.6095555555555565</v>
      </c>
      <c r="U189" s="3">
        <v>0</v>
      </c>
      <c r="V189" s="3">
        <f>SUM(Table2[[#This Row],[Occupational Therapist Hours]:[OT Aide Hours]])/Table2[[#This Row],[MDS Census]]</f>
        <v>0.15632266941864467</v>
      </c>
      <c r="W189" s="3">
        <v>4.3226666666666667</v>
      </c>
      <c r="X189" s="3">
        <v>14.242555555555553</v>
      </c>
      <c r="Y189" s="3">
        <v>0</v>
      </c>
      <c r="Z189" s="3">
        <f>SUM(Table2[[#This Row],[Physical Therapist (PT) Hours]:[PT Aide Hours]])/Table2[[#This Row],[MDS Census]]</f>
        <v>0.28738734090127277</v>
      </c>
      <c r="AA189" s="3">
        <v>0</v>
      </c>
      <c r="AB189" s="3">
        <v>0</v>
      </c>
      <c r="AC189" s="3">
        <v>0</v>
      </c>
      <c r="AD189" s="3">
        <v>0</v>
      </c>
      <c r="AE189" s="3">
        <v>0</v>
      </c>
      <c r="AF189" s="3">
        <v>0</v>
      </c>
      <c r="AG189" s="3">
        <v>0</v>
      </c>
      <c r="AH189" s="1" t="s">
        <v>187</v>
      </c>
      <c r="AI189" s="17">
        <v>7</v>
      </c>
      <c r="AJ189" s="1"/>
    </row>
    <row r="190" spans="1:36" x14ac:dyDescent="0.2">
      <c r="A190" s="1" t="s">
        <v>479</v>
      </c>
      <c r="B190" s="1" t="s">
        <v>673</v>
      </c>
      <c r="C190" s="1" t="s">
        <v>1003</v>
      </c>
      <c r="D190" s="1" t="s">
        <v>1251</v>
      </c>
      <c r="E190" s="3">
        <v>35.766666666666666</v>
      </c>
      <c r="F190" s="3">
        <v>10.803888888888888</v>
      </c>
      <c r="G190" s="3">
        <v>0</v>
      </c>
      <c r="H190" s="3">
        <v>0.11388888888888889</v>
      </c>
      <c r="I190" s="3">
        <v>0.12777777777777777</v>
      </c>
      <c r="J190" s="3">
        <v>0</v>
      </c>
      <c r="K190" s="3">
        <v>0</v>
      </c>
      <c r="L190" s="3">
        <v>3.4222222222222223E-2</v>
      </c>
      <c r="M190" s="3">
        <v>0</v>
      </c>
      <c r="N190" s="3">
        <v>4.6294444444444451</v>
      </c>
      <c r="O190" s="3">
        <f>SUM(Table2[[#This Row],[Qualified Social Work Staff Hours]:[Other Social Work Staff Hours]])/Table2[[#This Row],[MDS Census]]</f>
        <v>0.12943460702081394</v>
      </c>
      <c r="P190" s="3">
        <v>5.5041111111111096</v>
      </c>
      <c r="Q190" s="3">
        <v>0</v>
      </c>
      <c r="R190" s="3">
        <f>SUM(Table2[[#This Row],[Qualified Activities Professional Hours]:[Other Activities Professional Hours]])/Table2[[#This Row],[MDS Census]]</f>
        <v>0.1538894066480273</v>
      </c>
      <c r="S190" s="3">
        <v>0.15511111111111112</v>
      </c>
      <c r="T190" s="3">
        <v>8.4222222222222226E-2</v>
      </c>
      <c r="U190" s="3">
        <v>0</v>
      </c>
      <c r="V190" s="3">
        <f>SUM(Table2[[#This Row],[Occupational Therapist Hours]:[OT Aide Hours]])/Table2[[#This Row],[MDS Census]]</f>
        <v>6.6915191053122094E-3</v>
      </c>
      <c r="W190" s="3">
        <v>0.32133333333333336</v>
      </c>
      <c r="X190" s="3">
        <v>0.95722222222222231</v>
      </c>
      <c r="Y190" s="3">
        <v>0</v>
      </c>
      <c r="Z190" s="3">
        <f>SUM(Table2[[#This Row],[Physical Therapist (PT) Hours]:[PT Aide Hours]])/Table2[[#This Row],[MDS Census]]</f>
        <v>3.5747126436781615E-2</v>
      </c>
      <c r="AA190" s="3">
        <v>0</v>
      </c>
      <c r="AB190" s="3">
        <v>0</v>
      </c>
      <c r="AC190" s="3">
        <v>0</v>
      </c>
      <c r="AD190" s="3">
        <v>0</v>
      </c>
      <c r="AE190" s="3">
        <v>0</v>
      </c>
      <c r="AF190" s="3">
        <v>0</v>
      </c>
      <c r="AG190" s="3">
        <v>0</v>
      </c>
      <c r="AH190" s="1" t="s">
        <v>188</v>
      </c>
      <c r="AI190" s="17">
        <v>7</v>
      </c>
      <c r="AJ190" s="1"/>
    </row>
    <row r="191" spans="1:36" x14ac:dyDescent="0.2">
      <c r="A191" s="1" t="s">
        <v>479</v>
      </c>
      <c r="B191" s="1" t="s">
        <v>674</v>
      </c>
      <c r="C191" s="1" t="s">
        <v>1125</v>
      </c>
      <c r="D191" s="1" t="s">
        <v>1304</v>
      </c>
      <c r="E191" s="3">
        <v>55.833333333333336</v>
      </c>
      <c r="F191" s="3">
        <v>10.736444444444444</v>
      </c>
      <c r="G191" s="3">
        <v>0</v>
      </c>
      <c r="H191" s="3">
        <v>0.18433333333333332</v>
      </c>
      <c r="I191" s="3">
        <v>0.42222222222222222</v>
      </c>
      <c r="J191" s="3">
        <v>0</v>
      </c>
      <c r="K191" s="3">
        <v>0</v>
      </c>
      <c r="L191" s="3">
        <v>3.8747777777777785</v>
      </c>
      <c r="M191" s="3">
        <v>0</v>
      </c>
      <c r="N191" s="3">
        <v>5.8623333333333338</v>
      </c>
      <c r="O191" s="3">
        <f>SUM(Table2[[#This Row],[Qualified Social Work Staff Hours]:[Other Social Work Staff Hours]])/Table2[[#This Row],[MDS Census]]</f>
        <v>0.10499701492537314</v>
      </c>
      <c r="P191" s="3">
        <v>5.1840000000000011</v>
      </c>
      <c r="Q191" s="3">
        <v>0.13533333333333333</v>
      </c>
      <c r="R191" s="3">
        <f>SUM(Table2[[#This Row],[Qualified Activities Professional Hours]:[Other Activities Professional Hours]])/Table2[[#This Row],[MDS Census]]</f>
        <v>9.5271641791044789E-2</v>
      </c>
      <c r="S191" s="3">
        <v>4.6796666666666686</v>
      </c>
      <c r="T191" s="3">
        <v>5.7912222222222223</v>
      </c>
      <c r="U191" s="3">
        <v>0</v>
      </c>
      <c r="V191" s="3">
        <f>SUM(Table2[[#This Row],[Occupational Therapist Hours]:[OT Aide Hours]])/Table2[[#This Row],[MDS Census]]</f>
        <v>0.18753830845771147</v>
      </c>
      <c r="W191" s="3">
        <v>4.2731111111111106</v>
      </c>
      <c r="X191" s="3">
        <v>5.2956666666666665</v>
      </c>
      <c r="Y191" s="3">
        <v>0</v>
      </c>
      <c r="Z191" s="3">
        <f>SUM(Table2[[#This Row],[Physical Therapist (PT) Hours]:[PT Aide Hours]])/Table2[[#This Row],[MDS Census]]</f>
        <v>0.17138109452736316</v>
      </c>
      <c r="AA191" s="3">
        <v>0</v>
      </c>
      <c r="AB191" s="3">
        <v>0</v>
      </c>
      <c r="AC191" s="3">
        <v>0</v>
      </c>
      <c r="AD191" s="3">
        <v>0</v>
      </c>
      <c r="AE191" s="3">
        <v>0</v>
      </c>
      <c r="AF191" s="3">
        <v>0</v>
      </c>
      <c r="AG191" s="3">
        <v>0</v>
      </c>
      <c r="AH191" s="1" t="s">
        <v>189</v>
      </c>
      <c r="AI191" s="17">
        <v>7</v>
      </c>
      <c r="AJ191" s="1"/>
    </row>
    <row r="192" spans="1:36" x14ac:dyDescent="0.2">
      <c r="A192" s="1" t="s">
        <v>479</v>
      </c>
      <c r="B192" s="1" t="s">
        <v>675</v>
      </c>
      <c r="C192" s="1" t="s">
        <v>1075</v>
      </c>
      <c r="D192" s="1" t="s">
        <v>1284</v>
      </c>
      <c r="E192" s="3">
        <v>31.722222222222221</v>
      </c>
      <c r="F192" s="3">
        <v>11.097000000000001</v>
      </c>
      <c r="G192" s="3">
        <v>0</v>
      </c>
      <c r="H192" s="3">
        <v>0.10188888888888889</v>
      </c>
      <c r="I192" s="3">
        <v>0.27777777777777779</v>
      </c>
      <c r="J192" s="3">
        <v>0</v>
      </c>
      <c r="K192" s="3">
        <v>0</v>
      </c>
      <c r="L192" s="3">
        <v>0.40066666666666667</v>
      </c>
      <c r="M192" s="3">
        <v>0</v>
      </c>
      <c r="N192" s="3">
        <v>5.2212222222222229</v>
      </c>
      <c r="O192" s="3">
        <f>SUM(Table2[[#This Row],[Qualified Social Work Staff Hours]:[Other Social Work Staff Hours]])/Table2[[#This Row],[MDS Census]]</f>
        <v>0.1645919439579685</v>
      </c>
      <c r="P192" s="3">
        <v>4.6068888888888875</v>
      </c>
      <c r="Q192" s="3">
        <v>0</v>
      </c>
      <c r="R192" s="3">
        <f>SUM(Table2[[#This Row],[Qualified Activities Professional Hours]:[Other Activities Professional Hours]])/Table2[[#This Row],[MDS Census]]</f>
        <v>0.14522591943957963</v>
      </c>
      <c r="S192" s="3">
        <v>1.147111111111111</v>
      </c>
      <c r="T192" s="3">
        <v>1.9435555555555557</v>
      </c>
      <c r="U192" s="3">
        <v>0</v>
      </c>
      <c r="V192" s="3">
        <f>SUM(Table2[[#This Row],[Occupational Therapist Hours]:[OT Aide Hours]])/Table2[[#This Row],[MDS Census]]</f>
        <v>9.7429071803852879E-2</v>
      </c>
      <c r="W192" s="3">
        <v>5.0277777777777786</v>
      </c>
      <c r="X192" s="3">
        <v>0.2088888888888889</v>
      </c>
      <c r="Y192" s="3">
        <v>0</v>
      </c>
      <c r="Z192" s="3">
        <f>SUM(Table2[[#This Row],[Physical Therapist (PT) Hours]:[PT Aide Hours]])/Table2[[#This Row],[MDS Census]]</f>
        <v>0.16507880910683015</v>
      </c>
      <c r="AA192" s="3">
        <v>0</v>
      </c>
      <c r="AB192" s="3">
        <v>0</v>
      </c>
      <c r="AC192" s="3">
        <v>0</v>
      </c>
      <c r="AD192" s="3">
        <v>0</v>
      </c>
      <c r="AE192" s="3">
        <v>0</v>
      </c>
      <c r="AF192" s="3">
        <v>0</v>
      </c>
      <c r="AG192" s="3">
        <v>0</v>
      </c>
      <c r="AH192" s="1" t="s">
        <v>190</v>
      </c>
      <c r="AI192" s="17">
        <v>7</v>
      </c>
      <c r="AJ192" s="1"/>
    </row>
    <row r="193" spans="1:36" x14ac:dyDescent="0.2">
      <c r="A193" s="1" t="s">
        <v>479</v>
      </c>
      <c r="B193" s="1" t="s">
        <v>676</v>
      </c>
      <c r="C193" s="1" t="s">
        <v>1126</v>
      </c>
      <c r="D193" s="1" t="s">
        <v>1233</v>
      </c>
      <c r="E193" s="3">
        <v>42.522222222222226</v>
      </c>
      <c r="F193" s="3">
        <v>10.222222222222221</v>
      </c>
      <c r="G193" s="3">
        <v>6.1111111111111109E-2</v>
      </c>
      <c r="H193" s="3">
        <v>0.18333333333333332</v>
      </c>
      <c r="I193" s="3">
        <v>0.21944444444444444</v>
      </c>
      <c r="J193" s="3">
        <v>0</v>
      </c>
      <c r="K193" s="3">
        <v>0</v>
      </c>
      <c r="L193" s="3">
        <v>0.50988888888888895</v>
      </c>
      <c r="M193" s="3">
        <v>0</v>
      </c>
      <c r="N193" s="3">
        <v>5.2416666666666663</v>
      </c>
      <c r="O193" s="3">
        <f>SUM(Table2[[#This Row],[Qualified Social Work Staff Hours]:[Other Social Work Staff Hours]])/Table2[[#This Row],[MDS Census]]</f>
        <v>0.12326887901750716</v>
      </c>
      <c r="P193" s="3">
        <v>4.666666666666667</v>
      </c>
      <c r="Q193" s="3">
        <v>9.6944444444444446</v>
      </c>
      <c r="R193" s="3">
        <f>SUM(Table2[[#This Row],[Qualified Activities Professional Hours]:[Other Activities Professional Hours]])/Table2[[#This Row],[MDS Census]]</f>
        <v>0.33773190488633392</v>
      </c>
      <c r="S193" s="3">
        <v>1.4474444444444443</v>
      </c>
      <c r="T193" s="3">
        <v>7.4555555555555555E-2</v>
      </c>
      <c r="U193" s="3">
        <v>0</v>
      </c>
      <c r="V193" s="3">
        <f>SUM(Table2[[#This Row],[Occupational Therapist Hours]:[OT Aide Hours]])/Table2[[#This Row],[MDS Census]]</f>
        <v>3.579304938594198E-2</v>
      </c>
      <c r="W193" s="3">
        <v>0.34177777777777774</v>
      </c>
      <c r="X193" s="3">
        <v>2.4348888888888891</v>
      </c>
      <c r="Y193" s="3">
        <v>0</v>
      </c>
      <c r="Z193" s="3">
        <f>SUM(Table2[[#This Row],[Physical Therapist (PT) Hours]:[PT Aide Hours]])/Table2[[#This Row],[MDS Census]]</f>
        <v>6.5299189966030832E-2</v>
      </c>
      <c r="AA193" s="3">
        <v>0</v>
      </c>
      <c r="AB193" s="3">
        <v>0</v>
      </c>
      <c r="AC193" s="3">
        <v>0</v>
      </c>
      <c r="AD193" s="3">
        <v>0</v>
      </c>
      <c r="AE193" s="3">
        <v>0</v>
      </c>
      <c r="AF193" s="3">
        <v>0</v>
      </c>
      <c r="AG193" s="3">
        <v>0</v>
      </c>
      <c r="AH193" s="1" t="s">
        <v>191</v>
      </c>
      <c r="AI193" s="17">
        <v>7</v>
      </c>
      <c r="AJ193" s="1"/>
    </row>
    <row r="194" spans="1:36" x14ac:dyDescent="0.2">
      <c r="A194" s="1" t="s">
        <v>479</v>
      </c>
      <c r="B194" s="1" t="s">
        <v>677</v>
      </c>
      <c r="C194" s="1" t="s">
        <v>1088</v>
      </c>
      <c r="D194" s="1" t="s">
        <v>1276</v>
      </c>
      <c r="E194" s="3">
        <v>119.61111111111111</v>
      </c>
      <c r="F194" s="3">
        <v>5.6888888888888891</v>
      </c>
      <c r="G194" s="3">
        <v>0</v>
      </c>
      <c r="H194" s="3">
        <v>0</v>
      </c>
      <c r="I194" s="3">
        <v>0.18888888888888888</v>
      </c>
      <c r="J194" s="3">
        <v>0</v>
      </c>
      <c r="K194" s="3">
        <v>0</v>
      </c>
      <c r="L194" s="3">
        <v>8.4638888888888886</v>
      </c>
      <c r="M194" s="3">
        <v>0</v>
      </c>
      <c r="N194" s="3">
        <v>17.534111111111109</v>
      </c>
      <c r="O194" s="3">
        <f>SUM(Table2[[#This Row],[Qualified Social Work Staff Hours]:[Other Social Work Staff Hours]])/Table2[[#This Row],[MDS Census]]</f>
        <v>0.14659266140269389</v>
      </c>
      <c r="P194" s="3">
        <v>0</v>
      </c>
      <c r="Q194" s="3">
        <v>28.107666666666674</v>
      </c>
      <c r="R194" s="3">
        <f>SUM(Table2[[#This Row],[Qualified Activities Professional Hours]:[Other Activities Professional Hours]])/Table2[[#This Row],[MDS Census]]</f>
        <v>0.23499210404087326</v>
      </c>
      <c r="S194" s="3">
        <v>4.8457777777777782</v>
      </c>
      <c r="T194" s="3">
        <v>4.6268888888888897</v>
      </c>
      <c r="U194" s="3">
        <v>0</v>
      </c>
      <c r="V194" s="3">
        <f>SUM(Table2[[#This Row],[Occupational Therapist Hours]:[OT Aide Hours]])/Table2[[#This Row],[MDS Census]]</f>
        <v>7.9195541105434294E-2</v>
      </c>
      <c r="W194" s="3">
        <v>5.2438888888888888</v>
      </c>
      <c r="X194" s="3">
        <v>6.8223333333333347</v>
      </c>
      <c r="Y194" s="3">
        <v>0</v>
      </c>
      <c r="Z194" s="3">
        <f>SUM(Table2[[#This Row],[Physical Therapist (PT) Hours]:[PT Aide Hours]])/Table2[[#This Row],[MDS Census]]</f>
        <v>0.10087877380399443</v>
      </c>
      <c r="AA194" s="3">
        <v>0</v>
      </c>
      <c r="AB194" s="3">
        <v>0</v>
      </c>
      <c r="AC194" s="3">
        <v>0</v>
      </c>
      <c r="AD194" s="3">
        <v>0</v>
      </c>
      <c r="AE194" s="3">
        <v>0</v>
      </c>
      <c r="AF194" s="3">
        <v>0</v>
      </c>
      <c r="AG194" s="3">
        <v>0</v>
      </c>
      <c r="AH194" s="1" t="s">
        <v>192</v>
      </c>
      <c r="AI194" s="17">
        <v>7</v>
      </c>
      <c r="AJ194" s="1"/>
    </row>
    <row r="195" spans="1:36" x14ac:dyDescent="0.2">
      <c r="A195" s="1" t="s">
        <v>479</v>
      </c>
      <c r="B195" s="1" t="s">
        <v>678</v>
      </c>
      <c r="C195" s="1" t="s">
        <v>1127</v>
      </c>
      <c r="D195" s="1" t="s">
        <v>1305</v>
      </c>
      <c r="E195" s="3">
        <v>49.088888888888889</v>
      </c>
      <c r="F195" s="3">
        <v>17.041666666666668</v>
      </c>
      <c r="G195" s="3">
        <v>0.14444444444444443</v>
      </c>
      <c r="H195" s="3">
        <v>0.18888888888888888</v>
      </c>
      <c r="I195" s="3">
        <v>0.28055555555555556</v>
      </c>
      <c r="J195" s="3">
        <v>0</v>
      </c>
      <c r="K195" s="3">
        <v>0</v>
      </c>
      <c r="L195" s="3">
        <v>3.0053333333333327</v>
      </c>
      <c r="M195" s="3">
        <v>0</v>
      </c>
      <c r="N195" s="3">
        <v>4.833333333333333</v>
      </c>
      <c r="O195" s="3">
        <f>SUM(Table2[[#This Row],[Qualified Social Work Staff Hours]:[Other Social Work Staff Hours]])/Table2[[#This Row],[MDS Census]]</f>
        <v>9.8460842009959249E-2</v>
      </c>
      <c r="P195" s="3">
        <v>5.35</v>
      </c>
      <c r="Q195" s="3">
        <v>2.0472222222222221</v>
      </c>
      <c r="R195" s="3">
        <f>SUM(Table2[[#This Row],[Qualified Activities Professional Hours]:[Other Activities Professional Hours]])/Table2[[#This Row],[MDS Census]]</f>
        <v>0.15069035762788591</v>
      </c>
      <c r="S195" s="3">
        <v>5.3069999999999977</v>
      </c>
      <c r="T195" s="3">
        <v>1.0156666666666669</v>
      </c>
      <c r="U195" s="3">
        <v>0</v>
      </c>
      <c r="V195" s="3">
        <f>SUM(Table2[[#This Row],[Occupational Therapist Hours]:[OT Aide Hours]])/Table2[[#This Row],[MDS Census]]</f>
        <v>0.12880036215482116</v>
      </c>
      <c r="W195" s="3">
        <v>1.2833333333333334</v>
      </c>
      <c r="X195" s="3">
        <v>4.1275555555555572</v>
      </c>
      <c r="Y195" s="3">
        <v>1.0685555555555555</v>
      </c>
      <c r="Z195" s="3">
        <f>SUM(Table2[[#This Row],[Physical Therapist (PT) Hours]:[PT Aide Hours]])/Table2[[#This Row],[MDS Census]]</f>
        <v>0.13199411498415575</v>
      </c>
      <c r="AA195" s="3">
        <v>0</v>
      </c>
      <c r="AB195" s="3">
        <v>0</v>
      </c>
      <c r="AC195" s="3">
        <v>0</v>
      </c>
      <c r="AD195" s="3">
        <v>0</v>
      </c>
      <c r="AE195" s="3">
        <v>0</v>
      </c>
      <c r="AF195" s="3">
        <v>0</v>
      </c>
      <c r="AG195" s="3">
        <v>0</v>
      </c>
      <c r="AH195" s="1" t="s">
        <v>193</v>
      </c>
      <c r="AI195" s="17">
        <v>7</v>
      </c>
      <c r="AJ195" s="1"/>
    </row>
    <row r="196" spans="1:36" x14ac:dyDescent="0.2">
      <c r="A196" s="1" t="s">
        <v>479</v>
      </c>
      <c r="B196" s="1" t="s">
        <v>679</v>
      </c>
      <c r="C196" s="1" t="s">
        <v>1034</v>
      </c>
      <c r="D196" s="1" t="s">
        <v>1239</v>
      </c>
      <c r="E196" s="3">
        <v>42.088888888888889</v>
      </c>
      <c r="F196" s="3">
        <v>21.297222222222221</v>
      </c>
      <c r="G196" s="3">
        <v>0</v>
      </c>
      <c r="H196" s="3">
        <v>0</v>
      </c>
      <c r="I196" s="3">
        <v>0</v>
      </c>
      <c r="J196" s="3">
        <v>0</v>
      </c>
      <c r="K196" s="3">
        <v>0</v>
      </c>
      <c r="L196" s="3">
        <v>0.58755555555555561</v>
      </c>
      <c r="M196" s="3">
        <v>0</v>
      </c>
      <c r="N196" s="3">
        <v>4.1305555555555555</v>
      </c>
      <c r="O196" s="3">
        <f>SUM(Table2[[#This Row],[Qualified Social Work Staff Hours]:[Other Social Work Staff Hours]])/Table2[[#This Row],[MDS Census]]</f>
        <v>9.8138859556494193E-2</v>
      </c>
      <c r="P196" s="3">
        <v>0.76388888888888884</v>
      </c>
      <c r="Q196" s="3">
        <v>3.8277777777777779</v>
      </c>
      <c r="R196" s="3">
        <f>SUM(Table2[[#This Row],[Qualified Activities Professional Hours]:[Other Activities Professional Hours]])/Table2[[#This Row],[MDS Census]]</f>
        <v>0.10909450897571278</v>
      </c>
      <c r="S196" s="3">
        <v>1.0095555555555558</v>
      </c>
      <c r="T196" s="3">
        <v>4.035000000000001</v>
      </c>
      <c r="U196" s="3">
        <v>0</v>
      </c>
      <c r="V196" s="3">
        <f>SUM(Table2[[#This Row],[Occupational Therapist Hours]:[OT Aide Hours]])/Table2[[#This Row],[MDS Census]]</f>
        <v>0.11985480464625135</v>
      </c>
      <c r="W196" s="3">
        <v>0.72411111111111115</v>
      </c>
      <c r="X196" s="3">
        <v>5.1234444444444449</v>
      </c>
      <c r="Y196" s="3">
        <v>0</v>
      </c>
      <c r="Z196" s="3">
        <f>SUM(Table2[[#This Row],[Physical Therapist (PT) Hours]:[PT Aide Hours]])/Table2[[#This Row],[MDS Census]]</f>
        <v>0.13893347412882789</v>
      </c>
      <c r="AA196" s="3">
        <v>0</v>
      </c>
      <c r="AB196" s="3">
        <v>0</v>
      </c>
      <c r="AC196" s="3">
        <v>0</v>
      </c>
      <c r="AD196" s="3">
        <v>0</v>
      </c>
      <c r="AE196" s="3">
        <v>0</v>
      </c>
      <c r="AF196" s="3">
        <v>0</v>
      </c>
      <c r="AG196" s="3">
        <v>0</v>
      </c>
      <c r="AH196" s="1" t="s">
        <v>194</v>
      </c>
      <c r="AI196" s="17">
        <v>7</v>
      </c>
      <c r="AJ196" s="1"/>
    </row>
    <row r="197" spans="1:36" x14ac:dyDescent="0.2">
      <c r="A197" s="1" t="s">
        <v>479</v>
      </c>
      <c r="B197" s="1" t="s">
        <v>680</v>
      </c>
      <c r="C197" s="1" t="s">
        <v>1128</v>
      </c>
      <c r="D197" s="1" t="s">
        <v>1256</v>
      </c>
      <c r="E197" s="3">
        <v>55.9</v>
      </c>
      <c r="F197" s="3">
        <v>5.2444444444444445</v>
      </c>
      <c r="G197" s="3">
        <v>4.4444444444444446E-2</v>
      </c>
      <c r="H197" s="3">
        <v>0.22111111111111109</v>
      </c>
      <c r="I197" s="3">
        <v>0.1111111111111111</v>
      </c>
      <c r="J197" s="3">
        <v>0</v>
      </c>
      <c r="K197" s="3">
        <v>0</v>
      </c>
      <c r="L197" s="3">
        <v>1.7734444444444448</v>
      </c>
      <c r="M197" s="3">
        <v>6.052777777777778</v>
      </c>
      <c r="N197" s="3">
        <v>0</v>
      </c>
      <c r="O197" s="3">
        <f>SUM(Table2[[#This Row],[Qualified Social Work Staff Hours]:[Other Social Work Staff Hours]])/Table2[[#This Row],[MDS Census]]</f>
        <v>0.10827867223216062</v>
      </c>
      <c r="P197" s="3">
        <v>5.1749999999999998</v>
      </c>
      <c r="Q197" s="3">
        <v>3.3333333333333333E-2</v>
      </c>
      <c r="R197" s="3">
        <f>SUM(Table2[[#This Row],[Qualified Activities Professional Hours]:[Other Activities Professional Hours]])/Table2[[#This Row],[MDS Census]]</f>
        <v>9.3172331544424558E-2</v>
      </c>
      <c r="S197" s="3">
        <v>3.6042222222222229</v>
      </c>
      <c r="T197" s="3">
        <v>4.6745555555555569</v>
      </c>
      <c r="U197" s="3">
        <v>0</v>
      </c>
      <c r="V197" s="3">
        <f>SUM(Table2[[#This Row],[Occupational Therapist Hours]:[OT Aide Hours]])/Table2[[#This Row],[MDS Census]]</f>
        <v>0.14809978135559534</v>
      </c>
      <c r="W197" s="3">
        <v>4.0904444444444454</v>
      </c>
      <c r="X197" s="3">
        <v>5.5206666666666671</v>
      </c>
      <c r="Y197" s="3">
        <v>1.1788888888888887</v>
      </c>
      <c r="Z197" s="3">
        <f>SUM(Table2[[#This Row],[Physical Therapist (PT) Hours]:[PT Aide Hours]])/Table2[[#This Row],[MDS Census]]</f>
        <v>0.19302325581395352</v>
      </c>
      <c r="AA197" s="3">
        <v>0</v>
      </c>
      <c r="AB197" s="3">
        <v>0</v>
      </c>
      <c r="AC197" s="3">
        <v>0</v>
      </c>
      <c r="AD197" s="3">
        <v>3.411111111111111</v>
      </c>
      <c r="AE197" s="3">
        <v>0</v>
      </c>
      <c r="AF197" s="3">
        <v>0</v>
      </c>
      <c r="AG197" s="3">
        <v>0</v>
      </c>
      <c r="AH197" s="1" t="s">
        <v>195</v>
      </c>
      <c r="AI197" s="17">
        <v>7</v>
      </c>
      <c r="AJ197" s="1"/>
    </row>
    <row r="198" spans="1:36" x14ac:dyDescent="0.2">
      <c r="A198" s="1" t="s">
        <v>479</v>
      </c>
      <c r="B198" s="1" t="s">
        <v>681</v>
      </c>
      <c r="C198" s="1" t="s">
        <v>1028</v>
      </c>
      <c r="D198" s="1" t="s">
        <v>1273</v>
      </c>
      <c r="E198" s="3">
        <v>45.744444444444447</v>
      </c>
      <c r="F198" s="3">
        <v>6.5433333333333321</v>
      </c>
      <c r="G198" s="3">
        <v>3.3333333333333333E-2</v>
      </c>
      <c r="H198" s="3">
        <v>0.23333333333333334</v>
      </c>
      <c r="I198" s="3">
        <v>0</v>
      </c>
      <c r="J198" s="3">
        <v>0</v>
      </c>
      <c r="K198" s="3">
        <v>0</v>
      </c>
      <c r="L198" s="3">
        <v>0.43477777777777771</v>
      </c>
      <c r="M198" s="3">
        <v>0</v>
      </c>
      <c r="N198" s="3">
        <v>5.6511111111111099</v>
      </c>
      <c r="O198" s="3">
        <f>SUM(Table2[[#This Row],[Qualified Social Work Staff Hours]:[Other Social Work Staff Hours]])/Table2[[#This Row],[MDS Census]]</f>
        <v>0.1235365557444741</v>
      </c>
      <c r="P198" s="3">
        <v>6.2544444444444443</v>
      </c>
      <c r="Q198" s="3">
        <v>0</v>
      </c>
      <c r="R198" s="3">
        <f>SUM(Table2[[#This Row],[Qualified Activities Professional Hours]:[Other Activities Professional Hours]])/Table2[[#This Row],[MDS Census]]</f>
        <v>0.13672577119261597</v>
      </c>
      <c r="S198" s="3">
        <v>0.77144444444444416</v>
      </c>
      <c r="T198" s="3">
        <v>3.4541111111111111</v>
      </c>
      <c r="U198" s="3">
        <v>0</v>
      </c>
      <c r="V198" s="3">
        <f>SUM(Table2[[#This Row],[Occupational Therapist Hours]:[OT Aide Hours]])/Table2[[#This Row],[MDS Census]]</f>
        <v>9.2373087199417045E-2</v>
      </c>
      <c r="W198" s="3">
        <v>1.6395555555555557</v>
      </c>
      <c r="X198" s="3">
        <v>1.3928888888888891</v>
      </c>
      <c r="Y198" s="3">
        <v>0</v>
      </c>
      <c r="Z198" s="3">
        <f>SUM(Table2[[#This Row],[Physical Therapist (PT) Hours]:[PT Aide Hours]])/Table2[[#This Row],[MDS Census]]</f>
        <v>6.6290988583920338E-2</v>
      </c>
      <c r="AA198" s="3">
        <v>0</v>
      </c>
      <c r="AB198" s="3">
        <v>0</v>
      </c>
      <c r="AC198" s="3">
        <v>0</v>
      </c>
      <c r="AD198" s="3">
        <v>0</v>
      </c>
      <c r="AE198" s="3">
        <v>0</v>
      </c>
      <c r="AF198" s="3">
        <v>0</v>
      </c>
      <c r="AG198" s="3">
        <v>0</v>
      </c>
      <c r="AH198" s="1" t="s">
        <v>196</v>
      </c>
      <c r="AI198" s="17">
        <v>7</v>
      </c>
      <c r="AJ198" s="1"/>
    </row>
    <row r="199" spans="1:36" x14ac:dyDescent="0.2">
      <c r="A199" s="1" t="s">
        <v>479</v>
      </c>
      <c r="B199" s="1" t="s">
        <v>682</v>
      </c>
      <c r="C199" s="1" t="s">
        <v>991</v>
      </c>
      <c r="D199" s="1" t="s">
        <v>1265</v>
      </c>
      <c r="E199" s="3">
        <v>40.37777777777778</v>
      </c>
      <c r="F199" s="3">
        <v>10.873222222222219</v>
      </c>
      <c r="G199" s="3">
        <v>0</v>
      </c>
      <c r="H199" s="3">
        <v>0.14444444444444443</v>
      </c>
      <c r="I199" s="3">
        <v>0.20555555555555555</v>
      </c>
      <c r="J199" s="3">
        <v>0</v>
      </c>
      <c r="K199" s="3">
        <v>0</v>
      </c>
      <c r="L199" s="3">
        <v>0.51</v>
      </c>
      <c r="M199" s="3">
        <v>0</v>
      </c>
      <c r="N199" s="3">
        <v>0</v>
      </c>
      <c r="O199" s="3">
        <f>SUM(Table2[[#This Row],[Qualified Social Work Staff Hours]:[Other Social Work Staff Hours]])/Table2[[#This Row],[MDS Census]]</f>
        <v>0</v>
      </c>
      <c r="P199" s="3">
        <v>4.6305555555555555</v>
      </c>
      <c r="Q199" s="3">
        <v>8.4777777777777771E-2</v>
      </c>
      <c r="R199" s="3">
        <f>SUM(Table2[[#This Row],[Qualified Activities Professional Hours]:[Other Activities Professional Hours]])/Table2[[#This Row],[MDS Census]]</f>
        <v>0.11678040726472207</v>
      </c>
      <c r="S199" s="3">
        <v>0.18044444444444444</v>
      </c>
      <c r="T199" s="3">
        <v>1.6289999999999998</v>
      </c>
      <c r="U199" s="3">
        <v>0</v>
      </c>
      <c r="V199" s="3">
        <f>SUM(Table2[[#This Row],[Occupational Therapist Hours]:[OT Aide Hours]])/Table2[[#This Row],[MDS Census]]</f>
        <v>4.4812878370941105E-2</v>
      </c>
      <c r="W199" s="3">
        <v>0.22700000000000004</v>
      </c>
      <c r="X199" s="3">
        <v>1.6098888888888887</v>
      </c>
      <c r="Y199" s="3">
        <v>0</v>
      </c>
      <c r="Z199" s="3">
        <f>SUM(Table2[[#This Row],[Physical Therapist (PT) Hours]:[PT Aide Hours]])/Table2[[#This Row],[MDS Census]]</f>
        <v>4.549257017061089E-2</v>
      </c>
      <c r="AA199" s="3">
        <v>0</v>
      </c>
      <c r="AB199" s="3">
        <v>0</v>
      </c>
      <c r="AC199" s="3">
        <v>0</v>
      </c>
      <c r="AD199" s="3">
        <v>4.3222222222222224E-2</v>
      </c>
      <c r="AE199" s="3">
        <v>0</v>
      </c>
      <c r="AF199" s="3">
        <v>0</v>
      </c>
      <c r="AG199" s="3">
        <v>0</v>
      </c>
      <c r="AH199" s="1" t="s">
        <v>197</v>
      </c>
      <c r="AI199" s="17">
        <v>7</v>
      </c>
      <c r="AJ199" s="1"/>
    </row>
    <row r="200" spans="1:36" x14ac:dyDescent="0.2">
      <c r="A200" s="1" t="s">
        <v>479</v>
      </c>
      <c r="B200" s="1" t="s">
        <v>683</v>
      </c>
      <c r="C200" s="1" t="s">
        <v>1129</v>
      </c>
      <c r="D200" s="1" t="s">
        <v>1206</v>
      </c>
      <c r="E200" s="3">
        <v>46.388888888888886</v>
      </c>
      <c r="F200" s="3">
        <v>5.333333333333333</v>
      </c>
      <c r="G200" s="3">
        <v>1.0666666666666667</v>
      </c>
      <c r="H200" s="3">
        <v>0.21111111111111111</v>
      </c>
      <c r="I200" s="3">
        <v>0</v>
      </c>
      <c r="J200" s="3">
        <v>0</v>
      </c>
      <c r="K200" s="3">
        <v>0</v>
      </c>
      <c r="L200" s="3">
        <v>4.8744444444444452</v>
      </c>
      <c r="M200" s="3">
        <v>4.34</v>
      </c>
      <c r="N200" s="3">
        <v>0</v>
      </c>
      <c r="O200" s="3">
        <f>SUM(Table2[[#This Row],[Qualified Social Work Staff Hours]:[Other Social Work Staff Hours]])/Table2[[#This Row],[MDS Census]]</f>
        <v>9.3556886227544919E-2</v>
      </c>
      <c r="P200" s="3">
        <v>4.3911111111111101</v>
      </c>
      <c r="Q200" s="3">
        <v>0</v>
      </c>
      <c r="R200" s="3">
        <f>SUM(Table2[[#This Row],[Qualified Activities Professional Hours]:[Other Activities Professional Hours]])/Table2[[#This Row],[MDS Census]]</f>
        <v>9.4658682634730526E-2</v>
      </c>
      <c r="S200" s="3">
        <v>4.3276666666666674</v>
      </c>
      <c r="T200" s="3">
        <v>4.6109999999999998</v>
      </c>
      <c r="U200" s="3">
        <v>0</v>
      </c>
      <c r="V200" s="3">
        <f>SUM(Table2[[#This Row],[Occupational Therapist Hours]:[OT Aide Hours]])/Table2[[#This Row],[MDS Census]]</f>
        <v>0.19268982035928145</v>
      </c>
      <c r="W200" s="3">
        <v>4.9467777777777799</v>
      </c>
      <c r="X200" s="3">
        <v>5.2273333333333323</v>
      </c>
      <c r="Y200" s="3">
        <v>0.36555555555555552</v>
      </c>
      <c r="Z200" s="3">
        <f>SUM(Table2[[#This Row],[Physical Therapist (PT) Hours]:[PT Aide Hours]])/Table2[[#This Row],[MDS Census]]</f>
        <v>0.22720239520958091</v>
      </c>
      <c r="AA200" s="3">
        <v>0</v>
      </c>
      <c r="AB200" s="3">
        <v>0</v>
      </c>
      <c r="AC200" s="3">
        <v>0</v>
      </c>
      <c r="AD200" s="3">
        <v>0</v>
      </c>
      <c r="AE200" s="3">
        <v>0</v>
      </c>
      <c r="AF200" s="3">
        <v>0</v>
      </c>
      <c r="AG200" s="3">
        <v>0</v>
      </c>
      <c r="AH200" s="1" t="s">
        <v>198</v>
      </c>
      <c r="AI200" s="17">
        <v>7</v>
      </c>
      <c r="AJ200" s="1"/>
    </row>
    <row r="201" spans="1:36" x14ac:dyDescent="0.2">
      <c r="A201" s="1" t="s">
        <v>479</v>
      </c>
      <c r="B201" s="1" t="s">
        <v>684</v>
      </c>
      <c r="C201" s="1" t="s">
        <v>1130</v>
      </c>
      <c r="D201" s="1" t="s">
        <v>1296</v>
      </c>
      <c r="E201" s="3">
        <v>34.266666666666666</v>
      </c>
      <c r="F201" s="3">
        <v>4.8166666666666664</v>
      </c>
      <c r="G201" s="3">
        <v>0.51111111111111107</v>
      </c>
      <c r="H201" s="3">
        <v>0.13333333333333333</v>
      </c>
      <c r="I201" s="3">
        <v>0.14166666666666666</v>
      </c>
      <c r="J201" s="3">
        <v>0</v>
      </c>
      <c r="K201" s="3">
        <v>0</v>
      </c>
      <c r="L201" s="3">
        <v>1.1166666666666667</v>
      </c>
      <c r="M201" s="3">
        <v>5.3416666666666668</v>
      </c>
      <c r="N201" s="3">
        <v>0</v>
      </c>
      <c r="O201" s="3">
        <f>SUM(Table2[[#This Row],[Qualified Social Work Staff Hours]:[Other Social Work Staff Hours]])/Table2[[#This Row],[MDS Census]]</f>
        <v>0.1558852140077821</v>
      </c>
      <c r="P201" s="3">
        <v>5.0999999999999996</v>
      </c>
      <c r="Q201" s="3">
        <v>0</v>
      </c>
      <c r="R201" s="3">
        <f>SUM(Table2[[#This Row],[Qualified Activities Professional Hours]:[Other Activities Professional Hours]])/Table2[[#This Row],[MDS Census]]</f>
        <v>0.14883268482490272</v>
      </c>
      <c r="S201" s="3">
        <v>3.4007777777777779</v>
      </c>
      <c r="T201" s="3">
        <v>0.56344444444444441</v>
      </c>
      <c r="U201" s="3">
        <v>0</v>
      </c>
      <c r="V201" s="3">
        <f>SUM(Table2[[#This Row],[Occupational Therapist Hours]:[OT Aide Hours]])/Table2[[#This Row],[MDS Census]]</f>
        <v>0.11568741893644618</v>
      </c>
      <c r="W201" s="3">
        <v>3.7334444444444448</v>
      </c>
      <c r="X201" s="3">
        <v>0</v>
      </c>
      <c r="Y201" s="3">
        <v>0</v>
      </c>
      <c r="Z201" s="3">
        <f>SUM(Table2[[#This Row],[Physical Therapist (PT) Hours]:[PT Aide Hours]])/Table2[[#This Row],[MDS Census]]</f>
        <v>0.10895265888456551</v>
      </c>
      <c r="AA201" s="3">
        <v>0</v>
      </c>
      <c r="AB201" s="3">
        <v>0</v>
      </c>
      <c r="AC201" s="3">
        <v>0</v>
      </c>
      <c r="AD201" s="3">
        <v>0</v>
      </c>
      <c r="AE201" s="3">
        <v>0</v>
      </c>
      <c r="AF201" s="3">
        <v>0</v>
      </c>
      <c r="AG201" s="3">
        <v>0</v>
      </c>
      <c r="AH201" s="1" t="s">
        <v>199</v>
      </c>
      <c r="AI201" s="17">
        <v>7</v>
      </c>
      <c r="AJ201" s="1"/>
    </row>
    <row r="202" spans="1:36" x14ac:dyDescent="0.2">
      <c r="A202" s="1" t="s">
        <v>479</v>
      </c>
      <c r="B202" s="1" t="s">
        <v>685</v>
      </c>
      <c r="C202" s="1" t="s">
        <v>1012</v>
      </c>
      <c r="D202" s="1" t="s">
        <v>1229</v>
      </c>
      <c r="E202" s="3">
        <v>104.16666666666667</v>
      </c>
      <c r="F202" s="3">
        <v>5.4055555555555559</v>
      </c>
      <c r="G202" s="3">
        <v>0.4</v>
      </c>
      <c r="H202" s="3">
        <v>0.99444444444444446</v>
      </c>
      <c r="I202" s="3">
        <v>1.711111111111111</v>
      </c>
      <c r="J202" s="3">
        <v>0</v>
      </c>
      <c r="K202" s="3">
        <v>0</v>
      </c>
      <c r="L202" s="3">
        <v>5.0247777777777767</v>
      </c>
      <c r="M202" s="3">
        <v>8.7266666666666666</v>
      </c>
      <c r="N202" s="3">
        <v>0</v>
      </c>
      <c r="O202" s="3">
        <f>SUM(Table2[[#This Row],[Qualified Social Work Staff Hours]:[Other Social Work Staff Hours]])/Table2[[#This Row],[MDS Census]]</f>
        <v>8.3775999999999989E-2</v>
      </c>
      <c r="P202" s="3">
        <v>0</v>
      </c>
      <c r="Q202" s="3">
        <v>20.372555555555557</v>
      </c>
      <c r="R202" s="3">
        <f>SUM(Table2[[#This Row],[Qualified Activities Professional Hours]:[Other Activities Professional Hours]])/Table2[[#This Row],[MDS Census]]</f>
        <v>0.19557653333333333</v>
      </c>
      <c r="S202" s="3">
        <v>0.18755555555555553</v>
      </c>
      <c r="T202" s="3">
        <v>6.0074444444444453</v>
      </c>
      <c r="U202" s="3">
        <v>0</v>
      </c>
      <c r="V202" s="3">
        <f>SUM(Table2[[#This Row],[Occupational Therapist Hours]:[OT Aide Hours]])/Table2[[#This Row],[MDS Census]]</f>
        <v>5.9472000000000011E-2</v>
      </c>
      <c r="W202" s="3">
        <v>4.7411111111111115</v>
      </c>
      <c r="X202" s="3">
        <v>12.406444444444444</v>
      </c>
      <c r="Y202" s="3">
        <v>0</v>
      </c>
      <c r="Z202" s="3">
        <f>SUM(Table2[[#This Row],[Physical Therapist (PT) Hours]:[PT Aide Hours]])/Table2[[#This Row],[MDS Census]]</f>
        <v>0.16461653333333334</v>
      </c>
      <c r="AA202" s="3">
        <v>0</v>
      </c>
      <c r="AB202" s="3">
        <v>0</v>
      </c>
      <c r="AC202" s="3">
        <v>0</v>
      </c>
      <c r="AD202" s="3">
        <v>0</v>
      </c>
      <c r="AE202" s="3">
        <v>0</v>
      </c>
      <c r="AF202" s="3">
        <v>0</v>
      </c>
      <c r="AG202" s="3">
        <v>0</v>
      </c>
      <c r="AH202" s="1" t="s">
        <v>200</v>
      </c>
      <c r="AI202" s="17">
        <v>7</v>
      </c>
      <c r="AJ202" s="1"/>
    </row>
    <row r="203" spans="1:36" x14ac:dyDescent="0.2">
      <c r="A203" s="1" t="s">
        <v>479</v>
      </c>
      <c r="B203" s="1" t="s">
        <v>686</v>
      </c>
      <c r="C203" s="1" t="s">
        <v>1131</v>
      </c>
      <c r="D203" s="1" t="s">
        <v>1234</v>
      </c>
      <c r="E203" s="3">
        <v>19.844444444444445</v>
      </c>
      <c r="F203" s="3">
        <v>10.703666666666665</v>
      </c>
      <c r="G203" s="3">
        <v>8.3333333333333329E-2</v>
      </c>
      <c r="H203" s="3">
        <v>6.1111111111111109E-2</v>
      </c>
      <c r="I203" s="3">
        <v>0.14444444444444443</v>
      </c>
      <c r="J203" s="3">
        <v>0</v>
      </c>
      <c r="K203" s="3">
        <v>8.3333333333333329E-2</v>
      </c>
      <c r="L203" s="3">
        <v>0</v>
      </c>
      <c r="M203" s="3">
        <v>0</v>
      </c>
      <c r="N203" s="3">
        <v>4.6750000000000007</v>
      </c>
      <c r="O203" s="3">
        <f>SUM(Table2[[#This Row],[Qualified Social Work Staff Hours]:[Other Social Work Staff Hours]])/Table2[[#This Row],[MDS Census]]</f>
        <v>0.23558230683090708</v>
      </c>
      <c r="P203" s="3">
        <v>0</v>
      </c>
      <c r="Q203" s="3">
        <v>0</v>
      </c>
      <c r="R203" s="3">
        <f>SUM(Table2[[#This Row],[Qualified Activities Professional Hours]:[Other Activities Professional Hours]])/Table2[[#This Row],[MDS Census]]</f>
        <v>0</v>
      </c>
      <c r="S203" s="3">
        <v>5.4777777777777772E-2</v>
      </c>
      <c r="T203" s="3">
        <v>0.26100000000000001</v>
      </c>
      <c r="U203" s="3">
        <v>0</v>
      </c>
      <c r="V203" s="3">
        <f>SUM(Table2[[#This Row],[Occupational Therapist Hours]:[OT Aide Hours]])/Table2[[#This Row],[MDS Census]]</f>
        <v>1.5912653975363941E-2</v>
      </c>
      <c r="W203" s="3">
        <v>0.63922222222222214</v>
      </c>
      <c r="X203" s="3">
        <v>0.44511111111111112</v>
      </c>
      <c r="Y203" s="3">
        <v>0</v>
      </c>
      <c r="Z203" s="3">
        <f>SUM(Table2[[#This Row],[Physical Therapist (PT) Hours]:[PT Aide Hours]])/Table2[[#This Row],[MDS Census]]</f>
        <v>5.4641657334826427E-2</v>
      </c>
      <c r="AA203" s="3">
        <v>0</v>
      </c>
      <c r="AB203" s="3">
        <v>0</v>
      </c>
      <c r="AC203" s="3">
        <v>0</v>
      </c>
      <c r="AD203" s="3">
        <v>0</v>
      </c>
      <c r="AE203" s="3">
        <v>0</v>
      </c>
      <c r="AF203" s="3">
        <v>0</v>
      </c>
      <c r="AG203" s="3">
        <v>0</v>
      </c>
      <c r="AH203" s="1" t="s">
        <v>201</v>
      </c>
      <c r="AI203" s="17">
        <v>7</v>
      </c>
      <c r="AJ203" s="1"/>
    </row>
    <row r="204" spans="1:36" x14ac:dyDescent="0.2">
      <c r="A204" s="1" t="s">
        <v>479</v>
      </c>
      <c r="B204" s="1" t="s">
        <v>687</v>
      </c>
      <c r="C204" s="1" t="s">
        <v>1065</v>
      </c>
      <c r="D204" s="1" t="s">
        <v>1279</v>
      </c>
      <c r="E204" s="3">
        <v>69.488888888888894</v>
      </c>
      <c r="F204" s="3">
        <v>5.6888888888888891</v>
      </c>
      <c r="G204" s="3">
        <v>0.26666666666666666</v>
      </c>
      <c r="H204" s="3">
        <v>0.10944444444444444</v>
      </c>
      <c r="I204" s="3">
        <v>0.31666666666666665</v>
      </c>
      <c r="J204" s="3">
        <v>0</v>
      </c>
      <c r="K204" s="3">
        <v>0</v>
      </c>
      <c r="L204" s="3">
        <v>0.69122222222222218</v>
      </c>
      <c r="M204" s="3">
        <v>0.25833333333333336</v>
      </c>
      <c r="N204" s="3">
        <v>5.4666666666666668</v>
      </c>
      <c r="O204" s="3">
        <f>SUM(Table2[[#This Row],[Qualified Social Work Staff Hours]:[Other Social Work Staff Hours]])/Table2[[#This Row],[MDS Census]]</f>
        <v>8.2387272145826668E-2</v>
      </c>
      <c r="P204" s="3">
        <v>2.9611111111111112</v>
      </c>
      <c r="Q204" s="3">
        <v>0</v>
      </c>
      <c r="R204" s="3">
        <f>SUM(Table2[[#This Row],[Qualified Activities Professional Hours]:[Other Activities Professional Hours]])/Table2[[#This Row],[MDS Census]]</f>
        <v>4.2612727854173325E-2</v>
      </c>
      <c r="S204" s="3">
        <v>0.23933333333333331</v>
      </c>
      <c r="T204" s="3">
        <v>4.9553333333333338</v>
      </c>
      <c r="U204" s="3">
        <v>0</v>
      </c>
      <c r="V204" s="3">
        <f>SUM(Table2[[#This Row],[Occupational Therapist Hours]:[OT Aide Hours]])/Table2[[#This Row],[MDS Census]]</f>
        <v>7.4755356571794052E-2</v>
      </c>
      <c r="W204" s="3">
        <v>2.0067777777777773</v>
      </c>
      <c r="X204" s="3">
        <v>4.9575555555555555</v>
      </c>
      <c r="Y204" s="3">
        <v>0</v>
      </c>
      <c r="Z204" s="3">
        <f>SUM(Table2[[#This Row],[Physical Therapist (PT) Hours]:[PT Aide Hours]])/Table2[[#This Row],[MDS Census]]</f>
        <v>0.10022225775503675</v>
      </c>
      <c r="AA204" s="3">
        <v>0</v>
      </c>
      <c r="AB204" s="3">
        <v>0</v>
      </c>
      <c r="AC204" s="3">
        <v>0</v>
      </c>
      <c r="AD204" s="3">
        <v>0</v>
      </c>
      <c r="AE204" s="3">
        <v>0</v>
      </c>
      <c r="AF204" s="3">
        <v>0</v>
      </c>
      <c r="AG204" s="3">
        <v>0</v>
      </c>
      <c r="AH204" s="1" t="s">
        <v>202</v>
      </c>
      <c r="AI204" s="17">
        <v>7</v>
      </c>
      <c r="AJ204" s="1"/>
    </row>
    <row r="205" spans="1:36" x14ac:dyDescent="0.2">
      <c r="A205" s="1" t="s">
        <v>479</v>
      </c>
      <c r="B205" s="1" t="s">
        <v>688</v>
      </c>
      <c r="C205" s="1" t="s">
        <v>1132</v>
      </c>
      <c r="D205" s="1" t="s">
        <v>1258</v>
      </c>
      <c r="E205" s="3">
        <v>40.93333333333333</v>
      </c>
      <c r="F205" s="3">
        <v>9.5440000000000023</v>
      </c>
      <c r="G205" s="3">
        <v>0</v>
      </c>
      <c r="H205" s="3">
        <v>0.12588888888888888</v>
      </c>
      <c r="I205" s="3">
        <v>0.29722222222222222</v>
      </c>
      <c r="J205" s="3">
        <v>0</v>
      </c>
      <c r="K205" s="3">
        <v>0</v>
      </c>
      <c r="L205" s="3">
        <v>1.9378888888888899</v>
      </c>
      <c r="M205" s="3">
        <v>0</v>
      </c>
      <c r="N205" s="3">
        <v>4.8791111111111114</v>
      </c>
      <c r="O205" s="3">
        <f>SUM(Table2[[#This Row],[Qualified Social Work Staff Hours]:[Other Social Work Staff Hours]])/Table2[[#This Row],[MDS Census]]</f>
        <v>0.11919652551574378</v>
      </c>
      <c r="P205" s="3">
        <v>0</v>
      </c>
      <c r="Q205" s="3">
        <v>3.6912222222222213</v>
      </c>
      <c r="R205" s="3">
        <f>SUM(Table2[[#This Row],[Qualified Activities Professional Hours]:[Other Activities Professional Hours]])/Table2[[#This Row],[MDS Census]]</f>
        <v>9.0176438653637336E-2</v>
      </c>
      <c r="S205" s="3">
        <v>4.1899999999999986</v>
      </c>
      <c r="T205" s="3">
        <v>2.1522222222222225</v>
      </c>
      <c r="U205" s="3">
        <v>0</v>
      </c>
      <c r="V205" s="3">
        <f>SUM(Table2[[#This Row],[Occupational Therapist Hours]:[OT Aide Hours]])/Table2[[#This Row],[MDS Census]]</f>
        <v>0.15494028230184578</v>
      </c>
      <c r="W205" s="3">
        <v>4.6129999999999987</v>
      </c>
      <c r="X205" s="3">
        <v>1.4233333333333333</v>
      </c>
      <c r="Y205" s="3">
        <v>0</v>
      </c>
      <c r="Z205" s="3">
        <f>SUM(Table2[[#This Row],[Physical Therapist (PT) Hours]:[PT Aide Hours]])/Table2[[#This Row],[MDS Census]]</f>
        <v>0.14746742671009769</v>
      </c>
      <c r="AA205" s="3">
        <v>0.17777777777777778</v>
      </c>
      <c r="AB205" s="3">
        <v>0</v>
      </c>
      <c r="AC205" s="3">
        <v>0</v>
      </c>
      <c r="AD205" s="3">
        <v>0</v>
      </c>
      <c r="AE205" s="3">
        <v>0</v>
      </c>
      <c r="AF205" s="3">
        <v>0</v>
      </c>
      <c r="AG205" s="3">
        <v>0</v>
      </c>
      <c r="AH205" s="1" t="s">
        <v>203</v>
      </c>
      <c r="AI205" s="17">
        <v>7</v>
      </c>
      <c r="AJ205" s="1"/>
    </row>
    <row r="206" spans="1:36" x14ac:dyDescent="0.2">
      <c r="A206" s="1" t="s">
        <v>479</v>
      </c>
      <c r="B206" s="1" t="s">
        <v>689</v>
      </c>
      <c r="C206" s="1" t="s">
        <v>1133</v>
      </c>
      <c r="D206" s="1" t="s">
        <v>1306</v>
      </c>
      <c r="E206" s="3">
        <v>52.155555555555559</v>
      </c>
      <c r="F206" s="3">
        <v>5.6888888888888891</v>
      </c>
      <c r="G206" s="3">
        <v>0</v>
      </c>
      <c r="H206" s="3">
        <v>0.18333333333333332</v>
      </c>
      <c r="I206" s="3">
        <v>0.20555555555555555</v>
      </c>
      <c r="J206" s="3">
        <v>0</v>
      </c>
      <c r="K206" s="3">
        <v>0</v>
      </c>
      <c r="L206" s="3">
        <v>0</v>
      </c>
      <c r="M206" s="3">
        <v>0</v>
      </c>
      <c r="N206" s="3">
        <v>5.6457777777777771</v>
      </c>
      <c r="O206" s="3">
        <f>SUM(Table2[[#This Row],[Qualified Social Work Staff Hours]:[Other Social Work Staff Hours]])/Table2[[#This Row],[MDS Census]]</f>
        <v>0.10824882829143585</v>
      </c>
      <c r="P206" s="3">
        <v>0</v>
      </c>
      <c r="Q206" s="3">
        <v>5.3518888888888894</v>
      </c>
      <c r="R206" s="3">
        <f>SUM(Table2[[#This Row],[Qualified Activities Professional Hours]:[Other Activities Professional Hours]])/Table2[[#This Row],[MDS Census]]</f>
        <v>0.1026139752876012</v>
      </c>
      <c r="S206" s="3">
        <v>0</v>
      </c>
      <c r="T206" s="3">
        <v>0</v>
      </c>
      <c r="U206" s="3">
        <v>0.44177777777777782</v>
      </c>
      <c r="V206" s="3">
        <f>SUM(Table2[[#This Row],[Occupational Therapist Hours]:[OT Aide Hours]])/Table2[[#This Row],[MDS Census]]</f>
        <v>8.4703877290157655E-3</v>
      </c>
      <c r="W206" s="3">
        <v>3.3638888888888889</v>
      </c>
      <c r="X206" s="3">
        <v>1.728666666666667</v>
      </c>
      <c r="Y206" s="3">
        <v>3.411</v>
      </c>
      <c r="Z206" s="3">
        <f>SUM(Table2[[#This Row],[Physical Therapist (PT) Hours]:[PT Aide Hours]])/Table2[[#This Row],[MDS Census]]</f>
        <v>0.16304218150830849</v>
      </c>
      <c r="AA206" s="3">
        <v>0</v>
      </c>
      <c r="AB206" s="3">
        <v>0</v>
      </c>
      <c r="AC206" s="3">
        <v>0</v>
      </c>
      <c r="AD206" s="3">
        <v>12.218666666666669</v>
      </c>
      <c r="AE206" s="3">
        <v>0</v>
      </c>
      <c r="AF206" s="3">
        <v>0</v>
      </c>
      <c r="AG206" s="3">
        <v>0</v>
      </c>
      <c r="AH206" s="1" t="s">
        <v>204</v>
      </c>
      <c r="AI206" s="17">
        <v>7</v>
      </c>
      <c r="AJ206" s="1"/>
    </row>
    <row r="207" spans="1:36" x14ac:dyDescent="0.2">
      <c r="A207" s="1" t="s">
        <v>479</v>
      </c>
      <c r="B207" s="1" t="s">
        <v>690</v>
      </c>
      <c r="C207" s="1" t="s">
        <v>1046</v>
      </c>
      <c r="D207" s="1" t="s">
        <v>1204</v>
      </c>
      <c r="E207" s="3">
        <v>69.13333333333334</v>
      </c>
      <c r="F207" s="3">
        <v>0</v>
      </c>
      <c r="G207" s="3">
        <v>8.8888888888888892E-2</v>
      </c>
      <c r="H207" s="3">
        <v>0.13333333333333333</v>
      </c>
      <c r="I207" s="3">
        <v>0</v>
      </c>
      <c r="J207" s="3">
        <v>8.8888888888888892E-2</v>
      </c>
      <c r="K207" s="3">
        <v>0</v>
      </c>
      <c r="L207" s="3">
        <v>0</v>
      </c>
      <c r="M207" s="3">
        <v>16.777777777777779</v>
      </c>
      <c r="N207" s="3">
        <v>0</v>
      </c>
      <c r="O207" s="3">
        <f>SUM(Table2[[#This Row],[Qualified Social Work Staff Hours]:[Other Social Work Staff Hours]])/Table2[[#This Row],[MDS Census]]</f>
        <v>0.24268723882995821</v>
      </c>
      <c r="P207" s="3">
        <v>5.6611111111111114</v>
      </c>
      <c r="Q207" s="3">
        <v>10.452777777777778</v>
      </c>
      <c r="R207" s="3">
        <f>SUM(Table2[[#This Row],[Qualified Activities Professional Hours]:[Other Activities Professional Hours]])/Table2[[#This Row],[MDS Census]]</f>
        <v>0.23308421729347473</v>
      </c>
      <c r="S207" s="3">
        <v>4.6166666666666663</v>
      </c>
      <c r="T207" s="3">
        <v>0</v>
      </c>
      <c r="U207" s="3">
        <v>0</v>
      </c>
      <c r="V207" s="3">
        <f>SUM(Table2[[#This Row],[Occupational Therapist Hours]:[OT Aide Hours]])/Table2[[#This Row],[MDS Census]]</f>
        <v>6.6779170684667294E-2</v>
      </c>
      <c r="W207" s="3">
        <v>4.0388888888888888</v>
      </c>
      <c r="X207" s="3">
        <v>5.8611111111111107</v>
      </c>
      <c r="Y207" s="3">
        <v>0</v>
      </c>
      <c r="Z207" s="3">
        <f>SUM(Table2[[#This Row],[Physical Therapist (PT) Hours]:[PT Aide Hours]])/Table2[[#This Row],[MDS Census]]</f>
        <v>0.14320154291224682</v>
      </c>
      <c r="AA207" s="3">
        <v>0</v>
      </c>
      <c r="AB207" s="3">
        <v>0</v>
      </c>
      <c r="AC207" s="3">
        <v>0</v>
      </c>
      <c r="AD207" s="3">
        <v>16.797222222222221</v>
      </c>
      <c r="AE207" s="3">
        <v>0</v>
      </c>
      <c r="AF207" s="3">
        <v>0</v>
      </c>
      <c r="AG207" s="3">
        <v>0</v>
      </c>
      <c r="AH207" s="1" t="s">
        <v>205</v>
      </c>
      <c r="AI207" s="17">
        <v>7</v>
      </c>
      <c r="AJ207" s="1"/>
    </row>
    <row r="208" spans="1:36" x14ac:dyDescent="0.2">
      <c r="A208" s="1" t="s">
        <v>479</v>
      </c>
      <c r="B208" s="1" t="s">
        <v>691</v>
      </c>
      <c r="C208" s="1" t="s">
        <v>1060</v>
      </c>
      <c r="D208" s="1" t="s">
        <v>1203</v>
      </c>
      <c r="E208" s="3">
        <v>7.9666666666666668</v>
      </c>
      <c r="F208" s="3">
        <v>5.333333333333333</v>
      </c>
      <c r="G208" s="3">
        <v>0.1388888888888889</v>
      </c>
      <c r="H208" s="3">
        <v>3.888888888888889E-2</v>
      </c>
      <c r="I208" s="3">
        <v>0.11944444444444445</v>
      </c>
      <c r="J208" s="3">
        <v>0</v>
      </c>
      <c r="K208" s="3">
        <v>0</v>
      </c>
      <c r="L208" s="3">
        <v>0.59799999999999998</v>
      </c>
      <c r="M208" s="3">
        <v>6.3307777777777776</v>
      </c>
      <c r="N208" s="3">
        <v>0</v>
      </c>
      <c r="O208" s="3">
        <f>SUM(Table2[[#This Row],[Qualified Social Work Staff Hours]:[Other Social Work Staff Hours]])/Table2[[#This Row],[MDS Census]]</f>
        <v>0.7946582984658298</v>
      </c>
      <c r="P208" s="3">
        <v>5.6557777777777778</v>
      </c>
      <c r="Q208" s="3">
        <v>0</v>
      </c>
      <c r="R208" s="3">
        <f>SUM(Table2[[#This Row],[Qualified Activities Professional Hours]:[Other Activities Professional Hours]])/Table2[[#This Row],[MDS Census]]</f>
        <v>0.70993026499302647</v>
      </c>
      <c r="S208" s="3">
        <v>0</v>
      </c>
      <c r="T208" s="3">
        <v>0.81022222222222195</v>
      </c>
      <c r="U208" s="3">
        <v>0.9993333333333333</v>
      </c>
      <c r="V208" s="3">
        <f>SUM(Table2[[#This Row],[Occupational Therapist Hours]:[OT Aide Hours]])/Table2[[#This Row],[MDS Census]]</f>
        <v>0.22714086471408645</v>
      </c>
      <c r="W208" s="3">
        <v>6.0664444444444436</v>
      </c>
      <c r="X208" s="3">
        <v>0</v>
      </c>
      <c r="Y208" s="3">
        <v>4.2777777777777776E-2</v>
      </c>
      <c r="Z208" s="3">
        <f>SUM(Table2[[#This Row],[Physical Therapist (PT) Hours]:[PT Aide Hours]])/Table2[[#This Row],[MDS Census]]</f>
        <v>0.76684797768479762</v>
      </c>
      <c r="AA208" s="3">
        <v>0</v>
      </c>
      <c r="AB208" s="3">
        <v>0</v>
      </c>
      <c r="AC208" s="3">
        <v>0</v>
      </c>
      <c r="AD208" s="3">
        <v>0</v>
      </c>
      <c r="AE208" s="3">
        <v>0</v>
      </c>
      <c r="AF208" s="3">
        <v>0</v>
      </c>
      <c r="AG208" s="3">
        <v>0</v>
      </c>
      <c r="AH208" s="1" t="s">
        <v>206</v>
      </c>
      <c r="AI208" s="17">
        <v>7</v>
      </c>
      <c r="AJ208" s="1"/>
    </row>
    <row r="209" spans="1:36" x14ac:dyDescent="0.2">
      <c r="A209" s="1" t="s">
        <v>479</v>
      </c>
      <c r="B209" s="1" t="s">
        <v>692</v>
      </c>
      <c r="C209" s="1" t="s">
        <v>1134</v>
      </c>
      <c r="D209" s="1" t="s">
        <v>1210</v>
      </c>
      <c r="E209" s="3">
        <v>60.911111111111111</v>
      </c>
      <c r="F209" s="3">
        <v>10.660555555555554</v>
      </c>
      <c r="G209" s="3">
        <v>0</v>
      </c>
      <c r="H209" s="3">
        <v>0.1796666666666667</v>
      </c>
      <c r="I209" s="3">
        <v>0.45</v>
      </c>
      <c r="J209" s="3">
        <v>0</v>
      </c>
      <c r="K209" s="3">
        <v>0</v>
      </c>
      <c r="L209" s="3">
        <v>0.7606666666666666</v>
      </c>
      <c r="M209" s="3">
        <v>0</v>
      </c>
      <c r="N209" s="3">
        <v>4.9660000000000002</v>
      </c>
      <c r="O209" s="3">
        <f>SUM(Table2[[#This Row],[Qualified Social Work Staff Hours]:[Other Social Work Staff Hours]])/Table2[[#This Row],[MDS Census]]</f>
        <v>8.1528639182780013E-2</v>
      </c>
      <c r="P209" s="3">
        <v>4.7188888888888885</v>
      </c>
      <c r="Q209" s="3">
        <v>0</v>
      </c>
      <c r="R209" s="3">
        <f>SUM(Table2[[#This Row],[Qualified Activities Professional Hours]:[Other Activities Professional Hours]])/Table2[[#This Row],[MDS Census]]</f>
        <v>7.7471725647573875E-2</v>
      </c>
      <c r="S209" s="3">
        <v>0.25900000000000001</v>
      </c>
      <c r="T209" s="3">
        <v>0.34422222222222215</v>
      </c>
      <c r="U209" s="3">
        <v>0</v>
      </c>
      <c r="V209" s="3">
        <f>SUM(Table2[[#This Row],[Occupational Therapist Hours]:[OT Aide Hours]])/Table2[[#This Row],[MDS Census]]</f>
        <v>9.9033199562203553E-3</v>
      </c>
      <c r="W209" s="3">
        <v>0.92166666666666675</v>
      </c>
      <c r="X209" s="3">
        <v>0.10199999999999999</v>
      </c>
      <c r="Y209" s="3">
        <v>0</v>
      </c>
      <c r="Z209" s="3">
        <f>SUM(Table2[[#This Row],[Physical Therapist (PT) Hours]:[PT Aide Hours]])/Table2[[#This Row],[MDS Census]]</f>
        <v>1.6805910251732944E-2</v>
      </c>
      <c r="AA209" s="3">
        <v>0.26666666666666666</v>
      </c>
      <c r="AB209" s="3">
        <v>0</v>
      </c>
      <c r="AC209" s="3">
        <v>0</v>
      </c>
      <c r="AD209" s="3">
        <v>0</v>
      </c>
      <c r="AE209" s="3">
        <v>0</v>
      </c>
      <c r="AF209" s="3">
        <v>0</v>
      </c>
      <c r="AG209" s="3">
        <v>0</v>
      </c>
      <c r="AH209" s="1" t="s">
        <v>207</v>
      </c>
      <c r="AI209" s="17">
        <v>7</v>
      </c>
      <c r="AJ209" s="1"/>
    </row>
    <row r="210" spans="1:36" x14ac:dyDescent="0.2">
      <c r="A210" s="1" t="s">
        <v>479</v>
      </c>
      <c r="B210" s="1" t="s">
        <v>693</v>
      </c>
      <c r="C210" s="1" t="s">
        <v>1135</v>
      </c>
      <c r="D210" s="1" t="s">
        <v>1212</v>
      </c>
      <c r="E210" s="3">
        <v>62.633333333333333</v>
      </c>
      <c r="F210" s="3">
        <v>5.416666666666667</v>
      </c>
      <c r="G210" s="3">
        <v>0</v>
      </c>
      <c r="H210" s="3">
        <v>0</v>
      </c>
      <c r="I210" s="3">
        <v>0</v>
      </c>
      <c r="J210" s="3">
        <v>0</v>
      </c>
      <c r="K210" s="3">
        <v>0</v>
      </c>
      <c r="L210" s="3">
        <v>1.1164444444444446</v>
      </c>
      <c r="M210" s="3">
        <v>0</v>
      </c>
      <c r="N210" s="3">
        <v>0</v>
      </c>
      <c r="O210" s="3">
        <f>SUM(Table2[[#This Row],[Qualified Social Work Staff Hours]:[Other Social Work Staff Hours]])/Table2[[#This Row],[MDS Census]]</f>
        <v>0</v>
      </c>
      <c r="P210" s="3">
        <v>0</v>
      </c>
      <c r="Q210" s="3">
        <v>8.9472222222222229</v>
      </c>
      <c r="R210" s="3">
        <f>SUM(Table2[[#This Row],[Qualified Activities Professional Hours]:[Other Activities Professional Hours]])/Table2[[#This Row],[MDS Census]]</f>
        <v>0.14285080716693277</v>
      </c>
      <c r="S210" s="3">
        <v>0.36933333333333329</v>
      </c>
      <c r="T210" s="3">
        <v>3.4413333333333322</v>
      </c>
      <c r="U210" s="3">
        <v>0</v>
      </c>
      <c r="V210" s="3">
        <f>SUM(Table2[[#This Row],[Occupational Therapist Hours]:[OT Aide Hours]])/Table2[[#This Row],[MDS Census]]</f>
        <v>6.0840872804683324E-2</v>
      </c>
      <c r="W210" s="3">
        <v>0.88611111111111107</v>
      </c>
      <c r="X210" s="3">
        <v>5.4222222222222225</v>
      </c>
      <c r="Y210" s="3">
        <v>0</v>
      </c>
      <c r="Z210" s="3">
        <f>SUM(Table2[[#This Row],[Physical Therapist (PT) Hours]:[PT Aide Hours]])/Table2[[#This Row],[MDS Census]]</f>
        <v>0.10071846726982438</v>
      </c>
      <c r="AA210" s="3">
        <v>0</v>
      </c>
      <c r="AB210" s="3">
        <v>0</v>
      </c>
      <c r="AC210" s="3">
        <v>0</v>
      </c>
      <c r="AD210" s="3">
        <v>0</v>
      </c>
      <c r="AE210" s="3">
        <v>0</v>
      </c>
      <c r="AF210" s="3">
        <v>0</v>
      </c>
      <c r="AG210" s="3">
        <v>0</v>
      </c>
      <c r="AH210" s="1" t="s">
        <v>208</v>
      </c>
      <c r="AI210" s="17">
        <v>7</v>
      </c>
      <c r="AJ210" s="1"/>
    </row>
    <row r="211" spans="1:36" x14ac:dyDescent="0.2">
      <c r="A211" s="1" t="s">
        <v>479</v>
      </c>
      <c r="B211" s="1" t="s">
        <v>694</v>
      </c>
      <c r="C211" s="1" t="s">
        <v>963</v>
      </c>
      <c r="D211" s="1" t="s">
        <v>1228</v>
      </c>
      <c r="E211" s="3">
        <v>29.9</v>
      </c>
      <c r="F211" s="3">
        <v>10.464888888888888</v>
      </c>
      <c r="G211" s="3">
        <v>4.4444444444444446E-2</v>
      </c>
      <c r="H211" s="3">
        <v>9.2555555555555558E-2</v>
      </c>
      <c r="I211" s="3">
        <v>0.2</v>
      </c>
      <c r="J211" s="3">
        <v>0</v>
      </c>
      <c r="K211" s="3">
        <v>0</v>
      </c>
      <c r="L211" s="3">
        <v>1.0905555555555553</v>
      </c>
      <c r="M211" s="3">
        <v>0</v>
      </c>
      <c r="N211" s="3">
        <v>3.0922222222222215</v>
      </c>
      <c r="O211" s="3">
        <f>SUM(Table2[[#This Row],[Qualified Social Work Staff Hours]:[Other Social Work Staff Hours]])/Table2[[#This Row],[MDS Census]]</f>
        <v>0.1034188034188034</v>
      </c>
      <c r="P211" s="3">
        <v>0</v>
      </c>
      <c r="Q211" s="3">
        <v>1.9530000000000001</v>
      </c>
      <c r="R211" s="3">
        <f>SUM(Table2[[#This Row],[Qualified Activities Professional Hours]:[Other Activities Professional Hours]])/Table2[[#This Row],[MDS Census]]</f>
        <v>6.5317725752508368E-2</v>
      </c>
      <c r="S211" s="3">
        <v>0.29777777777777781</v>
      </c>
      <c r="T211" s="3">
        <v>2.2590000000000008</v>
      </c>
      <c r="U211" s="3">
        <v>0</v>
      </c>
      <c r="V211" s="3">
        <f>SUM(Table2[[#This Row],[Occupational Therapist Hours]:[OT Aide Hours]])/Table2[[#This Row],[MDS Census]]</f>
        <v>8.5510962467484228E-2</v>
      </c>
      <c r="W211" s="3">
        <v>0.26011111111111118</v>
      </c>
      <c r="X211" s="3">
        <v>2.0858888888888893</v>
      </c>
      <c r="Y211" s="3">
        <v>0</v>
      </c>
      <c r="Z211" s="3">
        <f>SUM(Table2[[#This Row],[Physical Therapist (PT) Hours]:[PT Aide Hours]])/Table2[[#This Row],[MDS Census]]</f>
        <v>7.8461538461538485E-2</v>
      </c>
      <c r="AA211" s="3">
        <v>0</v>
      </c>
      <c r="AB211" s="3">
        <v>0</v>
      </c>
      <c r="AC211" s="3">
        <v>0</v>
      </c>
      <c r="AD211" s="3">
        <v>0</v>
      </c>
      <c r="AE211" s="3">
        <v>0</v>
      </c>
      <c r="AF211" s="3">
        <v>0</v>
      </c>
      <c r="AG211" s="3">
        <v>0</v>
      </c>
      <c r="AH211" s="1" t="s">
        <v>209</v>
      </c>
      <c r="AI211" s="17">
        <v>7</v>
      </c>
      <c r="AJ211" s="1"/>
    </row>
    <row r="212" spans="1:36" x14ac:dyDescent="0.2">
      <c r="A212" s="1" t="s">
        <v>479</v>
      </c>
      <c r="B212" s="1" t="s">
        <v>695</v>
      </c>
      <c r="C212" s="1" t="s">
        <v>1063</v>
      </c>
      <c r="D212" s="1" t="s">
        <v>1272</v>
      </c>
      <c r="E212" s="3">
        <v>45.533333333333331</v>
      </c>
      <c r="F212" s="3">
        <v>50.827777777777776</v>
      </c>
      <c r="G212" s="3">
        <v>0.26944444444444443</v>
      </c>
      <c r="H212" s="3">
        <v>0.33333333333333331</v>
      </c>
      <c r="I212" s="3">
        <v>0.3</v>
      </c>
      <c r="J212" s="3">
        <v>0</v>
      </c>
      <c r="K212" s="3">
        <v>0</v>
      </c>
      <c r="L212" s="3">
        <v>0</v>
      </c>
      <c r="M212" s="3">
        <v>0</v>
      </c>
      <c r="N212" s="3">
        <v>10.366666666666667</v>
      </c>
      <c r="O212" s="3">
        <f>SUM(Table2[[#This Row],[Qualified Social Work Staff Hours]:[Other Social Work Staff Hours]])/Table2[[#This Row],[MDS Census]]</f>
        <v>0.22767203513909226</v>
      </c>
      <c r="P212" s="3">
        <v>5.2861111111111114</v>
      </c>
      <c r="Q212" s="3">
        <v>9.3416666666666668</v>
      </c>
      <c r="R212" s="3">
        <f>SUM(Table2[[#This Row],[Qualified Activities Professional Hours]:[Other Activities Professional Hours]])/Table2[[#This Row],[MDS Census]]</f>
        <v>0.32125427037579307</v>
      </c>
      <c r="S212" s="3">
        <v>0</v>
      </c>
      <c r="T212" s="3">
        <v>0</v>
      </c>
      <c r="U212" s="3">
        <v>0</v>
      </c>
      <c r="V212" s="3">
        <f>SUM(Table2[[#This Row],[Occupational Therapist Hours]:[OT Aide Hours]])/Table2[[#This Row],[MDS Census]]</f>
        <v>0</v>
      </c>
      <c r="W212" s="3">
        <v>0</v>
      </c>
      <c r="X212" s="3">
        <v>0</v>
      </c>
      <c r="Y212" s="3">
        <v>0</v>
      </c>
      <c r="Z212" s="3">
        <f>SUM(Table2[[#This Row],[Physical Therapist (PT) Hours]:[PT Aide Hours]])/Table2[[#This Row],[MDS Census]]</f>
        <v>0</v>
      </c>
      <c r="AA212" s="3">
        <v>0</v>
      </c>
      <c r="AB212" s="3">
        <v>0</v>
      </c>
      <c r="AC212" s="3">
        <v>0</v>
      </c>
      <c r="AD212" s="3">
        <v>0</v>
      </c>
      <c r="AE212" s="3">
        <v>0</v>
      </c>
      <c r="AF212" s="3">
        <v>0</v>
      </c>
      <c r="AG212" s="3">
        <v>0</v>
      </c>
      <c r="AH212" s="1" t="s">
        <v>210</v>
      </c>
      <c r="AI212" s="17">
        <v>7</v>
      </c>
      <c r="AJ212" s="1"/>
    </row>
    <row r="213" spans="1:36" x14ac:dyDescent="0.2">
      <c r="A213" s="1" t="s">
        <v>479</v>
      </c>
      <c r="B213" s="1" t="s">
        <v>696</v>
      </c>
      <c r="C213" s="1" t="s">
        <v>1136</v>
      </c>
      <c r="D213" s="1" t="s">
        <v>1238</v>
      </c>
      <c r="E213" s="3">
        <v>70.422222222222217</v>
      </c>
      <c r="F213" s="3">
        <v>5.7055555555555557</v>
      </c>
      <c r="G213" s="3">
        <v>2.2222222222222223E-2</v>
      </c>
      <c r="H213" s="3">
        <v>0.62777777777777777</v>
      </c>
      <c r="I213" s="3">
        <v>1.1072222222222217</v>
      </c>
      <c r="J213" s="3">
        <v>0</v>
      </c>
      <c r="K213" s="3">
        <v>0</v>
      </c>
      <c r="L213" s="3">
        <v>6.1277777777777782</v>
      </c>
      <c r="M213" s="3">
        <v>5.6388888888888893</v>
      </c>
      <c r="N213" s="3">
        <v>2.9325555555555551</v>
      </c>
      <c r="O213" s="3">
        <f>SUM(Table2[[#This Row],[Qualified Social Work Staff Hours]:[Other Social Work Staff Hours]])/Table2[[#This Row],[MDS Census]]</f>
        <v>0.1217150520668981</v>
      </c>
      <c r="P213" s="3">
        <v>4.9722222222222223</v>
      </c>
      <c r="Q213" s="3">
        <v>16.68611111111111</v>
      </c>
      <c r="R213" s="3">
        <f>SUM(Table2[[#This Row],[Qualified Activities Professional Hours]:[Other Activities Professional Hours]])/Table2[[#This Row],[MDS Census]]</f>
        <v>0.30754970022088984</v>
      </c>
      <c r="S213" s="3">
        <v>4.8305555555555557</v>
      </c>
      <c r="T213" s="3">
        <v>7.8888888888888893</v>
      </c>
      <c r="U213" s="3">
        <v>0</v>
      </c>
      <c r="V213" s="3">
        <f>SUM(Table2[[#This Row],[Occupational Therapist Hours]:[OT Aide Hours]])/Table2[[#This Row],[MDS Census]]</f>
        <v>0.18061691385295048</v>
      </c>
      <c r="W213" s="3">
        <v>8.446111111111108</v>
      </c>
      <c r="X213" s="3">
        <v>6.6583333333333332</v>
      </c>
      <c r="Y213" s="3">
        <v>5.583333333333333</v>
      </c>
      <c r="Z213" s="3">
        <f>SUM(Table2[[#This Row],[Physical Therapist (PT) Hours]:[PT Aide Hours]])/Table2[[#This Row],[MDS Census]]</f>
        <v>0.29376775007888922</v>
      </c>
      <c r="AA213" s="3">
        <v>0</v>
      </c>
      <c r="AB213" s="3">
        <v>0</v>
      </c>
      <c r="AC213" s="3">
        <v>0</v>
      </c>
      <c r="AD213" s="3">
        <v>0</v>
      </c>
      <c r="AE213" s="3">
        <v>0</v>
      </c>
      <c r="AF213" s="3">
        <v>0</v>
      </c>
      <c r="AG213" s="3">
        <v>0</v>
      </c>
      <c r="AH213" s="1" t="s">
        <v>211</v>
      </c>
      <c r="AI213" s="17">
        <v>7</v>
      </c>
      <c r="AJ213" s="1"/>
    </row>
    <row r="214" spans="1:36" x14ac:dyDescent="0.2">
      <c r="A214" s="1" t="s">
        <v>479</v>
      </c>
      <c r="B214" s="1" t="s">
        <v>697</v>
      </c>
      <c r="C214" s="1" t="s">
        <v>1137</v>
      </c>
      <c r="D214" s="1" t="s">
        <v>1261</v>
      </c>
      <c r="E214" s="3">
        <v>50.755555555555553</v>
      </c>
      <c r="F214" s="3">
        <v>5.6</v>
      </c>
      <c r="G214" s="3">
        <v>2.1055555555555556</v>
      </c>
      <c r="H214" s="3">
        <v>0.35555555555555557</v>
      </c>
      <c r="I214" s="3">
        <v>0.18888888888888888</v>
      </c>
      <c r="J214" s="3">
        <v>0</v>
      </c>
      <c r="K214" s="3">
        <v>1.0444444444444445</v>
      </c>
      <c r="L214" s="3">
        <v>2.9476666666666675</v>
      </c>
      <c r="M214" s="3">
        <v>0</v>
      </c>
      <c r="N214" s="3">
        <v>5.3416666666666668</v>
      </c>
      <c r="O214" s="3">
        <f>SUM(Table2[[#This Row],[Qualified Social Work Staff Hours]:[Other Social Work Staff Hours]])/Table2[[#This Row],[MDS Census]]</f>
        <v>0.10524299474605955</v>
      </c>
      <c r="P214" s="3">
        <v>5.6</v>
      </c>
      <c r="Q214" s="3">
        <v>0.1111111111111111</v>
      </c>
      <c r="R214" s="3">
        <f>SUM(Table2[[#This Row],[Qualified Activities Professional Hours]:[Other Activities Professional Hours]])/Table2[[#This Row],[MDS Census]]</f>
        <v>0.11252189141856392</v>
      </c>
      <c r="S214" s="3">
        <v>0.87700000000000011</v>
      </c>
      <c r="T214" s="3">
        <v>3.5478888888888891</v>
      </c>
      <c r="U214" s="3">
        <v>0</v>
      </c>
      <c r="V214" s="3">
        <f>SUM(Table2[[#This Row],[Occupational Therapist Hours]:[OT Aide Hours]])/Table2[[#This Row],[MDS Census]]</f>
        <v>8.7180385288966725E-2</v>
      </c>
      <c r="W214" s="3">
        <v>1.125111111111111</v>
      </c>
      <c r="X214" s="3">
        <v>4.1322222222222216</v>
      </c>
      <c r="Y214" s="3">
        <v>0</v>
      </c>
      <c r="Z214" s="3">
        <f>SUM(Table2[[#This Row],[Physical Therapist (PT) Hours]:[PT Aide Hours]])/Table2[[#This Row],[MDS Census]]</f>
        <v>0.10358143607705779</v>
      </c>
      <c r="AA214" s="3">
        <v>0</v>
      </c>
      <c r="AB214" s="3">
        <v>0</v>
      </c>
      <c r="AC214" s="3">
        <v>0</v>
      </c>
      <c r="AD214" s="3">
        <v>0</v>
      </c>
      <c r="AE214" s="3">
        <v>0</v>
      </c>
      <c r="AF214" s="3">
        <v>0</v>
      </c>
      <c r="AG214" s="3">
        <v>0</v>
      </c>
      <c r="AH214" s="1" t="s">
        <v>212</v>
      </c>
      <c r="AI214" s="17">
        <v>7</v>
      </c>
      <c r="AJ214" s="1"/>
    </row>
    <row r="215" spans="1:36" x14ac:dyDescent="0.2">
      <c r="A215" s="1" t="s">
        <v>479</v>
      </c>
      <c r="B215" s="1" t="s">
        <v>698</v>
      </c>
      <c r="C215" s="1" t="s">
        <v>973</v>
      </c>
      <c r="D215" s="1" t="s">
        <v>1307</v>
      </c>
      <c r="E215" s="3">
        <v>38.06666666666667</v>
      </c>
      <c r="F215" s="3">
        <v>21.138888888888889</v>
      </c>
      <c r="G215" s="3">
        <v>0.37777777777777777</v>
      </c>
      <c r="H215" s="3">
        <v>0</v>
      </c>
      <c r="I215" s="3">
        <v>0.2</v>
      </c>
      <c r="J215" s="3">
        <v>0</v>
      </c>
      <c r="K215" s="3">
        <v>0</v>
      </c>
      <c r="L215" s="3">
        <v>9.6555555555555575E-2</v>
      </c>
      <c r="M215" s="3">
        <v>0</v>
      </c>
      <c r="N215" s="3">
        <v>5.416666666666667</v>
      </c>
      <c r="O215" s="3">
        <f>SUM(Table2[[#This Row],[Qualified Social Work Staff Hours]:[Other Social Work Staff Hours]])/Table2[[#This Row],[MDS Census]]</f>
        <v>0.14229422066549913</v>
      </c>
      <c r="P215" s="3">
        <v>4.9444444444444446</v>
      </c>
      <c r="Q215" s="3">
        <v>4.1527777777777777</v>
      </c>
      <c r="R215" s="3">
        <f>SUM(Table2[[#This Row],[Qualified Activities Professional Hours]:[Other Activities Professional Hours]])/Table2[[#This Row],[MDS Census]]</f>
        <v>0.2389813193228254</v>
      </c>
      <c r="S215" s="3">
        <v>0.44766666666666671</v>
      </c>
      <c r="T215" s="3">
        <v>2.4546666666666663</v>
      </c>
      <c r="U215" s="3">
        <v>0</v>
      </c>
      <c r="V215" s="3">
        <f>SUM(Table2[[#This Row],[Occupational Therapist Hours]:[OT Aide Hours]])/Table2[[#This Row],[MDS Census]]</f>
        <v>7.6243432574430808E-2</v>
      </c>
      <c r="W215" s="3">
        <v>1.5842222222222224</v>
      </c>
      <c r="X215" s="3">
        <v>4.6272222222222199</v>
      </c>
      <c r="Y215" s="3">
        <v>0</v>
      </c>
      <c r="Z215" s="3">
        <f>SUM(Table2[[#This Row],[Physical Therapist (PT) Hours]:[PT Aide Hours]])/Table2[[#This Row],[MDS Census]]</f>
        <v>0.16317279626386449</v>
      </c>
      <c r="AA215" s="3">
        <v>0</v>
      </c>
      <c r="AB215" s="3">
        <v>0</v>
      </c>
      <c r="AC215" s="3">
        <v>0</v>
      </c>
      <c r="AD215" s="3">
        <v>0</v>
      </c>
      <c r="AE215" s="3">
        <v>0</v>
      </c>
      <c r="AF215" s="3">
        <v>0</v>
      </c>
      <c r="AG215" s="3">
        <v>0</v>
      </c>
      <c r="AH215" s="1" t="s">
        <v>213</v>
      </c>
      <c r="AI215" s="17">
        <v>7</v>
      </c>
      <c r="AJ215" s="1"/>
    </row>
    <row r="216" spans="1:36" x14ac:dyDescent="0.2">
      <c r="A216" s="1" t="s">
        <v>479</v>
      </c>
      <c r="B216" s="1" t="s">
        <v>699</v>
      </c>
      <c r="C216" s="1" t="s">
        <v>1023</v>
      </c>
      <c r="D216" s="1" t="s">
        <v>1295</v>
      </c>
      <c r="E216" s="3">
        <v>47.87777777777778</v>
      </c>
      <c r="F216" s="3">
        <v>4.7111111111111112</v>
      </c>
      <c r="G216" s="3">
        <v>0.16666666666666666</v>
      </c>
      <c r="H216" s="3">
        <v>0.18888888888888888</v>
      </c>
      <c r="I216" s="3">
        <v>0.14444444444444443</v>
      </c>
      <c r="J216" s="3">
        <v>0</v>
      </c>
      <c r="K216" s="3">
        <v>0</v>
      </c>
      <c r="L216" s="3">
        <v>2.5327777777777776</v>
      </c>
      <c r="M216" s="3">
        <v>0</v>
      </c>
      <c r="N216" s="3">
        <v>5.4972222222222218</v>
      </c>
      <c r="O216" s="3">
        <f>SUM(Table2[[#This Row],[Qualified Social Work Staff Hours]:[Other Social Work Staff Hours]])/Table2[[#This Row],[MDS Census]]</f>
        <v>0.11481782316082616</v>
      </c>
      <c r="P216" s="3">
        <v>0</v>
      </c>
      <c r="Q216" s="3">
        <v>7.2833333333333332</v>
      </c>
      <c r="R216" s="3">
        <f>SUM(Table2[[#This Row],[Qualified Activities Professional Hours]:[Other Activities Professional Hours]])/Table2[[#This Row],[MDS Census]]</f>
        <v>0.15212346252030631</v>
      </c>
      <c r="S216" s="3">
        <v>0.45277777777777778</v>
      </c>
      <c r="T216" s="3">
        <v>3.0774444444444455</v>
      </c>
      <c r="U216" s="3">
        <v>0</v>
      </c>
      <c r="V216" s="3">
        <f>SUM(Table2[[#This Row],[Occupational Therapist Hours]:[OT Aide Hours]])/Table2[[#This Row],[MDS Census]]</f>
        <v>7.3734045022046904E-2</v>
      </c>
      <c r="W216" s="3">
        <v>0.29555555555555557</v>
      </c>
      <c r="X216" s="3">
        <v>2.958222222222223</v>
      </c>
      <c r="Y216" s="3">
        <v>0</v>
      </c>
      <c r="Z216" s="3">
        <f>SUM(Table2[[#This Row],[Physical Therapist (PT) Hours]:[PT Aide Hours]])/Table2[[#This Row],[MDS Census]]</f>
        <v>6.7960083546066391E-2</v>
      </c>
      <c r="AA216" s="3">
        <v>0</v>
      </c>
      <c r="AB216" s="3">
        <v>0</v>
      </c>
      <c r="AC216" s="3">
        <v>0</v>
      </c>
      <c r="AD216" s="3">
        <v>0</v>
      </c>
      <c r="AE216" s="3">
        <v>0</v>
      </c>
      <c r="AF216" s="3">
        <v>0</v>
      </c>
      <c r="AG216" s="3">
        <v>0</v>
      </c>
      <c r="AH216" s="1" t="s">
        <v>214</v>
      </c>
      <c r="AI216" s="17">
        <v>7</v>
      </c>
      <c r="AJ216" s="1"/>
    </row>
    <row r="217" spans="1:36" x14ac:dyDescent="0.2">
      <c r="A217" s="1" t="s">
        <v>479</v>
      </c>
      <c r="B217" s="1" t="s">
        <v>700</v>
      </c>
      <c r="C217" s="1" t="s">
        <v>1088</v>
      </c>
      <c r="D217" s="1" t="s">
        <v>1276</v>
      </c>
      <c r="E217" s="3">
        <v>78.722222222222229</v>
      </c>
      <c r="F217" s="3">
        <v>8.7472222222222218</v>
      </c>
      <c r="G217" s="3">
        <v>0</v>
      </c>
      <c r="H217" s="3">
        <v>0</v>
      </c>
      <c r="I217" s="3">
        <v>3.7722222222222221</v>
      </c>
      <c r="J217" s="3">
        <v>0</v>
      </c>
      <c r="K217" s="3">
        <v>0</v>
      </c>
      <c r="L217" s="3">
        <v>5.8780000000000001</v>
      </c>
      <c r="M217" s="3">
        <v>5.4666666666666668</v>
      </c>
      <c r="N217" s="3">
        <v>2.0869999999999997</v>
      </c>
      <c r="O217" s="3">
        <f>SUM(Table2[[#This Row],[Qualified Social Work Staff Hours]:[Other Social Work Staff Hours]])/Table2[[#This Row],[MDS Census]]</f>
        <v>9.5953422724064916E-2</v>
      </c>
      <c r="P217" s="3">
        <v>5.7510000000000003</v>
      </c>
      <c r="Q217" s="3">
        <v>5.0134444444444446</v>
      </c>
      <c r="R217" s="3">
        <f>SUM(Table2[[#This Row],[Qualified Activities Professional Hours]:[Other Activities Professional Hours]])/Table2[[#This Row],[MDS Census]]</f>
        <v>0.1367395906845448</v>
      </c>
      <c r="S217" s="3">
        <v>0.73188888888888859</v>
      </c>
      <c r="T217" s="3">
        <v>2.0145555555555554</v>
      </c>
      <c r="U217" s="3">
        <v>0</v>
      </c>
      <c r="V217" s="3">
        <f>SUM(Table2[[#This Row],[Occupational Therapist Hours]:[OT Aide Hours]])/Table2[[#This Row],[MDS Census]]</f>
        <v>3.4887791107974589E-2</v>
      </c>
      <c r="W217" s="3">
        <v>0.6982222222222223</v>
      </c>
      <c r="X217" s="3">
        <v>2.7037777777777774</v>
      </c>
      <c r="Y217" s="3">
        <v>0.33122222222222225</v>
      </c>
      <c r="Z217" s="3">
        <f>SUM(Table2[[#This Row],[Physical Therapist (PT) Hours]:[PT Aide Hours]])/Table2[[#This Row],[MDS Census]]</f>
        <v>4.742272406492589E-2</v>
      </c>
      <c r="AA217" s="3">
        <v>0</v>
      </c>
      <c r="AB217" s="3">
        <v>0</v>
      </c>
      <c r="AC217" s="3">
        <v>0</v>
      </c>
      <c r="AD217" s="3">
        <v>37.026000000000003</v>
      </c>
      <c r="AE217" s="3">
        <v>0</v>
      </c>
      <c r="AF217" s="3">
        <v>0</v>
      </c>
      <c r="AG217" s="3">
        <v>0</v>
      </c>
      <c r="AH217" s="1" t="s">
        <v>215</v>
      </c>
      <c r="AI217" s="17">
        <v>7</v>
      </c>
      <c r="AJ217" s="1"/>
    </row>
    <row r="218" spans="1:36" x14ac:dyDescent="0.2">
      <c r="A218" s="1" t="s">
        <v>479</v>
      </c>
      <c r="B218" s="1" t="s">
        <v>701</v>
      </c>
      <c r="C218" s="1" t="s">
        <v>1050</v>
      </c>
      <c r="D218" s="1" t="s">
        <v>1293</v>
      </c>
      <c r="E218" s="3">
        <v>197.42222222222222</v>
      </c>
      <c r="F218" s="3">
        <v>5.5111111111111111</v>
      </c>
      <c r="G218" s="3">
        <v>0</v>
      </c>
      <c r="H218" s="3">
        <v>0</v>
      </c>
      <c r="I218" s="3">
        <v>0</v>
      </c>
      <c r="J218" s="3">
        <v>0</v>
      </c>
      <c r="K218" s="3">
        <v>0</v>
      </c>
      <c r="L218" s="3">
        <v>0.42022222222222216</v>
      </c>
      <c r="M218" s="3">
        <v>0</v>
      </c>
      <c r="N218" s="3">
        <v>72.269444444444446</v>
      </c>
      <c r="O218" s="3">
        <f>SUM(Table2[[#This Row],[Qualified Social Work Staff Hours]:[Other Social Work Staff Hours]])/Table2[[#This Row],[MDS Census]]</f>
        <v>0.36606539846915803</v>
      </c>
      <c r="P218" s="3">
        <v>0</v>
      </c>
      <c r="Q218" s="3">
        <v>31.324999999999999</v>
      </c>
      <c r="R218" s="3">
        <f>SUM(Table2[[#This Row],[Qualified Activities Professional Hours]:[Other Activities Professional Hours]])/Table2[[#This Row],[MDS Census]]</f>
        <v>0.15867008104457453</v>
      </c>
      <c r="S218" s="3">
        <v>1.9063333333333332</v>
      </c>
      <c r="T218" s="3">
        <v>5.8333333333333334E-2</v>
      </c>
      <c r="U218" s="3">
        <v>0</v>
      </c>
      <c r="V218" s="3">
        <f>SUM(Table2[[#This Row],[Occupational Therapist Hours]:[OT Aide Hours]])/Table2[[#This Row],[MDS Census]]</f>
        <v>9.9515983791085092E-3</v>
      </c>
      <c r="W218" s="3">
        <v>4.7133333333333338</v>
      </c>
      <c r="X218" s="3">
        <v>0</v>
      </c>
      <c r="Y218" s="3">
        <v>0</v>
      </c>
      <c r="Z218" s="3">
        <f>SUM(Table2[[#This Row],[Physical Therapist (PT) Hours]:[PT Aide Hours]])/Table2[[#This Row],[MDS Census]]</f>
        <v>2.3874380909500229E-2</v>
      </c>
      <c r="AA218" s="3">
        <v>131.65277777777777</v>
      </c>
      <c r="AB218" s="3">
        <v>0</v>
      </c>
      <c r="AC218" s="3">
        <v>0</v>
      </c>
      <c r="AD218" s="3">
        <v>0</v>
      </c>
      <c r="AE218" s="3">
        <v>0</v>
      </c>
      <c r="AF218" s="3">
        <v>0</v>
      </c>
      <c r="AG218" s="3">
        <v>0</v>
      </c>
      <c r="AH218" s="1" t="s">
        <v>216</v>
      </c>
      <c r="AI218" s="17">
        <v>7</v>
      </c>
      <c r="AJ218" s="1"/>
    </row>
    <row r="219" spans="1:36" x14ac:dyDescent="0.2">
      <c r="A219" s="1" t="s">
        <v>479</v>
      </c>
      <c r="B219" s="1" t="s">
        <v>702</v>
      </c>
      <c r="C219" s="1" t="s">
        <v>1026</v>
      </c>
      <c r="D219" s="1" t="s">
        <v>1207</v>
      </c>
      <c r="E219" s="3">
        <v>72.62222222222222</v>
      </c>
      <c r="F219" s="3">
        <v>5.6</v>
      </c>
      <c r="G219" s="3">
        <v>0</v>
      </c>
      <c r="H219" s="3">
        <v>0.4</v>
      </c>
      <c r="I219" s="3">
        <v>0.43888888888888888</v>
      </c>
      <c r="J219" s="3">
        <v>0</v>
      </c>
      <c r="K219" s="3">
        <v>0</v>
      </c>
      <c r="L219" s="3">
        <v>1.4302222222222223</v>
      </c>
      <c r="M219" s="3">
        <v>0</v>
      </c>
      <c r="N219" s="3">
        <v>5.1555555555555559</v>
      </c>
      <c r="O219" s="3">
        <f>SUM(Table2[[#This Row],[Qualified Social Work Staff Hours]:[Other Social Work Staff Hours]])/Table2[[#This Row],[MDS Census]]</f>
        <v>7.0991432068543456E-2</v>
      </c>
      <c r="P219" s="3">
        <v>5.2416666666666663</v>
      </c>
      <c r="Q219" s="3">
        <v>0</v>
      </c>
      <c r="R219" s="3">
        <f>SUM(Table2[[#This Row],[Qualified Activities Professional Hours]:[Other Activities Professional Hours]])/Table2[[#This Row],[MDS Census]]</f>
        <v>7.2177172582619339E-2</v>
      </c>
      <c r="S219" s="3">
        <v>2.6466666666666661</v>
      </c>
      <c r="T219" s="3">
        <v>4.5766666666666671</v>
      </c>
      <c r="U219" s="3">
        <v>0</v>
      </c>
      <c r="V219" s="3">
        <f>SUM(Table2[[#This Row],[Occupational Therapist Hours]:[OT Aide Hours]])/Table2[[#This Row],[MDS Census]]</f>
        <v>9.9464504283965721E-2</v>
      </c>
      <c r="W219" s="3">
        <v>2.0525555555555548</v>
      </c>
      <c r="X219" s="3">
        <v>8.325333333333333</v>
      </c>
      <c r="Y219" s="3">
        <v>0</v>
      </c>
      <c r="Z219" s="3">
        <f>SUM(Table2[[#This Row],[Physical Therapist (PT) Hours]:[PT Aide Hours]])/Table2[[#This Row],[MDS Census]]</f>
        <v>0.14290238678090575</v>
      </c>
      <c r="AA219" s="3">
        <v>0</v>
      </c>
      <c r="AB219" s="3">
        <v>0</v>
      </c>
      <c r="AC219" s="3">
        <v>0</v>
      </c>
      <c r="AD219" s="3">
        <v>12.280555555555555</v>
      </c>
      <c r="AE219" s="3">
        <v>0</v>
      </c>
      <c r="AF219" s="3">
        <v>3.8004444444444441</v>
      </c>
      <c r="AG219" s="3">
        <v>0</v>
      </c>
      <c r="AH219" s="1" t="s">
        <v>217</v>
      </c>
      <c r="AI219" s="17">
        <v>7</v>
      </c>
      <c r="AJ219" s="1"/>
    </row>
    <row r="220" spans="1:36" x14ac:dyDescent="0.2">
      <c r="A220" s="1" t="s">
        <v>479</v>
      </c>
      <c r="B220" s="1" t="s">
        <v>703</v>
      </c>
      <c r="C220" s="1" t="s">
        <v>1075</v>
      </c>
      <c r="D220" s="1" t="s">
        <v>1284</v>
      </c>
      <c r="E220" s="3">
        <v>84.86666666666666</v>
      </c>
      <c r="F220" s="3">
        <v>5.6888888888888891</v>
      </c>
      <c r="G220" s="3">
        <v>0.56388888888888888</v>
      </c>
      <c r="H220" s="3">
        <v>0.13333333333333333</v>
      </c>
      <c r="I220" s="3">
        <v>3.0690000000000004</v>
      </c>
      <c r="J220" s="3">
        <v>0</v>
      </c>
      <c r="K220" s="3">
        <v>0</v>
      </c>
      <c r="L220" s="3">
        <v>5.2544444444444451</v>
      </c>
      <c r="M220" s="3">
        <v>7.3288888888888932</v>
      </c>
      <c r="N220" s="3">
        <v>0</v>
      </c>
      <c r="O220" s="3">
        <f>SUM(Table2[[#This Row],[Qualified Social Work Staff Hours]:[Other Social Work Staff Hours]])/Table2[[#This Row],[MDS Census]]</f>
        <v>8.635768525792098E-2</v>
      </c>
      <c r="P220" s="3">
        <v>5.7394444444444428</v>
      </c>
      <c r="Q220" s="3">
        <v>0</v>
      </c>
      <c r="R220" s="3">
        <f>SUM(Table2[[#This Row],[Qualified Activities Professional Hours]:[Other Activities Professional Hours]])/Table2[[#This Row],[MDS Census]]</f>
        <v>6.7628960460853607E-2</v>
      </c>
      <c r="S220" s="3">
        <v>5.1747777777777788</v>
      </c>
      <c r="T220" s="3">
        <v>10.162333333333338</v>
      </c>
      <c r="U220" s="3">
        <v>0</v>
      </c>
      <c r="V220" s="3">
        <f>SUM(Table2[[#This Row],[Occupational Therapist Hours]:[OT Aide Hours]])/Table2[[#This Row],[MDS Census]]</f>
        <v>0.18072008379156856</v>
      </c>
      <c r="W220" s="3">
        <v>11.069444444444445</v>
      </c>
      <c r="X220" s="3">
        <v>9.3708888888888922</v>
      </c>
      <c r="Y220" s="3">
        <v>0</v>
      </c>
      <c r="Z220" s="3">
        <f>SUM(Table2[[#This Row],[Physical Therapist (PT) Hours]:[PT Aide Hours]])/Table2[[#This Row],[MDS Census]]</f>
        <v>0.24085231736056564</v>
      </c>
      <c r="AA220" s="3">
        <v>0</v>
      </c>
      <c r="AB220" s="3">
        <v>0</v>
      </c>
      <c r="AC220" s="3">
        <v>0</v>
      </c>
      <c r="AD220" s="3">
        <v>36.830777777777762</v>
      </c>
      <c r="AE220" s="3">
        <v>0</v>
      </c>
      <c r="AF220" s="3">
        <v>0</v>
      </c>
      <c r="AG220" s="3">
        <v>0</v>
      </c>
      <c r="AH220" s="1" t="s">
        <v>218</v>
      </c>
      <c r="AI220" s="17">
        <v>7</v>
      </c>
      <c r="AJ220" s="1"/>
    </row>
    <row r="221" spans="1:36" x14ac:dyDescent="0.2">
      <c r="A221" s="1" t="s">
        <v>479</v>
      </c>
      <c r="B221" s="1" t="s">
        <v>704</v>
      </c>
      <c r="C221" s="1" t="s">
        <v>1068</v>
      </c>
      <c r="D221" s="1" t="s">
        <v>1282</v>
      </c>
      <c r="E221" s="3">
        <v>33.055555555555557</v>
      </c>
      <c r="F221" s="3">
        <v>5.5111111111111111</v>
      </c>
      <c r="G221" s="3">
        <v>0</v>
      </c>
      <c r="H221" s="3">
        <v>4.3333333333333335E-2</v>
      </c>
      <c r="I221" s="3">
        <v>0</v>
      </c>
      <c r="J221" s="3">
        <v>0</v>
      </c>
      <c r="K221" s="3">
        <v>0</v>
      </c>
      <c r="L221" s="3">
        <v>3.1422222222222231</v>
      </c>
      <c r="M221" s="3">
        <v>10.294444444444443</v>
      </c>
      <c r="N221" s="3">
        <v>0</v>
      </c>
      <c r="O221" s="3">
        <f>SUM(Table2[[#This Row],[Qualified Social Work Staff Hours]:[Other Social Work Staff Hours]])/Table2[[#This Row],[MDS Census]]</f>
        <v>0.31142857142857133</v>
      </c>
      <c r="P221" s="3">
        <v>0</v>
      </c>
      <c r="Q221" s="3">
        <v>5.1499999999999986</v>
      </c>
      <c r="R221" s="3">
        <f>SUM(Table2[[#This Row],[Qualified Activities Professional Hours]:[Other Activities Professional Hours]])/Table2[[#This Row],[MDS Census]]</f>
        <v>0.15579831932773106</v>
      </c>
      <c r="S221" s="3">
        <v>2.6802222222222216</v>
      </c>
      <c r="T221" s="3">
        <v>4.1043333333333329</v>
      </c>
      <c r="U221" s="3">
        <v>0</v>
      </c>
      <c r="V221" s="3">
        <f>SUM(Table2[[#This Row],[Occupational Therapist Hours]:[OT Aide Hours]])/Table2[[#This Row],[MDS Census]]</f>
        <v>0.20524705882352937</v>
      </c>
      <c r="W221" s="3">
        <v>4.134666666666666</v>
      </c>
      <c r="X221" s="3">
        <v>4.2481111111111094</v>
      </c>
      <c r="Y221" s="3">
        <v>0.77999999999999992</v>
      </c>
      <c r="Z221" s="3">
        <f>SUM(Table2[[#This Row],[Physical Therapist (PT) Hours]:[PT Aide Hours]])/Table2[[#This Row],[MDS Census]]</f>
        <v>0.27719327731092425</v>
      </c>
      <c r="AA221" s="3">
        <v>0</v>
      </c>
      <c r="AB221" s="3">
        <v>0</v>
      </c>
      <c r="AC221" s="3">
        <v>0</v>
      </c>
      <c r="AD221" s="3">
        <v>0</v>
      </c>
      <c r="AE221" s="3">
        <v>0</v>
      </c>
      <c r="AF221" s="3">
        <v>0</v>
      </c>
      <c r="AG221" s="3">
        <v>0</v>
      </c>
      <c r="AH221" s="1" t="s">
        <v>219</v>
      </c>
      <c r="AI221" s="17">
        <v>7</v>
      </c>
      <c r="AJ221" s="1"/>
    </row>
    <row r="222" spans="1:36" x14ac:dyDescent="0.2">
      <c r="A222" s="1" t="s">
        <v>479</v>
      </c>
      <c r="B222" s="1" t="s">
        <v>705</v>
      </c>
      <c r="C222" s="1" t="s">
        <v>1040</v>
      </c>
      <c r="D222" s="1" t="s">
        <v>1228</v>
      </c>
      <c r="E222" s="3">
        <v>30.622222222222224</v>
      </c>
      <c r="F222" s="3">
        <v>7.0302222222222213</v>
      </c>
      <c r="G222" s="3">
        <v>0</v>
      </c>
      <c r="H222" s="3">
        <v>0.14600000000000002</v>
      </c>
      <c r="I222" s="3">
        <v>0.24444444444444444</v>
      </c>
      <c r="J222" s="3">
        <v>0</v>
      </c>
      <c r="K222" s="3">
        <v>0</v>
      </c>
      <c r="L222" s="3">
        <v>0.12077777777777778</v>
      </c>
      <c r="M222" s="3">
        <v>0</v>
      </c>
      <c r="N222" s="3">
        <v>0</v>
      </c>
      <c r="O222" s="3">
        <f>SUM(Table2[[#This Row],[Qualified Social Work Staff Hours]:[Other Social Work Staff Hours]])/Table2[[#This Row],[MDS Census]]</f>
        <v>0</v>
      </c>
      <c r="P222" s="3">
        <v>0</v>
      </c>
      <c r="Q222" s="3">
        <v>4.7586666666666675</v>
      </c>
      <c r="R222" s="3">
        <f>SUM(Table2[[#This Row],[Qualified Activities Professional Hours]:[Other Activities Professional Hours]])/Table2[[#This Row],[MDS Census]]</f>
        <v>0.15539912917271409</v>
      </c>
      <c r="S222" s="3">
        <v>3.8272222222222232</v>
      </c>
      <c r="T222" s="3">
        <v>0</v>
      </c>
      <c r="U222" s="3">
        <v>0</v>
      </c>
      <c r="V222" s="3">
        <f>SUM(Table2[[#This Row],[Occupational Therapist Hours]:[OT Aide Hours]])/Table2[[#This Row],[MDS Census]]</f>
        <v>0.12498185776487666</v>
      </c>
      <c r="W222" s="3">
        <v>0.46700000000000003</v>
      </c>
      <c r="X222" s="3">
        <v>1.9157777777777782</v>
      </c>
      <c r="Y222" s="3">
        <v>0</v>
      </c>
      <c r="Z222" s="3">
        <f>SUM(Table2[[#This Row],[Physical Therapist (PT) Hours]:[PT Aide Hours]])/Table2[[#This Row],[MDS Census]]</f>
        <v>7.781204644412193E-2</v>
      </c>
      <c r="AA222" s="3">
        <v>0</v>
      </c>
      <c r="AB222" s="3">
        <v>0</v>
      </c>
      <c r="AC222" s="3">
        <v>0</v>
      </c>
      <c r="AD222" s="3">
        <v>0</v>
      </c>
      <c r="AE222" s="3">
        <v>0</v>
      </c>
      <c r="AF222" s="3">
        <v>0</v>
      </c>
      <c r="AG222" s="3">
        <v>0</v>
      </c>
      <c r="AH222" s="1" t="s">
        <v>220</v>
      </c>
      <c r="AI222" s="17">
        <v>7</v>
      </c>
      <c r="AJ222" s="1"/>
    </row>
    <row r="223" spans="1:36" x14ac:dyDescent="0.2">
      <c r="A223" s="1" t="s">
        <v>479</v>
      </c>
      <c r="B223" s="1" t="s">
        <v>706</v>
      </c>
      <c r="C223" s="1" t="s">
        <v>1113</v>
      </c>
      <c r="D223" s="1" t="s">
        <v>1214</v>
      </c>
      <c r="E223" s="3">
        <v>54.844444444444441</v>
      </c>
      <c r="F223" s="3">
        <v>5.5111111111111111</v>
      </c>
      <c r="G223" s="3">
        <v>0.37777777777777777</v>
      </c>
      <c r="H223" s="3">
        <v>0.23333333333333334</v>
      </c>
      <c r="I223" s="3">
        <v>0.2638888888888889</v>
      </c>
      <c r="J223" s="3">
        <v>0</v>
      </c>
      <c r="K223" s="3">
        <v>0</v>
      </c>
      <c r="L223" s="3">
        <v>1.3585555555555553</v>
      </c>
      <c r="M223" s="3">
        <v>5.4475555555555548</v>
      </c>
      <c r="N223" s="3">
        <v>3.5611111111111104</v>
      </c>
      <c r="O223" s="3">
        <f>SUM(Table2[[#This Row],[Qualified Social Work Staff Hours]:[Other Social Work Staff Hours]])/Table2[[#This Row],[MDS Census]]</f>
        <v>0.16425850891410046</v>
      </c>
      <c r="P223" s="3">
        <v>5.3904444444444444</v>
      </c>
      <c r="Q223" s="3">
        <v>0</v>
      </c>
      <c r="R223" s="3">
        <f>SUM(Table2[[#This Row],[Qualified Activities Professional Hours]:[Other Activities Professional Hours]])/Table2[[#This Row],[MDS Census]]</f>
        <v>9.8286061588330642E-2</v>
      </c>
      <c r="S223" s="3">
        <v>0.79533333333333334</v>
      </c>
      <c r="T223" s="3">
        <v>5.3888888888888893</v>
      </c>
      <c r="U223" s="3">
        <v>0.5898888888888888</v>
      </c>
      <c r="V223" s="3">
        <f>SUM(Table2[[#This Row],[Occupational Therapist Hours]:[OT Aide Hours]])/Table2[[#This Row],[MDS Census]]</f>
        <v>0.12351499189627231</v>
      </c>
      <c r="W223" s="3">
        <v>0.92144444444444418</v>
      </c>
      <c r="X223" s="3">
        <v>0</v>
      </c>
      <c r="Y223" s="3">
        <v>4.2716666666666674</v>
      </c>
      <c r="Z223" s="3">
        <f>SUM(Table2[[#This Row],[Physical Therapist (PT) Hours]:[PT Aide Hours]])/Table2[[#This Row],[MDS Census]]</f>
        <v>9.4688006482982187E-2</v>
      </c>
      <c r="AA223" s="3">
        <v>0</v>
      </c>
      <c r="AB223" s="3">
        <v>0</v>
      </c>
      <c r="AC223" s="3">
        <v>0</v>
      </c>
      <c r="AD223" s="3">
        <v>0</v>
      </c>
      <c r="AE223" s="3">
        <v>0</v>
      </c>
      <c r="AF223" s="3">
        <v>0</v>
      </c>
      <c r="AG223" s="3">
        <v>0</v>
      </c>
      <c r="AH223" s="1" t="s">
        <v>221</v>
      </c>
      <c r="AI223" s="17">
        <v>7</v>
      </c>
      <c r="AJ223" s="1"/>
    </row>
    <row r="224" spans="1:36" x14ac:dyDescent="0.2">
      <c r="A224" s="1" t="s">
        <v>479</v>
      </c>
      <c r="B224" s="1" t="s">
        <v>707</v>
      </c>
      <c r="C224" s="1" t="s">
        <v>1138</v>
      </c>
      <c r="D224" s="1" t="s">
        <v>1266</v>
      </c>
      <c r="E224" s="3">
        <v>25.866666666666667</v>
      </c>
      <c r="F224" s="3">
        <v>5.7142222222222152</v>
      </c>
      <c r="G224" s="3">
        <v>0</v>
      </c>
      <c r="H224" s="3">
        <v>0.1</v>
      </c>
      <c r="I224" s="3">
        <v>0.26666666666666666</v>
      </c>
      <c r="J224" s="3">
        <v>0</v>
      </c>
      <c r="K224" s="3">
        <v>0</v>
      </c>
      <c r="L224" s="3">
        <v>0</v>
      </c>
      <c r="M224" s="3">
        <v>0</v>
      </c>
      <c r="N224" s="3">
        <v>0</v>
      </c>
      <c r="O224" s="3">
        <f>SUM(Table2[[#This Row],[Qualified Social Work Staff Hours]:[Other Social Work Staff Hours]])/Table2[[#This Row],[MDS Census]]</f>
        <v>0</v>
      </c>
      <c r="P224" s="3">
        <v>5.4638888888888886</v>
      </c>
      <c r="Q224" s="3">
        <v>1.2361111111111112</v>
      </c>
      <c r="R224" s="3">
        <f>SUM(Table2[[#This Row],[Qualified Activities Professional Hours]:[Other Activities Professional Hours]])/Table2[[#This Row],[MDS Census]]</f>
        <v>0.259020618556701</v>
      </c>
      <c r="S224" s="3">
        <v>0.52766666666666662</v>
      </c>
      <c r="T224" s="3">
        <v>5.0103333333333326</v>
      </c>
      <c r="U224" s="3">
        <v>0</v>
      </c>
      <c r="V224" s="3">
        <f>SUM(Table2[[#This Row],[Occupational Therapist Hours]:[OT Aide Hours]])/Table2[[#This Row],[MDS Census]]</f>
        <v>0.21409793814432987</v>
      </c>
      <c r="W224" s="3">
        <v>0.35888888888888887</v>
      </c>
      <c r="X224" s="3">
        <v>1.9116666666666668</v>
      </c>
      <c r="Y224" s="3">
        <v>0</v>
      </c>
      <c r="Z224" s="3">
        <f>SUM(Table2[[#This Row],[Physical Therapist (PT) Hours]:[PT Aide Hours]])/Table2[[#This Row],[MDS Census]]</f>
        <v>8.7779209621993134E-2</v>
      </c>
      <c r="AA224" s="3">
        <v>0</v>
      </c>
      <c r="AB224" s="3">
        <v>0</v>
      </c>
      <c r="AC224" s="3">
        <v>0</v>
      </c>
      <c r="AD224" s="3">
        <v>0</v>
      </c>
      <c r="AE224" s="3">
        <v>0</v>
      </c>
      <c r="AF224" s="3">
        <v>0</v>
      </c>
      <c r="AG224" s="3">
        <v>0</v>
      </c>
      <c r="AH224" s="1" t="s">
        <v>222</v>
      </c>
      <c r="AI224" s="17">
        <v>7</v>
      </c>
      <c r="AJ224" s="1"/>
    </row>
    <row r="225" spans="1:36" x14ac:dyDescent="0.2">
      <c r="A225" s="1" t="s">
        <v>479</v>
      </c>
      <c r="B225" s="1" t="s">
        <v>708</v>
      </c>
      <c r="C225" s="1" t="s">
        <v>1121</v>
      </c>
      <c r="D225" s="1" t="s">
        <v>1274</v>
      </c>
      <c r="E225" s="3">
        <v>56.522222222222226</v>
      </c>
      <c r="F225" s="3">
        <v>5.6888888888888891</v>
      </c>
      <c r="G225" s="3">
        <v>0.35</v>
      </c>
      <c r="H225" s="3">
        <v>0.52777777777777779</v>
      </c>
      <c r="I225" s="3">
        <v>0.26666666666666666</v>
      </c>
      <c r="J225" s="3">
        <v>0</v>
      </c>
      <c r="K225" s="3">
        <v>0</v>
      </c>
      <c r="L225" s="3">
        <v>1.8573333333333339</v>
      </c>
      <c r="M225" s="3">
        <v>0</v>
      </c>
      <c r="N225" s="3">
        <v>5.3583333333333334</v>
      </c>
      <c r="O225" s="3">
        <f>SUM(Table2[[#This Row],[Qualified Social Work Staff Hours]:[Other Social Work Staff Hours]])/Table2[[#This Row],[MDS Census]]</f>
        <v>9.4800471790839391E-2</v>
      </c>
      <c r="P225" s="3">
        <v>0</v>
      </c>
      <c r="Q225" s="3">
        <v>4.9083333333333332</v>
      </c>
      <c r="R225" s="3">
        <f>SUM(Table2[[#This Row],[Qualified Activities Professional Hours]:[Other Activities Professional Hours]])/Table2[[#This Row],[MDS Census]]</f>
        <v>8.6839001376056602E-2</v>
      </c>
      <c r="S225" s="3">
        <v>0.63422222222222224</v>
      </c>
      <c r="T225" s="3">
        <v>3.0548888888888888</v>
      </c>
      <c r="U225" s="3">
        <v>0</v>
      </c>
      <c r="V225" s="3">
        <f>SUM(Table2[[#This Row],[Occupational Therapist Hours]:[OT Aide Hours]])/Table2[[#This Row],[MDS Census]]</f>
        <v>6.5268331039905633E-2</v>
      </c>
      <c r="W225" s="3">
        <v>1.6710000000000005</v>
      </c>
      <c r="X225" s="3">
        <v>1.1293333333333331</v>
      </c>
      <c r="Y225" s="3">
        <v>0</v>
      </c>
      <c r="Z225" s="3">
        <f>SUM(Table2[[#This Row],[Physical Therapist (PT) Hours]:[PT Aide Hours]])/Table2[[#This Row],[MDS Census]]</f>
        <v>4.9543935521918617E-2</v>
      </c>
      <c r="AA225" s="3">
        <v>0</v>
      </c>
      <c r="AB225" s="3">
        <v>0</v>
      </c>
      <c r="AC225" s="3">
        <v>0</v>
      </c>
      <c r="AD225" s="3">
        <v>0</v>
      </c>
      <c r="AE225" s="3">
        <v>0</v>
      </c>
      <c r="AF225" s="3">
        <v>0</v>
      </c>
      <c r="AG225" s="3">
        <v>0</v>
      </c>
      <c r="AH225" s="1" t="s">
        <v>223</v>
      </c>
      <c r="AI225" s="17">
        <v>7</v>
      </c>
      <c r="AJ225" s="1"/>
    </row>
    <row r="226" spans="1:36" x14ac:dyDescent="0.2">
      <c r="A226" s="1" t="s">
        <v>479</v>
      </c>
      <c r="B226" s="1" t="s">
        <v>709</v>
      </c>
      <c r="C226" s="1" t="s">
        <v>995</v>
      </c>
      <c r="D226" s="1" t="s">
        <v>1276</v>
      </c>
      <c r="E226" s="3">
        <v>42.766666666666666</v>
      </c>
      <c r="F226" s="3">
        <v>5.6</v>
      </c>
      <c r="G226" s="3">
        <v>0.7</v>
      </c>
      <c r="H226" s="3">
        <v>0.12222222222222222</v>
      </c>
      <c r="I226" s="3">
        <v>0.29444444444444445</v>
      </c>
      <c r="J226" s="3">
        <v>0</v>
      </c>
      <c r="K226" s="3">
        <v>0</v>
      </c>
      <c r="L226" s="3">
        <v>2.2795555555555556</v>
      </c>
      <c r="M226" s="3">
        <v>6.5444444444444443</v>
      </c>
      <c r="N226" s="3">
        <v>0.76822222222222225</v>
      </c>
      <c r="O226" s="3">
        <f>SUM(Table2[[#This Row],[Qualified Social Work Staff Hours]:[Other Social Work Staff Hours]])/Table2[[#This Row],[MDS Census]]</f>
        <v>0.17098986749805145</v>
      </c>
      <c r="P226" s="3">
        <v>5.0406666666666649</v>
      </c>
      <c r="Q226" s="3">
        <v>0</v>
      </c>
      <c r="R226" s="3">
        <f>SUM(Table2[[#This Row],[Qualified Activities Professional Hours]:[Other Activities Professional Hours]])/Table2[[#This Row],[MDS Census]]</f>
        <v>0.11786438035853465</v>
      </c>
      <c r="S226" s="3">
        <v>6.6431111111111099</v>
      </c>
      <c r="T226" s="3">
        <v>0</v>
      </c>
      <c r="U226" s="3">
        <v>3.2961111111111108</v>
      </c>
      <c r="V226" s="3">
        <f>SUM(Table2[[#This Row],[Occupational Therapist Hours]:[OT Aide Hours]])/Table2[[#This Row],[MDS Census]]</f>
        <v>0.23240581969342683</v>
      </c>
      <c r="W226" s="3">
        <v>0.70600000000000018</v>
      </c>
      <c r="X226" s="3">
        <v>0</v>
      </c>
      <c r="Y226" s="3">
        <v>5.251333333333335</v>
      </c>
      <c r="Z226" s="3">
        <f>SUM(Table2[[#This Row],[Physical Therapist (PT) Hours]:[PT Aide Hours]])/Table2[[#This Row],[MDS Census]]</f>
        <v>0.1392985190958691</v>
      </c>
      <c r="AA226" s="3">
        <v>0</v>
      </c>
      <c r="AB226" s="3">
        <v>0</v>
      </c>
      <c r="AC226" s="3">
        <v>0</v>
      </c>
      <c r="AD226" s="3">
        <v>0</v>
      </c>
      <c r="AE226" s="3">
        <v>0</v>
      </c>
      <c r="AF226" s="3">
        <v>0</v>
      </c>
      <c r="AG226" s="3">
        <v>0</v>
      </c>
      <c r="AH226" s="1" t="s">
        <v>224</v>
      </c>
      <c r="AI226" s="17">
        <v>7</v>
      </c>
      <c r="AJ226" s="1"/>
    </row>
    <row r="227" spans="1:36" x14ac:dyDescent="0.2">
      <c r="A227" s="1" t="s">
        <v>479</v>
      </c>
      <c r="B227" s="1" t="s">
        <v>710</v>
      </c>
      <c r="C227" s="1" t="s">
        <v>1136</v>
      </c>
      <c r="D227" s="1" t="s">
        <v>1238</v>
      </c>
      <c r="E227" s="3">
        <v>85.788888888888891</v>
      </c>
      <c r="F227" s="3">
        <v>5.6805555555555554</v>
      </c>
      <c r="G227" s="3">
        <v>0.05</v>
      </c>
      <c r="H227" s="3">
        <v>0.68333333333333335</v>
      </c>
      <c r="I227" s="3">
        <v>1.1072222222222221</v>
      </c>
      <c r="J227" s="3">
        <v>0</v>
      </c>
      <c r="K227" s="3">
        <v>0</v>
      </c>
      <c r="L227" s="3">
        <v>5.0194444444444448</v>
      </c>
      <c r="M227" s="3">
        <v>0.71111111111111114</v>
      </c>
      <c r="N227" s="3">
        <v>5.7805555555555559</v>
      </c>
      <c r="O227" s="3">
        <f>SUM(Table2[[#This Row],[Qualified Social Work Staff Hours]:[Other Social Work Staff Hours]])/Table2[[#This Row],[MDS Census]]</f>
        <v>7.5670249967620784E-2</v>
      </c>
      <c r="P227" s="3">
        <v>6.4555555555555557</v>
      </c>
      <c r="Q227" s="3">
        <v>7.822222222222222</v>
      </c>
      <c r="R227" s="3">
        <f>SUM(Table2[[#This Row],[Qualified Activities Professional Hours]:[Other Activities Professional Hours]])/Table2[[#This Row],[MDS Census]]</f>
        <v>0.16642921901308122</v>
      </c>
      <c r="S227" s="3">
        <v>2.2527777777777778</v>
      </c>
      <c r="T227" s="3">
        <v>5.2472222222222218</v>
      </c>
      <c r="U227" s="3">
        <v>0</v>
      </c>
      <c r="V227" s="3">
        <f>SUM(Table2[[#This Row],[Occupational Therapist Hours]:[OT Aide Hours]])/Table2[[#This Row],[MDS Census]]</f>
        <v>8.7423908820101023E-2</v>
      </c>
      <c r="W227" s="3">
        <v>6.5357777777777795</v>
      </c>
      <c r="X227" s="3">
        <v>4.3611111111111107</v>
      </c>
      <c r="Y227" s="3">
        <v>4.0972222222222223</v>
      </c>
      <c r="Z227" s="3">
        <f>SUM(Table2[[#This Row],[Physical Therapist (PT) Hours]:[PT Aide Hours]])/Table2[[#This Row],[MDS Census]]</f>
        <v>0.17477917368216556</v>
      </c>
      <c r="AA227" s="3">
        <v>0</v>
      </c>
      <c r="AB227" s="3">
        <v>0</v>
      </c>
      <c r="AC227" s="3">
        <v>0</v>
      </c>
      <c r="AD227" s="3">
        <v>0</v>
      </c>
      <c r="AE227" s="3">
        <v>0</v>
      </c>
      <c r="AF227" s="3">
        <v>0</v>
      </c>
      <c r="AG227" s="3">
        <v>0</v>
      </c>
      <c r="AH227" s="1" t="s">
        <v>225</v>
      </c>
      <c r="AI227" s="17">
        <v>7</v>
      </c>
      <c r="AJ227" s="1"/>
    </row>
    <row r="228" spans="1:36" x14ac:dyDescent="0.2">
      <c r="A228" s="1" t="s">
        <v>479</v>
      </c>
      <c r="B228" s="1" t="s">
        <v>711</v>
      </c>
      <c r="C228" s="1" t="s">
        <v>1021</v>
      </c>
      <c r="D228" s="1" t="s">
        <v>1308</v>
      </c>
      <c r="E228" s="3">
        <v>50.81111111111111</v>
      </c>
      <c r="F228" s="3">
        <v>11.666666666666666</v>
      </c>
      <c r="G228" s="3">
        <v>0</v>
      </c>
      <c r="H228" s="3">
        <v>0</v>
      </c>
      <c r="I228" s="3">
        <v>0</v>
      </c>
      <c r="J228" s="3">
        <v>0</v>
      </c>
      <c r="K228" s="3">
        <v>0</v>
      </c>
      <c r="L228" s="3">
        <v>2.2705555555555557</v>
      </c>
      <c r="M228" s="3">
        <v>0</v>
      </c>
      <c r="N228" s="3">
        <v>4.1638888888888888</v>
      </c>
      <c r="O228" s="3">
        <f>SUM(Table2[[#This Row],[Qualified Social Work Staff Hours]:[Other Social Work Staff Hours]])/Table2[[#This Row],[MDS Census]]</f>
        <v>8.1948392739995629E-2</v>
      </c>
      <c r="P228" s="3">
        <v>6.0583333333333336</v>
      </c>
      <c r="Q228" s="3">
        <v>0</v>
      </c>
      <c r="R228" s="3">
        <f>SUM(Table2[[#This Row],[Qualified Activities Professional Hours]:[Other Activities Professional Hours]])/Table2[[#This Row],[MDS Census]]</f>
        <v>0.11923245134485022</v>
      </c>
      <c r="S228" s="3">
        <v>2.1013333333333333</v>
      </c>
      <c r="T228" s="3">
        <v>2.544</v>
      </c>
      <c r="U228" s="3">
        <v>0</v>
      </c>
      <c r="V228" s="3">
        <f>SUM(Table2[[#This Row],[Occupational Therapist Hours]:[OT Aide Hours]])/Table2[[#This Row],[MDS Census]]</f>
        <v>9.1423573146730816E-2</v>
      </c>
      <c r="W228" s="3">
        <v>1.751222222222222</v>
      </c>
      <c r="X228" s="3">
        <v>4.0736666666666688</v>
      </c>
      <c r="Y228" s="3">
        <v>0</v>
      </c>
      <c r="Z228" s="3">
        <f>SUM(Table2[[#This Row],[Physical Therapist (PT) Hours]:[PT Aide Hours]])/Table2[[#This Row],[MDS Census]]</f>
        <v>0.11463809315547785</v>
      </c>
      <c r="AA228" s="3">
        <v>0</v>
      </c>
      <c r="AB228" s="3">
        <v>0</v>
      </c>
      <c r="AC228" s="3">
        <v>0</v>
      </c>
      <c r="AD228" s="3">
        <v>1.6722222222222223</v>
      </c>
      <c r="AE228" s="3">
        <v>0</v>
      </c>
      <c r="AF228" s="3">
        <v>8.8888888888888892E-2</v>
      </c>
      <c r="AG228" s="3">
        <v>0</v>
      </c>
      <c r="AH228" s="1" t="s">
        <v>226</v>
      </c>
      <c r="AI228" s="17">
        <v>7</v>
      </c>
      <c r="AJ228" s="1"/>
    </row>
    <row r="229" spans="1:36" x14ac:dyDescent="0.2">
      <c r="A229" s="1" t="s">
        <v>479</v>
      </c>
      <c r="B229" s="1" t="s">
        <v>712</v>
      </c>
      <c r="C229" s="1" t="s">
        <v>1109</v>
      </c>
      <c r="D229" s="1" t="s">
        <v>1256</v>
      </c>
      <c r="E229" s="3">
        <v>22.588888888888889</v>
      </c>
      <c r="F229" s="3">
        <v>9.9959999999999969</v>
      </c>
      <c r="G229" s="3">
        <v>3.3333333333333333E-2</v>
      </c>
      <c r="H229" s="3">
        <v>5.7444444444444444E-2</v>
      </c>
      <c r="I229" s="3">
        <v>0.26666666666666666</v>
      </c>
      <c r="J229" s="3">
        <v>0</v>
      </c>
      <c r="K229" s="3">
        <v>0.11388888888888889</v>
      </c>
      <c r="L229" s="3">
        <v>0.44911111111111118</v>
      </c>
      <c r="M229" s="3">
        <v>0</v>
      </c>
      <c r="N229" s="3">
        <v>5.413555555555555</v>
      </c>
      <c r="O229" s="3">
        <f>SUM(Table2[[#This Row],[Qualified Social Work Staff Hours]:[Other Social Work Staff Hours]])/Table2[[#This Row],[MDS Census]]</f>
        <v>0.23965568125922279</v>
      </c>
      <c r="P229" s="3">
        <v>8.8888888888888892E-2</v>
      </c>
      <c r="Q229" s="3">
        <v>0</v>
      </c>
      <c r="R229" s="3">
        <f>SUM(Table2[[#This Row],[Qualified Activities Professional Hours]:[Other Activities Professional Hours]])/Table2[[#This Row],[MDS Census]]</f>
        <v>3.9350713231677322E-3</v>
      </c>
      <c r="S229" s="3">
        <v>6.211111111111111E-2</v>
      </c>
      <c r="T229" s="3">
        <v>1.0035555555555555</v>
      </c>
      <c r="U229" s="3">
        <v>0</v>
      </c>
      <c r="V229" s="3">
        <f>SUM(Table2[[#This Row],[Occupational Therapist Hours]:[OT Aide Hours]])/Table2[[#This Row],[MDS Census]]</f>
        <v>4.717658632562715E-2</v>
      </c>
      <c r="W229" s="3">
        <v>0.77955555555555567</v>
      </c>
      <c r="X229" s="3">
        <v>1.1377777777777778</v>
      </c>
      <c r="Y229" s="3">
        <v>0</v>
      </c>
      <c r="Z229" s="3">
        <f>SUM(Table2[[#This Row],[Physical Therapist (PT) Hours]:[PT Aide Hours]])/Table2[[#This Row],[MDS Census]]</f>
        <v>8.4879488440727999E-2</v>
      </c>
      <c r="AA229" s="3">
        <v>0</v>
      </c>
      <c r="AB229" s="3">
        <v>0</v>
      </c>
      <c r="AC229" s="3">
        <v>0</v>
      </c>
      <c r="AD229" s="3">
        <v>0</v>
      </c>
      <c r="AE229" s="3">
        <v>0</v>
      </c>
      <c r="AF229" s="3">
        <v>0</v>
      </c>
      <c r="AG229" s="3">
        <v>0</v>
      </c>
      <c r="AH229" s="1" t="s">
        <v>227</v>
      </c>
      <c r="AI229" s="17">
        <v>7</v>
      </c>
      <c r="AJ229" s="1"/>
    </row>
    <row r="230" spans="1:36" x14ac:dyDescent="0.2">
      <c r="A230" s="1" t="s">
        <v>479</v>
      </c>
      <c r="B230" s="1" t="s">
        <v>713</v>
      </c>
      <c r="C230" s="1" t="s">
        <v>1139</v>
      </c>
      <c r="D230" s="1" t="s">
        <v>1296</v>
      </c>
      <c r="E230" s="3">
        <v>17.899999999999999</v>
      </c>
      <c r="F230" s="3">
        <v>10.444222222222221</v>
      </c>
      <c r="G230" s="3">
        <v>0</v>
      </c>
      <c r="H230" s="3">
        <v>4.9111111111111112E-2</v>
      </c>
      <c r="I230" s="3">
        <v>0.125</v>
      </c>
      <c r="J230" s="3">
        <v>0</v>
      </c>
      <c r="K230" s="3">
        <v>0</v>
      </c>
      <c r="L230" s="3">
        <v>0.79888888888888898</v>
      </c>
      <c r="M230" s="3">
        <v>0</v>
      </c>
      <c r="N230" s="3">
        <v>0</v>
      </c>
      <c r="O230" s="3">
        <f>SUM(Table2[[#This Row],[Qualified Social Work Staff Hours]:[Other Social Work Staff Hours]])/Table2[[#This Row],[MDS Census]]</f>
        <v>0</v>
      </c>
      <c r="P230" s="3">
        <v>0</v>
      </c>
      <c r="Q230" s="3">
        <v>1.6196666666666668</v>
      </c>
      <c r="R230" s="3">
        <f>SUM(Table2[[#This Row],[Qualified Activities Professional Hours]:[Other Activities Professional Hours]])/Table2[[#This Row],[MDS Census]]</f>
        <v>9.0484171322160162E-2</v>
      </c>
      <c r="S230" s="3">
        <v>8.4933333333333323</v>
      </c>
      <c r="T230" s="3">
        <v>0.10166666666666667</v>
      </c>
      <c r="U230" s="3">
        <v>0</v>
      </c>
      <c r="V230" s="3">
        <f>SUM(Table2[[#This Row],[Occupational Therapist Hours]:[OT Aide Hours]])/Table2[[#This Row],[MDS Census]]</f>
        <v>0.48016759776536311</v>
      </c>
      <c r="W230" s="3">
        <v>0.21111111111111111</v>
      </c>
      <c r="X230" s="3">
        <v>2.3336666666666663</v>
      </c>
      <c r="Y230" s="3">
        <v>0</v>
      </c>
      <c r="Z230" s="3">
        <f>SUM(Table2[[#This Row],[Physical Therapist (PT) Hours]:[PT Aide Hours]])/Table2[[#This Row],[MDS Census]]</f>
        <v>0.1421663563004345</v>
      </c>
      <c r="AA230" s="3">
        <v>0</v>
      </c>
      <c r="AB230" s="3">
        <v>0</v>
      </c>
      <c r="AC230" s="3">
        <v>0</v>
      </c>
      <c r="AD230" s="3">
        <v>0</v>
      </c>
      <c r="AE230" s="3">
        <v>0</v>
      </c>
      <c r="AF230" s="3">
        <v>0</v>
      </c>
      <c r="AG230" s="3">
        <v>0</v>
      </c>
      <c r="AH230" s="1" t="s">
        <v>228</v>
      </c>
      <c r="AI230" s="17">
        <v>7</v>
      </c>
      <c r="AJ230" s="1"/>
    </row>
    <row r="231" spans="1:36" x14ac:dyDescent="0.2">
      <c r="A231" s="1" t="s">
        <v>479</v>
      </c>
      <c r="B231" s="1" t="s">
        <v>714</v>
      </c>
      <c r="C231" s="1" t="s">
        <v>1140</v>
      </c>
      <c r="D231" s="1" t="s">
        <v>1237</v>
      </c>
      <c r="E231" s="3">
        <v>9.5555555555555554</v>
      </c>
      <c r="F231" s="3">
        <v>5.6</v>
      </c>
      <c r="G231" s="3">
        <v>6.6666666666666666E-2</v>
      </c>
      <c r="H231" s="3">
        <v>3.0555555555555555E-2</v>
      </c>
      <c r="I231" s="3">
        <v>0.26666666666666666</v>
      </c>
      <c r="J231" s="3">
        <v>0</v>
      </c>
      <c r="K231" s="3">
        <v>8.3333333333333332E-3</v>
      </c>
      <c r="L231" s="3">
        <v>0.31222222222222218</v>
      </c>
      <c r="M231" s="3">
        <v>0</v>
      </c>
      <c r="N231" s="3">
        <v>0</v>
      </c>
      <c r="O231" s="3">
        <f>SUM(Table2[[#This Row],[Qualified Social Work Staff Hours]:[Other Social Work Staff Hours]])/Table2[[#This Row],[MDS Census]]</f>
        <v>0</v>
      </c>
      <c r="P231" s="3">
        <v>0</v>
      </c>
      <c r="Q231" s="3">
        <v>0</v>
      </c>
      <c r="R231" s="3">
        <f>SUM(Table2[[#This Row],[Qualified Activities Professional Hours]:[Other Activities Professional Hours]])/Table2[[#This Row],[MDS Census]]</f>
        <v>0</v>
      </c>
      <c r="S231" s="3">
        <v>3.6999999999999998E-2</v>
      </c>
      <c r="T231" s="3">
        <v>0.59555555555555562</v>
      </c>
      <c r="U231" s="3">
        <v>0</v>
      </c>
      <c r="V231" s="3">
        <f>SUM(Table2[[#This Row],[Occupational Therapist Hours]:[OT Aide Hours]])/Table2[[#This Row],[MDS Census]]</f>
        <v>6.6197674418604663E-2</v>
      </c>
      <c r="W231" s="3">
        <v>0.20855555555555555</v>
      </c>
      <c r="X231" s="3">
        <v>2.472777777777778</v>
      </c>
      <c r="Y231" s="3">
        <v>0</v>
      </c>
      <c r="Z231" s="3">
        <f>SUM(Table2[[#This Row],[Physical Therapist (PT) Hours]:[PT Aide Hours]])/Table2[[#This Row],[MDS Census]]</f>
        <v>0.28060465116279071</v>
      </c>
      <c r="AA231" s="3">
        <v>0</v>
      </c>
      <c r="AB231" s="3">
        <v>0</v>
      </c>
      <c r="AC231" s="3">
        <v>0</v>
      </c>
      <c r="AD231" s="3">
        <v>0</v>
      </c>
      <c r="AE231" s="3">
        <v>0</v>
      </c>
      <c r="AF231" s="3">
        <v>0</v>
      </c>
      <c r="AG231" s="3">
        <v>0</v>
      </c>
      <c r="AH231" s="1" t="s">
        <v>229</v>
      </c>
      <c r="AI231" s="17">
        <v>7</v>
      </c>
      <c r="AJ231" s="1"/>
    </row>
    <row r="232" spans="1:36" x14ac:dyDescent="0.2">
      <c r="A232" s="1" t="s">
        <v>479</v>
      </c>
      <c r="B232" s="1" t="s">
        <v>715</v>
      </c>
      <c r="C232" s="1" t="s">
        <v>1044</v>
      </c>
      <c r="D232" s="1" t="s">
        <v>1296</v>
      </c>
      <c r="E232" s="3">
        <v>42.733333333333334</v>
      </c>
      <c r="F232" s="3">
        <v>10.502333333333338</v>
      </c>
      <c r="G232" s="3">
        <v>0.12222222222222222</v>
      </c>
      <c r="H232" s="3">
        <v>0.10922222222222222</v>
      </c>
      <c r="I232" s="3">
        <v>0.26666666666666666</v>
      </c>
      <c r="J232" s="3">
        <v>0</v>
      </c>
      <c r="K232" s="3">
        <v>1.6666666666666666E-2</v>
      </c>
      <c r="L232" s="3">
        <v>3.0711111111111107</v>
      </c>
      <c r="M232" s="3">
        <v>0</v>
      </c>
      <c r="N232" s="3">
        <v>4.770999999999999</v>
      </c>
      <c r="O232" s="3">
        <f>SUM(Table2[[#This Row],[Qualified Social Work Staff Hours]:[Other Social Work Staff Hours]])/Table2[[#This Row],[MDS Census]]</f>
        <v>0.11164586583463336</v>
      </c>
      <c r="P232" s="3">
        <v>4.9091111111111108</v>
      </c>
      <c r="Q232" s="3">
        <v>0</v>
      </c>
      <c r="R232" s="3">
        <f>SUM(Table2[[#This Row],[Qualified Activities Professional Hours]:[Other Activities Professional Hours]])/Table2[[#This Row],[MDS Census]]</f>
        <v>0.11487779511180446</v>
      </c>
      <c r="S232" s="3">
        <v>0.79666666666666652</v>
      </c>
      <c r="T232" s="3">
        <v>4.1601111111111129</v>
      </c>
      <c r="U232" s="3">
        <v>0</v>
      </c>
      <c r="V232" s="3">
        <f>SUM(Table2[[#This Row],[Occupational Therapist Hours]:[OT Aide Hours]])/Table2[[#This Row],[MDS Census]]</f>
        <v>0.11599323972958922</v>
      </c>
      <c r="W232" s="3">
        <v>0.21266666666666667</v>
      </c>
      <c r="X232" s="3">
        <v>7.651111111111109</v>
      </c>
      <c r="Y232" s="3">
        <v>0</v>
      </c>
      <c r="Z232" s="3">
        <f>SUM(Table2[[#This Row],[Physical Therapist (PT) Hours]:[PT Aide Hours]])/Table2[[#This Row],[MDS Census]]</f>
        <v>0.18401976079043156</v>
      </c>
      <c r="AA232" s="3">
        <v>0</v>
      </c>
      <c r="AB232" s="3">
        <v>0</v>
      </c>
      <c r="AC232" s="3">
        <v>0</v>
      </c>
      <c r="AD232" s="3">
        <v>0</v>
      </c>
      <c r="AE232" s="3">
        <v>0</v>
      </c>
      <c r="AF232" s="3">
        <v>0</v>
      </c>
      <c r="AG232" s="3">
        <v>0</v>
      </c>
      <c r="AH232" s="1" t="s">
        <v>230</v>
      </c>
      <c r="AI232" s="17">
        <v>7</v>
      </c>
      <c r="AJ232" s="1"/>
    </row>
    <row r="233" spans="1:36" x14ac:dyDescent="0.2">
      <c r="A233" s="1" t="s">
        <v>479</v>
      </c>
      <c r="B233" s="1" t="s">
        <v>716</v>
      </c>
      <c r="C233" s="1" t="s">
        <v>1141</v>
      </c>
      <c r="D233" s="1" t="s">
        <v>1309</v>
      </c>
      <c r="E233" s="3">
        <v>72.188888888888883</v>
      </c>
      <c r="F233" s="3">
        <v>5.6</v>
      </c>
      <c r="G233" s="3">
        <v>0</v>
      </c>
      <c r="H233" s="3">
        <v>0</v>
      </c>
      <c r="I233" s="3">
        <v>0.47222222222222221</v>
      </c>
      <c r="J233" s="3">
        <v>0</v>
      </c>
      <c r="K233" s="3">
        <v>0</v>
      </c>
      <c r="L233" s="3">
        <v>5.3883333333333345</v>
      </c>
      <c r="M233" s="3">
        <v>0</v>
      </c>
      <c r="N233" s="3">
        <v>5.1393333333333322</v>
      </c>
      <c r="O233" s="3">
        <f>SUM(Table2[[#This Row],[Qualified Social Work Staff Hours]:[Other Social Work Staff Hours]])/Table2[[#This Row],[MDS Census]]</f>
        <v>7.119285824226565E-2</v>
      </c>
      <c r="P233" s="3">
        <v>0</v>
      </c>
      <c r="Q233" s="3">
        <v>19.850888888888893</v>
      </c>
      <c r="R233" s="3">
        <f>SUM(Table2[[#This Row],[Qualified Activities Professional Hours]:[Other Activities Professional Hours]])/Table2[[#This Row],[MDS Census]]</f>
        <v>0.27498537786670779</v>
      </c>
      <c r="S233" s="3">
        <v>4.7668888888888876</v>
      </c>
      <c r="T233" s="3">
        <v>2.0819999999999999</v>
      </c>
      <c r="U233" s="3">
        <v>0</v>
      </c>
      <c r="V233" s="3">
        <f>SUM(Table2[[#This Row],[Occupational Therapist Hours]:[OT Aide Hours]])/Table2[[#This Row],[MDS Census]]</f>
        <v>9.4874557488071401E-2</v>
      </c>
      <c r="W233" s="3">
        <v>2.2528888888888892</v>
      </c>
      <c r="X233" s="3">
        <v>9.5648888888888877</v>
      </c>
      <c r="Y233" s="3">
        <v>0</v>
      </c>
      <c r="Z233" s="3">
        <f>SUM(Table2[[#This Row],[Physical Therapist (PT) Hours]:[PT Aide Hours]])/Table2[[#This Row],[MDS Census]]</f>
        <v>0.16370632599661383</v>
      </c>
      <c r="AA233" s="3">
        <v>0</v>
      </c>
      <c r="AB233" s="3">
        <v>0</v>
      </c>
      <c r="AC233" s="3">
        <v>0</v>
      </c>
      <c r="AD233" s="3">
        <v>0</v>
      </c>
      <c r="AE233" s="3">
        <v>0</v>
      </c>
      <c r="AF233" s="3">
        <v>0</v>
      </c>
      <c r="AG233" s="3">
        <v>0</v>
      </c>
      <c r="AH233" s="1" t="s">
        <v>231</v>
      </c>
      <c r="AI233" s="17">
        <v>7</v>
      </c>
      <c r="AJ233" s="1"/>
    </row>
    <row r="234" spans="1:36" x14ac:dyDescent="0.2">
      <c r="A234" s="1" t="s">
        <v>479</v>
      </c>
      <c r="B234" s="1" t="s">
        <v>717</v>
      </c>
      <c r="C234" s="1" t="s">
        <v>1004</v>
      </c>
      <c r="D234" s="1" t="s">
        <v>1225</v>
      </c>
      <c r="E234" s="3">
        <v>39.222222222222221</v>
      </c>
      <c r="F234" s="3">
        <v>15.8</v>
      </c>
      <c r="G234" s="3">
        <v>0</v>
      </c>
      <c r="H234" s="3">
        <v>0</v>
      </c>
      <c r="I234" s="3">
        <v>5.2249999999999996</v>
      </c>
      <c r="J234" s="3">
        <v>0</v>
      </c>
      <c r="K234" s="3">
        <v>0</v>
      </c>
      <c r="L234" s="3">
        <v>2.9351111111111114</v>
      </c>
      <c r="M234" s="3">
        <v>5.8972222222222221</v>
      </c>
      <c r="N234" s="3">
        <v>0</v>
      </c>
      <c r="O234" s="3">
        <f>SUM(Table2[[#This Row],[Qualified Social Work Staff Hours]:[Other Social Work Staff Hours]])/Table2[[#This Row],[MDS Census]]</f>
        <v>0.15035410764872523</v>
      </c>
      <c r="P234" s="3">
        <v>4.9527777777777775</v>
      </c>
      <c r="Q234" s="3">
        <v>6.0166666666666666</v>
      </c>
      <c r="R234" s="3">
        <f>SUM(Table2[[#This Row],[Qualified Activities Professional Hours]:[Other Activities Professional Hours]])/Table2[[#This Row],[MDS Census]]</f>
        <v>0.27967422096317285</v>
      </c>
      <c r="S234" s="3">
        <v>1.4712222222222218</v>
      </c>
      <c r="T234" s="3">
        <v>4.0510000000000002</v>
      </c>
      <c r="U234" s="3">
        <v>0</v>
      </c>
      <c r="V234" s="3">
        <f>SUM(Table2[[#This Row],[Occupational Therapist Hours]:[OT Aide Hours]])/Table2[[#This Row],[MDS Census]]</f>
        <v>0.14079320113314447</v>
      </c>
      <c r="W234" s="3">
        <v>1.9206666666666667</v>
      </c>
      <c r="X234" s="3">
        <v>4.4816666666666665</v>
      </c>
      <c r="Y234" s="3">
        <v>3.7437777777777792</v>
      </c>
      <c r="Z234" s="3">
        <f>SUM(Table2[[#This Row],[Physical Therapist (PT) Hours]:[PT Aide Hours]])/Table2[[#This Row],[MDS Census]]</f>
        <v>0.25868271954674227</v>
      </c>
      <c r="AA234" s="3">
        <v>0</v>
      </c>
      <c r="AB234" s="3">
        <v>0</v>
      </c>
      <c r="AC234" s="3">
        <v>0</v>
      </c>
      <c r="AD234" s="3">
        <v>0</v>
      </c>
      <c r="AE234" s="3">
        <v>0</v>
      </c>
      <c r="AF234" s="3">
        <v>0</v>
      </c>
      <c r="AG234" s="3">
        <v>0</v>
      </c>
      <c r="AH234" s="1" t="s">
        <v>232</v>
      </c>
      <c r="AI234" s="17">
        <v>7</v>
      </c>
      <c r="AJ234" s="1"/>
    </row>
    <row r="235" spans="1:36" x14ac:dyDescent="0.2">
      <c r="A235" s="1" t="s">
        <v>479</v>
      </c>
      <c r="B235" s="1" t="s">
        <v>718</v>
      </c>
      <c r="C235" s="1" t="s">
        <v>1142</v>
      </c>
      <c r="D235" s="1" t="s">
        <v>1230</v>
      </c>
      <c r="E235" s="3">
        <v>59.733333333333334</v>
      </c>
      <c r="F235" s="3">
        <v>10.324333333333337</v>
      </c>
      <c r="G235" s="3">
        <v>0.26666666666666666</v>
      </c>
      <c r="H235" s="3">
        <v>0.19166666666666668</v>
      </c>
      <c r="I235" s="3">
        <v>0.42222222222222222</v>
      </c>
      <c r="J235" s="3">
        <v>0</v>
      </c>
      <c r="K235" s="3">
        <v>0.1</v>
      </c>
      <c r="L235" s="3">
        <v>0.66922222222222216</v>
      </c>
      <c r="M235" s="3">
        <v>0</v>
      </c>
      <c r="N235" s="3">
        <v>4.4975555555555555</v>
      </c>
      <c r="O235" s="3">
        <f>SUM(Table2[[#This Row],[Qualified Social Work Staff Hours]:[Other Social Work Staff Hours]])/Table2[[#This Row],[MDS Census]]</f>
        <v>7.5293898809523807E-2</v>
      </c>
      <c r="P235" s="3">
        <v>4.9929999999999994</v>
      </c>
      <c r="Q235" s="3">
        <v>0</v>
      </c>
      <c r="R235" s="3">
        <f>SUM(Table2[[#This Row],[Qualified Activities Professional Hours]:[Other Activities Professional Hours]])/Table2[[#This Row],[MDS Census]]</f>
        <v>8.3588169642857132E-2</v>
      </c>
      <c r="S235" s="3">
        <v>1.932555555555556</v>
      </c>
      <c r="T235" s="3">
        <v>5.1465555555555564</v>
      </c>
      <c r="U235" s="3">
        <v>0</v>
      </c>
      <c r="V235" s="3">
        <f>SUM(Table2[[#This Row],[Occupational Therapist Hours]:[OT Aide Hours]])/Table2[[#This Row],[MDS Census]]</f>
        <v>0.11851190476190478</v>
      </c>
      <c r="W235" s="3">
        <v>1.206666666666667</v>
      </c>
      <c r="X235" s="3">
        <v>7.5747777777777756</v>
      </c>
      <c r="Y235" s="3">
        <v>0</v>
      </c>
      <c r="Z235" s="3">
        <f>SUM(Table2[[#This Row],[Physical Therapist (PT) Hours]:[PT Aide Hours]])/Table2[[#This Row],[MDS Census]]</f>
        <v>0.14701078869047615</v>
      </c>
      <c r="AA235" s="3">
        <v>0</v>
      </c>
      <c r="AB235" s="3">
        <v>0</v>
      </c>
      <c r="AC235" s="3">
        <v>0</v>
      </c>
      <c r="AD235" s="3">
        <v>0</v>
      </c>
      <c r="AE235" s="3">
        <v>0</v>
      </c>
      <c r="AF235" s="3">
        <v>0</v>
      </c>
      <c r="AG235" s="3">
        <v>0</v>
      </c>
      <c r="AH235" s="1" t="s">
        <v>233</v>
      </c>
      <c r="AI235" s="17">
        <v>7</v>
      </c>
      <c r="AJ235" s="1"/>
    </row>
    <row r="236" spans="1:36" x14ac:dyDescent="0.2">
      <c r="A236" s="1" t="s">
        <v>479</v>
      </c>
      <c r="B236" s="1" t="s">
        <v>719</v>
      </c>
      <c r="C236" s="1" t="s">
        <v>1073</v>
      </c>
      <c r="D236" s="1" t="s">
        <v>1219</v>
      </c>
      <c r="E236" s="3">
        <v>58.955555555555556</v>
      </c>
      <c r="F236" s="3">
        <v>5.6</v>
      </c>
      <c r="G236" s="3">
        <v>0.31944444444444442</v>
      </c>
      <c r="H236" s="3">
        <v>0</v>
      </c>
      <c r="I236" s="3">
        <v>0</v>
      </c>
      <c r="J236" s="3">
        <v>0</v>
      </c>
      <c r="K236" s="3">
        <v>0</v>
      </c>
      <c r="L236" s="3">
        <v>0</v>
      </c>
      <c r="M236" s="3">
        <v>0</v>
      </c>
      <c r="N236" s="3">
        <v>0</v>
      </c>
      <c r="O236" s="3">
        <f>SUM(Table2[[#This Row],[Qualified Social Work Staff Hours]:[Other Social Work Staff Hours]])/Table2[[#This Row],[MDS Census]]</f>
        <v>0</v>
      </c>
      <c r="P236" s="3">
        <v>0</v>
      </c>
      <c r="Q236" s="3">
        <v>0</v>
      </c>
      <c r="R236" s="3">
        <f>SUM(Table2[[#This Row],[Qualified Activities Professional Hours]:[Other Activities Professional Hours]])/Table2[[#This Row],[MDS Census]]</f>
        <v>0</v>
      </c>
      <c r="S236" s="3">
        <v>0</v>
      </c>
      <c r="T236" s="3">
        <v>0</v>
      </c>
      <c r="U236" s="3">
        <v>0</v>
      </c>
      <c r="V236" s="3">
        <f>SUM(Table2[[#This Row],[Occupational Therapist Hours]:[OT Aide Hours]])/Table2[[#This Row],[MDS Census]]</f>
        <v>0</v>
      </c>
      <c r="W236" s="3">
        <v>0</v>
      </c>
      <c r="X236" s="3">
        <v>0</v>
      </c>
      <c r="Y236" s="3">
        <v>0</v>
      </c>
      <c r="Z236" s="3">
        <f>SUM(Table2[[#This Row],[Physical Therapist (PT) Hours]:[PT Aide Hours]])/Table2[[#This Row],[MDS Census]]</f>
        <v>0</v>
      </c>
      <c r="AA236" s="3">
        <v>0</v>
      </c>
      <c r="AB236" s="3">
        <v>0</v>
      </c>
      <c r="AC236" s="3">
        <v>0</v>
      </c>
      <c r="AD236" s="3">
        <v>0</v>
      </c>
      <c r="AE236" s="3">
        <v>0</v>
      </c>
      <c r="AF236" s="3">
        <v>0</v>
      </c>
      <c r="AG236" s="3">
        <v>0.67222222222222228</v>
      </c>
      <c r="AH236" s="1" t="s">
        <v>234</v>
      </c>
      <c r="AI236" s="17">
        <v>7</v>
      </c>
      <c r="AJ236" s="1"/>
    </row>
    <row r="237" spans="1:36" x14ac:dyDescent="0.2">
      <c r="A237" s="1" t="s">
        <v>479</v>
      </c>
      <c r="B237" s="1" t="s">
        <v>720</v>
      </c>
      <c r="C237" s="1" t="s">
        <v>1109</v>
      </c>
      <c r="D237" s="1" t="s">
        <v>1285</v>
      </c>
      <c r="E237" s="3">
        <v>59.18888888888889</v>
      </c>
      <c r="F237" s="3">
        <v>16.316666666666666</v>
      </c>
      <c r="G237" s="3">
        <v>0</v>
      </c>
      <c r="H237" s="3">
        <v>29.119444444444444</v>
      </c>
      <c r="I237" s="3">
        <v>0</v>
      </c>
      <c r="J237" s="3">
        <v>0</v>
      </c>
      <c r="K237" s="3">
        <v>0.40833333333333333</v>
      </c>
      <c r="L237" s="3">
        <v>0</v>
      </c>
      <c r="M237" s="3">
        <v>0</v>
      </c>
      <c r="N237" s="3">
        <v>5.2027777777777775</v>
      </c>
      <c r="O237" s="3">
        <f>SUM(Table2[[#This Row],[Qualified Social Work Staff Hours]:[Other Social Work Staff Hours]])/Table2[[#This Row],[MDS Census]]</f>
        <v>8.7901257743570479E-2</v>
      </c>
      <c r="P237" s="3">
        <v>5.2305555555555552</v>
      </c>
      <c r="Q237" s="3">
        <v>0</v>
      </c>
      <c r="R237" s="3">
        <f>SUM(Table2[[#This Row],[Qualified Activities Professional Hours]:[Other Activities Professional Hours]])/Table2[[#This Row],[MDS Census]]</f>
        <v>8.8370565045992111E-2</v>
      </c>
      <c r="S237" s="3">
        <v>0</v>
      </c>
      <c r="T237" s="3">
        <v>0</v>
      </c>
      <c r="U237" s="3">
        <v>0</v>
      </c>
      <c r="V237" s="3">
        <f>SUM(Table2[[#This Row],[Occupational Therapist Hours]:[OT Aide Hours]])/Table2[[#This Row],[MDS Census]]</f>
        <v>0</v>
      </c>
      <c r="W237" s="3">
        <v>0</v>
      </c>
      <c r="X237" s="3">
        <v>0</v>
      </c>
      <c r="Y237" s="3">
        <v>0</v>
      </c>
      <c r="Z237" s="3">
        <f>SUM(Table2[[#This Row],[Physical Therapist (PT) Hours]:[PT Aide Hours]])/Table2[[#This Row],[MDS Census]]</f>
        <v>0</v>
      </c>
      <c r="AA237" s="3">
        <v>0</v>
      </c>
      <c r="AB237" s="3">
        <v>0</v>
      </c>
      <c r="AC237" s="3">
        <v>0</v>
      </c>
      <c r="AD237" s="3">
        <v>0</v>
      </c>
      <c r="AE237" s="3">
        <v>0</v>
      </c>
      <c r="AF237" s="3">
        <v>0</v>
      </c>
      <c r="AG237" s="3">
        <v>0</v>
      </c>
      <c r="AH237" s="1" t="s">
        <v>235</v>
      </c>
      <c r="AI237" s="17">
        <v>7</v>
      </c>
      <c r="AJ237" s="1"/>
    </row>
    <row r="238" spans="1:36" x14ac:dyDescent="0.2">
      <c r="A238" s="1" t="s">
        <v>479</v>
      </c>
      <c r="B238" s="1" t="s">
        <v>721</v>
      </c>
      <c r="C238" s="1" t="s">
        <v>985</v>
      </c>
      <c r="D238" s="1" t="s">
        <v>1227</v>
      </c>
      <c r="E238" s="3">
        <v>79.955555555555549</v>
      </c>
      <c r="F238" s="3">
        <v>5.6888888888888891</v>
      </c>
      <c r="G238" s="3">
        <v>0</v>
      </c>
      <c r="H238" s="3">
        <v>0</v>
      </c>
      <c r="I238" s="3">
        <v>0</v>
      </c>
      <c r="J238" s="3">
        <v>0</v>
      </c>
      <c r="K238" s="3">
        <v>0</v>
      </c>
      <c r="L238" s="3">
        <v>5.3095555555555558</v>
      </c>
      <c r="M238" s="3">
        <v>10.734000000000005</v>
      </c>
      <c r="N238" s="3">
        <v>0</v>
      </c>
      <c r="O238" s="3">
        <f>SUM(Table2[[#This Row],[Qualified Social Work Staff Hours]:[Other Social Work Staff Hours]])/Table2[[#This Row],[MDS Census]]</f>
        <v>0.13424958310172325</v>
      </c>
      <c r="P238" s="3">
        <v>0</v>
      </c>
      <c r="Q238" s="3">
        <v>7.1760000000000002</v>
      </c>
      <c r="R238" s="3">
        <f>SUM(Table2[[#This Row],[Qualified Activities Professional Hours]:[Other Activities Professional Hours]])/Table2[[#This Row],[MDS Census]]</f>
        <v>8.9749861033907738E-2</v>
      </c>
      <c r="S238" s="3">
        <v>5.3553333333333342</v>
      </c>
      <c r="T238" s="3">
        <v>6.5917777777777777</v>
      </c>
      <c r="U238" s="3">
        <v>0</v>
      </c>
      <c r="V238" s="3">
        <f>SUM(Table2[[#This Row],[Occupational Therapist Hours]:[OT Aide Hours]])/Table2[[#This Row],[MDS Census]]</f>
        <v>0.14942190105614234</v>
      </c>
      <c r="W238" s="3">
        <v>5.7223333333333324</v>
      </c>
      <c r="X238" s="3">
        <v>6.2013333333333325</v>
      </c>
      <c r="Y238" s="3">
        <v>0</v>
      </c>
      <c r="Z238" s="3">
        <f>SUM(Table2[[#This Row],[Physical Therapist (PT) Hours]:[PT Aide Hours]])/Table2[[#This Row],[MDS Census]]</f>
        <v>0.14912868260144524</v>
      </c>
      <c r="AA238" s="3">
        <v>0</v>
      </c>
      <c r="AB238" s="3">
        <v>0</v>
      </c>
      <c r="AC238" s="3">
        <v>0</v>
      </c>
      <c r="AD238" s="3">
        <v>0</v>
      </c>
      <c r="AE238" s="3">
        <v>0</v>
      </c>
      <c r="AF238" s="3">
        <v>0</v>
      </c>
      <c r="AG238" s="3">
        <v>0</v>
      </c>
      <c r="AH238" s="1" t="s">
        <v>236</v>
      </c>
      <c r="AI238" s="17">
        <v>7</v>
      </c>
      <c r="AJ238" s="1"/>
    </row>
    <row r="239" spans="1:36" x14ac:dyDescent="0.2">
      <c r="A239" s="1" t="s">
        <v>479</v>
      </c>
      <c r="B239" s="1" t="s">
        <v>722</v>
      </c>
      <c r="C239" s="1" t="s">
        <v>1134</v>
      </c>
      <c r="D239" s="1" t="s">
        <v>1210</v>
      </c>
      <c r="E239" s="3">
        <v>53.37777777777778</v>
      </c>
      <c r="F239" s="3">
        <v>0.95</v>
      </c>
      <c r="G239" s="3">
        <v>0</v>
      </c>
      <c r="H239" s="3">
        <v>0.71111111111111114</v>
      </c>
      <c r="I239" s="3">
        <v>5.5755555555555549</v>
      </c>
      <c r="J239" s="3">
        <v>0</v>
      </c>
      <c r="K239" s="3">
        <v>0</v>
      </c>
      <c r="L239" s="3">
        <v>0</v>
      </c>
      <c r="M239" s="3">
        <v>0</v>
      </c>
      <c r="N239" s="3">
        <v>5.297777777777779</v>
      </c>
      <c r="O239" s="3">
        <f>SUM(Table2[[#This Row],[Qualified Social Work Staff Hours]:[Other Social Work Staff Hours]])/Table2[[#This Row],[MDS Census]]</f>
        <v>9.9250624479600355E-2</v>
      </c>
      <c r="P239" s="3">
        <v>5.185555555555557</v>
      </c>
      <c r="Q239" s="3">
        <v>12.315999999999999</v>
      </c>
      <c r="R239" s="3">
        <f>SUM(Table2[[#This Row],[Qualified Activities Professional Hours]:[Other Activities Professional Hours]])/Table2[[#This Row],[MDS Census]]</f>
        <v>0.32788093255620315</v>
      </c>
      <c r="S239" s="3">
        <v>0</v>
      </c>
      <c r="T239" s="3">
        <v>0</v>
      </c>
      <c r="U239" s="3">
        <v>0</v>
      </c>
      <c r="V239" s="3">
        <f>SUM(Table2[[#This Row],[Occupational Therapist Hours]:[OT Aide Hours]])/Table2[[#This Row],[MDS Census]]</f>
        <v>0</v>
      </c>
      <c r="W239" s="3">
        <v>0.15555555555555556</v>
      </c>
      <c r="X239" s="3">
        <v>0.1388888888888889</v>
      </c>
      <c r="Y239" s="3">
        <v>0.60555555555555551</v>
      </c>
      <c r="Z239" s="3">
        <f>SUM(Table2[[#This Row],[Physical Therapist (PT) Hours]:[PT Aide Hours]])/Table2[[#This Row],[MDS Census]]</f>
        <v>1.6860949208992504E-2</v>
      </c>
      <c r="AA239" s="3">
        <v>0</v>
      </c>
      <c r="AB239" s="3">
        <v>0</v>
      </c>
      <c r="AC239" s="3">
        <v>0</v>
      </c>
      <c r="AD239" s="3">
        <v>0</v>
      </c>
      <c r="AE239" s="3">
        <v>0</v>
      </c>
      <c r="AF239" s="3">
        <v>0</v>
      </c>
      <c r="AG239" s="3">
        <v>0</v>
      </c>
      <c r="AH239" s="1" t="s">
        <v>237</v>
      </c>
      <c r="AI239" s="17">
        <v>7</v>
      </c>
      <c r="AJ239" s="1"/>
    </row>
    <row r="240" spans="1:36" x14ac:dyDescent="0.2">
      <c r="A240" s="1" t="s">
        <v>479</v>
      </c>
      <c r="B240" s="1" t="s">
        <v>723</v>
      </c>
      <c r="C240" s="1" t="s">
        <v>964</v>
      </c>
      <c r="D240" s="1" t="s">
        <v>1291</v>
      </c>
      <c r="E240" s="3">
        <v>70.811111111111117</v>
      </c>
      <c r="F240" s="3">
        <v>5.5966666666666658</v>
      </c>
      <c r="G240" s="3">
        <v>3.3333333333333333E-2</v>
      </c>
      <c r="H240" s="3">
        <v>0.31111111111111112</v>
      </c>
      <c r="I240" s="3">
        <v>0</v>
      </c>
      <c r="J240" s="3">
        <v>0</v>
      </c>
      <c r="K240" s="3">
        <v>0</v>
      </c>
      <c r="L240" s="3">
        <v>0.83044444444444421</v>
      </c>
      <c r="M240" s="3">
        <v>0</v>
      </c>
      <c r="N240" s="3">
        <v>4.8599999999999994</v>
      </c>
      <c r="O240" s="3">
        <f>SUM(Table2[[#This Row],[Qualified Social Work Staff Hours]:[Other Social Work Staff Hours]])/Table2[[#This Row],[MDS Census]]</f>
        <v>6.8633296720539763E-2</v>
      </c>
      <c r="P240" s="3">
        <v>5.235555555555556</v>
      </c>
      <c r="Q240" s="3">
        <v>5.818888888888889</v>
      </c>
      <c r="R240" s="3">
        <f>SUM(Table2[[#This Row],[Qualified Activities Professional Hours]:[Other Activities Professional Hours]])/Table2[[#This Row],[MDS Census]]</f>
        <v>0.15611172132433707</v>
      </c>
      <c r="S240" s="3">
        <v>1.6377777777777778</v>
      </c>
      <c r="T240" s="3">
        <v>5.2742222222222228</v>
      </c>
      <c r="U240" s="3">
        <v>0</v>
      </c>
      <c r="V240" s="3">
        <f>SUM(Table2[[#This Row],[Occupational Therapist Hours]:[OT Aide Hours]])/Table2[[#This Row],[MDS Census]]</f>
        <v>9.7611799780323236E-2</v>
      </c>
      <c r="W240" s="3">
        <v>1.2097777777777776</v>
      </c>
      <c r="X240" s="3">
        <v>3.9883333333333351</v>
      </c>
      <c r="Y240" s="3">
        <v>0</v>
      </c>
      <c r="Z240" s="3">
        <f>SUM(Table2[[#This Row],[Physical Therapist (PT) Hours]:[PT Aide Hours]])/Table2[[#This Row],[MDS Census]]</f>
        <v>7.3408128040169468E-2</v>
      </c>
      <c r="AA240" s="3">
        <v>0</v>
      </c>
      <c r="AB240" s="3">
        <v>0</v>
      </c>
      <c r="AC240" s="3">
        <v>0</v>
      </c>
      <c r="AD240" s="3">
        <v>0</v>
      </c>
      <c r="AE240" s="3">
        <v>0</v>
      </c>
      <c r="AF240" s="3">
        <v>0</v>
      </c>
      <c r="AG240" s="3">
        <v>0</v>
      </c>
      <c r="AH240" s="1" t="s">
        <v>238</v>
      </c>
      <c r="AI240" s="17">
        <v>7</v>
      </c>
      <c r="AJ240" s="1"/>
    </row>
    <row r="241" spans="1:36" x14ac:dyDescent="0.2">
      <c r="A241" s="1" t="s">
        <v>479</v>
      </c>
      <c r="B241" s="1" t="s">
        <v>724</v>
      </c>
      <c r="C241" s="1" t="s">
        <v>979</v>
      </c>
      <c r="D241" s="1" t="s">
        <v>1255</v>
      </c>
      <c r="E241" s="3">
        <v>61.988888888888887</v>
      </c>
      <c r="F241" s="3">
        <v>17.088888888888889</v>
      </c>
      <c r="G241" s="3">
        <v>0.22500000000000001</v>
      </c>
      <c r="H241" s="3">
        <v>8.8888888888888892E-2</v>
      </c>
      <c r="I241" s="3">
        <v>0</v>
      </c>
      <c r="J241" s="3">
        <v>0</v>
      </c>
      <c r="K241" s="3">
        <v>0.50555555555555554</v>
      </c>
      <c r="L241" s="3">
        <v>3.9023333333333317</v>
      </c>
      <c r="M241" s="3">
        <v>0</v>
      </c>
      <c r="N241" s="3">
        <v>5.8953333333333342</v>
      </c>
      <c r="O241" s="3">
        <f>SUM(Table2[[#This Row],[Qualified Social Work Staff Hours]:[Other Social Work Staff Hours]])/Table2[[#This Row],[MDS Census]]</f>
        <v>9.5103065065423931E-2</v>
      </c>
      <c r="P241" s="3">
        <v>3.84588888888889</v>
      </c>
      <c r="Q241" s="3">
        <v>0</v>
      </c>
      <c r="R241" s="3">
        <f>SUM(Table2[[#This Row],[Qualified Activities Professional Hours]:[Other Activities Professional Hours]])/Table2[[#This Row],[MDS Census]]</f>
        <v>6.2041584513353669E-2</v>
      </c>
      <c r="S241" s="3">
        <v>3.2624444444444451</v>
      </c>
      <c r="T241" s="3">
        <v>2.8544444444444448</v>
      </c>
      <c r="U241" s="3">
        <v>0</v>
      </c>
      <c r="V241" s="3">
        <f>SUM(Table2[[#This Row],[Occupational Therapist Hours]:[OT Aide Hours]])/Table2[[#This Row],[MDS Census]]</f>
        <v>9.867718229073312E-2</v>
      </c>
      <c r="W241" s="3">
        <v>5.3274444444444438</v>
      </c>
      <c r="X241" s="3">
        <v>3.6838888888888879</v>
      </c>
      <c r="Y241" s="3">
        <v>0</v>
      </c>
      <c r="Z241" s="3">
        <f>SUM(Table2[[#This Row],[Physical Therapist (PT) Hours]:[PT Aide Hours]])/Table2[[#This Row],[MDS Census]]</f>
        <v>0.14537013801756585</v>
      </c>
      <c r="AA241" s="3">
        <v>0</v>
      </c>
      <c r="AB241" s="3">
        <v>0</v>
      </c>
      <c r="AC241" s="3">
        <v>0</v>
      </c>
      <c r="AD241" s="3">
        <v>0</v>
      </c>
      <c r="AE241" s="3">
        <v>0</v>
      </c>
      <c r="AF241" s="3">
        <v>0</v>
      </c>
      <c r="AG241" s="3">
        <v>0</v>
      </c>
      <c r="AH241" s="1" t="s">
        <v>239</v>
      </c>
      <c r="AI241" s="17">
        <v>7</v>
      </c>
      <c r="AJ241" s="1"/>
    </row>
    <row r="242" spans="1:36" x14ac:dyDescent="0.2">
      <c r="A242" s="1" t="s">
        <v>479</v>
      </c>
      <c r="B242" s="1" t="s">
        <v>725</v>
      </c>
      <c r="C242" s="1" t="s">
        <v>1018</v>
      </c>
      <c r="D242" s="1" t="s">
        <v>1224</v>
      </c>
      <c r="E242" s="3">
        <v>70.588888888888889</v>
      </c>
      <c r="F242" s="3">
        <v>22.782777777777781</v>
      </c>
      <c r="G242" s="3">
        <v>0</v>
      </c>
      <c r="H242" s="3">
        <v>0</v>
      </c>
      <c r="I242" s="3">
        <v>0</v>
      </c>
      <c r="J242" s="3">
        <v>0</v>
      </c>
      <c r="K242" s="3">
        <v>0</v>
      </c>
      <c r="L242" s="3">
        <v>1.3634444444444445</v>
      </c>
      <c r="M242" s="3">
        <v>0</v>
      </c>
      <c r="N242" s="3">
        <v>5.2010000000000005</v>
      </c>
      <c r="O242" s="3">
        <f>SUM(Table2[[#This Row],[Qualified Social Work Staff Hours]:[Other Social Work Staff Hours]])/Table2[[#This Row],[MDS Census]]</f>
        <v>7.3680151109711961E-2</v>
      </c>
      <c r="P242" s="3">
        <v>5.1841111111111111</v>
      </c>
      <c r="Q242" s="3">
        <v>0</v>
      </c>
      <c r="R242" s="3">
        <f>SUM(Table2[[#This Row],[Qualified Activities Professional Hours]:[Other Activities Professional Hours]])/Table2[[#This Row],[MDS Census]]</f>
        <v>7.3440894065795681E-2</v>
      </c>
      <c r="S242" s="3">
        <v>5.2373333333333338</v>
      </c>
      <c r="T242" s="3">
        <v>2.3812222222222226</v>
      </c>
      <c r="U242" s="3">
        <v>0</v>
      </c>
      <c r="V242" s="3">
        <f>SUM(Table2[[#This Row],[Occupational Therapist Hours]:[OT Aide Hours]])/Table2[[#This Row],[MDS Census]]</f>
        <v>0.10792853769872501</v>
      </c>
      <c r="W242" s="3">
        <v>4.924888888888888</v>
      </c>
      <c r="X242" s="3">
        <v>1.1633333333333333</v>
      </c>
      <c r="Y242" s="3">
        <v>0</v>
      </c>
      <c r="Z242" s="3">
        <f>SUM(Table2[[#This Row],[Physical Therapist (PT) Hours]:[PT Aide Hours]])/Table2[[#This Row],[MDS Census]]</f>
        <v>8.6249016212812835E-2</v>
      </c>
      <c r="AA242" s="3">
        <v>0</v>
      </c>
      <c r="AB242" s="3">
        <v>0</v>
      </c>
      <c r="AC242" s="3">
        <v>0</v>
      </c>
      <c r="AD242" s="3">
        <v>0</v>
      </c>
      <c r="AE242" s="3">
        <v>0</v>
      </c>
      <c r="AF242" s="3">
        <v>0</v>
      </c>
      <c r="AG242" s="3">
        <v>0</v>
      </c>
      <c r="AH242" s="1" t="s">
        <v>240</v>
      </c>
      <c r="AI242" s="17">
        <v>7</v>
      </c>
      <c r="AJ242" s="1"/>
    </row>
    <row r="243" spans="1:36" x14ac:dyDescent="0.2">
      <c r="A243" s="1" t="s">
        <v>479</v>
      </c>
      <c r="B243" s="1" t="s">
        <v>726</v>
      </c>
      <c r="C243" s="1" t="s">
        <v>1143</v>
      </c>
      <c r="D243" s="1" t="s">
        <v>1227</v>
      </c>
      <c r="E243" s="3">
        <v>62.677777777777777</v>
      </c>
      <c r="F243" s="3">
        <v>5.4888888888888889</v>
      </c>
      <c r="G243" s="3">
        <v>0</v>
      </c>
      <c r="H243" s="3">
        <v>0.6166666666666667</v>
      </c>
      <c r="I243" s="3">
        <v>0.83077777777777839</v>
      </c>
      <c r="J243" s="3">
        <v>0</v>
      </c>
      <c r="K243" s="3">
        <v>0</v>
      </c>
      <c r="L243" s="3">
        <v>5.3388888888888886</v>
      </c>
      <c r="M243" s="3">
        <v>0</v>
      </c>
      <c r="N243" s="3">
        <v>5.7777777777777777</v>
      </c>
      <c r="O243" s="3">
        <f>SUM(Table2[[#This Row],[Qualified Social Work Staff Hours]:[Other Social Work Staff Hours]])/Table2[[#This Row],[MDS Census]]</f>
        <v>9.2182237191987232E-2</v>
      </c>
      <c r="P243" s="3">
        <v>2.0972222222222232</v>
      </c>
      <c r="Q243" s="3">
        <v>11.408333333333333</v>
      </c>
      <c r="R243" s="3">
        <f>SUM(Table2[[#This Row],[Qualified Activities Professional Hours]:[Other Activities Professional Hours]])/Table2[[#This Row],[MDS Census]]</f>
        <v>0.21547597943627017</v>
      </c>
      <c r="S243" s="3">
        <v>5.2027777777777775</v>
      </c>
      <c r="T243" s="3">
        <v>5.4305555555555554</v>
      </c>
      <c r="U243" s="3">
        <v>0</v>
      </c>
      <c r="V243" s="3">
        <f>SUM(Table2[[#This Row],[Occupational Therapist Hours]:[OT Aide Hours]])/Table2[[#This Row],[MDS Census]]</f>
        <v>0.16965077113986882</v>
      </c>
      <c r="W243" s="3">
        <v>6.4018888888888856</v>
      </c>
      <c r="X243" s="3">
        <v>4.9000000000000004</v>
      </c>
      <c r="Y243" s="3">
        <v>3.7972222222222221</v>
      </c>
      <c r="Z243" s="3">
        <f>SUM(Table2[[#This Row],[Physical Therapist (PT) Hours]:[PT Aide Hours]])/Table2[[#This Row],[MDS Census]]</f>
        <v>0.24090054954795245</v>
      </c>
      <c r="AA243" s="3">
        <v>0</v>
      </c>
      <c r="AB243" s="3">
        <v>0</v>
      </c>
      <c r="AC243" s="3">
        <v>0</v>
      </c>
      <c r="AD243" s="3">
        <v>0</v>
      </c>
      <c r="AE243" s="3">
        <v>0</v>
      </c>
      <c r="AF243" s="3">
        <v>0</v>
      </c>
      <c r="AG243" s="3">
        <v>0</v>
      </c>
      <c r="AH243" s="1" t="s">
        <v>241</v>
      </c>
      <c r="AI243" s="17">
        <v>7</v>
      </c>
      <c r="AJ243" s="1"/>
    </row>
    <row r="244" spans="1:36" x14ac:dyDescent="0.2">
      <c r="A244" s="1" t="s">
        <v>479</v>
      </c>
      <c r="B244" s="1" t="s">
        <v>727</v>
      </c>
      <c r="C244" s="1" t="s">
        <v>1020</v>
      </c>
      <c r="D244" s="1" t="s">
        <v>1244</v>
      </c>
      <c r="E244" s="3">
        <v>48.133333333333333</v>
      </c>
      <c r="F244" s="3">
        <v>0.62222222222222223</v>
      </c>
      <c r="G244" s="3">
        <v>0.26666666666666666</v>
      </c>
      <c r="H244" s="3">
        <v>0.36666666666666664</v>
      </c>
      <c r="I244" s="3">
        <v>0.22222222222222221</v>
      </c>
      <c r="J244" s="3">
        <v>0</v>
      </c>
      <c r="K244" s="3">
        <v>0</v>
      </c>
      <c r="L244" s="3">
        <v>1.0074444444444444</v>
      </c>
      <c r="M244" s="3">
        <v>0</v>
      </c>
      <c r="N244" s="3">
        <v>0</v>
      </c>
      <c r="O244" s="3">
        <f>SUM(Table2[[#This Row],[Qualified Social Work Staff Hours]:[Other Social Work Staff Hours]])/Table2[[#This Row],[MDS Census]]</f>
        <v>0</v>
      </c>
      <c r="P244" s="3">
        <v>0</v>
      </c>
      <c r="Q244" s="3">
        <v>0</v>
      </c>
      <c r="R244" s="3">
        <f>SUM(Table2[[#This Row],[Qualified Activities Professional Hours]:[Other Activities Professional Hours]])/Table2[[#This Row],[MDS Census]]</f>
        <v>0</v>
      </c>
      <c r="S244" s="3">
        <v>0.31211111111111112</v>
      </c>
      <c r="T244" s="3">
        <v>1.5697777777777777</v>
      </c>
      <c r="U244" s="3">
        <v>0</v>
      </c>
      <c r="V244" s="3">
        <f>SUM(Table2[[#This Row],[Occupational Therapist Hours]:[OT Aide Hours]])/Table2[[#This Row],[MDS Census]]</f>
        <v>3.9097414589104339E-2</v>
      </c>
      <c r="W244" s="3">
        <v>0.64411111111111119</v>
      </c>
      <c r="X244" s="3">
        <v>1.3125555555555553</v>
      </c>
      <c r="Y244" s="3">
        <v>0</v>
      </c>
      <c r="Z244" s="3">
        <f>SUM(Table2[[#This Row],[Physical Therapist (PT) Hours]:[PT Aide Hours]])/Table2[[#This Row],[MDS Census]]</f>
        <v>4.0650969529085867E-2</v>
      </c>
      <c r="AA244" s="3">
        <v>0</v>
      </c>
      <c r="AB244" s="3">
        <v>0</v>
      </c>
      <c r="AC244" s="3">
        <v>0</v>
      </c>
      <c r="AD244" s="3">
        <v>0</v>
      </c>
      <c r="AE244" s="3">
        <v>0</v>
      </c>
      <c r="AF244" s="3">
        <v>0</v>
      </c>
      <c r="AG244" s="3">
        <v>0</v>
      </c>
      <c r="AH244" s="1" t="s">
        <v>242</v>
      </c>
      <c r="AI244" s="17">
        <v>7</v>
      </c>
      <c r="AJ244" s="1"/>
    </row>
    <row r="245" spans="1:36" x14ac:dyDescent="0.2">
      <c r="A245" s="1" t="s">
        <v>479</v>
      </c>
      <c r="B245" s="1" t="s">
        <v>728</v>
      </c>
      <c r="C245" s="1" t="s">
        <v>1108</v>
      </c>
      <c r="D245" s="1" t="s">
        <v>1238</v>
      </c>
      <c r="E245" s="3">
        <v>41.766666666666666</v>
      </c>
      <c r="F245" s="3">
        <v>7.4694444444444441</v>
      </c>
      <c r="G245" s="3">
        <v>0.97777777777777775</v>
      </c>
      <c r="H245" s="3">
        <v>0.26666666666666666</v>
      </c>
      <c r="I245" s="3">
        <v>0.26666666666666666</v>
      </c>
      <c r="J245" s="3">
        <v>0</v>
      </c>
      <c r="K245" s="3">
        <v>0.4</v>
      </c>
      <c r="L245" s="3">
        <v>4.6786666666666674</v>
      </c>
      <c r="M245" s="3">
        <v>0</v>
      </c>
      <c r="N245" s="3">
        <v>0</v>
      </c>
      <c r="O245" s="3">
        <f>SUM(Table2[[#This Row],[Qualified Social Work Staff Hours]:[Other Social Work Staff Hours]])/Table2[[#This Row],[MDS Census]]</f>
        <v>0</v>
      </c>
      <c r="P245" s="3">
        <v>0</v>
      </c>
      <c r="Q245" s="3">
        <v>5.958333333333333</v>
      </c>
      <c r="R245" s="3">
        <f>SUM(Table2[[#This Row],[Qualified Activities Professional Hours]:[Other Activities Professional Hours]])/Table2[[#This Row],[MDS Census]]</f>
        <v>0.14265762170790103</v>
      </c>
      <c r="S245" s="3">
        <v>0.70366666666666666</v>
      </c>
      <c r="T245" s="3">
        <v>5.5308888888888887</v>
      </c>
      <c r="U245" s="3">
        <v>0</v>
      </c>
      <c r="V245" s="3">
        <f>SUM(Table2[[#This Row],[Occupational Therapist Hours]:[OT Aide Hours]])/Table2[[#This Row],[MDS Census]]</f>
        <v>0.14927108273476988</v>
      </c>
      <c r="W245" s="3">
        <v>1.054888888888889</v>
      </c>
      <c r="X245" s="3">
        <v>5.0465555555555541</v>
      </c>
      <c r="Y245" s="3">
        <v>0</v>
      </c>
      <c r="Z245" s="3">
        <f>SUM(Table2[[#This Row],[Physical Therapist (PT) Hours]:[PT Aide Hours]])/Table2[[#This Row],[MDS Census]]</f>
        <v>0.14608406491088052</v>
      </c>
      <c r="AA245" s="3">
        <v>0.53333333333333333</v>
      </c>
      <c r="AB245" s="3">
        <v>0</v>
      </c>
      <c r="AC245" s="3">
        <v>0</v>
      </c>
      <c r="AD245" s="3">
        <v>0</v>
      </c>
      <c r="AE245" s="3">
        <v>0</v>
      </c>
      <c r="AF245" s="3">
        <v>0</v>
      </c>
      <c r="AG245" s="3">
        <v>0</v>
      </c>
      <c r="AH245" s="1" t="s">
        <v>243</v>
      </c>
      <c r="AI245" s="17">
        <v>7</v>
      </c>
      <c r="AJ245" s="1"/>
    </row>
    <row r="246" spans="1:36" x14ac:dyDescent="0.2">
      <c r="A246" s="1" t="s">
        <v>479</v>
      </c>
      <c r="B246" s="1" t="s">
        <v>729</v>
      </c>
      <c r="C246" s="1" t="s">
        <v>1144</v>
      </c>
      <c r="D246" s="1" t="s">
        <v>1217</v>
      </c>
      <c r="E246" s="3">
        <v>44.822222222222223</v>
      </c>
      <c r="F246" s="3">
        <v>15.926555555555556</v>
      </c>
      <c r="G246" s="3">
        <v>6.6666666666666666E-2</v>
      </c>
      <c r="H246" s="3">
        <v>0.13333333333333333</v>
      </c>
      <c r="I246" s="3">
        <v>0.26666666666666666</v>
      </c>
      <c r="J246" s="3">
        <v>0</v>
      </c>
      <c r="K246" s="3">
        <v>0</v>
      </c>
      <c r="L246" s="3">
        <v>2.4668888888888882</v>
      </c>
      <c r="M246" s="3">
        <v>5.3389999999999995</v>
      </c>
      <c r="N246" s="3">
        <v>0</v>
      </c>
      <c r="O246" s="3">
        <f>SUM(Table2[[#This Row],[Qualified Social Work Staff Hours]:[Other Social Work Staff Hours]])/Table2[[#This Row],[MDS Census]]</f>
        <v>0.11911502231036192</v>
      </c>
      <c r="P246" s="3">
        <v>14.688222222222223</v>
      </c>
      <c r="Q246" s="3">
        <v>0</v>
      </c>
      <c r="R246" s="3">
        <f>SUM(Table2[[#This Row],[Qualified Activities Professional Hours]:[Other Activities Professional Hours]])/Table2[[#This Row],[MDS Census]]</f>
        <v>0.32769955379276156</v>
      </c>
      <c r="S246" s="3">
        <v>0.90322222222222248</v>
      </c>
      <c r="T246" s="3">
        <v>2.6564444444444435</v>
      </c>
      <c r="U246" s="3">
        <v>0</v>
      </c>
      <c r="V246" s="3">
        <f>SUM(Table2[[#This Row],[Occupational Therapist Hours]:[OT Aide Hours]])/Table2[[#This Row],[MDS Census]]</f>
        <v>7.9417451660882474E-2</v>
      </c>
      <c r="W246" s="3">
        <v>1.142333333333333</v>
      </c>
      <c r="X246" s="3">
        <v>1.8183333333333331</v>
      </c>
      <c r="Y246" s="3">
        <v>0</v>
      </c>
      <c r="Z246" s="3">
        <f>SUM(Table2[[#This Row],[Physical Therapist (PT) Hours]:[PT Aide Hours]])/Table2[[#This Row],[MDS Census]]</f>
        <v>6.605354486861674E-2</v>
      </c>
      <c r="AA246" s="3">
        <v>0</v>
      </c>
      <c r="AB246" s="3">
        <v>0</v>
      </c>
      <c r="AC246" s="3">
        <v>0</v>
      </c>
      <c r="AD246" s="3">
        <v>0</v>
      </c>
      <c r="AE246" s="3">
        <v>0</v>
      </c>
      <c r="AF246" s="3">
        <v>0</v>
      </c>
      <c r="AG246" s="3">
        <v>0</v>
      </c>
      <c r="AH246" s="1" t="s">
        <v>244</v>
      </c>
      <c r="AI246" s="17">
        <v>7</v>
      </c>
      <c r="AJ246" s="1"/>
    </row>
    <row r="247" spans="1:36" x14ac:dyDescent="0.2">
      <c r="A247" s="1" t="s">
        <v>479</v>
      </c>
      <c r="B247" s="1" t="s">
        <v>730</v>
      </c>
      <c r="C247" s="1" t="s">
        <v>1137</v>
      </c>
      <c r="D247" s="1" t="s">
        <v>1261</v>
      </c>
      <c r="E247" s="3">
        <v>47.166666666666664</v>
      </c>
      <c r="F247" s="3">
        <v>5.6888888888888891</v>
      </c>
      <c r="G247" s="3">
        <v>1.3587777777777779</v>
      </c>
      <c r="H247" s="3">
        <v>0</v>
      </c>
      <c r="I247" s="3">
        <v>0.16555555555555557</v>
      </c>
      <c r="J247" s="3">
        <v>0</v>
      </c>
      <c r="K247" s="3">
        <v>1.0087777777777778</v>
      </c>
      <c r="L247" s="3">
        <v>1.8052222222222225</v>
      </c>
      <c r="M247" s="3">
        <v>0.48888888888888887</v>
      </c>
      <c r="N247" s="3">
        <v>0</v>
      </c>
      <c r="O247" s="3">
        <f>SUM(Table2[[#This Row],[Qualified Social Work Staff Hours]:[Other Social Work Staff Hours]])/Table2[[#This Row],[MDS Census]]</f>
        <v>1.0365135453474675E-2</v>
      </c>
      <c r="P247" s="3">
        <v>0</v>
      </c>
      <c r="Q247" s="3">
        <v>5.2833333333333332</v>
      </c>
      <c r="R247" s="3">
        <f>SUM(Table2[[#This Row],[Qualified Activities Professional Hours]:[Other Activities Professional Hours]])/Table2[[#This Row],[MDS Census]]</f>
        <v>0.11201413427561838</v>
      </c>
      <c r="S247" s="3">
        <v>1.0508888888888888</v>
      </c>
      <c r="T247" s="3">
        <v>5.8692222222222226</v>
      </c>
      <c r="U247" s="3">
        <v>0</v>
      </c>
      <c r="V247" s="3">
        <f>SUM(Table2[[#This Row],[Occupational Therapist Hours]:[OT Aide Hours]])/Table2[[#This Row],[MDS Census]]</f>
        <v>0.14671613663133101</v>
      </c>
      <c r="W247" s="3">
        <v>1.8229999999999995</v>
      </c>
      <c r="X247" s="3">
        <v>5.1385555555555555</v>
      </c>
      <c r="Y247" s="3">
        <v>0</v>
      </c>
      <c r="Z247" s="3">
        <f>SUM(Table2[[#This Row],[Physical Therapist (PT) Hours]:[PT Aide Hours]])/Table2[[#This Row],[MDS Census]]</f>
        <v>0.14759481743227326</v>
      </c>
      <c r="AA247" s="3">
        <v>0</v>
      </c>
      <c r="AB247" s="3">
        <v>0</v>
      </c>
      <c r="AC247" s="3">
        <v>0</v>
      </c>
      <c r="AD247" s="3">
        <v>0</v>
      </c>
      <c r="AE247" s="3">
        <v>0</v>
      </c>
      <c r="AF247" s="3">
        <v>0</v>
      </c>
      <c r="AG247" s="3">
        <v>0</v>
      </c>
      <c r="AH247" s="1" t="s">
        <v>245</v>
      </c>
      <c r="AI247" s="17">
        <v>7</v>
      </c>
      <c r="AJ247" s="1"/>
    </row>
    <row r="248" spans="1:36" x14ac:dyDescent="0.2">
      <c r="A248" s="1" t="s">
        <v>479</v>
      </c>
      <c r="B248" s="1" t="s">
        <v>731</v>
      </c>
      <c r="C248" s="1" t="s">
        <v>1050</v>
      </c>
      <c r="D248" s="1" t="s">
        <v>1276</v>
      </c>
      <c r="E248" s="3">
        <v>29.755555555555556</v>
      </c>
      <c r="F248" s="3">
        <v>6.7944444444444443</v>
      </c>
      <c r="G248" s="3">
        <v>0</v>
      </c>
      <c r="H248" s="3">
        <v>0</v>
      </c>
      <c r="I248" s="3">
        <v>0</v>
      </c>
      <c r="J248" s="3">
        <v>0</v>
      </c>
      <c r="K248" s="3">
        <v>0</v>
      </c>
      <c r="L248" s="3">
        <v>0</v>
      </c>
      <c r="M248" s="3">
        <v>0</v>
      </c>
      <c r="N248" s="3">
        <v>5.3950000000000005</v>
      </c>
      <c r="O248" s="3">
        <f>SUM(Table2[[#This Row],[Qualified Social Work Staff Hours]:[Other Social Work Staff Hours]])/Table2[[#This Row],[MDS Census]]</f>
        <v>0.18131067961165048</v>
      </c>
      <c r="P248" s="3">
        <v>0</v>
      </c>
      <c r="Q248" s="3">
        <v>6.9365555555555574</v>
      </c>
      <c r="R248" s="3">
        <f>SUM(Table2[[#This Row],[Qualified Activities Professional Hours]:[Other Activities Professional Hours]])/Table2[[#This Row],[MDS Census]]</f>
        <v>0.23311799850634807</v>
      </c>
      <c r="S248" s="3">
        <v>0.2891111111111111</v>
      </c>
      <c r="T248" s="3">
        <v>2.6005555555555562</v>
      </c>
      <c r="U248" s="3">
        <v>0</v>
      </c>
      <c r="V248" s="3">
        <f>SUM(Table2[[#This Row],[Occupational Therapist Hours]:[OT Aide Hours]])/Table2[[#This Row],[MDS Census]]</f>
        <v>9.7113517550410769E-2</v>
      </c>
      <c r="W248" s="3">
        <v>0.19733333333333331</v>
      </c>
      <c r="X248" s="3">
        <v>0.57155555555555548</v>
      </c>
      <c r="Y248" s="3">
        <v>0</v>
      </c>
      <c r="Z248" s="3">
        <f>SUM(Table2[[#This Row],[Physical Therapist (PT) Hours]:[PT Aide Hours]])/Table2[[#This Row],[MDS Census]]</f>
        <v>2.5840179238237483E-2</v>
      </c>
      <c r="AA248" s="3">
        <v>0</v>
      </c>
      <c r="AB248" s="3">
        <v>0</v>
      </c>
      <c r="AC248" s="3">
        <v>0</v>
      </c>
      <c r="AD248" s="3">
        <v>0</v>
      </c>
      <c r="AE248" s="3">
        <v>0</v>
      </c>
      <c r="AF248" s="3">
        <v>0</v>
      </c>
      <c r="AG248" s="3">
        <v>0</v>
      </c>
      <c r="AH248" s="1" t="s">
        <v>246</v>
      </c>
      <c r="AI248" s="17">
        <v>7</v>
      </c>
      <c r="AJ248" s="1"/>
    </row>
    <row r="249" spans="1:36" x14ac:dyDescent="0.2">
      <c r="A249" s="1" t="s">
        <v>479</v>
      </c>
      <c r="B249" s="1" t="s">
        <v>732</v>
      </c>
      <c r="C249" s="1" t="s">
        <v>1027</v>
      </c>
      <c r="D249" s="1" t="s">
        <v>1203</v>
      </c>
      <c r="E249" s="3">
        <v>81.577777777777783</v>
      </c>
      <c r="F249" s="3">
        <v>45.702777777777776</v>
      </c>
      <c r="G249" s="3">
        <v>0.32222222222222224</v>
      </c>
      <c r="H249" s="3">
        <v>0</v>
      </c>
      <c r="I249" s="3">
        <v>0.13055555555555556</v>
      </c>
      <c r="J249" s="3">
        <v>0</v>
      </c>
      <c r="K249" s="3">
        <v>0</v>
      </c>
      <c r="L249" s="3">
        <v>4.9814444444444463</v>
      </c>
      <c r="M249" s="3">
        <v>0</v>
      </c>
      <c r="N249" s="3">
        <v>21.588888888888889</v>
      </c>
      <c r="O249" s="3">
        <f>SUM(Table2[[#This Row],[Qualified Social Work Staff Hours]:[Other Social Work Staff Hours]])/Table2[[#This Row],[MDS Census]]</f>
        <v>0.2646417869790248</v>
      </c>
      <c r="P249" s="3">
        <v>0</v>
      </c>
      <c r="Q249" s="3">
        <v>4.7638888888888893</v>
      </c>
      <c r="R249" s="3">
        <f>SUM(Table2[[#This Row],[Qualified Activities Professional Hours]:[Other Activities Professional Hours]])/Table2[[#This Row],[MDS Census]]</f>
        <v>5.8396894579133753E-2</v>
      </c>
      <c r="S249" s="3">
        <v>6.5018888888888888</v>
      </c>
      <c r="T249" s="3">
        <v>10.316777777777784</v>
      </c>
      <c r="U249" s="3">
        <v>0</v>
      </c>
      <c r="V249" s="3">
        <f>SUM(Table2[[#This Row],[Occupational Therapist Hours]:[OT Aide Hours]])/Table2[[#This Row],[MDS Census]]</f>
        <v>0.20616725687823487</v>
      </c>
      <c r="W249" s="3">
        <v>4.6392222222222204</v>
      </c>
      <c r="X249" s="3">
        <v>16.554222222222219</v>
      </c>
      <c r="Y249" s="3">
        <v>0</v>
      </c>
      <c r="Z249" s="3">
        <f>SUM(Table2[[#This Row],[Physical Therapist (PT) Hours]:[PT Aide Hours]])/Table2[[#This Row],[MDS Census]]</f>
        <v>0.25979433396894569</v>
      </c>
      <c r="AA249" s="3">
        <v>0</v>
      </c>
      <c r="AB249" s="3">
        <v>0</v>
      </c>
      <c r="AC249" s="3">
        <v>0</v>
      </c>
      <c r="AD249" s="3">
        <v>0</v>
      </c>
      <c r="AE249" s="3">
        <v>0</v>
      </c>
      <c r="AF249" s="3">
        <v>0.81388888888888888</v>
      </c>
      <c r="AG249" s="3">
        <v>0</v>
      </c>
      <c r="AH249" s="1" t="s">
        <v>247</v>
      </c>
      <c r="AI249" s="17">
        <v>7</v>
      </c>
      <c r="AJ249" s="1"/>
    </row>
    <row r="250" spans="1:36" x14ac:dyDescent="0.2">
      <c r="A250" s="1" t="s">
        <v>479</v>
      </c>
      <c r="B250" s="1" t="s">
        <v>733</v>
      </c>
      <c r="C250" s="1" t="s">
        <v>1086</v>
      </c>
      <c r="D250" s="1" t="s">
        <v>1287</v>
      </c>
      <c r="E250" s="3">
        <v>24.488888888888887</v>
      </c>
      <c r="F250" s="3">
        <v>5.4055555555555559</v>
      </c>
      <c r="G250" s="3">
        <v>0.13333333333333333</v>
      </c>
      <c r="H250" s="3">
        <v>0.22444444444444445</v>
      </c>
      <c r="I250" s="3">
        <v>0.26666666666666666</v>
      </c>
      <c r="J250" s="3">
        <v>0</v>
      </c>
      <c r="K250" s="3">
        <v>0</v>
      </c>
      <c r="L250" s="3">
        <v>0.46444444444444433</v>
      </c>
      <c r="M250" s="3">
        <v>0</v>
      </c>
      <c r="N250" s="3">
        <v>5.1553333333333322</v>
      </c>
      <c r="O250" s="3">
        <f>SUM(Table2[[#This Row],[Qualified Social Work Staff Hours]:[Other Social Work Staff Hours]])/Table2[[#This Row],[MDS Census]]</f>
        <v>0.21051724137931033</v>
      </c>
      <c r="P250" s="3">
        <v>5.791555555555556</v>
      </c>
      <c r="Q250" s="3">
        <v>0.82433333333333336</v>
      </c>
      <c r="R250" s="3">
        <f>SUM(Table2[[#This Row],[Qualified Activities Professional Hours]:[Other Activities Professional Hours]])/Table2[[#This Row],[MDS Census]]</f>
        <v>0.27015880217785848</v>
      </c>
      <c r="S250" s="3">
        <v>1.4825555555555558</v>
      </c>
      <c r="T250" s="3">
        <v>4.3454444444444444</v>
      </c>
      <c r="U250" s="3">
        <v>0</v>
      </c>
      <c r="V250" s="3">
        <f>SUM(Table2[[#This Row],[Occupational Therapist Hours]:[OT Aide Hours]])/Table2[[#This Row],[MDS Census]]</f>
        <v>0.2379854809437387</v>
      </c>
      <c r="W250" s="3">
        <v>1.022888888888889</v>
      </c>
      <c r="X250" s="3">
        <v>4.554555555555555</v>
      </c>
      <c r="Y250" s="3">
        <v>0</v>
      </c>
      <c r="Z250" s="3">
        <f>SUM(Table2[[#This Row],[Physical Therapist (PT) Hours]:[PT Aide Hours]])/Table2[[#This Row],[MDS Census]]</f>
        <v>0.22775408348457349</v>
      </c>
      <c r="AA250" s="3">
        <v>0</v>
      </c>
      <c r="AB250" s="3">
        <v>0</v>
      </c>
      <c r="AC250" s="3">
        <v>0</v>
      </c>
      <c r="AD250" s="3">
        <v>0</v>
      </c>
      <c r="AE250" s="3">
        <v>0</v>
      </c>
      <c r="AF250" s="3">
        <v>0</v>
      </c>
      <c r="AG250" s="3">
        <v>0</v>
      </c>
      <c r="AH250" s="1" t="s">
        <v>248</v>
      </c>
      <c r="AI250" s="17">
        <v>7</v>
      </c>
      <c r="AJ250" s="1"/>
    </row>
    <row r="251" spans="1:36" x14ac:dyDescent="0.2">
      <c r="A251" s="1" t="s">
        <v>479</v>
      </c>
      <c r="B251" s="1" t="s">
        <v>734</v>
      </c>
      <c r="C251" s="1" t="s">
        <v>1037</v>
      </c>
      <c r="D251" s="1" t="s">
        <v>1301</v>
      </c>
      <c r="E251" s="3">
        <v>22.322222222222223</v>
      </c>
      <c r="F251" s="3">
        <v>9.8666666666666671</v>
      </c>
      <c r="G251" s="3">
        <v>4.4444444444444446E-2</v>
      </c>
      <c r="H251" s="3">
        <v>5.5555555555555552E-2</v>
      </c>
      <c r="I251" s="3">
        <v>0.05</v>
      </c>
      <c r="J251" s="3">
        <v>0</v>
      </c>
      <c r="K251" s="3">
        <v>0</v>
      </c>
      <c r="L251" s="3">
        <v>1.3488888888888886</v>
      </c>
      <c r="M251" s="3">
        <v>0</v>
      </c>
      <c r="N251" s="3">
        <v>1.377</v>
      </c>
      <c r="O251" s="3">
        <f>SUM(Table2[[#This Row],[Qualified Social Work Staff Hours]:[Other Social Work Staff Hours]])/Table2[[#This Row],[MDS Census]]</f>
        <v>6.1687406669985068E-2</v>
      </c>
      <c r="P251" s="3">
        <v>0</v>
      </c>
      <c r="Q251" s="3">
        <v>4.1471111111111085</v>
      </c>
      <c r="R251" s="3">
        <f>SUM(Table2[[#This Row],[Qualified Activities Professional Hours]:[Other Activities Professional Hours]])/Table2[[#This Row],[MDS Census]]</f>
        <v>0.18578397212543543</v>
      </c>
      <c r="S251" s="3">
        <v>0.50455555555555553</v>
      </c>
      <c r="T251" s="3">
        <v>3.5876666666666659</v>
      </c>
      <c r="U251" s="3">
        <v>0</v>
      </c>
      <c r="V251" s="3">
        <f>SUM(Table2[[#This Row],[Occupational Therapist Hours]:[OT Aide Hours]])/Table2[[#This Row],[MDS Census]]</f>
        <v>0.18332503733200595</v>
      </c>
      <c r="W251" s="3">
        <v>0.4632222222222222</v>
      </c>
      <c r="X251" s="3">
        <v>3.3656666666666664</v>
      </c>
      <c r="Y251" s="3">
        <v>0</v>
      </c>
      <c r="Z251" s="3">
        <f>SUM(Table2[[#This Row],[Physical Therapist (PT) Hours]:[PT Aide Hours]])/Table2[[#This Row],[MDS Census]]</f>
        <v>0.17152812344449975</v>
      </c>
      <c r="AA251" s="3">
        <v>0</v>
      </c>
      <c r="AB251" s="3">
        <v>0</v>
      </c>
      <c r="AC251" s="3">
        <v>0</v>
      </c>
      <c r="AD251" s="3">
        <v>0</v>
      </c>
      <c r="AE251" s="3">
        <v>0</v>
      </c>
      <c r="AF251" s="3">
        <v>0</v>
      </c>
      <c r="AG251" s="3">
        <v>0</v>
      </c>
      <c r="AH251" s="1" t="s">
        <v>249</v>
      </c>
      <c r="AI251" s="17">
        <v>7</v>
      </c>
      <c r="AJ251" s="1"/>
    </row>
    <row r="252" spans="1:36" x14ac:dyDescent="0.2">
      <c r="A252" s="1" t="s">
        <v>479</v>
      </c>
      <c r="B252" s="1" t="s">
        <v>735</v>
      </c>
      <c r="C252" s="1" t="s">
        <v>987</v>
      </c>
      <c r="D252" s="1" t="s">
        <v>1281</v>
      </c>
      <c r="E252" s="3">
        <v>70.12222222222222</v>
      </c>
      <c r="F252" s="3">
        <v>5.2444444444444445</v>
      </c>
      <c r="G252" s="3">
        <v>1.3333333333333333</v>
      </c>
      <c r="H252" s="3">
        <v>0.81666666666666665</v>
      </c>
      <c r="I252" s="3">
        <v>0.53888888888888886</v>
      </c>
      <c r="J252" s="3">
        <v>0</v>
      </c>
      <c r="K252" s="3">
        <v>0</v>
      </c>
      <c r="L252" s="3">
        <v>1.913666666666666</v>
      </c>
      <c r="M252" s="3">
        <v>5.5111111111111111</v>
      </c>
      <c r="N252" s="3">
        <v>5.0259999999999998</v>
      </c>
      <c r="O252" s="3">
        <f>SUM(Table2[[#This Row],[Qualified Social Work Staff Hours]:[Other Social Work Staff Hours]])/Table2[[#This Row],[MDS Census]]</f>
        <v>0.15026778640469021</v>
      </c>
      <c r="P252" s="3">
        <v>5.6326666666666663</v>
      </c>
      <c r="Q252" s="3">
        <v>16.098222222222219</v>
      </c>
      <c r="R252" s="3">
        <f>SUM(Table2[[#This Row],[Qualified Activities Professional Hours]:[Other Activities Professional Hours]])/Table2[[#This Row],[MDS Census]]</f>
        <v>0.30990017429884326</v>
      </c>
      <c r="S252" s="3">
        <v>5.3723333333333327</v>
      </c>
      <c r="T252" s="3">
        <v>3.4372222222222226</v>
      </c>
      <c r="U252" s="3">
        <v>0</v>
      </c>
      <c r="V252" s="3">
        <f>SUM(Table2[[#This Row],[Occupational Therapist Hours]:[OT Aide Hours]])/Table2[[#This Row],[MDS Census]]</f>
        <v>0.12563143717318967</v>
      </c>
      <c r="W252" s="3">
        <v>5.4469999999999992</v>
      </c>
      <c r="X252" s="3">
        <v>4.3792222222222206</v>
      </c>
      <c r="Y252" s="3">
        <v>0</v>
      </c>
      <c r="Z252" s="3">
        <f>SUM(Table2[[#This Row],[Physical Therapist (PT) Hours]:[PT Aide Hours]])/Table2[[#This Row],[MDS Census]]</f>
        <v>0.14012993186499761</v>
      </c>
      <c r="AA252" s="3">
        <v>0</v>
      </c>
      <c r="AB252" s="3">
        <v>0</v>
      </c>
      <c r="AC252" s="3">
        <v>0</v>
      </c>
      <c r="AD252" s="3">
        <v>0</v>
      </c>
      <c r="AE252" s="3">
        <v>0</v>
      </c>
      <c r="AF252" s="3">
        <v>0</v>
      </c>
      <c r="AG252" s="3">
        <v>0</v>
      </c>
      <c r="AH252" s="1" t="s">
        <v>250</v>
      </c>
      <c r="AI252" s="17">
        <v>7</v>
      </c>
      <c r="AJ252" s="1"/>
    </row>
    <row r="253" spans="1:36" x14ac:dyDescent="0.2">
      <c r="A253" s="1" t="s">
        <v>479</v>
      </c>
      <c r="B253" s="1" t="s">
        <v>736</v>
      </c>
      <c r="C253" s="1" t="s">
        <v>1050</v>
      </c>
      <c r="D253" s="1" t="s">
        <v>1293</v>
      </c>
      <c r="E253" s="3">
        <v>119.07777777777778</v>
      </c>
      <c r="F253" s="3">
        <v>5.6147777777777774</v>
      </c>
      <c r="G253" s="3">
        <v>0.26666666666666666</v>
      </c>
      <c r="H253" s="3">
        <v>0.26666666666666666</v>
      </c>
      <c r="I253" s="3">
        <v>11.707222222222223</v>
      </c>
      <c r="J253" s="3">
        <v>0</v>
      </c>
      <c r="K253" s="3">
        <v>0</v>
      </c>
      <c r="L253" s="3">
        <v>1.2388888888888892</v>
      </c>
      <c r="M253" s="3">
        <v>5.6</v>
      </c>
      <c r="N253" s="3">
        <v>11.188888888888888</v>
      </c>
      <c r="O253" s="3">
        <f>SUM(Table2[[#This Row],[Qualified Social Work Staff Hours]:[Other Social Work Staff Hours]])/Table2[[#This Row],[MDS Census]]</f>
        <v>0.14099094895959688</v>
      </c>
      <c r="P253" s="3">
        <v>5.7694444444444448</v>
      </c>
      <c r="Q253" s="3">
        <v>15.486111111111111</v>
      </c>
      <c r="R253" s="3">
        <f>SUM(Table2[[#This Row],[Qualified Activities Professional Hours]:[Other Activities Professional Hours]])/Table2[[#This Row],[MDS Census]]</f>
        <v>0.17850144630027059</v>
      </c>
      <c r="S253" s="3">
        <v>2.4188888888888891</v>
      </c>
      <c r="T253" s="3">
        <v>6.5299999999999994</v>
      </c>
      <c r="U253" s="3">
        <v>0</v>
      </c>
      <c r="V253" s="3">
        <f>SUM(Table2[[#This Row],[Occupational Therapist Hours]:[OT Aide Hours]])/Table2[[#This Row],[MDS Census]]</f>
        <v>7.5151628254175595E-2</v>
      </c>
      <c r="W253" s="3">
        <v>2.2903333333333338</v>
      </c>
      <c r="X253" s="3">
        <v>5.42</v>
      </c>
      <c r="Y253" s="3">
        <v>0</v>
      </c>
      <c r="Z253" s="3">
        <f>SUM(Table2[[#This Row],[Physical Therapist (PT) Hours]:[PT Aide Hours]])/Table2[[#This Row],[MDS Census]]</f>
        <v>6.4750396566203225E-2</v>
      </c>
      <c r="AA253" s="3">
        <v>0</v>
      </c>
      <c r="AB253" s="3">
        <v>0</v>
      </c>
      <c r="AC253" s="3">
        <v>0</v>
      </c>
      <c r="AD253" s="3">
        <v>0</v>
      </c>
      <c r="AE253" s="3">
        <v>0</v>
      </c>
      <c r="AF253" s="3">
        <v>0</v>
      </c>
      <c r="AG253" s="3">
        <v>0</v>
      </c>
      <c r="AH253" s="1" t="s">
        <v>251</v>
      </c>
      <c r="AI253" s="17">
        <v>7</v>
      </c>
      <c r="AJ253" s="1"/>
    </row>
    <row r="254" spans="1:36" x14ac:dyDescent="0.2">
      <c r="A254" s="1" t="s">
        <v>479</v>
      </c>
      <c r="B254" s="1" t="s">
        <v>737</v>
      </c>
      <c r="C254" s="1" t="s">
        <v>1050</v>
      </c>
      <c r="D254" s="1" t="s">
        <v>1276</v>
      </c>
      <c r="E254" s="3">
        <v>47.888888888888886</v>
      </c>
      <c r="F254" s="3">
        <v>5.6888888888888891</v>
      </c>
      <c r="G254" s="3">
        <v>0.61944444444444446</v>
      </c>
      <c r="H254" s="3">
        <v>0.1388888888888889</v>
      </c>
      <c r="I254" s="3">
        <v>0.43055555555555558</v>
      </c>
      <c r="J254" s="3">
        <v>0</v>
      </c>
      <c r="K254" s="3">
        <v>0</v>
      </c>
      <c r="L254" s="3">
        <v>1.786777777777778</v>
      </c>
      <c r="M254" s="3">
        <v>6.1784444444444455</v>
      </c>
      <c r="N254" s="3">
        <v>8.8406666666666673</v>
      </c>
      <c r="O254" s="3">
        <f>SUM(Table2[[#This Row],[Qualified Social Work Staff Hours]:[Other Social Work Staff Hours]])/Table2[[#This Row],[MDS Census]]</f>
        <v>0.31362412993039446</v>
      </c>
      <c r="P254" s="3">
        <v>5.7585555555555556</v>
      </c>
      <c r="Q254" s="3">
        <v>1.1962222222222221</v>
      </c>
      <c r="R254" s="3">
        <f>SUM(Table2[[#This Row],[Qualified Activities Professional Hours]:[Other Activities Professional Hours]])/Table2[[#This Row],[MDS Census]]</f>
        <v>0.14522737819025525</v>
      </c>
      <c r="S254" s="3">
        <v>9.0250000000000021</v>
      </c>
      <c r="T254" s="3">
        <v>0</v>
      </c>
      <c r="U254" s="3">
        <v>4.6536666666666671</v>
      </c>
      <c r="V254" s="3">
        <f>SUM(Table2[[#This Row],[Occupational Therapist Hours]:[OT Aide Hours]])/Table2[[#This Row],[MDS Census]]</f>
        <v>0.28563341067285386</v>
      </c>
      <c r="W254" s="3">
        <v>0.71844444444444444</v>
      </c>
      <c r="X254" s="3">
        <v>0</v>
      </c>
      <c r="Y254" s="3">
        <v>2.3550000000000009</v>
      </c>
      <c r="Z254" s="3">
        <f>SUM(Table2[[#This Row],[Physical Therapist (PT) Hours]:[PT Aide Hours]])/Table2[[#This Row],[MDS Census]]</f>
        <v>6.4178654292343401E-2</v>
      </c>
      <c r="AA254" s="3">
        <v>0</v>
      </c>
      <c r="AB254" s="3">
        <v>0</v>
      </c>
      <c r="AC254" s="3">
        <v>0</v>
      </c>
      <c r="AD254" s="3">
        <v>0</v>
      </c>
      <c r="AE254" s="3">
        <v>0</v>
      </c>
      <c r="AF254" s="3">
        <v>0</v>
      </c>
      <c r="AG254" s="3">
        <v>0</v>
      </c>
      <c r="AH254" s="1" t="s">
        <v>252</v>
      </c>
      <c r="AI254" s="17">
        <v>7</v>
      </c>
      <c r="AJ254" s="1"/>
    </row>
    <row r="255" spans="1:36" x14ac:dyDescent="0.2">
      <c r="A255" s="1" t="s">
        <v>479</v>
      </c>
      <c r="B255" s="1" t="s">
        <v>738</v>
      </c>
      <c r="C255" s="1" t="s">
        <v>1145</v>
      </c>
      <c r="D255" s="1" t="s">
        <v>1272</v>
      </c>
      <c r="E255" s="3">
        <v>63.788888888888891</v>
      </c>
      <c r="F255" s="3">
        <v>5.6</v>
      </c>
      <c r="G255" s="3">
        <v>8.111111111111112E-2</v>
      </c>
      <c r="H255" s="3">
        <v>0.2</v>
      </c>
      <c r="I255" s="3">
        <v>0.10555555555555556</v>
      </c>
      <c r="J255" s="3">
        <v>0</v>
      </c>
      <c r="K255" s="3">
        <v>0</v>
      </c>
      <c r="L255" s="3">
        <v>3.4263333333333335</v>
      </c>
      <c r="M255" s="3">
        <v>0</v>
      </c>
      <c r="N255" s="3">
        <v>12.584555555555557</v>
      </c>
      <c r="O255" s="3">
        <f>SUM(Table2[[#This Row],[Qualified Social Work Staff Hours]:[Other Social Work Staff Hours]])/Table2[[#This Row],[MDS Census]]</f>
        <v>0.19728444521860306</v>
      </c>
      <c r="P255" s="3">
        <v>0</v>
      </c>
      <c r="Q255" s="3">
        <v>4.6488888888888891</v>
      </c>
      <c r="R255" s="3">
        <f>SUM(Table2[[#This Row],[Qualified Activities Professional Hours]:[Other Activities Professional Hours]])/Table2[[#This Row],[MDS Census]]</f>
        <v>7.2879289322417704E-2</v>
      </c>
      <c r="S255" s="3">
        <v>4.1791111111111121</v>
      </c>
      <c r="T255" s="3">
        <v>4.2044444444444453</v>
      </c>
      <c r="U255" s="3">
        <v>0</v>
      </c>
      <c r="V255" s="3">
        <f>SUM(Table2[[#This Row],[Occupational Therapist Hours]:[OT Aide Hours]])/Table2[[#This Row],[MDS Census]]</f>
        <v>0.13142658073506358</v>
      </c>
      <c r="W255" s="3">
        <v>2.0169999999999999</v>
      </c>
      <c r="X255" s="3">
        <v>4.7192222222222222</v>
      </c>
      <c r="Y255" s="3">
        <v>4.8666666666666664E-2</v>
      </c>
      <c r="Z255" s="3">
        <f>SUM(Table2[[#This Row],[Physical Therapist (PT) Hours]:[PT Aide Hours]])/Table2[[#This Row],[MDS Census]]</f>
        <v>0.10636474481797596</v>
      </c>
      <c r="AA255" s="3">
        <v>0</v>
      </c>
      <c r="AB255" s="3">
        <v>0</v>
      </c>
      <c r="AC255" s="3">
        <v>0</v>
      </c>
      <c r="AD255" s="3">
        <v>0</v>
      </c>
      <c r="AE255" s="3">
        <v>0</v>
      </c>
      <c r="AF255" s="3">
        <v>0</v>
      </c>
      <c r="AG255" s="3">
        <v>0</v>
      </c>
      <c r="AH255" s="1" t="s">
        <v>253</v>
      </c>
      <c r="AI255" s="17">
        <v>7</v>
      </c>
      <c r="AJ255" s="1"/>
    </row>
    <row r="256" spans="1:36" x14ac:dyDescent="0.2">
      <c r="A256" s="1" t="s">
        <v>479</v>
      </c>
      <c r="B256" s="1" t="s">
        <v>739</v>
      </c>
      <c r="C256" s="1" t="s">
        <v>974</v>
      </c>
      <c r="D256" s="1" t="s">
        <v>1222</v>
      </c>
      <c r="E256" s="3">
        <v>65.922222222222217</v>
      </c>
      <c r="F256" s="3">
        <v>6.2638888888888893</v>
      </c>
      <c r="G256" s="3">
        <v>0</v>
      </c>
      <c r="H256" s="3">
        <v>0</v>
      </c>
      <c r="I256" s="3">
        <v>0</v>
      </c>
      <c r="J256" s="3">
        <v>0</v>
      </c>
      <c r="K256" s="3">
        <v>0</v>
      </c>
      <c r="L256" s="3">
        <v>4.9964444444444442</v>
      </c>
      <c r="M256" s="3">
        <v>0</v>
      </c>
      <c r="N256" s="3">
        <v>0</v>
      </c>
      <c r="O256" s="3">
        <f>SUM(Table2[[#This Row],[Qualified Social Work Staff Hours]:[Other Social Work Staff Hours]])/Table2[[#This Row],[MDS Census]]</f>
        <v>0</v>
      </c>
      <c r="P256" s="3">
        <v>6.0750000000000002</v>
      </c>
      <c r="Q256" s="3">
        <v>10.025</v>
      </c>
      <c r="R256" s="3">
        <f>SUM(Table2[[#This Row],[Qualified Activities Professional Hours]:[Other Activities Professional Hours]])/Table2[[#This Row],[MDS Census]]</f>
        <v>0.24422720377549303</v>
      </c>
      <c r="S256" s="3">
        <v>3.1570000000000005</v>
      </c>
      <c r="T256" s="3">
        <v>5.2945555555555561</v>
      </c>
      <c r="U256" s="3">
        <v>0</v>
      </c>
      <c r="V256" s="3">
        <f>SUM(Table2[[#This Row],[Occupational Therapist Hours]:[OT Aide Hours]])/Table2[[#This Row],[MDS Census]]</f>
        <v>0.12820495533456938</v>
      </c>
      <c r="W256" s="3">
        <v>1.9161111111111113</v>
      </c>
      <c r="X256" s="3">
        <v>8.6148888888888866</v>
      </c>
      <c r="Y256" s="3">
        <v>0</v>
      </c>
      <c r="Z256" s="3">
        <f>SUM(Table2[[#This Row],[Physical Therapist (PT) Hours]:[PT Aide Hours]])/Table2[[#This Row],[MDS Census]]</f>
        <v>0.15974886229563459</v>
      </c>
      <c r="AA256" s="3">
        <v>0</v>
      </c>
      <c r="AB256" s="3">
        <v>0</v>
      </c>
      <c r="AC256" s="3">
        <v>0</v>
      </c>
      <c r="AD256" s="3">
        <v>0</v>
      </c>
      <c r="AE256" s="3">
        <v>0</v>
      </c>
      <c r="AF256" s="3">
        <v>0</v>
      </c>
      <c r="AG256" s="3">
        <v>0</v>
      </c>
      <c r="AH256" s="1" t="s">
        <v>254</v>
      </c>
      <c r="AI256" s="17">
        <v>7</v>
      </c>
      <c r="AJ256" s="1"/>
    </row>
    <row r="257" spans="1:36" x14ac:dyDescent="0.2">
      <c r="A257" s="1" t="s">
        <v>479</v>
      </c>
      <c r="B257" s="1" t="s">
        <v>740</v>
      </c>
      <c r="C257" s="1" t="s">
        <v>959</v>
      </c>
      <c r="D257" s="1" t="s">
        <v>1294</v>
      </c>
      <c r="E257" s="3">
        <v>32.155555555555559</v>
      </c>
      <c r="F257" s="3">
        <v>5.6</v>
      </c>
      <c r="G257" s="3">
        <v>0.11555555555555556</v>
      </c>
      <c r="H257" s="3">
        <v>0.1</v>
      </c>
      <c r="I257" s="3">
        <v>0.12777777777777777</v>
      </c>
      <c r="J257" s="3">
        <v>0</v>
      </c>
      <c r="K257" s="3">
        <v>0</v>
      </c>
      <c r="L257" s="3">
        <v>0.30211111111111111</v>
      </c>
      <c r="M257" s="3">
        <v>0</v>
      </c>
      <c r="N257" s="3">
        <v>5.8623333333333321</v>
      </c>
      <c r="O257" s="3">
        <f>SUM(Table2[[#This Row],[Qualified Social Work Staff Hours]:[Other Social Work Staff Hours]])/Table2[[#This Row],[MDS Census]]</f>
        <v>0.18231167933655834</v>
      </c>
      <c r="P257" s="3">
        <v>0</v>
      </c>
      <c r="Q257" s="3">
        <v>3.9685555555555556</v>
      </c>
      <c r="R257" s="3">
        <f>SUM(Table2[[#This Row],[Qualified Activities Professional Hours]:[Other Activities Professional Hours]])/Table2[[#This Row],[MDS Census]]</f>
        <v>0.12341741534208707</v>
      </c>
      <c r="S257" s="3">
        <v>0.5431111111111111</v>
      </c>
      <c r="T257" s="3">
        <v>1.3741111111111111</v>
      </c>
      <c r="U257" s="3">
        <v>0</v>
      </c>
      <c r="V257" s="3">
        <f>SUM(Table2[[#This Row],[Occupational Therapist Hours]:[OT Aide Hours]])/Table2[[#This Row],[MDS Census]]</f>
        <v>5.9623358673116786E-2</v>
      </c>
      <c r="W257" s="3">
        <v>0.50166666666666671</v>
      </c>
      <c r="X257" s="3">
        <v>4.3505555555555535</v>
      </c>
      <c r="Y257" s="3">
        <v>0</v>
      </c>
      <c r="Z257" s="3">
        <f>SUM(Table2[[#This Row],[Physical Therapist (PT) Hours]:[PT Aide Hours]])/Table2[[#This Row],[MDS Census]]</f>
        <v>0.15089841050449199</v>
      </c>
      <c r="AA257" s="3">
        <v>0</v>
      </c>
      <c r="AB257" s="3">
        <v>0</v>
      </c>
      <c r="AC257" s="3">
        <v>0</v>
      </c>
      <c r="AD257" s="3">
        <v>0</v>
      </c>
      <c r="AE257" s="3">
        <v>0</v>
      </c>
      <c r="AF257" s="3">
        <v>0</v>
      </c>
      <c r="AG257" s="3">
        <v>0</v>
      </c>
      <c r="AH257" s="1" t="s">
        <v>255</v>
      </c>
      <c r="AI257" s="17">
        <v>7</v>
      </c>
      <c r="AJ257" s="1"/>
    </row>
    <row r="258" spans="1:36" x14ac:dyDescent="0.2">
      <c r="A258" s="1" t="s">
        <v>479</v>
      </c>
      <c r="B258" s="1" t="s">
        <v>741</v>
      </c>
      <c r="C258" s="1" t="s">
        <v>1146</v>
      </c>
      <c r="D258" s="1" t="s">
        <v>1265</v>
      </c>
      <c r="E258" s="3">
        <v>24.68888888888889</v>
      </c>
      <c r="F258" s="3">
        <v>9.3819999999999979</v>
      </c>
      <c r="G258" s="3">
        <v>2.7777777777777776E-2</v>
      </c>
      <c r="H258" s="3">
        <v>8.8888888888888892E-2</v>
      </c>
      <c r="I258" s="3">
        <v>0.11666666666666667</v>
      </c>
      <c r="J258" s="3">
        <v>0</v>
      </c>
      <c r="K258" s="3">
        <v>0</v>
      </c>
      <c r="L258" s="3">
        <v>0.96277777777777773</v>
      </c>
      <c r="M258" s="3">
        <v>0</v>
      </c>
      <c r="N258" s="3">
        <v>0</v>
      </c>
      <c r="O258" s="3">
        <f>SUM(Table2[[#This Row],[Qualified Social Work Staff Hours]:[Other Social Work Staff Hours]])/Table2[[#This Row],[MDS Census]]</f>
        <v>0</v>
      </c>
      <c r="P258" s="3">
        <v>4.5175555555555551</v>
      </c>
      <c r="Q258" s="3">
        <v>0</v>
      </c>
      <c r="R258" s="3">
        <f>SUM(Table2[[#This Row],[Qualified Activities Professional Hours]:[Other Activities Professional Hours]])/Table2[[#This Row],[MDS Census]]</f>
        <v>0.18297929792979295</v>
      </c>
      <c r="S258" s="3">
        <v>0.28366666666666668</v>
      </c>
      <c r="T258" s="3">
        <v>3.0648888888888894</v>
      </c>
      <c r="U258" s="3">
        <v>0</v>
      </c>
      <c r="V258" s="3">
        <f>SUM(Table2[[#This Row],[Occupational Therapist Hours]:[OT Aide Hours]])/Table2[[#This Row],[MDS Census]]</f>
        <v>0.13563006300630065</v>
      </c>
      <c r="W258" s="3">
        <v>0.2436666666666667</v>
      </c>
      <c r="X258" s="3">
        <v>3.7211111111111119</v>
      </c>
      <c r="Y258" s="3">
        <v>0</v>
      </c>
      <c r="Z258" s="3">
        <f>SUM(Table2[[#This Row],[Physical Therapist (PT) Hours]:[PT Aide Hours]])/Table2[[#This Row],[MDS Census]]</f>
        <v>0.16058955895589563</v>
      </c>
      <c r="AA258" s="3">
        <v>0</v>
      </c>
      <c r="AB258" s="3">
        <v>0</v>
      </c>
      <c r="AC258" s="3">
        <v>0</v>
      </c>
      <c r="AD258" s="3">
        <v>7.4999999999999997E-2</v>
      </c>
      <c r="AE258" s="3">
        <v>0</v>
      </c>
      <c r="AF258" s="3">
        <v>0</v>
      </c>
      <c r="AG258" s="3">
        <v>0</v>
      </c>
      <c r="AH258" s="1" t="s">
        <v>256</v>
      </c>
      <c r="AI258" s="17">
        <v>7</v>
      </c>
      <c r="AJ258" s="1"/>
    </row>
    <row r="259" spans="1:36" x14ac:dyDescent="0.2">
      <c r="A259" s="1" t="s">
        <v>479</v>
      </c>
      <c r="B259" s="1" t="s">
        <v>742</v>
      </c>
      <c r="C259" s="1" t="s">
        <v>1147</v>
      </c>
      <c r="D259" s="1" t="s">
        <v>1215</v>
      </c>
      <c r="E259" s="3">
        <v>47.62222222222222</v>
      </c>
      <c r="F259" s="3">
        <v>4.916666666666667</v>
      </c>
      <c r="G259" s="3">
        <v>0.57777777777777772</v>
      </c>
      <c r="H259" s="3">
        <v>0.21388888888888888</v>
      </c>
      <c r="I259" s="3">
        <v>0.5</v>
      </c>
      <c r="J259" s="3">
        <v>0</v>
      </c>
      <c r="K259" s="3">
        <v>0</v>
      </c>
      <c r="L259" s="3">
        <v>0.89399999999999957</v>
      </c>
      <c r="M259" s="3">
        <v>3.2111111111111112</v>
      </c>
      <c r="N259" s="3">
        <v>0</v>
      </c>
      <c r="O259" s="3">
        <f>SUM(Table2[[#This Row],[Qualified Social Work Staff Hours]:[Other Social Work Staff Hours]])/Table2[[#This Row],[MDS Census]]</f>
        <v>6.7428838077461514E-2</v>
      </c>
      <c r="P259" s="3">
        <v>0</v>
      </c>
      <c r="Q259" s="3">
        <v>15.152777777777779</v>
      </c>
      <c r="R259" s="3">
        <f>SUM(Table2[[#This Row],[Qualified Activities Professional Hours]:[Other Activities Professional Hours]])/Table2[[#This Row],[MDS Census]]</f>
        <v>0.31818712085860945</v>
      </c>
      <c r="S259" s="3">
        <v>0.66999999999999993</v>
      </c>
      <c r="T259" s="3">
        <v>2.6668888888888889</v>
      </c>
      <c r="U259" s="3">
        <v>0</v>
      </c>
      <c r="V259" s="3">
        <f>SUM(Table2[[#This Row],[Occupational Therapist Hours]:[OT Aide Hours]])/Table2[[#This Row],[MDS Census]]</f>
        <v>7.0069995333644428E-2</v>
      </c>
      <c r="W259" s="3">
        <v>0.8522222222222221</v>
      </c>
      <c r="X259" s="3">
        <v>4.615666666666665</v>
      </c>
      <c r="Y259" s="3">
        <v>0</v>
      </c>
      <c r="Z259" s="3">
        <f>SUM(Table2[[#This Row],[Physical Therapist (PT) Hours]:[PT Aide Hours]])/Table2[[#This Row],[MDS Census]]</f>
        <v>0.11481801213252447</v>
      </c>
      <c r="AA259" s="3">
        <v>0</v>
      </c>
      <c r="AB259" s="3">
        <v>0</v>
      </c>
      <c r="AC259" s="3">
        <v>0</v>
      </c>
      <c r="AD259" s="3">
        <v>0</v>
      </c>
      <c r="AE259" s="3">
        <v>0</v>
      </c>
      <c r="AF259" s="3">
        <v>0</v>
      </c>
      <c r="AG259" s="3">
        <v>0</v>
      </c>
      <c r="AH259" s="1" t="s">
        <v>257</v>
      </c>
      <c r="AI259" s="17">
        <v>7</v>
      </c>
      <c r="AJ259" s="1"/>
    </row>
    <row r="260" spans="1:36" x14ac:dyDescent="0.2">
      <c r="A260" s="1" t="s">
        <v>479</v>
      </c>
      <c r="B260" s="1" t="s">
        <v>743</v>
      </c>
      <c r="C260" s="1" t="s">
        <v>1148</v>
      </c>
      <c r="D260" s="1" t="s">
        <v>1203</v>
      </c>
      <c r="E260" s="3">
        <v>57.844444444444441</v>
      </c>
      <c r="F260" s="3">
        <v>5.3332222222222176</v>
      </c>
      <c r="G260" s="3">
        <v>0</v>
      </c>
      <c r="H260" s="3">
        <v>0.21855555555555559</v>
      </c>
      <c r="I260" s="3">
        <v>0.24722222222222223</v>
      </c>
      <c r="J260" s="3">
        <v>0</v>
      </c>
      <c r="K260" s="3">
        <v>0</v>
      </c>
      <c r="L260" s="3">
        <v>0</v>
      </c>
      <c r="M260" s="3">
        <v>0</v>
      </c>
      <c r="N260" s="3">
        <v>0</v>
      </c>
      <c r="O260" s="3">
        <f>SUM(Table2[[#This Row],[Qualified Social Work Staff Hours]:[Other Social Work Staff Hours]])/Table2[[#This Row],[MDS Census]]</f>
        <v>0</v>
      </c>
      <c r="P260" s="3">
        <v>5.2022222222222236</v>
      </c>
      <c r="Q260" s="3">
        <v>8.6357777777777791</v>
      </c>
      <c r="R260" s="3">
        <f>SUM(Table2[[#This Row],[Qualified Activities Professional Hours]:[Other Activities Professional Hours]])/Table2[[#This Row],[MDS Census]]</f>
        <v>0.23922781406069926</v>
      </c>
      <c r="S260" s="3">
        <v>0.61788888888888904</v>
      </c>
      <c r="T260" s="3">
        <v>3.5508888888888892</v>
      </c>
      <c r="U260" s="3">
        <v>0</v>
      </c>
      <c r="V260" s="3">
        <f>SUM(Table2[[#This Row],[Occupational Therapist Hours]:[OT Aide Hours]])/Table2[[#This Row],[MDS Census]]</f>
        <v>7.2068766807529785E-2</v>
      </c>
      <c r="W260" s="3">
        <v>0.43288888888888899</v>
      </c>
      <c r="X260" s="3">
        <v>5.6606666666666658</v>
      </c>
      <c r="Y260" s="3">
        <v>0</v>
      </c>
      <c r="Z260" s="3">
        <f>SUM(Table2[[#This Row],[Physical Therapist (PT) Hours]:[PT Aide Hours]])/Table2[[#This Row],[MDS Census]]</f>
        <v>0.10534383403764885</v>
      </c>
      <c r="AA260" s="3">
        <v>0</v>
      </c>
      <c r="AB260" s="3">
        <v>0</v>
      </c>
      <c r="AC260" s="3">
        <v>0</v>
      </c>
      <c r="AD260" s="3">
        <v>0</v>
      </c>
      <c r="AE260" s="3">
        <v>0</v>
      </c>
      <c r="AF260" s="3">
        <v>0</v>
      </c>
      <c r="AG260" s="3">
        <v>0</v>
      </c>
      <c r="AH260" s="1" t="s">
        <v>258</v>
      </c>
      <c r="AI260" s="17">
        <v>7</v>
      </c>
      <c r="AJ260" s="1"/>
    </row>
    <row r="261" spans="1:36" x14ac:dyDescent="0.2">
      <c r="A261" s="1" t="s">
        <v>479</v>
      </c>
      <c r="B261" s="1" t="s">
        <v>744</v>
      </c>
      <c r="C261" s="1" t="s">
        <v>1031</v>
      </c>
      <c r="D261" s="1" t="s">
        <v>1203</v>
      </c>
      <c r="E261" s="3">
        <v>110.18888888888888</v>
      </c>
      <c r="F261" s="3">
        <v>6.302777777777778</v>
      </c>
      <c r="G261" s="3">
        <v>5.5555555555555552E-2</v>
      </c>
      <c r="H261" s="3">
        <v>0.1111111111111111</v>
      </c>
      <c r="I261" s="3">
        <v>4.8607777777777779</v>
      </c>
      <c r="J261" s="3">
        <v>0</v>
      </c>
      <c r="K261" s="3">
        <v>0</v>
      </c>
      <c r="L261" s="3">
        <v>0.8666666666666667</v>
      </c>
      <c r="M261" s="3">
        <v>4.5789999999999997</v>
      </c>
      <c r="N261" s="3">
        <v>0</v>
      </c>
      <c r="O261" s="3">
        <f>SUM(Table2[[#This Row],[Qualified Social Work Staff Hours]:[Other Social Work Staff Hours]])/Table2[[#This Row],[MDS Census]]</f>
        <v>4.1555914086921449E-2</v>
      </c>
      <c r="P261" s="3">
        <v>3.8604444444444437</v>
      </c>
      <c r="Q261" s="3">
        <v>36.264999999999986</v>
      </c>
      <c r="R261" s="3">
        <f>SUM(Table2[[#This Row],[Qualified Activities Professional Hours]:[Other Activities Professional Hours]])/Table2[[#This Row],[MDS Census]]</f>
        <v>0.36415145709387914</v>
      </c>
      <c r="S261" s="3">
        <v>0</v>
      </c>
      <c r="T261" s="3">
        <v>0</v>
      </c>
      <c r="U261" s="3">
        <v>1.060888888888889</v>
      </c>
      <c r="V261" s="3">
        <f>SUM(Table2[[#This Row],[Occupational Therapist Hours]:[OT Aide Hours]])/Table2[[#This Row],[MDS Census]]</f>
        <v>9.6279116668347292E-3</v>
      </c>
      <c r="W261" s="3">
        <v>0.88677777777777778</v>
      </c>
      <c r="X261" s="3">
        <v>0</v>
      </c>
      <c r="Y261" s="3">
        <v>2.0290000000000004</v>
      </c>
      <c r="Z261" s="3">
        <f>SUM(Table2[[#This Row],[Physical Therapist (PT) Hours]:[PT Aide Hours]])/Table2[[#This Row],[MDS Census]]</f>
        <v>2.6461631541796919E-2</v>
      </c>
      <c r="AA261" s="3">
        <v>0</v>
      </c>
      <c r="AB261" s="3">
        <v>0</v>
      </c>
      <c r="AC261" s="3">
        <v>0</v>
      </c>
      <c r="AD261" s="3">
        <v>37.401222222222231</v>
      </c>
      <c r="AE261" s="3">
        <v>0</v>
      </c>
      <c r="AF261" s="3">
        <v>0</v>
      </c>
      <c r="AG261" s="3">
        <v>0</v>
      </c>
      <c r="AH261" s="1" t="s">
        <v>259</v>
      </c>
      <c r="AI261" s="17">
        <v>7</v>
      </c>
      <c r="AJ261" s="1"/>
    </row>
    <row r="262" spans="1:36" x14ac:dyDescent="0.2">
      <c r="A262" s="1" t="s">
        <v>479</v>
      </c>
      <c r="B262" s="1" t="s">
        <v>745</v>
      </c>
      <c r="C262" s="1" t="s">
        <v>1002</v>
      </c>
      <c r="D262" s="1" t="s">
        <v>1283</v>
      </c>
      <c r="E262" s="3">
        <v>37.43333333333333</v>
      </c>
      <c r="F262" s="3">
        <v>0</v>
      </c>
      <c r="G262" s="3">
        <v>0</v>
      </c>
      <c r="H262" s="3">
        <v>0</v>
      </c>
      <c r="I262" s="3">
        <v>0</v>
      </c>
      <c r="J262" s="3">
        <v>0</v>
      </c>
      <c r="K262" s="3">
        <v>0</v>
      </c>
      <c r="L262" s="3">
        <v>0</v>
      </c>
      <c r="M262" s="3">
        <v>0</v>
      </c>
      <c r="N262" s="3">
        <v>5.9138888888888888</v>
      </c>
      <c r="O262" s="3">
        <f>SUM(Table2[[#This Row],[Qualified Social Work Staff Hours]:[Other Social Work Staff Hours]])/Table2[[#This Row],[MDS Census]]</f>
        <v>0.15798456515286435</v>
      </c>
      <c r="P262" s="3">
        <v>0</v>
      </c>
      <c r="Q262" s="3">
        <v>3.4666666666666668</v>
      </c>
      <c r="R262" s="3">
        <f>SUM(Table2[[#This Row],[Qualified Activities Professional Hours]:[Other Activities Professional Hours]])/Table2[[#This Row],[MDS Census]]</f>
        <v>9.260908281389138E-2</v>
      </c>
      <c r="S262" s="3">
        <v>0</v>
      </c>
      <c r="T262" s="3">
        <v>0</v>
      </c>
      <c r="U262" s="3">
        <v>0</v>
      </c>
      <c r="V262" s="3">
        <f>SUM(Table2[[#This Row],[Occupational Therapist Hours]:[OT Aide Hours]])/Table2[[#This Row],[MDS Census]]</f>
        <v>0</v>
      </c>
      <c r="W262" s="3">
        <v>0</v>
      </c>
      <c r="X262" s="3">
        <v>0</v>
      </c>
      <c r="Y262" s="3">
        <v>0</v>
      </c>
      <c r="Z262" s="3">
        <f>SUM(Table2[[#This Row],[Physical Therapist (PT) Hours]:[PT Aide Hours]])/Table2[[#This Row],[MDS Census]]</f>
        <v>0</v>
      </c>
      <c r="AA262" s="3">
        <v>0</v>
      </c>
      <c r="AB262" s="3">
        <v>0</v>
      </c>
      <c r="AC262" s="3">
        <v>0</v>
      </c>
      <c r="AD262" s="3">
        <v>5.3305555555555557</v>
      </c>
      <c r="AE262" s="3">
        <v>0</v>
      </c>
      <c r="AF262" s="3">
        <v>0</v>
      </c>
      <c r="AG262" s="3">
        <v>0</v>
      </c>
      <c r="AH262" s="1" t="s">
        <v>260</v>
      </c>
      <c r="AI262" s="17">
        <v>7</v>
      </c>
      <c r="AJ262" s="1"/>
    </row>
    <row r="263" spans="1:36" x14ac:dyDescent="0.2">
      <c r="A263" s="1" t="s">
        <v>479</v>
      </c>
      <c r="B263" s="1" t="s">
        <v>746</v>
      </c>
      <c r="C263" s="1" t="s">
        <v>1030</v>
      </c>
      <c r="D263" s="1" t="s">
        <v>1216</v>
      </c>
      <c r="E263" s="3">
        <v>34.1</v>
      </c>
      <c r="F263" s="3">
        <v>0</v>
      </c>
      <c r="G263" s="3">
        <v>0.11222222222222222</v>
      </c>
      <c r="H263" s="3">
        <v>0</v>
      </c>
      <c r="I263" s="3">
        <v>0</v>
      </c>
      <c r="J263" s="3">
        <v>0</v>
      </c>
      <c r="K263" s="3">
        <v>3.3333333333333331E-3</v>
      </c>
      <c r="L263" s="3">
        <v>0.69111111111111101</v>
      </c>
      <c r="M263" s="3">
        <v>0</v>
      </c>
      <c r="N263" s="3">
        <v>0</v>
      </c>
      <c r="O263" s="3">
        <f>SUM(Table2[[#This Row],[Qualified Social Work Staff Hours]:[Other Social Work Staff Hours]])/Table2[[#This Row],[MDS Census]]</f>
        <v>0</v>
      </c>
      <c r="P263" s="3">
        <v>0</v>
      </c>
      <c r="Q263" s="3">
        <v>5.6</v>
      </c>
      <c r="R263" s="3">
        <f>SUM(Table2[[#This Row],[Qualified Activities Professional Hours]:[Other Activities Professional Hours]])/Table2[[#This Row],[MDS Census]]</f>
        <v>0.16422287390029325</v>
      </c>
      <c r="S263" s="3">
        <v>1.4610000000000001</v>
      </c>
      <c r="T263" s="3">
        <v>0.36177777777777781</v>
      </c>
      <c r="U263" s="3">
        <v>0</v>
      </c>
      <c r="V263" s="3">
        <f>SUM(Table2[[#This Row],[Occupational Therapist Hours]:[OT Aide Hours]])/Table2[[#This Row],[MDS Census]]</f>
        <v>5.3453893776474422E-2</v>
      </c>
      <c r="W263" s="3">
        <v>0.43555555555555558</v>
      </c>
      <c r="X263" s="3">
        <v>4.139333333333334</v>
      </c>
      <c r="Y263" s="3">
        <v>4.291666666666667</v>
      </c>
      <c r="Z263" s="3">
        <f>SUM(Table2[[#This Row],[Physical Therapist (PT) Hours]:[PT Aide Hours]])/Table2[[#This Row],[MDS Census]]</f>
        <v>0.26001629195177584</v>
      </c>
      <c r="AA263" s="3">
        <v>0</v>
      </c>
      <c r="AB263" s="3">
        <v>0</v>
      </c>
      <c r="AC263" s="3">
        <v>0</v>
      </c>
      <c r="AD263" s="3">
        <v>1.1916666666666667</v>
      </c>
      <c r="AE263" s="3">
        <v>0</v>
      </c>
      <c r="AF263" s="3">
        <v>0</v>
      </c>
      <c r="AG263" s="3">
        <v>0.02</v>
      </c>
      <c r="AH263" s="1" t="s">
        <v>261</v>
      </c>
      <c r="AI263" s="17">
        <v>7</v>
      </c>
      <c r="AJ263" s="1"/>
    </row>
    <row r="264" spans="1:36" x14ac:dyDescent="0.2">
      <c r="A264" s="1" t="s">
        <v>479</v>
      </c>
      <c r="B264" s="1" t="s">
        <v>747</v>
      </c>
      <c r="C264" s="1" t="s">
        <v>1149</v>
      </c>
      <c r="D264" s="1" t="s">
        <v>1276</v>
      </c>
      <c r="E264" s="3">
        <v>93.4</v>
      </c>
      <c r="F264" s="3">
        <v>0</v>
      </c>
      <c r="G264" s="3">
        <v>0</v>
      </c>
      <c r="H264" s="3">
        <v>0.61399999999999988</v>
      </c>
      <c r="I264" s="3">
        <v>0</v>
      </c>
      <c r="J264" s="3">
        <v>0</v>
      </c>
      <c r="K264" s="3">
        <v>0</v>
      </c>
      <c r="L264" s="3">
        <v>4.8156666666666661</v>
      </c>
      <c r="M264" s="3">
        <v>0</v>
      </c>
      <c r="N264" s="3">
        <v>0</v>
      </c>
      <c r="O264" s="3">
        <f>SUM(Table2[[#This Row],[Qualified Social Work Staff Hours]:[Other Social Work Staff Hours]])/Table2[[#This Row],[MDS Census]]</f>
        <v>0</v>
      </c>
      <c r="P264" s="3">
        <v>0</v>
      </c>
      <c r="Q264" s="3">
        <v>0</v>
      </c>
      <c r="R264" s="3">
        <f>SUM(Table2[[#This Row],[Qualified Activities Professional Hours]:[Other Activities Professional Hours]])/Table2[[#This Row],[MDS Census]]</f>
        <v>0</v>
      </c>
      <c r="S264" s="3">
        <v>4.2201111111111134</v>
      </c>
      <c r="T264" s="3">
        <v>11.340555555555557</v>
      </c>
      <c r="U264" s="3">
        <v>0</v>
      </c>
      <c r="V264" s="3">
        <f>SUM(Table2[[#This Row],[Occupational Therapist Hours]:[OT Aide Hours]])/Table2[[#This Row],[MDS Census]]</f>
        <v>0.16660242683797291</v>
      </c>
      <c r="W264" s="3">
        <v>3.8567777777777792</v>
      </c>
      <c r="X264" s="3">
        <v>11.738666666666667</v>
      </c>
      <c r="Y264" s="3">
        <v>0</v>
      </c>
      <c r="Z264" s="3">
        <f>SUM(Table2[[#This Row],[Physical Therapist (PT) Hours]:[PT Aide Hours]])/Table2[[#This Row],[MDS Census]]</f>
        <v>0.16697477991910542</v>
      </c>
      <c r="AA264" s="3">
        <v>0</v>
      </c>
      <c r="AB264" s="3">
        <v>0</v>
      </c>
      <c r="AC264" s="3">
        <v>0</v>
      </c>
      <c r="AD264" s="3">
        <v>0</v>
      </c>
      <c r="AE264" s="3">
        <v>0</v>
      </c>
      <c r="AF264" s="3">
        <v>0</v>
      </c>
      <c r="AG264" s="3">
        <v>0</v>
      </c>
      <c r="AH264" s="1" t="s">
        <v>262</v>
      </c>
      <c r="AI264" s="17">
        <v>7</v>
      </c>
      <c r="AJ264" s="1"/>
    </row>
    <row r="265" spans="1:36" x14ac:dyDescent="0.2">
      <c r="A265" s="1" t="s">
        <v>479</v>
      </c>
      <c r="B265" s="1" t="s">
        <v>748</v>
      </c>
      <c r="C265" s="1" t="s">
        <v>999</v>
      </c>
      <c r="D265" s="1" t="s">
        <v>1299</v>
      </c>
      <c r="E265" s="3">
        <v>70.922222222222217</v>
      </c>
      <c r="F265" s="3">
        <v>11.127111111111113</v>
      </c>
      <c r="G265" s="3">
        <v>1.1111111111111112E-2</v>
      </c>
      <c r="H265" s="3">
        <v>0.25277777777777777</v>
      </c>
      <c r="I265" s="3">
        <v>0.60277777777777775</v>
      </c>
      <c r="J265" s="3">
        <v>0</v>
      </c>
      <c r="K265" s="3">
        <v>0</v>
      </c>
      <c r="L265" s="3">
        <v>4.4088888888888889</v>
      </c>
      <c r="M265" s="3">
        <v>0</v>
      </c>
      <c r="N265" s="3">
        <v>4.713222222222222</v>
      </c>
      <c r="O265" s="3">
        <f>SUM(Table2[[#This Row],[Qualified Social Work Staff Hours]:[Other Social Work Staff Hours]])/Table2[[#This Row],[MDS Census]]</f>
        <v>6.6456211812627286E-2</v>
      </c>
      <c r="P265" s="3">
        <v>4.8852222222222217</v>
      </c>
      <c r="Q265" s="3">
        <v>7.3888888888888893E-2</v>
      </c>
      <c r="R265" s="3">
        <f>SUM(Table2[[#This Row],[Qualified Activities Professional Hours]:[Other Activities Professional Hours]])/Table2[[#This Row],[MDS Census]]</f>
        <v>6.9923233589221367E-2</v>
      </c>
      <c r="S265" s="3">
        <v>1.139111111111111</v>
      </c>
      <c r="T265" s="3">
        <v>5.3259999999999978</v>
      </c>
      <c r="U265" s="3">
        <v>0</v>
      </c>
      <c r="V265" s="3">
        <f>SUM(Table2[[#This Row],[Occupational Therapist Hours]:[OT Aide Hours]])/Table2[[#This Row],[MDS Census]]</f>
        <v>9.1157762807457285E-2</v>
      </c>
      <c r="W265" s="3">
        <v>5.1664444444444459</v>
      </c>
      <c r="X265" s="3">
        <v>5.7570000000000014</v>
      </c>
      <c r="Y265" s="3">
        <v>0</v>
      </c>
      <c r="Z265" s="3">
        <f>SUM(Table2[[#This Row],[Physical Therapist (PT) Hours]:[PT Aide Hours]])/Table2[[#This Row],[MDS Census]]</f>
        <v>0.15402005326648915</v>
      </c>
      <c r="AA265" s="3">
        <v>0</v>
      </c>
      <c r="AB265" s="3">
        <v>0</v>
      </c>
      <c r="AC265" s="3">
        <v>0</v>
      </c>
      <c r="AD265" s="3">
        <v>0</v>
      </c>
      <c r="AE265" s="3">
        <v>0</v>
      </c>
      <c r="AF265" s="3">
        <v>0</v>
      </c>
      <c r="AG265" s="3">
        <v>0</v>
      </c>
      <c r="AH265" s="1" t="s">
        <v>263</v>
      </c>
      <c r="AI265" s="17">
        <v>7</v>
      </c>
      <c r="AJ265" s="1"/>
    </row>
    <row r="266" spans="1:36" x14ac:dyDescent="0.2">
      <c r="A266" s="1" t="s">
        <v>479</v>
      </c>
      <c r="B266" s="1" t="s">
        <v>749</v>
      </c>
      <c r="C266" s="1" t="s">
        <v>1150</v>
      </c>
      <c r="D266" s="1" t="s">
        <v>1231</v>
      </c>
      <c r="E266" s="3">
        <v>58.466666666666669</v>
      </c>
      <c r="F266" s="3">
        <v>11.835555555555551</v>
      </c>
      <c r="G266" s="3">
        <v>0</v>
      </c>
      <c r="H266" s="3">
        <v>0.18144444444444444</v>
      </c>
      <c r="I266" s="3">
        <v>0.2388888888888889</v>
      </c>
      <c r="J266" s="3">
        <v>0</v>
      </c>
      <c r="K266" s="3">
        <v>0</v>
      </c>
      <c r="L266" s="3">
        <v>0.80888888888888888</v>
      </c>
      <c r="M266" s="3">
        <v>5.1555555555555559</v>
      </c>
      <c r="N266" s="3">
        <v>8.754666666666667</v>
      </c>
      <c r="O266" s="3">
        <f>SUM(Table2[[#This Row],[Qualified Social Work Staff Hours]:[Other Social Work Staff Hours]])/Table2[[#This Row],[MDS Census]]</f>
        <v>0.23791714177118969</v>
      </c>
      <c r="P266" s="3">
        <v>0</v>
      </c>
      <c r="Q266" s="3">
        <v>0</v>
      </c>
      <c r="R266" s="3">
        <f>SUM(Table2[[#This Row],[Qualified Activities Professional Hours]:[Other Activities Professional Hours]])/Table2[[#This Row],[MDS Census]]</f>
        <v>0</v>
      </c>
      <c r="S266" s="3">
        <v>0.10433333333333333</v>
      </c>
      <c r="T266" s="3">
        <v>1.982555555555555</v>
      </c>
      <c r="U266" s="3">
        <v>0</v>
      </c>
      <c r="V266" s="3">
        <f>SUM(Table2[[#This Row],[Occupational Therapist Hours]:[OT Aide Hours]])/Table2[[#This Row],[MDS Census]]</f>
        <v>3.5693652603572774E-2</v>
      </c>
      <c r="W266" s="3">
        <v>0.25788888888888889</v>
      </c>
      <c r="X266" s="3">
        <v>1.7048888888888896</v>
      </c>
      <c r="Y266" s="3">
        <v>0</v>
      </c>
      <c r="Z266" s="3">
        <f>SUM(Table2[[#This Row],[Physical Therapist (PT) Hours]:[PT Aide Hours]])/Table2[[#This Row],[MDS Census]]</f>
        <v>3.3570885594830874E-2</v>
      </c>
      <c r="AA266" s="3">
        <v>0</v>
      </c>
      <c r="AB266" s="3">
        <v>0</v>
      </c>
      <c r="AC266" s="3">
        <v>0</v>
      </c>
      <c r="AD266" s="3">
        <v>0</v>
      </c>
      <c r="AE266" s="3">
        <v>0</v>
      </c>
      <c r="AF266" s="3">
        <v>0</v>
      </c>
      <c r="AG266" s="3">
        <v>0</v>
      </c>
      <c r="AH266" s="1" t="s">
        <v>264</v>
      </c>
      <c r="AI266" s="17">
        <v>7</v>
      </c>
      <c r="AJ266" s="1"/>
    </row>
    <row r="267" spans="1:36" x14ac:dyDescent="0.2">
      <c r="A267" s="1" t="s">
        <v>479</v>
      </c>
      <c r="B267" s="1" t="s">
        <v>750</v>
      </c>
      <c r="C267" s="1" t="s">
        <v>1062</v>
      </c>
      <c r="D267" s="1" t="s">
        <v>1276</v>
      </c>
      <c r="E267" s="3">
        <v>113.98888888888889</v>
      </c>
      <c r="F267" s="3">
        <v>25.662000000000003</v>
      </c>
      <c r="G267" s="3">
        <v>0</v>
      </c>
      <c r="H267" s="3">
        <v>0</v>
      </c>
      <c r="I267" s="3">
        <v>0</v>
      </c>
      <c r="J267" s="3">
        <v>0</v>
      </c>
      <c r="K267" s="3">
        <v>0</v>
      </c>
      <c r="L267" s="3">
        <v>0</v>
      </c>
      <c r="M267" s="3">
        <v>6.6926666666666659</v>
      </c>
      <c r="N267" s="3">
        <v>3.5277777777777777</v>
      </c>
      <c r="O267" s="3">
        <f>SUM(Table2[[#This Row],[Qualified Social Work Staff Hours]:[Other Social Work Staff Hours]])/Table2[[#This Row],[MDS Census]]</f>
        <v>8.9661760405497587E-2</v>
      </c>
      <c r="P267" s="3">
        <v>7.8166666666666664</v>
      </c>
      <c r="Q267" s="3">
        <v>12.563222222222223</v>
      </c>
      <c r="R267" s="3">
        <f>SUM(Table2[[#This Row],[Qualified Activities Professional Hours]:[Other Activities Professional Hours]])/Table2[[#This Row],[MDS Census]]</f>
        <v>0.17878838093381422</v>
      </c>
      <c r="S267" s="3">
        <v>0</v>
      </c>
      <c r="T267" s="3">
        <v>0</v>
      </c>
      <c r="U267" s="3">
        <v>0</v>
      </c>
      <c r="V267" s="3">
        <f>SUM(Table2[[#This Row],[Occupational Therapist Hours]:[OT Aide Hours]])/Table2[[#This Row],[MDS Census]]</f>
        <v>0</v>
      </c>
      <c r="W267" s="3">
        <v>0</v>
      </c>
      <c r="X267" s="3">
        <v>0</v>
      </c>
      <c r="Y267" s="3">
        <v>0</v>
      </c>
      <c r="Z267" s="3">
        <f>SUM(Table2[[#This Row],[Physical Therapist (PT) Hours]:[PT Aide Hours]])/Table2[[#This Row],[MDS Census]]</f>
        <v>0</v>
      </c>
      <c r="AA267" s="3">
        <v>0</v>
      </c>
      <c r="AB267" s="3">
        <v>0</v>
      </c>
      <c r="AC267" s="3">
        <v>0</v>
      </c>
      <c r="AD267" s="3">
        <v>0</v>
      </c>
      <c r="AE267" s="3">
        <v>0</v>
      </c>
      <c r="AF267" s="3">
        <v>0</v>
      </c>
      <c r="AG267" s="3">
        <v>0</v>
      </c>
      <c r="AH267" s="1" t="s">
        <v>265</v>
      </c>
      <c r="AI267" s="17">
        <v>7</v>
      </c>
      <c r="AJ267" s="1"/>
    </row>
    <row r="268" spans="1:36" x14ac:dyDescent="0.2">
      <c r="A268" s="1" t="s">
        <v>479</v>
      </c>
      <c r="B268" s="1" t="s">
        <v>480</v>
      </c>
      <c r="C268" s="1" t="s">
        <v>990</v>
      </c>
      <c r="D268" s="1" t="s">
        <v>1261</v>
      </c>
      <c r="E268" s="3">
        <v>37.43333333333333</v>
      </c>
      <c r="F268" s="3">
        <v>10.958777777777778</v>
      </c>
      <c r="G268" s="3">
        <v>0</v>
      </c>
      <c r="H268" s="3">
        <v>0.13055555555555556</v>
      </c>
      <c r="I268" s="3">
        <v>0.16666666666666666</v>
      </c>
      <c r="J268" s="3">
        <v>0</v>
      </c>
      <c r="K268" s="3">
        <v>0</v>
      </c>
      <c r="L268" s="3">
        <v>0.61155555555555552</v>
      </c>
      <c r="M268" s="3">
        <v>0</v>
      </c>
      <c r="N268" s="3">
        <v>5.2490000000000014</v>
      </c>
      <c r="O268" s="3">
        <f>SUM(Table2[[#This Row],[Qualified Social Work Staff Hours]:[Other Social Work Staff Hours]])/Table2[[#This Row],[MDS Census]]</f>
        <v>0.14022261798753344</v>
      </c>
      <c r="P268" s="3">
        <v>5.1182222222222231</v>
      </c>
      <c r="Q268" s="3">
        <v>0</v>
      </c>
      <c r="R268" s="3">
        <f>SUM(Table2[[#This Row],[Qualified Activities Professional Hours]:[Other Activities Professional Hours]])/Table2[[#This Row],[MDS Census]]</f>
        <v>0.13672899970317606</v>
      </c>
      <c r="S268" s="3">
        <v>0.71944444444444455</v>
      </c>
      <c r="T268" s="3">
        <v>1.8356666666666668</v>
      </c>
      <c r="U268" s="3">
        <v>0</v>
      </c>
      <c r="V268" s="3">
        <f>SUM(Table2[[#This Row],[Occupational Therapist Hours]:[OT Aide Hours]])/Table2[[#This Row],[MDS Census]]</f>
        <v>6.8257643217571995E-2</v>
      </c>
      <c r="W268" s="3">
        <v>0.30388888888888893</v>
      </c>
      <c r="X268" s="3">
        <v>2.6613333333333329</v>
      </c>
      <c r="Y268" s="3">
        <v>0</v>
      </c>
      <c r="Z268" s="3">
        <f>SUM(Table2[[#This Row],[Physical Therapist (PT) Hours]:[PT Aide Hours]])/Table2[[#This Row],[MDS Census]]</f>
        <v>7.9213416444048668E-2</v>
      </c>
      <c r="AA268" s="3">
        <v>0</v>
      </c>
      <c r="AB268" s="3">
        <v>0</v>
      </c>
      <c r="AC268" s="3">
        <v>0</v>
      </c>
      <c r="AD268" s="3">
        <v>0</v>
      </c>
      <c r="AE268" s="3">
        <v>0</v>
      </c>
      <c r="AF268" s="3">
        <v>0</v>
      </c>
      <c r="AG268" s="3">
        <v>0</v>
      </c>
      <c r="AH268" s="1" t="s">
        <v>266</v>
      </c>
      <c r="AI268" s="17">
        <v>7</v>
      </c>
      <c r="AJ268" s="1"/>
    </row>
    <row r="269" spans="1:36" x14ac:dyDescent="0.2">
      <c r="A269" s="1" t="s">
        <v>479</v>
      </c>
      <c r="B269" s="1" t="s">
        <v>751</v>
      </c>
      <c r="C269" s="1" t="s">
        <v>1048</v>
      </c>
      <c r="D269" s="1" t="s">
        <v>1282</v>
      </c>
      <c r="E269" s="3">
        <v>23.477777777777778</v>
      </c>
      <c r="F269" s="3">
        <v>10.332333333333334</v>
      </c>
      <c r="G269" s="3">
        <v>0</v>
      </c>
      <c r="H269" s="3">
        <v>6.3E-2</v>
      </c>
      <c r="I269" s="3">
        <v>0.26666666666666666</v>
      </c>
      <c r="J269" s="3">
        <v>0</v>
      </c>
      <c r="K269" s="3">
        <v>0</v>
      </c>
      <c r="L269" s="3">
        <v>0.83133333333333359</v>
      </c>
      <c r="M269" s="3">
        <v>0</v>
      </c>
      <c r="N269" s="3">
        <v>5.2616666666666685</v>
      </c>
      <c r="O269" s="3">
        <f>SUM(Table2[[#This Row],[Qualified Social Work Staff Hours]:[Other Social Work Staff Hours]])/Table2[[#This Row],[MDS Census]]</f>
        <v>0.2241126360624705</v>
      </c>
      <c r="P269" s="3">
        <v>0</v>
      </c>
      <c r="Q269" s="3">
        <v>0</v>
      </c>
      <c r="R269" s="3">
        <f>SUM(Table2[[#This Row],[Qualified Activities Professional Hours]:[Other Activities Professional Hours]])/Table2[[#This Row],[MDS Census]]</f>
        <v>0</v>
      </c>
      <c r="S269" s="3">
        <v>1.7472222222222225</v>
      </c>
      <c r="T269" s="3">
        <v>4.1333333333333333E-2</v>
      </c>
      <c r="U269" s="3">
        <v>0</v>
      </c>
      <c r="V269" s="3">
        <f>SUM(Table2[[#This Row],[Occupational Therapist Hours]:[OT Aide Hours]])/Table2[[#This Row],[MDS Census]]</f>
        <v>7.6180785612872712E-2</v>
      </c>
      <c r="W269" s="3">
        <v>0.11877777777777782</v>
      </c>
      <c r="X269" s="3">
        <v>2.2265555555555543</v>
      </c>
      <c r="Y269" s="3">
        <v>0</v>
      </c>
      <c r="Z269" s="3">
        <f>SUM(Table2[[#This Row],[Physical Therapist (PT) Hours]:[PT Aide Hours]])/Table2[[#This Row],[MDS Census]]</f>
        <v>9.9895882631329813E-2</v>
      </c>
      <c r="AA269" s="3">
        <v>0</v>
      </c>
      <c r="AB269" s="3">
        <v>0</v>
      </c>
      <c r="AC269" s="3">
        <v>0</v>
      </c>
      <c r="AD269" s="3">
        <v>0</v>
      </c>
      <c r="AE269" s="3">
        <v>0</v>
      </c>
      <c r="AF269" s="3">
        <v>0</v>
      </c>
      <c r="AG269" s="3">
        <v>0</v>
      </c>
      <c r="AH269" s="1" t="s">
        <v>267</v>
      </c>
      <c r="AI269" s="17">
        <v>7</v>
      </c>
      <c r="AJ269" s="1"/>
    </row>
    <row r="270" spans="1:36" x14ac:dyDescent="0.2">
      <c r="A270" s="1" t="s">
        <v>479</v>
      </c>
      <c r="B270" s="1" t="s">
        <v>752</v>
      </c>
      <c r="C270" s="1" t="s">
        <v>1050</v>
      </c>
      <c r="D270" s="1" t="s">
        <v>1293</v>
      </c>
      <c r="E270" s="3">
        <v>77.811111111111117</v>
      </c>
      <c r="F270" s="3">
        <v>44.711555555555542</v>
      </c>
      <c r="G270" s="3">
        <v>0.6333333333333333</v>
      </c>
      <c r="H270" s="3">
        <v>0.32777777777777778</v>
      </c>
      <c r="I270" s="3">
        <v>0</v>
      </c>
      <c r="J270" s="3">
        <v>0</v>
      </c>
      <c r="K270" s="3">
        <v>0</v>
      </c>
      <c r="L270" s="3">
        <v>6.7264444444444447</v>
      </c>
      <c r="M270" s="3">
        <v>5.1067777777777774</v>
      </c>
      <c r="N270" s="3">
        <v>0</v>
      </c>
      <c r="O270" s="3">
        <f>SUM(Table2[[#This Row],[Qualified Social Work Staff Hours]:[Other Social Work Staff Hours]])/Table2[[#This Row],[MDS Census]]</f>
        <v>6.563044409538768E-2</v>
      </c>
      <c r="P270" s="3">
        <v>4.4151111111111128</v>
      </c>
      <c r="Q270" s="3">
        <v>1.1942222222222225</v>
      </c>
      <c r="R270" s="3">
        <f>SUM(Table2[[#This Row],[Qualified Activities Professional Hours]:[Other Activities Professional Hours]])/Table2[[#This Row],[MDS Census]]</f>
        <v>7.2089104669427417E-2</v>
      </c>
      <c r="S270" s="3">
        <v>11.426333333333332</v>
      </c>
      <c r="T270" s="3">
        <v>5.3021111111111114</v>
      </c>
      <c r="U270" s="3">
        <v>0</v>
      </c>
      <c r="V270" s="3">
        <f>SUM(Table2[[#This Row],[Occupational Therapist Hours]:[OT Aide Hours]])/Table2[[#This Row],[MDS Census]]</f>
        <v>0.21498786234470935</v>
      </c>
      <c r="W270" s="3">
        <v>5.2051111111111119</v>
      </c>
      <c r="X270" s="3">
        <v>7.3425555555555544</v>
      </c>
      <c r="Y270" s="3">
        <v>0</v>
      </c>
      <c r="Z270" s="3">
        <f>SUM(Table2[[#This Row],[Physical Therapist (PT) Hours]:[PT Aide Hours]])/Table2[[#This Row],[MDS Census]]</f>
        <v>0.16125803227188346</v>
      </c>
      <c r="AA270" s="3">
        <v>0</v>
      </c>
      <c r="AB270" s="3">
        <v>0</v>
      </c>
      <c r="AC270" s="3">
        <v>0</v>
      </c>
      <c r="AD270" s="3">
        <v>0</v>
      </c>
      <c r="AE270" s="3">
        <v>0</v>
      </c>
      <c r="AF270" s="3">
        <v>0</v>
      </c>
      <c r="AG270" s="3">
        <v>0</v>
      </c>
      <c r="AH270" s="1" t="s">
        <v>268</v>
      </c>
      <c r="AI270" s="17">
        <v>7</v>
      </c>
      <c r="AJ270" s="1"/>
    </row>
    <row r="271" spans="1:36" x14ac:dyDescent="0.2">
      <c r="A271" s="1" t="s">
        <v>479</v>
      </c>
      <c r="B271" s="1" t="s">
        <v>753</v>
      </c>
      <c r="C271" s="1" t="s">
        <v>1151</v>
      </c>
      <c r="D271" s="1" t="s">
        <v>1236</v>
      </c>
      <c r="E271" s="3">
        <v>54.222222222222221</v>
      </c>
      <c r="F271" s="3">
        <v>8.2672222222222231</v>
      </c>
      <c r="G271" s="3">
        <v>0</v>
      </c>
      <c r="H271" s="3">
        <v>0.16388888888888889</v>
      </c>
      <c r="I271" s="3">
        <v>0.25</v>
      </c>
      <c r="J271" s="3">
        <v>0</v>
      </c>
      <c r="K271" s="3">
        <v>0.22222222222222221</v>
      </c>
      <c r="L271" s="3">
        <v>0.76022222222222224</v>
      </c>
      <c r="M271" s="3">
        <v>0</v>
      </c>
      <c r="N271" s="3">
        <v>4.4269999999999996</v>
      </c>
      <c r="O271" s="3">
        <f>SUM(Table2[[#This Row],[Qualified Social Work Staff Hours]:[Other Social Work Staff Hours]])/Table2[[#This Row],[MDS Census]]</f>
        <v>8.164549180327868E-2</v>
      </c>
      <c r="P271" s="3">
        <v>6.0128888888888889</v>
      </c>
      <c r="Q271" s="3">
        <v>1.3855555555555554</v>
      </c>
      <c r="R271" s="3">
        <f>SUM(Table2[[#This Row],[Qualified Activities Professional Hours]:[Other Activities Professional Hours]])/Table2[[#This Row],[MDS Census]]</f>
        <v>0.13644672131147542</v>
      </c>
      <c r="S271" s="3">
        <v>5.5007777777777784</v>
      </c>
      <c r="T271" s="3">
        <v>0</v>
      </c>
      <c r="U271" s="3">
        <v>0</v>
      </c>
      <c r="V271" s="3">
        <f>SUM(Table2[[#This Row],[Occupational Therapist Hours]:[OT Aide Hours]])/Table2[[#This Row],[MDS Census]]</f>
        <v>0.10144877049180329</v>
      </c>
      <c r="W271" s="3">
        <v>2.1858888888888881</v>
      </c>
      <c r="X271" s="3">
        <v>0.15533333333333335</v>
      </c>
      <c r="Y271" s="3">
        <v>0</v>
      </c>
      <c r="Z271" s="3">
        <f>SUM(Table2[[#This Row],[Physical Therapist (PT) Hours]:[PT Aide Hours]])/Table2[[#This Row],[MDS Census]]</f>
        <v>4.3178278688524578E-2</v>
      </c>
      <c r="AA271" s="3">
        <v>0</v>
      </c>
      <c r="AB271" s="3">
        <v>0</v>
      </c>
      <c r="AC271" s="3">
        <v>0</v>
      </c>
      <c r="AD271" s="3">
        <v>0</v>
      </c>
      <c r="AE271" s="3">
        <v>0</v>
      </c>
      <c r="AF271" s="3">
        <v>0</v>
      </c>
      <c r="AG271" s="3">
        <v>0</v>
      </c>
      <c r="AH271" s="1" t="s">
        <v>269</v>
      </c>
      <c r="AI271" s="17">
        <v>7</v>
      </c>
      <c r="AJ271" s="1"/>
    </row>
    <row r="272" spans="1:36" x14ac:dyDescent="0.2">
      <c r="A272" s="1" t="s">
        <v>479</v>
      </c>
      <c r="B272" s="1" t="s">
        <v>754</v>
      </c>
      <c r="C272" s="1" t="s">
        <v>1109</v>
      </c>
      <c r="D272" s="1" t="s">
        <v>1256</v>
      </c>
      <c r="E272" s="3">
        <v>27.18888888888889</v>
      </c>
      <c r="F272" s="3">
        <v>10.062777777777777</v>
      </c>
      <c r="G272" s="3">
        <v>1.3888888888888888E-2</v>
      </c>
      <c r="H272" s="3">
        <v>8.1444444444444444E-2</v>
      </c>
      <c r="I272" s="3">
        <v>0.35</v>
      </c>
      <c r="J272" s="3">
        <v>0</v>
      </c>
      <c r="K272" s="3">
        <v>4.4444444444444446E-2</v>
      </c>
      <c r="L272" s="3">
        <v>0.21466666666666662</v>
      </c>
      <c r="M272" s="3">
        <v>0</v>
      </c>
      <c r="N272" s="3">
        <v>4.1273333333333326</v>
      </c>
      <c r="O272" s="3">
        <f>SUM(Table2[[#This Row],[Qualified Social Work Staff Hours]:[Other Social Work Staff Hours]])/Table2[[#This Row],[MDS Census]]</f>
        <v>0.1518022067838169</v>
      </c>
      <c r="P272" s="3">
        <v>0</v>
      </c>
      <c r="Q272" s="3">
        <v>1.020888888888889</v>
      </c>
      <c r="R272" s="3">
        <f>SUM(Table2[[#This Row],[Qualified Activities Professional Hours]:[Other Activities Professional Hours]])/Table2[[#This Row],[MDS Census]]</f>
        <v>3.754801798120147E-2</v>
      </c>
      <c r="S272" s="3">
        <v>0.13222222222222221</v>
      </c>
      <c r="T272" s="3">
        <v>1.3644444444444443</v>
      </c>
      <c r="U272" s="3">
        <v>0</v>
      </c>
      <c r="V272" s="3">
        <f>SUM(Table2[[#This Row],[Occupational Therapist Hours]:[OT Aide Hours]])/Table2[[#This Row],[MDS Census]]</f>
        <v>5.5046996322026968E-2</v>
      </c>
      <c r="W272" s="3">
        <v>1.2296666666666667</v>
      </c>
      <c r="X272" s="3">
        <v>2.9483333333333328</v>
      </c>
      <c r="Y272" s="3">
        <v>0</v>
      </c>
      <c r="Z272" s="3">
        <f>SUM(Table2[[#This Row],[Physical Therapist (PT) Hours]:[PT Aide Hours]])/Table2[[#This Row],[MDS Census]]</f>
        <v>0.15366571311810376</v>
      </c>
      <c r="AA272" s="3">
        <v>0</v>
      </c>
      <c r="AB272" s="3">
        <v>0</v>
      </c>
      <c r="AC272" s="3">
        <v>0</v>
      </c>
      <c r="AD272" s="3">
        <v>0</v>
      </c>
      <c r="AE272" s="3">
        <v>0</v>
      </c>
      <c r="AF272" s="3">
        <v>0</v>
      </c>
      <c r="AG272" s="3">
        <v>0</v>
      </c>
      <c r="AH272" s="1" t="s">
        <v>270</v>
      </c>
      <c r="AI272" s="17">
        <v>7</v>
      </c>
      <c r="AJ272" s="1"/>
    </row>
    <row r="273" spans="1:36" x14ac:dyDescent="0.2">
      <c r="A273" s="1" t="s">
        <v>479</v>
      </c>
      <c r="B273" s="1" t="s">
        <v>755</v>
      </c>
      <c r="C273" s="1" t="s">
        <v>1071</v>
      </c>
      <c r="D273" s="1" t="s">
        <v>1246</v>
      </c>
      <c r="E273" s="3">
        <v>66.855555555555554</v>
      </c>
      <c r="F273" s="3">
        <v>5.6</v>
      </c>
      <c r="G273" s="3">
        <v>0.49444444444444446</v>
      </c>
      <c r="H273" s="3">
        <v>0.63055555555555554</v>
      </c>
      <c r="I273" s="3">
        <v>0.125</v>
      </c>
      <c r="J273" s="3">
        <v>0</v>
      </c>
      <c r="K273" s="3">
        <v>0</v>
      </c>
      <c r="L273" s="3">
        <v>4.4744444444444422</v>
      </c>
      <c r="M273" s="3">
        <v>4.8</v>
      </c>
      <c r="N273" s="3">
        <v>15.344444444444445</v>
      </c>
      <c r="O273" s="3">
        <f>SUM(Table2[[#This Row],[Qualified Social Work Staff Hours]:[Other Social Work Staff Hours]])/Table2[[#This Row],[MDS Census]]</f>
        <v>0.3013129466511551</v>
      </c>
      <c r="P273" s="3">
        <v>9.2055555555555557</v>
      </c>
      <c r="Q273" s="3">
        <v>4.5750000000000002</v>
      </c>
      <c r="R273" s="3">
        <f>SUM(Table2[[#This Row],[Qualified Activities Professional Hours]:[Other Activities Professional Hours]])/Table2[[#This Row],[MDS Census]]</f>
        <v>0.20612431444241316</v>
      </c>
      <c r="S273" s="3">
        <v>4.759444444444445</v>
      </c>
      <c r="T273" s="3">
        <v>8.4390000000000001</v>
      </c>
      <c r="U273" s="3">
        <v>0</v>
      </c>
      <c r="V273" s="3">
        <f>SUM(Table2[[#This Row],[Occupational Therapist Hours]:[OT Aide Hours]])/Table2[[#This Row],[MDS Census]]</f>
        <v>0.19741731760013295</v>
      </c>
      <c r="W273" s="3">
        <v>11.259333333333332</v>
      </c>
      <c r="X273" s="3">
        <v>19.313333333333333</v>
      </c>
      <c r="Y273" s="3">
        <v>4.9555555555555548</v>
      </c>
      <c r="Z273" s="3">
        <f>SUM(Table2[[#This Row],[Physical Therapist (PT) Hours]:[PT Aide Hours]])/Table2[[#This Row],[MDS Census]]</f>
        <v>0.53141764999169017</v>
      </c>
      <c r="AA273" s="3">
        <v>0</v>
      </c>
      <c r="AB273" s="3">
        <v>0</v>
      </c>
      <c r="AC273" s="3">
        <v>0</v>
      </c>
      <c r="AD273" s="3">
        <v>0</v>
      </c>
      <c r="AE273" s="3">
        <v>0</v>
      </c>
      <c r="AF273" s="3">
        <v>0</v>
      </c>
      <c r="AG273" s="3">
        <v>0</v>
      </c>
      <c r="AH273" s="1" t="s">
        <v>271</v>
      </c>
      <c r="AI273" s="17">
        <v>7</v>
      </c>
      <c r="AJ273" s="1"/>
    </row>
    <row r="274" spans="1:36" x14ac:dyDescent="0.2">
      <c r="A274" s="1" t="s">
        <v>479</v>
      </c>
      <c r="B274" s="1" t="s">
        <v>756</v>
      </c>
      <c r="C274" s="1" t="s">
        <v>1012</v>
      </c>
      <c r="D274" s="1" t="s">
        <v>1229</v>
      </c>
      <c r="E274" s="3">
        <v>56.022222222222226</v>
      </c>
      <c r="F274" s="3">
        <v>11.004000000000003</v>
      </c>
      <c r="G274" s="3">
        <v>0.72777777777777775</v>
      </c>
      <c r="H274" s="3">
        <v>0.17866666666666664</v>
      </c>
      <c r="I274" s="3">
        <v>0.51388888888888884</v>
      </c>
      <c r="J274" s="3">
        <v>0</v>
      </c>
      <c r="K274" s="3">
        <v>0</v>
      </c>
      <c r="L274" s="3">
        <v>2.5544444444444445</v>
      </c>
      <c r="M274" s="3">
        <v>0</v>
      </c>
      <c r="N274" s="3">
        <v>5.2391111111111117</v>
      </c>
      <c r="O274" s="3">
        <f>SUM(Table2[[#This Row],[Qualified Social Work Staff Hours]:[Other Social Work Staff Hours]])/Table2[[#This Row],[MDS Census]]</f>
        <v>9.3518445061483546E-2</v>
      </c>
      <c r="P274" s="3">
        <v>1.9281111111111113</v>
      </c>
      <c r="Q274" s="3">
        <v>0.14922222222222223</v>
      </c>
      <c r="R274" s="3">
        <f>SUM(Table2[[#This Row],[Qualified Activities Professional Hours]:[Other Activities Professional Hours]])/Table2[[#This Row],[MDS Census]]</f>
        <v>3.7080523601745345E-2</v>
      </c>
      <c r="S274" s="3">
        <v>3.2206666666666655</v>
      </c>
      <c r="T274" s="3">
        <v>5.1651111111111101</v>
      </c>
      <c r="U274" s="3">
        <v>0</v>
      </c>
      <c r="V274" s="3">
        <f>SUM(Table2[[#This Row],[Occupational Therapist Hours]:[OT Aide Hours]])/Table2[[#This Row],[MDS Census]]</f>
        <v>0.14968663228877424</v>
      </c>
      <c r="W274" s="3">
        <v>3.0352222222222216</v>
      </c>
      <c r="X274" s="3">
        <v>3.6130000000000009</v>
      </c>
      <c r="Y274" s="3">
        <v>0</v>
      </c>
      <c r="Z274" s="3">
        <f>SUM(Table2[[#This Row],[Physical Therapist (PT) Hours]:[PT Aide Hours]])/Table2[[#This Row],[MDS Census]]</f>
        <v>0.11867116223720746</v>
      </c>
      <c r="AA274" s="3">
        <v>0</v>
      </c>
      <c r="AB274" s="3">
        <v>0</v>
      </c>
      <c r="AC274" s="3">
        <v>0</v>
      </c>
      <c r="AD274" s="3">
        <v>0</v>
      </c>
      <c r="AE274" s="3">
        <v>0</v>
      </c>
      <c r="AF274" s="3">
        <v>0</v>
      </c>
      <c r="AG274" s="3">
        <v>0</v>
      </c>
      <c r="AH274" s="1" t="s">
        <v>272</v>
      </c>
      <c r="AI274" s="17">
        <v>7</v>
      </c>
      <c r="AJ274" s="1"/>
    </row>
    <row r="275" spans="1:36" x14ac:dyDescent="0.2">
      <c r="A275" s="1" t="s">
        <v>479</v>
      </c>
      <c r="B275" s="1" t="s">
        <v>757</v>
      </c>
      <c r="C275" s="1" t="s">
        <v>1035</v>
      </c>
      <c r="D275" s="1" t="s">
        <v>1204</v>
      </c>
      <c r="E275" s="3">
        <v>74.766666666666666</v>
      </c>
      <c r="F275" s="3">
        <v>9.8331111111111067</v>
      </c>
      <c r="G275" s="3">
        <v>0</v>
      </c>
      <c r="H275" s="3">
        <v>0.24722222222222223</v>
      </c>
      <c r="I275" s="3">
        <v>0.43333333333333335</v>
      </c>
      <c r="J275" s="3">
        <v>0</v>
      </c>
      <c r="K275" s="3">
        <v>0</v>
      </c>
      <c r="L275" s="3">
        <v>0.22033333333333335</v>
      </c>
      <c r="M275" s="3">
        <v>0</v>
      </c>
      <c r="N275" s="3">
        <v>4.0344444444444445</v>
      </c>
      <c r="O275" s="3">
        <f>SUM(Table2[[#This Row],[Qualified Social Work Staff Hours]:[Other Social Work Staff Hours]])/Table2[[#This Row],[MDS Census]]</f>
        <v>5.3960469609154404E-2</v>
      </c>
      <c r="P275" s="3">
        <v>0</v>
      </c>
      <c r="Q275" s="3">
        <v>3.5437777777777786</v>
      </c>
      <c r="R275" s="3">
        <f>SUM(Table2[[#This Row],[Qualified Activities Professional Hours]:[Other Activities Professional Hours]])/Table2[[#This Row],[MDS Census]]</f>
        <v>4.7397830286818259E-2</v>
      </c>
      <c r="S275" s="3">
        <v>3.4880000000000013</v>
      </c>
      <c r="T275" s="3">
        <v>2.1666666666666667E-2</v>
      </c>
      <c r="U275" s="3">
        <v>0</v>
      </c>
      <c r="V275" s="3">
        <f>SUM(Table2[[#This Row],[Occupational Therapist Hours]:[OT Aide Hours]])/Table2[[#This Row],[MDS Census]]</f>
        <v>4.694159607668303E-2</v>
      </c>
      <c r="W275" s="3">
        <v>4.2118888888888888</v>
      </c>
      <c r="X275" s="3">
        <v>0</v>
      </c>
      <c r="Y275" s="3">
        <v>0</v>
      </c>
      <c r="Z275" s="3">
        <f>SUM(Table2[[#This Row],[Physical Therapist (PT) Hours]:[PT Aide Hours]])/Table2[[#This Row],[MDS Census]]</f>
        <v>5.6333779164809035E-2</v>
      </c>
      <c r="AA275" s="3">
        <v>0</v>
      </c>
      <c r="AB275" s="3">
        <v>0</v>
      </c>
      <c r="AC275" s="3">
        <v>0</v>
      </c>
      <c r="AD275" s="3">
        <v>0</v>
      </c>
      <c r="AE275" s="3">
        <v>0</v>
      </c>
      <c r="AF275" s="3">
        <v>0</v>
      </c>
      <c r="AG275" s="3">
        <v>0</v>
      </c>
      <c r="AH275" s="1" t="s">
        <v>273</v>
      </c>
      <c r="AI275" s="17">
        <v>7</v>
      </c>
      <c r="AJ275" s="1"/>
    </row>
    <row r="276" spans="1:36" x14ac:dyDescent="0.2">
      <c r="A276" s="1" t="s">
        <v>479</v>
      </c>
      <c r="B276" s="1" t="s">
        <v>758</v>
      </c>
      <c r="C276" s="1" t="s">
        <v>1003</v>
      </c>
      <c r="D276" s="1" t="s">
        <v>1251</v>
      </c>
      <c r="E276" s="3">
        <v>30.888888888888889</v>
      </c>
      <c r="F276" s="3">
        <v>3.4666666666666665E-2</v>
      </c>
      <c r="G276" s="3">
        <v>2.7777777777777776E-2</v>
      </c>
      <c r="H276" s="3">
        <v>0.36944444444444446</v>
      </c>
      <c r="I276" s="3">
        <v>0.1</v>
      </c>
      <c r="J276" s="3">
        <v>0</v>
      </c>
      <c r="K276" s="3">
        <v>0</v>
      </c>
      <c r="L276" s="3">
        <v>0.71822222222222221</v>
      </c>
      <c r="M276" s="3">
        <v>5.2975555555555562</v>
      </c>
      <c r="N276" s="3">
        <v>0</v>
      </c>
      <c r="O276" s="3">
        <f>SUM(Table2[[#This Row],[Qualified Social Work Staff Hours]:[Other Social Work Staff Hours]])/Table2[[#This Row],[MDS Census]]</f>
        <v>0.17150359712230218</v>
      </c>
      <c r="P276" s="3">
        <v>11.609888888888889</v>
      </c>
      <c r="Q276" s="3">
        <v>0</v>
      </c>
      <c r="R276" s="3">
        <f>SUM(Table2[[#This Row],[Qualified Activities Professional Hours]:[Other Activities Professional Hours]])/Table2[[#This Row],[MDS Census]]</f>
        <v>0.37585971223021586</v>
      </c>
      <c r="S276" s="3">
        <v>0.50255555555555553</v>
      </c>
      <c r="T276" s="3">
        <v>4.1980000000000004</v>
      </c>
      <c r="U276" s="3">
        <v>0</v>
      </c>
      <c r="V276" s="3">
        <f>SUM(Table2[[#This Row],[Occupational Therapist Hours]:[OT Aide Hours]])/Table2[[#This Row],[MDS Census]]</f>
        <v>0.15217625899280576</v>
      </c>
      <c r="W276" s="3">
        <v>0.55277777777777781</v>
      </c>
      <c r="X276" s="3">
        <v>3.6169999999999995</v>
      </c>
      <c r="Y276" s="3">
        <v>0</v>
      </c>
      <c r="Z276" s="3">
        <f>SUM(Table2[[#This Row],[Physical Therapist (PT) Hours]:[PT Aide Hours]])/Table2[[#This Row],[MDS Census]]</f>
        <v>0.13499280575539566</v>
      </c>
      <c r="AA276" s="3">
        <v>0</v>
      </c>
      <c r="AB276" s="3">
        <v>0</v>
      </c>
      <c r="AC276" s="3">
        <v>0</v>
      </c>
      <c r="AD276" s="3">
        <v>0</v>
      </c>
      <c r="AE276" s="3">
        <v>0</v>
      </c>
      <c r="AF276" s="3">
        <v>0</v>
      </c>
      <c r="AG276" s="3">
        <v>0</v>
      </c>
      <c r="AH276" s="1" t="s">
        <v>274</v>
      </c>
      <c r="AI276" s="17">
        <v>7</v>
      </c>
      <c r="AJ276" s="1"/>
    </row>
    <row r="277" spans="1:36" x14ac:dyDescent="0.2">
      <c r="A277" s="1" t="s">
        <v>479</v>
      </c>
      <c r="B277" s="1" t="s">
        <v>759</v>
      </c>
      <c r="C277" s="1" t="s">
        <v>1152</v>
      </c>
      <c r="D277" s="1" t="s">
        <v>1205</v>
      </c>
      <c r="E277" s="3">
        <v>43</v>
      </c>
      <c r="F277" s="3">
        <v>4.416666666666667</v>
      </c>
      <c r="G277" s="3">
        <v>0.33333333333333331</v>
      </c>
      <c r="H277" s="3">
        <v>0.10833333333333334</v>
      </c>
      <c r="I277" s="3">
        <v>8.3333333333333329E-2</v>
      </c>
      <c r="J277" s="3">
        <v>0</v>
      </c>
      <c r="K277" s="3">
        <v>0</v>
      </c>
      <c r="L277" s="3">
        <v>0.94955555555555515</v>
      </c>
      <c r="M277" s="3">
        <v>0</v>
      </c>
      <c r="N277" s="3">
        <v>4.0361111111111114</v>
      </c>
      <c r="O277" s="3">
        <f>SUM(Table2[[#This Row],[Qualified Social Work Staff Hours]:[Other Social Work Staff Hours]])/Table2[[#This Row],[MDS Census]]</f>
        <v>9.3863049095607248E-2</v>
      </c>
      <c r="P277" s="3">
        <v>0</v>
      </c>
      <c r="Q277" s="3">
        <v>4.1361111111111111</v>
      </c>
      <c r="R277" s="3">
        <f>SUM(Table2[[#This Row],[Qualified Activities Professional Hours]:[Other Activities Professional Hours]])/Table2[[#This Row],[MDS Census]]</f>
        <v>9.6188630490956065E-2</v>
      </c>
      <c r="S277" s="3">
        <v>0.8583333333333335</v>
      </c>
      <c r="T277" s="3">
        <v>4.387555555555557</v>
      </c>
      <c r="U277" s="3">
        <v>0</v>
      </c>
      <c r="V277" s="3">
        <f>SUM(Table2[[#This Row],[Occupational Therapist Hours]:[OT Aide Hours]])/Table2[[#This Row],[MDS Census]]</f>
        <v>0.12199741602067186</v>
      </c>
      <c r="W277" s="3">
        <v>0.47855555555555562</v>
      </c>
      <c r="X277" s="3">
        <v>7.8245555555555573</v>
      </c>
      <c r="Y277" s="3">
        <v>0</v>
      </c>
      <c r="Z277" s="3">
        <f>SUM(Table2[[#This Row],[Physical Therapist (PT) Hours]:[PT Aide Hours]])/Table2[[#This Row],[MDS Census]]</f>
        <v>0.19309560723514216</v>
      </c>
      <c r="AA277" s="3">
        <v>0</v>
      </c>
      <c r="AB277" s="3">
        <v>0</v>
      </c>
      <c r="AC277" s="3">
        <v>0</v>
      </c>
      <c r="AD277" s="3">
        <v>0</v>
      </c>
      <c r="AE277" s="3">
        <v>0</v>
      </c>
      <c r="AF277" s="3">
        <v>0</v>
      </c>
      <c r="AG277" s="3">
        <v>0</v>
      </c>
      <c r="AH277" s="1" t="s">
        <v>275</v>
      </c>
      <c r="AI277" s="17">
        <v>7</v>
      </c>
      <c r="AJ277" s="1"/>
    </row>
    <row r="278" spans="1:36" x14ac:dyDescent="0.2">
      <c r="A278" s="1" t="s">
        <v>479</v>
      </c>
      <c r="B278" s="1" t="s">
        <v>760</v>
      </c>
      <c r="C278" s="1" t="s">
        <v>1025</v>
      </c>
      <c r="D278" s="1" t="s">
        <v>1276</v>
      </c>
      <c r="E278" s="3">
        <v>18.866666666666667</v>
      </c>
      <c r="F278" s="3">
        <v>2.3893333333333371</v>
      </c>
      <c r="G278" s="3">
        <v>0.128</v>
      </c>
      <c r="H278" s="3">
        <v>0.11633333333333334</v>
      </c>
      <c r="I278" s="3">
        <v>9.01111111111111E-2</v>
      </c>
      <c r="J278" s="3">
        <v>0</v>
      </c>
      <c r="K278" s="3">
        <v>0</v>
      </c>
      <c r="L278" s="3">
        <v>1.664666666666667</v>
      </c>
      <c r="M278" s="3">
        <v>2.4266666666666703</v>
      </c>
      <c r="N278" s="3">
        <v>0</v>
      </c>
      <c r="O278" s="3">
        <f>SUM(Table2[[#This Row],[Qualified Social Work Staff Hours]:[Other Social Work Staff Hours]])/Table2[[#This Row],[MDS Census]]</f>
        <v>0.12862190812720867</v>
      </c>
      <c r="P278" s="3">
        <v>2.0677777777777782</v>
      </c>
      <c r="Q278" s="3">
        <v>2.9302222222222225</v>
      </c>
      <c r="R278" s="3">
        <f>SUM(Table2[[#This Row],[Qualified Activities Professional Hours]:[Other Activities Professional Hours]])/Table2[[#This Row],[MDS Census]]</f>
        <v>0.26491166077738521</v>
      </c>
      <c r="S278" s="3">
        <v>0.61</v>
      </c>
      <c r="T278" s="3">
        <v>1.7161111111111114</v>
      </c>
      <c r="U278" s="3">
        <v>0</v>
      </c>
      <c r="V278" s="3">
        <f>SUM(Table2[[#This Row],[Occupational Therapist Hours]:[OT Aide Hours]])/Table2[[#This Row],[MDS Census]]</f>
        <v>0.12329210836277976</v>
      </c>
      <c r="W278" s="3">
        <v>3.6360000000000019</v>
      </c>
      <c r="X278" s="3">
        <v>1.5604444444444447</v>
      </c>
      <c r="Y278" s="3">
        <v>0</v>
      </c>
      <c r="Z278" s="3">
        <f>SUM(Table2[[#This Row],[Physical Therapist (PT) Hours]:[PT Aide Hours]])/Table2[[#This Row],[MDS Census]]</f>
        <v>0.27542991755005902</v>
      </c>
      <c r="AA278" s="3">
        <v>0</v>
      </c>
      <c r="AB278" s="3">
        <v>0</v>
      </c>
      <c r="AC278" s="3">
        <v>0</v>
      </c>
      <c r="AD278" s="3">
        <v>0</v>
      </c>
      <c r="AE278" s="3">
        <v>0</v>
      </c>
      <c r="AF278" s="3">
        <v>0</v>
      </c>
      <c r="AG278" s="3">
        <v>0</v>
      </c>
      <c r="AH278" s="1" t="s">
        <v>276</v>
      </c>
      <c r="AI278" s="17">
        <v>7</v>
      </c>
      <c r="AJ278" s="1"/>
    </row>
    <row r="279" spans="1:36" x14ac:dyDescent="0.2">
      <c r="A279" s="1" t="s">
        <v>479</v>
      </c>
      <c r="B279" s="1" t="s">
        <v>761</v>
      </c>
      <c r="C279" s="1" t="s">
        <v>1007</v>
      </c>
      <c r="D279" s="1" t="s">
        <v>1310</v>
      </c>
      <c r="E279" s="3">
        <v>36.477777777777774</v>
      </c>
      <c r="F279" s="3">
        <v>2.6666666666666665</v>
      </c>
      <c r="G279" s="3">
        <v>3.0555555555555555E-2</v>
      </c>
      <c r="H279" s="3">
        <v>0.25833333333333336</v>
      </c>
      <c r="I279" s="3">
        <v>0.26666666666666666</v>
      </c>
      <c r="J279" s="3">
        <v>0</v>
      </c>
      <c r="K279" s="3">
        <v>0</v>
      </c>
      <c r="L279" s="3">
        <v>0.84611111111111137</v>
      </c>
      <c r="M279" s="3">
        <v>0</v>
      </c>
      <c r="N279" s="3">
        <v>4.7702222222222224</v>
      </c>
      <c r="O279" s="3">
        <f>SUM(Table2[[#This Row],[Qualified Social Work Staff Hours]:[Other Social Work Staff Hours]])/Table2[[#This Row],[MDS Census]]</f>
        <v>0.13077063661285412</v>
      </c>
      <c r="P279" s="3">
        <v>4.1948888888888876</v>
      </c>
      <c r="Q279" s="3">
        <v>0</v>
      </c>
      <c r="R279" s="3">
        <f>SUM(Table2[[#This Row],[Qualified Activities Professional Hours]:[Other Activities Professional Hours]])/Table2[[#This Row],[MDS Census]]</f>
        <v>0.11499847700274136</v>
      </c>
      <c r="S279" s="3">
        <v>2.3201111111111117</v>
      </c>
      <c r="T279" s="3">
        <v>4.4222222222222225E-2</v>
      </c>
      <c r="U279" s="3">
        <v>0</v>
      </c>
      <c r="V279" s="3">
        <f>SUM(Table2[[#This Row],[Occupational Therapist Hours]:[OT Aide Hours]])/Table2[[#This Row],[MDS Census]]</f>
        <v>6.4815717331708836E-2</v>
      </c>
      <c r="W279" s="3">
        <v>0.40055555555555566</v>
      </c>
      <c r="X279" s="3">
        <v>4.1232222222222203</v>
      </c>
      <c r="Y279" s="3">
        <v>0</v>
      </c>
      <c r="Z279" s="3">
        <f>SUM(Table2[[#This Row],[Physical Therapist (PT) Hours]:[PT Aide Hours]])/Table2[[#This Row],[MDS Census]]</f>
        <v>0.12401462077368258</v>
      </c>
      <c r="AA279" s="3">
        <v>0</v>
      </c>
      <c r="AB279" s="3">
        <v>0</v>
      </c>
      <c r="AC279" s="3">
        <v>0</v>
      </c>
      <c r="AD279" s="3">
        <v>0.92133333333333334</v>
      </c>
      <c r="AE279" s="3">
        <v>0</v>
      </c>
      <c r="AF279" s="3">
        <v>0</v>
      </c>
      <c r="AG279" s="3">
        <v>0</v>
      </c>
      <c r="AH279" s="1" t="s">
        <v>277</v>
      </c>
      <c r="AI279" s="17">
        <v>7</v>
      </c>
      <c r="AJ279" s="1"/>
    </row>
    <row r="280" spans="1:36" x14ac:dyDescent="0.2">
      <c r="A280" s="1" t="s">
        <v>479</v>
      </c>
      <c r="B280" s="1" t="s">
        <v>762</v>
      </c>
      <c r="C280" s="1" t="s">
        <v>1153</v>
      </c>
      <c r="D280" s="1" t="s">
        <v>1277</v>
      </c>
      <c r="E280" s="3">
        <v>23.733333333333334</v>
      </c>
      <c r="F280" s="3">
        <v>5.6888888888888891</v>
      </c>
      <c r="G280" s="3">
        <v>0.21111111111111111</v>
      </c>
      <c r="H280" s="3">
        <v>0.1111111111111111</v>
      </c>
      <c r="I280" s="3">
        <v>0.2</v>
      </c>
      <c r="J280" s="3">
        <v>0</v>
      </c>
      <c r="K280" s="3">
        <v>0</v>
      </c>
      <c r="L280" s="3">
        <v>0.11911111111111111</v>
      </c>
      <c r="M280" s="3">
        <v>0</v>
      </c>
      <c r="N280" s="3">
        <v>5.5694444444444446</v>
      </c>
      <c r="O280" s="3">
        <f>SUM(Table2[[#This Row],[Qualified Social Work Staff Hours]:[Other Social Work Staff Hours]])/Table2[[#This Row],[MDS Census]]</f>
        <v>0.23466760299625469</v>
      </c>
      <c r="P280" s="3">
        <v>5.2722222222222221</v>
      </c>
      <c r="Q280" s="3">
        <v>0</v>
      </c>
      <c r="R280" s="3">
        <f>SUM(Table2[[#This Row],[Qualified Activities Professional Hours]:[Other Activities Professional Hours]])/Table2[[#This Row],[MDS Census]]</f>
        <v>0.22214419475655431</v>
      </c>
      <c r="S280" s="3">
        <v>0.15622222222222223</v>
      </c>
      <c r="T280" s="3">
        <v>4.546888888888887</v>
      </c>
      <c r="U280" s="3">
        <v>0</v>
      </c>
      <c r="V280" s="3">
        <f>SUM(Table2[[#This Row],[Occupational Therapist Hours]:[OT Aide Hours]])/Table2[[#This Row],[MDS Census]]</f>
        <v>0.19816479400749057</v>
      </c>
      <c r="W280" s="3">
        <v>0.27266666666666667</v>
      </c>
      <c r="X280" s="3">
        <v>5.6890000000000009</v>
      </c>
      <c r="Y280" s="3">
        <v>0</v>
      </c>
      <c r="Z280" s="3">
        <f>SUM(Table2[[#This Row],[Physical Therapist (PT) Hours]:[PT Aide Hours]])/Table2[[#This Row],[MDS Census]]</f>
        <v>0.25119382022471914</v>
      </c>
      <c r="AA280" s="3">
        <v>0</v>
      </c>
      <c r="AB280" s="3">
        <v>0</v>
      </c>
      <c r="AC280" s="3">
        <v>0</v>
      </c>
      <c r="AD280" s="3">
        <v>0</v>
      </c>
      <c r="AE280" s="3">
        <v>0</v>
      </c>
      <c r="AF280" s="3">
        <v>0</v>
      </c>
      <c r="AG280" s="3">
        <v>0</v>
      </c>
      <c r="AH280" s="1" t="s">
        <v>278</v>
      </c>
      <c r="AI280" s="17">
        <v>7</v>
      </c>
      <c r="AJ280" s="1"/>
    </row>
    <row r="281" spans="1:36" x14ac:dyDescent="0.2">
      <c r="A281" s="1" t="s">
        <v>479</v>
      </c>
      <c r="B281" s="1" t="s">
        <v>763</v>
      </c>
      <c r="C281" s="1" t="s">
        <v>1102</v>
      </c>
      <c r="D281" s="1" t="s">
        <v>1250</v>
      </c>
      <c r="E281" s="3">
        <v>58.111111111111114</v>
      </c>
      <c r="F281" s="3">
        <v>5.8601111111111104</v>
      </c>
      <c r="G281" s="3">
        <v>0</v>
      </c>
      <c r="H281" s="3">
        <v>0</v>
      </c>
      <c r="I281" s="3">
        <v>5.8264444444444461</v>
      </c>
      <c r="J281" s="3">
        <v>0</v>
      </c>
      <c r="K281" s="3">
        <v>0</v>
      </c>
      <c r="L281" s="3">
        <v>1.0534444444444444</v>
      </c>
      <c r="M281" s="3">
        <v>4.0740000000000007</v>
      </c>
      <c r="N281" s="3">
        <v>0</v>
      </c>
      <c r="O281" s="3">
        <f>SUM(Table2[[#This Row],[Qualified Social Work Staff Hours]:[Other Social Work Staff Hours]])/Table2[[#This Row],[MDS Census]]</f>
        <v>7.0107074569789679E-2</v>
      </c>
      <c r="P281" s="3">
        <v>3.911888888888889</v>
      </c>
      <c r="Q281" s="3">
        <v>11.082999999999998</v>
      </c>
      <c r="R281" s="3">
        <f>SUM(Table2[[#This Row],[Qualified Activities Professional Hours]:[Other Activities Professional Hours]])/Table2[[#This Row],[MDS Census]]</f>
        <v>0.25803824091778199</v>
      </c>
      <c r="S281" s="3">
        <v>0.96666666666666667</v>
      </c>
      <c r="T281" s="3">
        <v>0</v>
      </c>
      <c r="U281" s="3">
        <v>4.5474444444444435</v>
      </c>
      <c r="V281" s="3">
        <f>SUM(Table2[[#This Row],[Occupational Therapist Hours]:[OT Aide Hours]])/Table2[[#This Row],[MDS Census]]</f>
        <v>9.4889101338432105E-2</v>
      </c>
      <c r="W281" s="3">
        <v>0.12466666666666668</v>
      </c>
      <c r="X281" s="3">
        <v>0</v>
      </c>
      <c r="Y281" s="3">
        <v>2.1888888888888888E-2</v>
      </c>
      <c r="Z281" s="3">
        <f>SUM(Table2[[#This Row],[Physical Therapist (PT) Hours]:[PT Aide Hours]])/Table2[[#This Row],[MDS Census]]</f>
        <v>2.5219885277246654E-3</v>
      </c>
      <c r="AA281" s="3">
        <v>0</v>
      </c>
      <c r="AB281" s="3">
        <v>0</v>
      </c>
      <c r="AC281" s="3">
        <v>0</v>
      </c>
      <c r="AD281" s="3">
        <v>20.449888888888889</v>
      </c>
      <c r="AE281" s="3">
        <v>0</v>
      </c>
      <c r="AF281" s="3">
        <v>0</v>
      </c>
      <c r="AG281" s="3">
        <v>0</v>
      </c>
      <c r="AH281" s="1" t="s">
        <v>279</v>
      </c>
      <c r="AI281" s="17">
        <v>7</v>
      </c>
      <c r="AJ281" s="1"/>
    </row>
    <row r="282" spans="1:36" x14ac:dyDescent="0.2">
      <c r="A282" s="1" t="s">
        <v>479</v>
      </c>
      <c r="B282" s="1" t="s">
        <v>764</v>
      </c>
      <c r="C282" s="1" t="s">
        <v>1115</v>
      </c>
      <c r="D282" s="1" t="s">
        <v>1274</v>
      </c>
      <c r="E282" s="3">
        <v>37.1</v>
      </c>
      <c r="F282" s="3">
        <v>3.5555555555555554</v>
      </c>
      <c r="G282" s="3">
        <v>8.1666666666666679E-2</v>
      </c>
      <c r="H282" s="3">
        <v>0.24444444444444444</v>
      </c>
      <c r="I282" s="3">
        <v>0</v>
      </c>
      <c r="J282" s="3">
        <v>0</v>
      </c>
      <c r="K282" s="3">
        <v>0</v>
      </c>
      <c r="L282" s="3">
        <v>2.5278888888888895</v>
      </c>
      <c r="M282" s="3">
        <v>5.3322222222222226</v>
      </c>
      <c r="N282" s="3">
        <v>0</v>
      </c>
      <c r="O282" s="3">
        <f>SUM(Table2[[#This Row],[Qualified Social Work Staff Hours]:[Other Social Work Staff Hours]])/Table2[[#This Row],[MDS Census]]</f>
        <v>0.14372566636717582</v>
      </c>
      <c r="P282" s="3">
        <v>0</v>
      </c>
      <c r="Q282" s="3">
        <v>7.6948888888888884</v>
      </c>
      <c r="R282" s="3">
        <f>SUM(Table2[[#This Row],[Qualified Activities Professional Hours]:[Other Activities Professional Hours]])/Table2[[#This Row],[MDS Census]]</f>
        <v>0.20740940401317759</v>
      </c>
      <c r="S282" s="3">
        <v>3.1237777777777782</v>
      </c>
      <c r="T282" s="3">
        <v>4.6973333333333347</v>
      </c>
      <c r="U282" s="3">
        <v>0</v>
      </c>
      <c r="V282" s="3">
        <f>SUM(Table2[[#This Row],[Occupational Therapist Hours]:[OT Aide Hours]])/Table2[[#This Row],[MDS Census]]</f>
        <v>0.21081162024558256</v>
      </c>
      <c r="W282" s="3">
        <v>5.8770000000000007</v>
      </c>
      <c r="X282" s="3">
        <v>4.642777777777777</v>
      </c>
      <c r="Y282" s="3">
        <v>0</v>
      </c>
      <c r="Z282" s="3">
        <f>SUM(Table2[[#This Row],[Physical Therapist (PT) Hours]:[PT Aide Hours]])/Table2[[#This Row],[MDS Census]]</f>
        <v>0.28355196166516922</v>
      </c>
      <c r="AA282" s="3">
        <v>0</v>
      </c>
      <c r="AB282" s="3">
        <v>0</v>
      </c>
      <c r="AC282" s="3">
        <v>0</v>
      </c>
      <c r="AD282" s="3">
        <v>0</v>
      </c>
      <c r="AE282" s="3">
        <v>1.1321111111111113</v>
      </c>
      <c r="AF282" s="3">
        <v>0</v>
      </c>
      <c r="AG282" s="3">
        <v>0</v>
      </c>
      <c r="AH282" s="1" t="s">
        <v>280</v>
      </c>
      <c r="AI282" s="17">
        <v>7</v>
      </c>
      <c r="AJ282" s="1"/>
    </row>
    <row r="283" spans="1:36" x14ac:dyDescent="0.2">
      <c r="A283" s="1" t="s">
        <v>479</v>
      </c>
      <c r="B283" s="1" t="s">
        <v>765</v>
      </c>
      <c r="C283" s="1" t="s">
        <v>1050</v>
      </c>
      <c r="D283" s="1" t="s">
        <v>1276</v>
      </c>
      <c r="E283" s="3">
        <v>96.12222222222222</v>
      </c>
      <c r="F283" s="3">
        <v>6.3111111111111109</v>
      </c>
      <c r="G283" s="3">
        <v>0.28888888888888886</v>
      </c>
      <c r="H283" s="3">
        <v>0.68411111111111123</v>
      </c>
      <c r="I283" s="3">
        <v>1.1555555555555554</v>
      </c>
      <c r="J283" s="3">
        <v>0</v>
      </c>
      <c r="K283" s="3">
        <v>0</v>
      </c>
      <c r="L283" s="3">
        <v>4.642777777777777</v>
      </c>
      <c r="M283" s="3">
        <v>13.6</v>
      </c>
      <c r="N283" s="3">
        <v>0</v>
      </c>
      <c r="O283" s="3">
        <f>SUM(Table2[[#This Row],[Qualified Social Work Staff Hours]:[Other Social Work Staff Hours]])/Table2[[#This Row],[MDS Census]]</f>
        <v>0.14148653334874581</v>
      </c>
      <c r="P283" s="3">
        <v>11.797222222222222</v>
      </c>
      <c r="Q283" s="3">
        <v>5.822222222222222</v>
      </c>
      <c r="R283" s="3">
        <f>SUM(Table2[[#This Row],[Qualified Activities Professional Hours]:[Other Activities Professional Hours]])/Table2[[#This Row],[MDS Census]]</f>
        <v>0.18330250838053402</v>
      </c>
      <c r="S283" s="3">
        <v>2.7688888888888892</v>
      </c>
      <c r="T283" s="3">
        <v>6.1345555555555569</v>
      </c>
      <c r="U283" s="3">
        <v>0</v>
      </c>
      <c r="V283" s="3">
        <f>SUM(Table2[[#This Row],[Occupational Therapist Hours]:[OT Aide Hours]])/Table2[[#This Row],[MDS Census]]</f>
        <v>9.2626285978499617E-2</v>
      </c>
      <c r="W283" s="3">
        <v>2.9301111111111116</v>
      </c>
      <c r="X283" s="3">
        <v>5.9702222222222225</v>
      </c>
      <c r="Y283" s="3">
        <v>0</v>
      </c>
      <c r="Z283" s="3">
        <f>SUM(Table2[[#This Row],[Physical Therapist (PT) Hours]:[PT Aide Hours]])/Table2[[#This Row],[MDS Census]]</f>
        <v>9.2593919778060349E-2</v>
      </c>
      <c r="AA283" s="3">
        <v>0</v>
      </c>
      <c r="AB283" s="3">
        <v>0</v>
      </c>
      <c r="AC283" s="3">
        <v>0</v>
      </c>
      <c r="AD283" s="3">
        <v>0</v>
      </c>
      <c r="AE283" s="3">
        <v>0</v>
      </c>
      <c r="AF283" s="3">
        <v>0</v>
      </c>
      <c r="AG283" s="3">
        <v>0</v>
      </c>
      <c r="AH283" s="1" t="s">
        <v>281</v>
      </c>
      <c r="AI283" s="17">
        <v>7</v>
      </c>
      <c r="AJ283" s="1"/>
    </row>
    <row r="284" spans="1:36" x14ac:dyDescent="0.2">
      <c r="A284" s="1" t="s">
        <v>479</v>
      </c>
      <c r="B284" s="1" t="s">
        <v>766</v>
      </c>
      <c r="C284" s="1" t="s">
        <v>1015</v>
      </c>
      <c r="D284" s="1" t="s">
        <v>1304</v>
      </c>
      <c r="E284" s="3">
        <v>61.722222222222221</v>
      </c>
      <c r="F284" s="3">
        <v>6.6055555555555552</v>
      </c>
      <c r="G284" s="3">
        <v>0.62222222222222223</v>
      </c>
      <c r="H284" s="3">
        <v>0</v>
      </c>
      <c r="I284" s="3">
        <v>0.16666666666666666</v>
      </c>
      <c r="J284" s="3">
        <v>0</v>
      </c>
      <c r="K284" s="3">
        <v>0</v>
      </c>
      <c r="L284" s="3">
        <v>5.0488888888888903</v>
      </c>
      <c r="M284" s="3">
        <v>5.2777777777777777</v>
      </c>
      <c r="N284" s="3">
        <v>0</v>
      </c>
      <c r="O284" s="3">
        <f>SUM(Table2[[#This Row],[Qualified Social Work Staff Hours]:[Other Social Work Staff Hours]])/Table2[[#This Row],[MDS Census]]</f>
        <v>8.5508550855085505E-2</v>
      </c>
      <c r="P284" s="3">
        <v>0</v>
      </c>
      <c r="Q284" s="3">
        <v>5.4</v>
      </c>
      <c r="R284" s="3">
        <f>SUM(Table2[[#This Row],[Qualified Activities Professional Hours]:[Other Activities Professional Hours]])/Table2[[#This Row],[MDS Census]]</f>
        <v>8.7488748874887501E-2</v>
      </c>
      <c r="S284" s="3">
        <v>0.32933333333333326</v>
      </c>
      <c r="T284" s="3">
        <v>3.879666666666667</v>
      </c>
      <c r="U284" s="3">
        <v>0</v>
      </c>
      <c r="V284" s="3">
        <f>SUM(Table2[[#This Row],[Occupational Therapist Hours]:[OT Aide Hours]])/Table2[[#This Row],[MDS Census]]</f>
        <v>6.8192619261926199E-2</v>
      </c>
      <c r="W284" s="3">
        <v>3.4818888888888897</v>
      </c>
      <c r="X284" s="3">
        <v>3.9172222222222217</v>
      </c>
      <c r="Y284" s="3">
        <v>0</v>
      </c>
      <c r="Z284" s="3">
        <f>SUM(Table2[[#This Row],[Physical Therapist (PT) Hours]:[PT Aide Hours]])/Table2[[#This Row],[MDS Census]]</f>
        <v>0.11987758775877588</v>
      </c>
      <c r="AA284" s="3">
        <v>0</v>
      </c>
      <c r="AB284" s="3">
        <v>0</v>
      </c>
      <c r="AC284" s="3">
        <v>0</v>
      </c>
      <c r="AD284" s="3">
        <v>0</v>
      </c>
      <c r="AE284" s="3">
        <v>0</v>
      </c>
      <c r="AF284" s="3">
        <v>0</v>
      </c>
      <c r="AG284" s="3">
        <v>0</v>
      </c>
      <c r="AH284" s="1" t="s">
        <v>282</v>
      </c>
      <c r="AI284" s="17">
        <v>7</v>
      </c>
      <c r="AJ284" s="1"/>
    </row>
    <row r="285" spans="1:36" x14ac:dyDescent="0.2">
      <c r="A285" s="1" t="s">
        <v>479</v>
      </c>
      <c r="B285" s="1" t="s">
        <v>767</v>
      </c>
      <c r="C285" s="1" t="s">
        <v>1012</v>
      </c>
      <c r="D285" s="1" t="s">
        <v>1229</v>
      </c>
      <c r="E285" s="3">
        <v>23.788888888888888</v>
      </c>
      <c r="F285" s="3">
        <v>2.2488888888888918</v>
      </c>
      <c r="G285" s="3">
        <v>0</v>
      </c>
      <c r="H285" s="3">
        <v>0.1842222222222222</v>
      </c>
      <c r="I285" s="3">
        <v>0</v>
      </c>
      <c r="J285" s="3">
        <v>0</v>
      </c>
      <c r="K285" s="3">
        <v>0</v>
      </c>
      <c r="L285" s="3">
        <v>1.1794444444444447</v>
      </c>
      <c r="M285" s="3">
        <v>0</v>
      </c>
      <c r="N285" s="3">
        <v>0</v>
      </c>
      <c r="O285" s="3">
        <f>SUM(Table2[[#This Row],[Qualified Social Work Staff Hours]:[Other Social Work Staff Hours]])/Table2[[#This Row],[MDS Census]]</f>
        <v>0</v>
      </c>
      <c r="P285" s="3">
        <v>0</v>
      </c>
      <c r="Q285" s="3">
        <v>0</v>
      </c>
      <c r="R285" s="3">
        <f>SUM(Table2[[#This Row],[Qualified Activities Professional Hours]:[Other Activities Professional Hours]])/Table2[[#This Row],[MDS Census]]</f>
        <v>0</v>
      </c>
      <c r="S285" s="3">
        <v>1.9022222222222218</v>
      </c>
      <c r="T285" s="3">
        <v>5.0192222222222247</v>
      </c>
      <c r="U285" s="3">
        <v>0</v>
      </c>
      <c r="V285" s="3">
        <f>SUM(Table2[[#This Row],[Occupational Therapist Hours]:[OT Aide Hours]])/Table2[[#This Row],[MDS Census]]</f>
        <v>0.29095282578234483</v>
      </c>
      <c r="W285" s="3">
        <v>2.3454444444444453</v>
      </c>
      <c r="X285" s="3">
        <v>2.5636666666666668</v>
      </c>
      <c r="Y285" s="3">
        <v>0</v>
      </c>
      <c r="Z285" s="3">
        <f>SUM(Table2[[#This Row],[Physical Therapist (PT) Hours]:[PT Aide Hours]])/Table2[[#This Row],[MDS Census]]</f>
        <v>0.20636151331153674</v>
      </c>
      <c r="AA285" s="3">
        <v>0</v>
      </c>
      <c r="AB285" s="3">
        <v>0</v>
      </c>
      <c r="AC285" s="3">
        <v>0</v>
      </c>
      <c r="AD285" s="3">
        <v>0</v>
      </c>
      <c r="AE285" s="3">
        <v>0</v>
      </c>
      <c r="AF285" s="3">
        <v>0</v>
      </c>
      <c r="AG285" s="3">
        <v>0</v>
      </c>
      <c r="AH285" s="1" t="s">
        <v>283</v>
      </c>
      <c r="AI285" s="17">
        <v>7</v>
      </c>
      <c r="AJ285" s="1"/>
    </row>
    <row r="286" spans="1:36" x14ac:dyDescent="0.2">
      <c r="A286" s="1" t="s">
        <v>479</v>
      </c>
      <c r="B286" s="1" t="s">
        <v>768</v>
      </c>
      <c r="C286" s="1" t="s">
        <v>959</v>
      </c>
      <c r="D286" s="1" t="s">
        <v>1294</v>
      </c>
      <c r="E286" s="3">
        <v>29.7</v>
      </c>
      <c r="F286" s="3">
        <v>2.0166666666666666</v>
      </c>
      <c r="G286" s="3">
        <v>0</v>
      </c>
      <c r="H286" s="3">
        <v>0</v>
      </c>
      <c r="I286" s="3">
        <v>0</v>
      </c>
      <c r="J286" s="3">
        <v>0</v>
      </c>
      <c r="K286" s="3">
        <v>0</v>
      </c>
      <c r="L286" s="3">
        <v>0</v>
      </c>
      <c r="M286" s="3">
        <v>0</v>
      </c>
      <c r="N286" s="3">
        <v>5.2476666666666656</v>
      </c>
      <c r="O286" s="3">
        <f>SUM(Table2[[#This Row],[Qualified Social Work Staff Hours]:[Other Social Work Staff Hours]])/Table2[[#This Row],[MDS Census]]</f>
        <v>0.17668911335578</v>
      </c>
      <c r="P286" s="3">
        <v>1.7386666666666666</v>
      </c>
      <c r="Q286" s="3">
        <v>2.213888888888889</v>
      </c>
      <c r="R286" s="3">
        <f>SUM(Table2[[#This Row],[Qualified Activities Professional Hours]:[Other Activities Professional Hours]])/Table2[[#This Row],[MDS Census]]</f>
        <v>0.1330826786382342</v>
      </c>
      <c r="S286" s="3">
        <v>0.12788888888888889</v>
      </c>
      <c r="T286" s="3">
        <v>0.77322222222222226</v>
      </c>
      <c r="U286" s="3">
        <v>0</v>
      </c>
      <c r="V286" s="3">
        <f>SUM(Table2[[#This Row],[Occupational Therapist Hours]:[OT Aide Hours]])/Table2[[#This Row],[MDS Census]]</f>
        <v>3.0340441451552565E-2</v>
      </c>
      <c r="W286" s="3">
        <v>0.12177777777777776</v>
      </c>
      <c r="X286" s="3">
        <v>0.54855555555555557</v>
      </c>
      <c r="Y286" s="3">
        <v>0</v>
      </c>
      <c r="Z286" s="3">
        <f>SUM(Table2[[#This Row],[Physical Therapist (PT) Hours]:[PT Aide Hours]])/Table2[[#This Row],[MDS Census]]</f>
        <v>2.2570145903479239E-2</v>
      </c>
      <c r="AA286" s="3">
        <v>0</v>
      </c>
      <c r="AB286" s="3">
        <v>0</v>
      </c>
      <c r="AC286" s="3">
        <v>0</v>
      </c>
      <c r="AD286" s="3">
        <v>0</v>
      </c>
      <c r="AE286" s="3">
        <v>0</v>
      </c>
      <c r="AF286" s="3">
        <v>0</v>
      </c>
      <c r="AG286" s="3">
        <v>0</v>
      </c>
      <c r="AH286" s="1" t="s">
        <v>284</v>
      </c>
      <c r="AI286" s="17">
        <v>7</v>
      </c>
      <c r="AJ286" s="1"/>
    </row>
    <row r="287" spans="1:36" x14ac:dyDescent="0.2">
      <c r="A287" s="1" t="s">
        <v>479</v>
      </c>
      <c r="B287" s="1" t="s">
        <v>769</v>
      </c>
      <c r="C287" s="1" t="s">
        <v>1013</v>
      </c>
      <c r="D287" s="1" t="s">
        <v>1260</v>
      </c>
      <c r="E287" s="3">
        <v>26.555555555555557</v>
      </c>
      <c r="F287" s="3">
        <v>5.6</v>
      </c>
      <c r="G287" s="3">
        <v>3.0555555555555555E-2</v>
      </c>
      <c r="H287" s="3">
        <v>7.1999999999999995E-2</v>
      </c>
      <c r="I287" s="3">
        <v>0.41111111111111109</v>
      </c>
      <c r="J287" s="3">
        <v>0</v>
      </c>
      <c r="K287" s="3">
        <v>0</v>
      </c>
      <c r="L287" s="3">
        <v>3.1222222222222224E-2</v>
      </c>
      <c r="M287" s="3">
        <v>0</v>
      </c>
      <c r="N287" s="3">
        <v>5.458777777777776</v>
      </c>
      <c r="O287" s="3">
        <f>SUM(Table2[[#This Row],[Qualified Social Work Staff Hours]:[Other Social Work Staff Hours]])/Table2[[#This Row],[MDS Census]]</f>
        <v>0.20556066945606685</v>
      </c>
      <c r="P287" s="3">
        <v>5.774</v>
      </c>
      <c r="Q287" s="3">
        <v>0</v>
      </c>
      <c r="R287" s="3">
        <f>SUM(Table2[[#This Row],[Qualified Activities Professional Hours]:[Other Activities Professional Hours]])/Table2[[#This Row],[MDS Census]]</f>
        <v>0.21743096234309622</v>
      </c>
      <c r="S287" s="3">
        <v>1.6133333333333333</v>
      </c>
      <c r="T287" s="3">
        <v>1.6108888888888888</v>
      </c>
      <c r="U287" s="3">
        <v>0</v>
      </c>
      <c r="V287" s="3">
        <f>SUM(Table2[[#This Row],[Occupational Therapist Hours]:[OT Aide Hours]])/Table2[[#This Row],[MDS Census]]</f>
        <v>0.12141422594142258</v>
      </c>
      <c r="W287" s="3">
        <v>0.44433333333333336</v>
      </c>
      <c r="X287" s="3">
        <v>4.4173333333333336</v>
      </c>
      <c r="Y287" s="3">
        <v>0</v>
      </c>
      <c r="Z287" s="3">
        <f>SUM(Table2[[#This Row],[Physical Therapist (PT) Hours]:[PT Aide Hours]])/Table2[[#This Row],[MDS Census]]</f>
        <v>0.18307531380753139</v>
      </c>
      <c r="AA287" s="3">
        <v>0</v>
      </c>
      <c r="AB287" s="3">
        <v>0</v>
      </c>
      <c r="AC287" s="3">
        <v>0</v>
      </c>
      <c r="AD287" s="3">
        <v>0</v>
      </c>
      <c r="AE287" s="3">
        <v>0</v>
      </c>
      <c r="AF287" s="3">
        <v>0</v>
      </c>
      <c r="AG287" s="3">
        <v>0</v>
      </c>
      <c r="AH287" s="1" t="s">
        <v>285</v>
      </c>
      <c r="AI287" s="17">
        <v>7</v>
      </c>
      <c r="AJ287" s="1"/>
    </row>
    <row r="288" spans="1:36" x14ac:dyDescent="0.2">
      <c r="A288" s="1" t="s">
        <v>479</v>
      </c>
      <c r="B288" s="1" t="s">
        <v>770</v>
      </c>
      <c r="C288" s="1" t="s">
        <v>1154</v>
      </c>
      <c r="D288" s="1" t="s">
        <v>1226</v>
      </c>
      <c r="E288" s="3">
        <v>40.744444444444447</v>
      </c>
      <c r="F288" s="3">
        <v>5.3</v>
      </c>
      <c r="G288" s="3">
        <v>0.25</v>
      </c>
      <c r="H288" s="3">
        <v>0</v>
      </c>
      <c r="I288" s="3">
        <v>0.5033333333333333</v>
      </c>
      <c r="J288" s="3">
        <v>0</v>
      </c>
      <c r="K288" s="3">
        <v>0</v>
      </c>
      <c r="L288" s="3">
        <v>0.70855555555555538</v>
      </c>
      <c r="M288" s="3">
        <v>4.5999999999999996</v>
      </c>
      <c r="N288" s="3">
        <v>2.3527777777777779</v>
      </c>
      <c r="O288" s="3">
        <f>SUM(Table2[[#This Row],[Qualified Social Work Staff Hours]:[Other Social Work Staff Hours]])/Table2[[#This Row],[MDS Census]]</f>
        <v>0.17064357785655848</v>
      </c>
      <c r="P288" s="3">
        <v>5.6111111111111107</v>
      </c>
      <c r="Q288" s="3">
        <v>2.0222222222222221</v>
      </c>
      <c r="R288" s="3">
        <f>SUM(Table2[[#This Row],[Qualified Activities Professional Hours]:[Other Activities Professional Hours]])/Table2[[#This Row],[MDS Census]]</f>
        <v>0.18734660485410415</v>
      </c>
      <c r="S288" s="3">
        <v>3.9646666666666652</v>
      </c>
      <c r="T288" s="3">
        <v>3.5672222222222225</v>
      </c>
      <c r="U288" s="3">
        <v>0</v>
      </c>
      <c r="V288" s="3">
        <f>SUM(Table2[[#This Row],[Occupational Therapist Hours]:[OT Aide Hours]])/Table2[[#This Row],[MDS Census]]</f>
        <v>0.18485683119716387</v>
      </c>
      <c r="W288" s="3">
        <v>2.1473333333333331</v>
      </c>
      <c r="X288" s="3">
        <v>4.315444444444446</v>
      </c>
      <c r="Y288" s="3">
        <v>0</v>
      </c>
      <c r="Z288" s="3">
        <f>SUM(Table2[[#This Row],[Physical Therapist (PT) Hours]:[PT Aide Hours]])/Table2[[#This Row],[MDS Census]]</f>
        <v>0.15861739841832562</v>
      </c>
      <c r="AA288" s="3">
        <v>0</v>
      </c>
      <c r="AB288" s="3">
        <v>0</v>
      </c>
      <c r="AC288" s="3">
        <v>0</v>
      </c>
      <c r="AD288" s="3">
        <v>0</v>
      </c>
      <c r="AE288" s="3">
        <v>0</v>
      </c>
      <c r="AF288" s="3">
        <v>0</v>
      </c>
      <c r="AG288" s="3">
        <v>0</v>
      </c>
      <c r="AH288" s="1" t="s">
        <v>286</v>
      </c>
      <c r="AI288" s="17">
        <v>7</v>
      </c>
      <c r="AJ288" s="1"/>
    </row>
    <row r="289" spans="1:36" x14ac:dyDescent="0.2">
      <c r="A289" s="1" t="s">
        <v>479</v>
      </c>
      <c r="B289" s="1" t="s">
        <v>771</v>
      </c>
      <c r="C289" s="1" t="s">
        <v>1155</v>
      </c>
      <c r="D289" s="1" t="s">
        <v>1269</v>
      </c>
      <c r="E289" s="3">
        <v>41.3</v>
      </c>
      <c r="F289" s="3">
        <v>5.6</v>
      </c>
      <c r="G289" s="3">
        <v>0</v>
      </c>
      <c r="H289" s="3">
        <v>9.4444444444444442E-2</v>
      </c>
      <c r="I289" s="3">
        <v>0.18611111111111112</v>
      </c>
      <c r="J289" s="3">
        <v>0</v>
      </c>
      <c r="K289" s="3">
        <v>0</v>
      </c>
      <c r="L289" s="3">
        <v>0.86233333333333329</v>
      </c>
      <c r="M289" s="3">
        <v>0</v>
      </c>
      <c r="N289" s="3">
        <v>1.336111111111111</v>
      </c>
      <c r="O289" s="3">
        <f>SUM(Table2[[#This Row],[Qualified Social Work Staff Hours]:[Other Social Work Staff Hours]])/Table2[[#This Row],[MDS Census]]</f>
        <v>3.2351358622545061E-2</v>
      </c>
      <c r="P289" s="3">
        <v>0</v>
      </c>
      <c r="Q289" s="3">
        <v>15.430555555555555</v>
      </c>
      <c r="R289" s="3">
        <f>SUM(Table2[[#This Row],[Qualified Activities Professional Hours]:[Other Activities Professional Hours]])/Table2[[#This Row],[MDS Census]]</f>
        <v>0.37362119989238635</v>
      </c>
      <c r="S289" s="3">
        <v>1.8218888888888889</v>
      </c>
      <c r="T289" s="3">
        <v>1.0392222222222218</v>
      </c>
      <c r="U289" s="3">
        <v>0</v>
      </c>
      <c r="V289" s="3">
        <f>SUM(Table2[[#This Row],[Occupational Therapist Hours]:[OT Aide Hours]])/Table2[[#This Row],[MDS Census]]</f>
        <v>6.9276298089857413E-2</v>
      </c>
      <c r="W289" s="3">
        <v>0.7055555555555556</v>
      </c>
      <c r="X289" s="3">
        <v>2.3505555555555544</v>
      </c>
      <c r="Y289" s="3">
        <v>0</v>
      </c>
      <c r="Z289" s="3">
        <f>SUM(Table2[[#This Row],[Physical Therapist (PT) Hours]:[PT Aide Hours]])/Table2[[#This Row],[MDS Census]]</f>
        <v>7.3997847726661264E-2</v>
      </c>
      <c r="AA289" s="3">
        <v>0</v>
      </c>
      <c r="AB289" s="3">
        <v>0</v>
      </c>
      <c r="AC289" s="3">
        <v>0</v>
      </c>
      <c r="AD289" s="3">
        <v>0</v>
      </c>
      <c r="AE289" s="3">
        <v>0</v>
      </c>
      <c r="AF289" s="3">
        <v>0</v>
      </c>
      <c r="AG289" s="3">
        <v>0</v>
      </c>
      <c r="AH289" s="1" t="s">
        <v>287</v>
      </c>
      <c r="AI289" s="17">
        <v>7</v>
      </c>
      <c r="AJ289" s="1"/>
    </row>
    <row r="290" spans="1:36" x14ac:dyDescent="0.2">
      <c r="A290" s="1" t="s">
        <v>479</v>
      </c>
      <c r="B290" s="1" t="s">
        <v>772</v>
      </c>
      <c r="C290" s="1" t="s">
        <v>1100</v>
      </c>
      <c r="D290" s="1" t="s">
        <v>1255</v>
      </c>
      <c r="E290" s="3">
        <v>86.166666666666671</v>
      </c>
      <c r="F290" s="3">
        <v>5.8638888888888889</v>
      </c>
      <c r="G290" s="3">
        <v>0.31111111111111112</v>
      </c>
      <c r="H290" s="3">
        <v>0</v>
      </c>
      <c r="I290" s="3">
        <v>0.83222222222222231</v>
      </c>
      <c r="J290" s="3">
        <v>0</v>
      </c>
      <c r="K290" s="3">
        <v>0</v>
      </c>
      <c r="L290" s="3">
        <v>3.6448888888888886</v>
      </c>
      <c r="M290" s="3">
        <v>5.0277777777777777</v>
      </c>
      <c r="N290" s="3">
        <v>0</v>
      </c>
      <c r="O290" s="3">
        <f>SUM(Table2[[#This Row],[Qualified Social Work Staff Hours]:[Other Social Work Staff Hours]])/Table2[[#This Row],[MDS Census]]</f>
        <v>5.8349451966473238E-2</v>
      </c>
      <c r="P290" s="3">
        <v>0</v>
      </c>
      <c r="Q290" s="3">
        <v>8.7722222222222221</v>
      </c>
      <c r="R290" s="3">
        <f>SUM(Table2[[#This Row],[Qualified Activities Professional Hours]:[Other Activities Professional Hours]])/Table2[[#This Row],[MDS Census]]</f>
        <v>0.10180528691166989</v>
      </c>
      <c r="S290" s="3">
        <v>3.9642222222222232</v>
      </c>
      <c r="T290" s="3">
        <v>2.5876666666666659</v>
      </c>
      <c r="U290" s="3">
        <v>0</v>
      </c>
      <c r="V290" s="3">
        <f>SUM(Table2[[#This Row],[Occupational Therapist Hours]:[OT Aide Hours]])/Table2[[#This Row],[MDS Census]]</f>
        <v>7.6037395228884599E-2</v>
      </c>
      <c r="W290" s="3">
        <v>3.171666666666666</v>
      </c>
      <c r="X290" s="3">
        <v>3.2201111111111111</v>
      </c>
      <c r="Y290" s="3">
        <v>0</v>
      </c>
      <c r="Z290" s="3">
        <f>SUM(Table2[[#This Row],[Physical Therapist (PT) Hours]:[PT Aide Hours]])/Table2[[#This Row],[MDS Census]]</f>
        <v>7.4179239200515792E-2</v>
      </c>
      <c r="AA290" s="3">
        <v>0</v>
      </c>
      <c r="AB290" s="3">
        <v>0</v>
      </c>
      <c r="AC290" s="3">
        <v>0</v>
      </c>
      <c r="AD290" s="3">
        <v>0</v>
      </c>
      <c r="AE290" s="3">
        <v>0</v>
      </c>
      <c r="AF290" s="3">
        <v>0</v>
      </c>
      <c r="AG290" s="3">
        <v>0</v>
      </c>
      <c r="AH290" s="1" t="s">
        <v>288</v>
      </c>
      <c r="AI290" s="17">
        <v>7</v>
      </c>
      <c r="AJ290" s="1"/>
    </row>
    <row r="291" spans="1:36" x14ac:dyDescent="0.2">
      <c r="A291" s="1" t="s">
        <v>479</v>
      </c>
      <c r="B291" s="1" t="s">
        <v>773</v>
      </c>
      <c r="C291" s="1" t="s">
        <v>1111</v>
      </c>
      <c r="D291" s="1" t="s">
        <v>1300</v>
      </c>
      <c r="E291" s="3">
        <v>25.377777777777776</v>
      </c>
      <c r="F291" s="3">
        <v>11.69888888888889</v>
      </c>
      <c r="G291" s="3">
        <v>0</v>
      </c>
      <c r="H291" s="3">
        <v>9.2555555555555558E-2</v>
      </c>
      <c r="I291" s="3">
        <v>0</v>
      </c>
      <c r="J291" s="3">
        <v>0</v>
      </c>
      <c r="K291" s="3">
        <v>0</v>
      </c>
      <c r="L291" s="3">
        <v>0.74788888888888894</v>
      </c>
      <c r="M291" s="3">
        <v>0</v>
      </c>
      <c r="N291" s="3">
        <v>1.4984444444444442</v>
      </c>
      <c r="O291" s="3">
        <f>SUM(Table2[[#This Row],[Qualified Social Work Staff Hours]:[Other Social Work Staff Hours]])/Table2[[#This Row],[MDS Census]]</f>
        <v>5.9045534150612956E-2</v>
      </c>
      <c r="P291" s="3">
        <v>0.74222222222222223</v>
      </c>
      <c r="Q291" s="3">
        <v>0</v>
      </c>
      <c r="R291" s="3">
        <f>SUM(Table2[[#This Row],[Qualified Activities Professional Hours]:[Other Activities Professional Hours]])/Table2[[#This Row],[MDS Census]]</f>
        <v>2.9246935201401054E-2</v>
      </c>
      <c r="S291" s="3">
        <v>2.6751111111111112</v>
      </c>
      <c r="T291" s="3">
        <v>0.23333333333333336</v>
      </c>
      <c r="U291" s="3">
        <v>0</v>
      </c>
      <c r="V291" s="3">
        <f>SUM(Table2[[#This Row],[Occupational Therapist Hours]:[OT Aide Hours]])/Table2[[#This Row],[MDS Census]]</f>
        <v>0.1146059544658494</v>
      </c>
      <c r="W291" s="3">
        <v>0.32844444444444443</v>
      </c>
      <c r="X291" s="3">
        <v>2.7253333333333338</v>
      </c>
      <c r="Y291" s="3">
        <v>0</v>
      </c>
      <c r="Z291" s="3">
        <f>SUM(Table2[[#This Row],[Physical Therapist (PT) Hours]:[PT Aide Hours]])/Table2[[#This Row],[MDS Census]]</f>
        <v>0.12033274956217166</v>
      </c>
      <c r="AA291" s="3">
        <v>0</v>
      </c>
      <c r="AB291" s="3">
        <v>0</v>
      </c>
      <c r="AC291" s="3">
        <v>0</v>
      </c>
      <c r="AD291" s="3">
        <v>0</v>
      </c>
      <c r="AE291" s="3">
        <v>0</v>
      </c>
      <c r="AF291" s="3">
        <v>0</v>
      </c>
      <c r="AG291" s="3">
        <v>0</v>
      </c>
      <c r="AH291" s="1" t="s">
        <v>289</v>
      </c>
      <c r="AI291" s="17">
        <v>7</v>
      </c>
      <c r="AJ291" s="1"/>
    </row>
    <row r="292" spans="1:36" x14ac:dyDescent="0.2">
      <c r="A292" s="1" t="s">
        <v>479</v>
      </c>
      <c r="B292" s="1" t="s">
        <v>774</v>
      </c>
      <c r="C292" s="1" t="s">
        <v>1156</v>
      </c>
      <c r="D292" s="1" t="s">
        <v>1246</v>
      </c>
      <c r="E292" s="3">
        <v>30.711111111111112</v>
      </c>
      <c r="F292" s="3">
        <v>5.333333333333333</v>
      </c>
      <c r="G292" s="3">
        <v>0</v>
      </c>
      <c r="H292" s="3">
        <v>0</v>
      </c>
      <c r="I292" s="3">
        <v>0</v>
      </c>
      <c r="J292" s="3">
        <v>0</v>
      </c>
      <c r="K292" s="3">
        <v>0</v>
      </c>
      <c r="L292" s="3">
        <v>0</v>
      </c>
      <c r="M292" s="3">
        <v>0</v>
      </c>
      <c r="N292" s="3">
        <v>5.0666666666666664</v>
      </c>
      <c r="O292" s="3">
        <f>SUM(Table2[[#This Row],[Qualified Social Work Staff Hours]:[Other Social Work Staff Hours]])/Table2[[#This Row],[MDS Census]]</f>
        <v>0.16497829232995656</v>
      </c>
      <c r="P292" s="3">
        <v>0</v>
      </c>
      <c r="Q292" s="3">
        <v>3.7722222222222221</v>
      </c>
      <c r="R292" s="3">
        <f>SUM(Table2[[#This Row],[Qualified Activities Professional Hours]:[Other Activities Professional Hours]])/Table2[[#This Row],[MDS Census]]</f>
        <v>0.12282923299565845</v>
      </c>
      <c r="S292" s="3">
        <v>0.50933333333333342</v>
      </c>
      <c r="T292" s="3">
        <v>0.83555555555555538</v>
      </c>
      <c r="U292" s="3">
        <v>0</v>
      </c>
      <c r="V292" s="3">
        <f>SUM(Table2[[#This Row],[Occupational Therapist Hours]:[OT Aide Hours]])/Table2[[#This Row],[MDS Census]]</f>
        <v>4.3791606367583211E-2</v>
      </c>
      <c r="W292" s="3">
        <v>1.6666666666666666E-2</v>
      </c>
      <c r="X292" s="3">
        <v>1.1167777777777781</v>
      </c>
      <c r="Y292" s="3">
        <v>0</v>
      </c>
      <c r="Z292" s="3">
        <f>SUM(Table2[[#This Row],[Physical Therapist (PT) Hours]:[PT Aide Hours]])/Table2[[#This Row],[MDS Census]]</f>
        <v>3.6906657018813321E-2</v>
      </c>
      <c r="AA292" s="3">
        <v>0</v>
      </c>
      <c r="AB292" s="3">
        <v>0</v>
      </c>
      <c r="AC292" s="3">
        <v>0</v>
      </c>
      <c r="AD292" s="3">
        <v>1.65</v>
      </c>
      <c r="AE292" s="3">
        <v>0</v>
      </c>
      <c r="AF292" s="3">
        <v>0</v>
      </c>
      <c r="AG292" s="3">
        <v>0</v>
      </c>
      <c r="AH292" s="1" t="s">
        <v>290</v>
      </c>
      <c r="AI292" s="17">
        <v>7</v>
      </c>
      <c r="AJ292" s="1"/>
    </row>
    <row r="293" spans="1:36" x14ac:dyDescent="0.2">
      <c r="A293" s="1" t="s">
        <v>479</v>
      </c>
      <c r="B293" s="1" t="s">
        <v>775</v>
      </c>
      <c r="C293" s="1" t="s">
        <v>1157</v>
      </c>
      <c r="D293" s="1" t="s">
        <v>1308</v>
      </c>
      <c r="E293" s="3">
        <v>48.18888888888889</v>
      </c>
      <c r="F293" s="3">
        <v>5.402333333333333</v>
      </c>
      <c r="G293" s="3">
        <v>0</v>
      </c>
      <c r="H293" s="3">
        <v>0</v>
      </c>
      <c r="I293" s="3">
        <v>3.888888888888889E-2</v>
      </c>
      <c r="J293" s="3">
        <v>0</v>
      </c>
      <c r="K293" s="3">
        <v>0</v>
      </c>
      <c r="L293" s="3">
        <v>1.5427777777777782</v>
      </c>
      <c r="M293" s="3">
        <v>0</v>
      </c>
      <c r="N293" s="3">
        <v>5.3446666666666669</v>
      </c>
      <c r="O293" s="3">
        <f>SUM(Table2[[#This Row],[Qualified Social Work Staff Hours]:[Other Social Work Staff Hours]])/Table2[[#This Row],[MDS Census]]</f>
        <v>0.11091076781185151</v>
      </c>
      <c r="P293" s="3">
        <v>0</v>
      </c>
      <c r="Q293" s="3">
        <v>9.2006666666666668</v>
      </c>
      <c r="R293" s="3">
        <f>SUM(Table2[[#This Row],[Qualified Activities Professional Hours]:[Other Activities Professional Hours]])/Table2[[#This Row],[MDS Census]]</f>
        <v>0.19092921374221813</v>
      </c>
      <c r="S293" s="3">
        <v>1.0835555555555556</v>
      </c>
      <c r="T293" s="3">
        <v>3.6738888888888894</v>
      </c>
      <c r="U293" s="3">
        <v>0</v>
      </c>
      <c r="V293" s="3">
        <f>SUM(Table2[[#This Row],[Occupational Therapist Hours]:[OT Aide Hours]])/Table2[[#This Row],[MDS Census]]</f>
        <v>9.8724925063407895E-2</v>
      </c>
      <c r="W293" s="3">
        <v>1.1896666666666662</v>
      </c>
      <c r="X293" s="3">
        <v>3.9451111111111095</v>
      </c>
      <c r="Y293" s="3">
        <v>0</v>
      </c>
      <c r="Z293" s="3">
        <f>SUM(Table2[[#This Row],[Physical Therapist (PT) Hours]:[PT Aide Hours]])/Table2[[#This Row],[MDS Census]]</f>
        <v>0.10655522250403501</v>
      </c>
      <c r="AA293" s="3">
        <v>0</v>
      </c>
      <c r="AB293" s="3">
        <v>0</v>
      </c>
      <c r="AC293" s="3">
        <v>0</v>
      </c>
      <c r="AD293" s="3">
        <v>0</v>
      </c>
      <c r="AE293" s="3">
        <v>0</v>
      </c>
      <c r="AF293" s="3">
        <v>0</v>
      </c>
      <c r="AG293" s="3">
        <v>0</v>
      </c>
      <c r="AH293" s="1" t="s">
        <v>291</v>
      </c>
      <c r="AI293" s="17">
        <v>7</v>
      </c>
      <c r="AJ293" s="1"/>
    </row>
    <row r="294" spans="1:36" x14ac:dyDescent="0.2">
      <c r="A294" s="1" t="s">
        <v>479</v>
      </c>
      <c r="B294" s="1" t="s">
        <v>776</v>
      </c>
      <c r="C294" s="1" t="s">
        <v>1017</v>
      </c>
      <c r="D294" s="1" t="s">
        <v>1225</v>
      </c>
      <c r="E294" s="3">
        <v>61.766666666666666</v>
      </c>
      <c r="F294" s="3">
        <v>11.398555555555554</v>
      </c>
      <c r="G294" s="3">
        <v>8.8888888888888892E-2</v>
      </c>
      <c r="H294" s="3">
        <v>0.2</v>
      </c>
      <c r="I294" s="3">
        <v>0.23333333333333334</v>
      </c>
      <c r="J294" s="3">
        <v>0</v>
      </c>
      <c r="K294" s="3">
        <v>0</v>
      </c>
      <c r="L294" s="3">
        <v>1.8061111111111112</v>
      </c>
      <c r="M294" s="3">
        <v>0</v>
      </c>
      <c r="N294" s="3">
        <v>4.7366666666666664</v>
      </c>
      <c r="O294" s="3">
        <f>SUM(Table2[[#This Row],[Qualified Social Work Staff Hours]:[Other Social Work Staff Hours]])/Table2[[#This Row],[MDS Census]]</f>
        <v>7.6686454398273068E-2</v>
      </c>
      <c r="P294" s="3">
        <v>5.0435555555555549</v>
      </c>
      <c r="Q294" s="3">
        <v>0</v>
      </c>
      <c r="R294" s="3">
        <f>SUM(Table2[[#This Row],[Qualified Activities Professional Hours]:[Other Activities Professional Hours]])/Table2[[#This Row],[MDS Census]]</f>
        <v>8.1654973916171963E-2</v>
      </c>
      <c r="S294" s="3">
        <v>2.3152222222222218</v>
      </c>
      <c r="T294" s="3">
        <v>2.8868888888888895</v>
      </c>
      <c r="U294" s="3">
        <v>0</v>
      </c>
      <c r="V294" s="3">
        <f>SUM(Table2[[#This Row],[Occupational Therapist Hours]:[OT Aide Hours]])/Table2[[#This Row],[MDS Census]]</f>
        <v>8.4221982370930037E-2</v>
      </c>
      <c r="W294" s="3">
        <v>1.1332222222222221</v>
      </c>
      <c r="X294" s="3">
        <v>4.0656666666666679</v>
      </c>
      <c r="Y294" s="3">
        <v>0</v>
      </c>
      <c r="Z294" s="3">
        <f>SUM(Table2[[#This Row],[Physical Therapist (PT) Hours]:[PT Aide Hours]])/Table2[[#This Row],[MDS Census]]</f>
        <v>8.4169814714876792E-2</v>
      </c>
      <c r="AA294" s="3">
        <v>0</v>
      </c>
      <c r="AB294" s="3">
        <v>0</v>
      </c>
      <c r="AC294" s="3">
        <v>0</v>
      </c>
      <c r="AD294" s="3">
        <v>0</v>
      </c>
      <c r="AE294" s="3">
        <v>0</v>
      </c>
      <c r="AF294" s="3">
        <v>0</v>
      </c>
      <c r="AG294" s="3">
        <v>0</v>
      </c>
      <c r="AH294" s="1" t="s">
        <v>292</v>
      </c>
      <c r="AI294" s="17">
        <v>7</v>
      </c>
      <c r="AJ294" s="1"/>
    </row>
    <row r="295" spans="1:36" x14ac:dyDescent="0.2">
      <c r="A295" s="1" t="s">
        <v>479</v>
      </c>
      <c r="B295" s="1" t="s">
        <v>777</v>
      </c>
      <c r="C295" s="1" t="s">
        <v>1106</v>
      </c>
      <c r="D295" s="1" t="s">
        <v>1204</v>
      </c>
      <c r="E295" s="3">
        <v>64.411111111111111</v>
      </c>
      <c r="F295" s="3">
        <v>5.6888888888888891</v>
      </c>
      <c r="G295" s="3">
        <v>1.1111111111111112</v>
      </c>
      <c r="H295" s="3">
        <v>0</v>
      </c>
      <c r="I295" s="3">
        <v>0.43611111111111112</v>
      </c>
      <c r="J295" s="3">
        <v>0</v>
      </c>
      <c r="K295" s="3">
        <v>0</v>
      </c>
      <c r="L295" s="3">
        <v>2.1475555555555554</v>
      </c>
      <c r="M295" s="3">
        <v>5.1998888888888883</v>
      </c>
      <c r="N295" s="3">
        <v>6.0713333333333317</v>
      </c>
      <c r="O295" s="3">
        <f>SUM(Table2[[#This Row],[Qualified Social Work Staff Hours]:[Other Social Work Staff Hours]])/Table2[[#This Row],[MDS Census]]</f>
        <v>0.17498878730377779</v>
      </c>
      <c r="P295" s="3">
        <v>5.3368888888888897</v>
      </c>
      <c r="Q295" s="3">
        <v>0</v>
      </c>
      <c r="R295" s="3">
        <f>SUM(Table2[[#This Row],[Qualified Activities Professional Hours]:[Other Activities Professional Hours]])/Table2[[#This Row],[MDS Census]]</f>
        <v>8.2856649991374862E-2</v>
      </c>
      <c r="S295" s="3">
        <v>1.2423333333333333</v>
      </c>
      <c r="T295" s="3">
        <v>9.434333333333333</v>
      </c>
      <c r="U295" s="3">
        <v>0</v>
      </c>
      <c r="V295" s="3">
        <f>SUM(Table2[[#This Row],[Occupational Therapist Hours]:[OT Aide Hours]])/Table2[[#This Row],[MDS Census]]</f>
        <v>0.16575815076763842</v>
      </c>
      <c r="W295" s="3">
        <v>2.9481111111111113</v>
      </c>
      <c r="X295" s="3">
        <v>7.3015555555555567</v>
      </c>
      <c r="Y295" s="3">
        <v>0</v>
      </c>
      <c r="Z295" s="3">
        <f>SUM(Table2[[#This Row],[Physical Therapist (PT) Hours]:[PT Aide Hours]])/Table2[[#This Row],[MDS Census]]</f>
        <v>0.15912885975504573</v>
      </c>
      <c r="AA295" s="3">
        <v>0</v>
      </c>
      <c r="AB295" s="3">
        <v>0</v>
      </c>
      <c r="AC295" s="3">
        <v>0</v>
      </c>
      <c r="AD295" s="3">
        <v>0</v>
      </c>
      <c r="AE295" s="3">
        <v>0</v>
      </c>
      <c r="AF295" s="3">
        <v>0</v>
      </c>
      <c r="AG295" s="3">
        <v>0</v>
      </c>
      <c r="AH295" s="1" t="s">
        <v>293</v>
      </c>
      <c r="AI295" s="17">
        <v>7</v>
      </c>
      <c r="AJ295" s="1"/>
    </row>
    <row r="296" spans="1:36" x14ac:dyDescent="0.2">
      <c r="A296" s="1" t="s">
        <v>479</v>
      </c>
      <c r="B296" s="1" t="s">
        <v>778</v>
      </c>
      <c r="C296" s="1" t="s">
        <v>1158</v>
      </c>
      <c r="D296" s="1" t="s">
        <v>1207</v>
      </c>
      <c r="E296" s="3">
        <v>36.244444444444447</v>
      </c>
      <c r="F296" s="3">
        <v>5.5916666666666668</v>
      </c>
      <c r="G296" s="3">
        <v>0.23333333333333334</v>
      </c>
      <c r="H296" s="3">
        <v>0.1</v>
      </c>
      <c r="I296" s="3">
        <v>0.51111111111111107</v>
      </c>
      <c r="J296" s="3">
        <v>0</v>
      </c>
      <c r="K296" s="3">
        <v>0</v>
      </c>
      <c r="L296" s="3">
        <v>1.2742222222222221</v>
      </c>
      <c r="M296" s="3">
        <v>0</v>
      </c>
      <c r="N296" s="3">
        <v>5.4138888888888888</v>
      </c>
      <c r="O296" s="3">
        <f>SUM(Table2[[#This Row],[Qualified Social Work Staff Hours]:[Other Social Work Staff Hours]])/Table2[[#This Row],[MDS Census]]</f>
        <v>0.14937155119558551</v>
      </c>
      <c r="P296" s="3">
        <v>5.3083333333333336</v>
      </c>
      <c r="Q296" s="3">
        <v>0</v>
      </c>
      <c r="R296" s="3">
        <f>SUM(Table2[[#This Row],[Qualified Activities Professional Hours]:[Other Activities Professional Hours]])/Table2[[#This Row],[MDS Census]]</f>
        <v>0.14645922746781115</v>
      </c>
      <c r="S296" s="3">
        <v>0.59222222222222221</v>
      </c>
      <c r="T296" s="3">
        <v>2.6829999999999998</v>
      </c>
      <c r="U296" s="3">
        <v>0</v>
      </c>
      <c r="V296" s="3">
        <f>SUM(Table2[[#This Row],[Occupational Therapist Hours]:[OT Aide Hours]])/Table2[[#This Row],[MDS Census]]</f>
        <v>9.0364806866952779E-2</v>
      </c>
      <c r="W296" s="3">
        <v>1.1311111111111112</v>
      </c>
      <c r="X296" s="3">
        <v>4.9776666666666669</v>
      </c>
      <c r="Y296" s="3">
        <v>0</v>
      </c>
      <c r="Z296" s="3">
        <f>SUM(Table2[[#This Row],[Physical Therapist (PT) Hours]:[PT Aide Hours]])/Table2[[#This Row],[MDS Census]]</f>
        <v>0.16854383813611282</v>
      </c>
      <c r="AA296" s="3">
        <v>0</v>
      </c>
      <c r="AB296" s="3">
        <v>0</v>
      </c>
      <c r="AC296" s="3">
        <v>0</v>
      </c>
      <c r="AD296" s="3">
        <v>0</v>
      </c>
      <c r="AE296" s="3">
        <v>0</v>
      </c>
      <c r="AF296" s="3">
        <v>0</v>
      </c>
      <c r="AG296" s="3">
        <v>0</v>
      </c>
      <c r="AH296" s="1" t="s">
        <v>294</v>
      </c>
      <c r="AI296" s="17">
        <v>7</v>
      </c>
      <c r="AJ296" s="1"/>
    </row>
    <row r="297" spans="1:36" x14ac:dyDescent="0.2">
      <c r="A297" s="1" t="s">
        <v>479</v>
      </c>
      <c r="B297" s="1" t="s">
        <v>779</v>
      </c>
      <c r="C297" s="1" t="s">
        <v>1159</v>
      </c>
      <c r="D297" s="1" t="s">
        <v>1227</v>
      </c>
      <c r="E297" s="3">
        <v>60.37777777777778</v>
      </c>
      <c r="F297" s="3">
        <v>11.119999999999997</v>
      </c>
      <c r="G297" s="3">
        <v>0.43333333333333335</v>
      </c>
      <c r="H297" s="3">
        <v>0.21888888888888888</v>
      </c>
      <c r="I297" s="3">
        <v>0.45</v>
      </c>
      <c r="J297" s="3">
        <v>0</v>
      </c>
      <c r="K297" s="3">
        <v>0.13055555555555556</v>
      </c>
      <c r="L297" s="3">
        <v>0.99466666666666681</v>
      </c>
      <c r="M297" s="3">
        <v>0</v>
      </c>
      <c r="N297" s="3">
        <v>4.2244444444444449</v>
      </c>
      <c r="O297" s="3">
        <f>SUM(Table2[[#This Row],[Qualified Social Work Staff Hours]:[Other Social Work Staff Hours]])/Table2[[#This Row],[MDS Census]]</f>
        <v>6.9966875230033129E-2</v>
      </c>
      <c r="P297" s="3">
        <v>5.4128888888888893</v>
      </c>
      <c r="Q297" s="3">
        <v>0</v>
      </c>
      <c r="R297" s="3">
        <f>SUM(Table2[[#This Row],[Qualified Activities Professional Hours]:[Other Activities Professional Hours]])/Table2[[#This Row],[MDS Census]]</f>
        <v>8.9650349650349653E-2</v>
      </c>
      <c r="S297" s="3">
        <v>0.56433333333333324</v>
      </c>
      <c r="T297" s="3">
        <v>1.666444444444444</v>
      </c>
      <c r="U297" s="3">
        <v>0</v>
      </c>
      <c r="V297" s="3">
        <f>SUM(Table2[[#This Row],[Occupational Therapist Hours]:[OT Aide Hours]])/Table2[[#This Row],[MDS Census]]</f>
        <v>3.6947000368052985E-2</v>
      </c>
      <c r="W297" s="3">
        <v>0.32555555555555554</v>
      </c>
      <c r="X297" s="3">
        <v>2.0122222222222219</v>
      </c>
      <c r="Y297" s="3">
        <v>0</v>
      </c>
      <c r="Z297" s="3">
        <f>SUM(Table2[[#This Row],[Physical Therapist (PT) Hours]:[PT Aide Hours]])/Table2[[#This Row],[MDS Census]]</f>
        <v>3.8719175561280815E-2</v>
      </c>
      <c r="AA297" s="3">
        <v>0</v>
      </c>
      <c r="AB297" s="3">
        <v>0</v>
      </c>
      <c r="AC297" s="3">
        <v>0</v>
      </c>
      <c r="AD297" s="3">
        <v>0</v>
      </c>
      <c r="AE297" s="3">
        <v>0</v>
      </c>
      <c r="AF297" s="3">
        <v>0</v>
      </c>
      <c r="AG297" s="3">
        <v>0</v>
      </c>
      <c r="AH297" s="1" t="s">
        <v>295</v>
      </c>
      <c r="AI297" s="17">
        <v>7</v>
      </c>
      <c r="AJ297" s="1"/>
    </row>
    <row r="298" spans="1:36" x14ac:dyDescent="0.2">
      <c r="A298" s="1" t="s">
        <v>479</v>
      </c>
      <c r="B298" s="1" t="s">
        <v>780</v>
      </c>
      <c r="C298" s="1" t="s">
        <v>1096</v>
      </c>
      <c r="D298" s="1" t="s">
        <v>1264</v>
      </c>
      <c r="E298" s="3">
        <v>64.36666666666666</v>
      </c>
      <c r="F298" s="3">
        <v>5.6</v>
      </c>
      <c r="G298" s="3">
        <v>0.93333333333333335</v>
      </c>
      <c r="H298" s="3">
        <v>0.4</v>
      </c>
      <c r="I298" s="3">
        <v>0.4</v>
      </c>
      <c r="J298" s="3">
        <v>0</v>
      </c>
      <c r="K298" s="3">
        <v>0</v>
      </c>
      <c r="L298" s="3">
        <v>2.1676666666666664</v>
      </c>
      <c r="M298" s="3">
        <v>6.1213333333333315</v>
      </c>
      <c r="N298" s="3">
        <v>0</v>
      </c>
      <c r="O298" s="3">
        <f>SUM(Table2[[#This Row],[Qualified Social Work Staff Hours]:[Other Social Work Staff Hours]])/Table2[[#This Row],[MDS Census]]</f>
        <v>9.5100983946141873E-2</v>
      </c>
      <c r="P298" s="3">
        <v>6.8377777777777791</v>
      </c>
      <c r="Q298" s="3">
        <v>2.9971111111111104</v>
      </c>
      <c r="R298" s="3">
        <f>SUM(Table2[[#This Row],[Qualified Activities Professional Hours]:[Other Activities Professional Hours]])/Table2[[#This Row],[MDS Census]]</f>
        <v>0.15279475228724324</v>
      </c>
      <c r="S298" s="3">
        <v>2.3299999999999992</v>
      </c>
      <c r="T298" s="3">
        <v>9.3341111111111115</v>
      </c>
      <c r="U298" s="3">
        <v>0</v>
      </c>
      <c r="V298" s="3">
        <f>SUM(Table2[[#This Row],[Occupational Therapist Hours]:[OT Aide Hours]])/Table2[[#This Row],[MDS Census]]</f>
        <v>0.18121353357500433</v>
      </c>
      <c r="W298" s="3">
        <v>1.7930000000000001</v>
      </c>
      <c r="X298" s="3">
        <v>5.6</v>
      </c>
      <c r="Y298" s="3">
        <v>6.168111111111112</v>
      </c>
      <c r="Z298" s="3">
        <f>SUM(Table2[[#This Row],[Physical Therapist (PT) Hours]:[PT Aide Hours]])/Table2[[#This Row],[MDS Census]]</f>
        <v>0.21068530985672365</v>
      </c>
      <c r="AA298" s="3">
        <v>0</v>
      </c>
      <c r="AB298" s="3">
        <v>0</v>
      </c>
      <c r="AC298" s="3">
        <v>0</v>
      </c>
      <c r="AD298" s="3">
        <v>0</v>
      </c>
      <c r="AE298" s="3">
        <v>0</v>
      </c>
      <c r="AF298" s="3">
        <v>0</v>
      </c>
      <c r="AG298" s="3">
        <v>0</v>
      </c>
      <c r="AH298" s="1" t="s">
        <v>296</v>
      </c>
      <c r="AI298" s="17">
        <v>7</v>
      </c>
      <c r="AJ298" s="1"/>
    </row>
    <row r="299" spans="1:36" x14ac:dyDescent="0.2">
      <c r="A299" s="1" t="s">
        <v>479</v>
      </c>
      <c r="B299" s="1" t="s">
        <v>781</v>
      </c>
      <c r="C299" s="1" t="s">
        <v>1055</v>
      </c>
      <c r="D299" s="1" t="s">
        <v>1246</v>
      </c>
      <c r="E299" s="3">
        <v>54.588888888888889</v>
      </c>
      <c r="F299" s="3">
        <v>5.5638888888888891</v>
      </c>
      <c r="G299" s="3">
        <v>0</v>
      </c>
      <c r="H299" s="3">
        <v>0</v>
      </c>
      <c r="I299" s="3">
        <v>0.32222222222222224</v>
      </c>
      <c r="J299" s="3">
        <v>0</v>
      </c>
      <c r="K299" s="3">
        <v>0</v>
      </c>
      <c r="L299" s="3">
        <v>0.83688888888888902</v>
      </c>
      <c r="M299" s="3">
        <v>5.6388888888888893</v>
      </c>
      <c r="N299" s="3">
        <v>0</v>
      </c>
      <c r="O299" s="3">
        <f>SUM(Table2[[#This Row],[Qualified Social Work Staff Hours]:[Other Social Work Staff Hours]])/Table2[[#This Row],[MDS Census]]</f>
        <v>0.10329737431304703</v>
      </c>
      <c r="P299" s="3">
        <v>4.875</v>
      </c>
      <c r="Q299" s="3">
        <v>0</v>
      </c>
      <c r="R299" s="3">
        <f>SUM(Table2[[#This Row],[Qualified Activities Professional Hours]:[Other Activities Professional Hours]])/Table2[[#This Row],[MDS Census]]</f>
        <v>8.9303887645023408E-2</v>
      </c>
      <c r="S299" s="3">
        <v>1.0114444444444446</v>
      </c>
      <c r="T299" s="3">
        <v>6.4688888888888894</v>
      </c>
      <c r="U299" s="3">
        <v>0</v>
      </c>
      <c r="V299" s="3">
        <f>SUM(Table2[[#This Row],[Occupational Therapist Hours]:[OT Aide Hours]])/Table2[[#This Row],[MDS Census]]</f>
        <v>0.13703032770201506</v>
      </c>
      <c r="W299" s="3">
        <v>1.4453333333333331</v>
      </c>
      <c r="X299" s="3">
        <v>4.78711111111111</v>
      </c>
      <c r="Y299" s="3">
        <v>0</v>
      </c>
      <c r="Z299" s="3">
        <f>SUM(Table2[[#This Row],[Physical Therapist (PT) Hours]:[PT Aide Hours]])/Table2[[#This Row],[MDS Census]]</f>
        <v>0.11417056788113167</v>
      </c>
      <c r="AA299" s="3">
        <v>0</v>
      </c>
      <c r="AB299" s="3">
        <v>0</v>
      </c>
      <c r="AC299" s="3">
        <v>0</v>
      </c>
      <c r="AD299" s="3">
        <v>18.402777777777779</v>
      </c>
      <c r="AE299" s="3">
        <v>0</v>
      </c>
      <c r="AF299" s="3">
        <v>0</v>
      </c>
      <c r="AG299" s="3">
        <v>0</v>
      </c>
      <c r="AH299" s="1" t="s">
        <v>297</v>
      </c>
      <c r="AI299" s="17">
        <v>7</v>
      </c>
      <c r="AJ299" s="1"/>
    </row>
    <row r="300" spans="1:36" x14ac:dyDescent="0.2">
      <c r="A300" s="1" t="s">
        <v>479</v>
      </c>
      <c r="B300" s="1" t="s">
        <v>782</v>
      </c>
      <c r="C300" s="1" t="s">
        <v>1037</v>
      </c>
      <c r="D300" s="1" t="s">
        <v>1301</v>
      </c>
      <c r="E300" s="3">
        <v>33.422222222222224</v>
      </c>
      <c r="F300" s="3">
        <v>10.076666666666666</v>
      </c>
      <c r="G300" s="3">
        <v>0</v>
      </c>
      <c r="H300" s="3">
        <v>0.11022222222222222</v>
      </c>
      <c r="I300" s="3">
        <v>0.29444444444444445</v>
      </c>
      <c r="J300" s="3">
        <v>0</v>
      </c>
      <c r="K300" s="3">
        <v>0</v>
      </c>
      <c r="L300" s="3">
        <v>2.220222222222223</v>
      </c>
      <c r="M300" s="3">
        <v>0</v>
      </c>
      <c r="N300" s="3">
        <v>5.4055555555555559</v>
      </c>
      <c r="O300" s="3">
        <f>SUM(Table2[[#This Row],[Qualified Social Work Staff Hours]:[Other Social Work Staff Hours]])/Table2[[#This Row],[MDS Census]]</f>
        <v>0.16173537234042554</v>
      </c>
      <c r="P300" s="3">
        <v>4.9862222222222226</v>
      </c>
      <c r="Q300" s="3">
        <v>0</v>
      </c>
      <c r="R300" s="3">
        <f>SUM(Table2[[#This Row],[Qualified Activities Professional Hours]:[Other Activities Professional Hours]])/Table2[[#This Row],[MDS Census]]</f>
        <v>0.14918882978723405</v>
      </c>
      <c r="S300" s="3">
        <v>4.4361111111111118</v>
      </c>
      <c r="T300" s="3">
        <v>0</v>
      </c>
      <c r="U300" s="3">
        <v>0</v>
      </c>
      <c r="V300" s="3">
        <f>SUM(Table2[[#This Row],[Occupational Therapist Hours]:[OT Aide Hours]])/Table2[[#This Row],[MDS Census]]</f>
        <v>0.13272938829787234</v>
      </c>
      <c r="W300" s="3">
        <v>0.47100000000000003</v>
      </c>
      <c r="X300" s="3">
        <v>4.7025555555555565</v>
      </c>
      <c r="Y300" s="3">
        <v>0</v>
      </c>
      <c r="Z300" s="3">
        <f>SUM(Table2[[#This Row],[Physical Therapist (PT) Hours]:[PT Aide Hours]])/Table2[[#This Row],[MDS Census]]</f>
        <v>0.15479388297872343</v>
      </c>
      <c r="AA300" s="3">
        <v>0</v>
      </c>
      <c r="AB300" s="3">
        <v>0</v>
      </c>
      <c r="AC300" s="3">
        <v>0</v>
      </c>
      <c r="AD300" s="3">
        <v>0</v>
      </c>
      <c r="AE300" s="3">
        <v>0</v>
      </c>
      <c r="AF300" s="3">
        <v>0</v>
      </c>
      <c r="AG300" s="3">
        <v>0</v>
      </c>
      <c r="AH300" s="1" t="s">
        <v>298</v>
      </c>
      <c r="AI300" s="17">
        <v>7</v>
      </c>
      <c r="AJ300" s="1"/>
    </row>
    <row r="301" spans="1:36" x14ac:dyDescent="0.2">
      <c r="A301" s="1" t="s">
        <v>479</v>
      </c>
      <c r="B301" s="1" t="s">
        <v>783</v>
      </c>
      <c r="C301" s="1" t="s">
        <v>985</v>
      </c>
      <c r="D301" s="1" t="s">
        <v>1227</v>
      </c>
      <c r="E301" s="3">
        <v>91.5</v>
      </c>
      <c r="F301" s="3">
        <v>5.6888888888888891</v>
      </c>
      <c r="G301" s="3">
        <v>0</v>
      </c>
      <c r="H301" s="3">
        <v>0.15555555555555556</v>
      </c>
      <c r="I301" s="3">
        <v>0.32500000000000001</v>
      </c>
      <c r="J301" s="3">
        <v>0</v>
      </c>
      <c r="K301" s="3">
        <v>0</v>
      </c>
      <c r="L301" s="3">
        <v>5.091333333333333</v>
      </c>
      <c r="M301" s="3">
        <v>7.8106666666666671</v>
      </c>
      <c r="N301" s="3">
        <v>3.4286666666666665</v>
      </c>
      <c r="O301" s="3">
        <f>SUM(Table2[[#This Row],[Qualified Social Work Staff Hours]:[Other Social Work Staff Hours]])/Table2[[#This Row],[MDS Census]]</f>
        <v>0.12283424408014573</v>
      </c>
      <c r="P301" s="3">
        <v>4.796555555555555</v>
      </c>
      <c r="Q301" s="3">
        <v>5.7669999999999995</v>
      </c>
      <c r="R301" s="3">
        <f>SUM(Table2[[#This Row],[Qualified Activities Professional Hours]:[Other Activities Professional Hours]])/Table2[[#This Row],[MDS Census]]</f>
        <v>0.11544869459623557</v>
      </c>
      <c r="S301" s="3">
        <v>4.6513333333333344</v>
      </c>
      <c r="T301" s="3">
        <v>4.4586666666666659</v>
      </c>
      <c r="U301" s="3">
        <v>0</v>
      </c>
      <c r="V301" s="3">
        <f>SUM(Table2[[#This Row],[Occupational Therapist Hours]:[OT Aide Hours]])/Table2[[#This Row],[MDS Census]]</f>
        <v>9.9562841530054638E-2</v>
      </c>
      <c r="W301" s="3">
        <v>4.9898888888888893</v>
      </c>
      <c r="X301" s="3">
        <v>4.6866666666666648</v>
      </c>
      <c r="Y301" s="3">
        <v>0</v>
      </c>
      <c r="Z301" s="3">
        <f>SUM(Table2[[#This Row],[Physical Therapist (PT) Hours]:[PT Aide Hours]])/Table2[[#This Row],[MDS Census]]</f>
        <v>0.10575470552519731</v>
      </c>
      <c r="AA301" s="3">
        <v>0</v>
      </c>
      <c r="AB301" s="3">
        <v>0</v>
      </c>
      <c r="AC301" s="3">
        <v>0</v>
      </c>
      <c r="AD301" s="3">
        <v>0</v>
      </c>
      <c r="AE301" s="3">
        <v>0</v>
      </c>
      <c r="AF301" s="3">
        <v>0</v>
      </c>
      <c r="AG301" s="3">
        <v>0</v>
      </c>
      <c r="AH301" s="1" t="s">
        <v>299</v>
      </c>
      <c r="AI301" s="17">
        <v>7</v>
      </c>
      <c r="AJ301" s="1"/>
    </row>
    <row r="302" spans="1:36" x14ac:dyDescent="0.2">
      <c r="A302" s="1" t="s">
        <v>479</v>
      </c>
      <c r="B302" s="1" t="s">
        <v>784</v>
      </c>
      <c r="C302" s="1" t="s">
        <v>965</v>
      </c>
      <c r="D302" s="1" t="s">
        <v>1271</v>
      </c>
      <c r="E302" s="3">
        <v>46.488888888888887</v>
      </c>
      <c r="F302" s="3">
        <v>5.6888888888888891</v>
      </c>
      <c r="G302" s="3">
        <v>0.33333333333333331</v>
      </c>
      <c r="H302" s="3">
        <v>0.13333333333333333</v>
      </c>
      <c r="I302" s="3">
        <v>0.1</v>
      </c>
      <c r="J302" s="3">
        <v>0</v>
      </c>
      <c r="K302" s="3">
        <v>0</v>
      </c>
      <c r="L302" s="3">
        <v>4.5911111111111111</v>
      </c>
      <c r="M302" s="3">
        <v>0</v>
      </c>
      <c r="N302" s="3">
        <v>9.6444444444444439</v>
      </c>
      <c r="O302" s="3">
        <f>SUM(Table2[[#This Row],[Qualified Social Work Staff Hours]:[Other Social Work Staff Hours]])/Table2[[#This Row],[MDS Census]]</f>
        <v>0.20745697896749521</v>
      </c>
      <c r="P302" s="3">
        <v>4.5138888888888893</v>
      </c>
      <c r="Q302" s="3">
        <v>0</v>
      </c>
      <c r="R302" s="3">
        <f>SUM(Table2[[#This Row],[Qualified Activities Professional Hours]:[Other Activities Professional Hours]])/Table2[[#This Row],[MDS Census]]</f>
        <v>9.7096080305927354E-2</v>
      </c>
      <c r="S302" s="3">
        <v>1.7038888888888886</v>
      </c>
      <c r="T302" s="3">
        <v>8.8791111111111096</v>
      </c>
      <c r="U302" s="3">
        <v>0</v>
      </c>
      <c r="V302" s="3">
        <f>SUM(Table2[[#This Row],[Occupational Therapist Hours]:[OT Aide Hours]])/Table2[[#This Row],[MDS Census]]</f>
        <v>0.22764579349904396</v>
      </c>
      <c r="W302" s="3">
        <v>0.95477777777777784</v>
      </c>
      <c r="X302" s="3">
        <v>5.4397777777777767</v>
      </c>
      <c r="Y302" s="3">
        <v>0</v>
      </c>
      <c r="Z302" s="3">
        <f>SUM(Table2[[#This Row],[Physical Therapist (PT) Hours]:[PT Aide Hours]])/Table2[[#This Row],[MDS Census]]</f>
        <v>0.13755019120458889</v>
      </c>
      <c r="AA302" s="3">
        <v>0</v>
      </c>
      <c r="AB302" s="3">
        <v>0</v>
      </c>
      <c r="AC302" s="3">
        <v>0</v>
      </c>
      <c r="AD302" s="3">
        <v>0</v>
      </c>
      <c r="AE302" s="3">
        <v>0</v>
      </c>
      <c r="AF302" s="3">
        <v>0</v>
      </c>
      <c r="AG302" s="3">
        <v>0</v>
      </c>
      <c r="AH302" s="1" t="s">
        <v>300</v>
      </c>
      <c r="AI302" s="17">
        <v>7</v>
      </c>
      <c r="AJ302" s="1"/>
    </row>
    <row r="303" spans="1:36" x14ac:dyDescent="0.2">
      <c r="A303" s="1" t="s">
        <v>479</v>
      </c>
      <c r="B303" s="1" t="s">
        <v>785</v>
      </c>
      <c r="C303" s="1" t="s">
        <v>1160</v>
      </c>
      <c r="D303" s="1" t="s">
        <v>1311</v>
      </c>
      <c r="E303" s="3">
        <v>42.588888888888889</v>
      </c>
      <c r="F303" s="3">
        <v>5.6888888888888891</v>
      </c>
      <c r="G303" s="3">
        <v>0.26666666666666666</v>
      </c>
      <c r="H303" s="3">
        <v>8.611111111111111E-2</v>
      </c>
      <c r="I303" s="3">
        <v>0.17222222222222222</v>
      </c>
      <c r="J303" s="3">
        <v>0</v>
      </c>
      <c r="K303" s="3">
        <v>0</v>
      </c>
      <c r="L303" s="3">
        <v>2.0588888888888883</v>
      </c>
      <c r="M303" s="3">
        <v>0</v>
      </c>
      <c r="N303" s="3">
        <v>5.2361111111111107</v>
      </c>
      <c r="O303" s="3">
        <f>SUM(Table2[[#This Row],[Qualified Social Work Staff Hours]:[Other Social Work Staff Hours]])/Table2[[#This Row],[MDS Census]]</f>
        <v>0.12294547351943647</v>
      </c>
      <c r="P303" s="3">
        <v>5.3805555555555555</v>
      </c>
      <c r="Q303" s="3">
        <v>0</v>
      </c>
      <c r="R303" s="3">
        <f>SUM(Table2[[#This Row],[Qualified Activities Professional Hours]:[Other Activities Professional Hours]])/Table2[[#This Row],[MDS Census]]</f>
        <v>0.12633707278893816</v>
      </c>
      <c r="S303" s="3">
        <v>0.371</v>
      </c>
      <c r="T303" s="3">
        <v>4.9738888888888884</v>
      </c>
      <c r="U303" s="3">
        <v>0</v>
      </c>
      <c r="V303" s="3">
        <f>SUM(Table2[[#This Row],[Occupational Therapist Hours]:[OT Aide Hours]])/Table2[[#This Row],[MDS Census]]</f>
        <v>0.12549960866162274</v>
      </c>
      <c r="W303" s="3">
        <v>0.3895555555555556</v>
      </c>
      <c r="X303" s="3">
        <v>5.0207777777777771</v>
      </c>
      <c r="Y303" s="3">
        <v>0</v>
      </c>
      <c r="Z303" s="3">
        <f>SUM(Table2[[#This Row],[Physical Therapist (PT) Hours]:[PT Aide Hours]])/Table2[[#This Row],[MDS Census]]</f>
        <v>0.12703626402295851</v>
      </c>
      <c r="AA303" s="3">
        <v>0</v>
      </c>
      <c r="AB303" s="3">
        <v>0</v>
      </c>
      <c r="AC303" s="3">
        <v>0</v>
      </c>
      <c r="AD303" s="3">
        <v>0</v>
      </c>
      <c r="AE303" s="3">
        <v>0</v>
      </c>
      <c r="AF303" s="3">
        <v>0</v>
      </c>
      <c r="AG303" s="3">
        <v>0</v>
      </c>
      <c r="AH303" s="1" t="s">
        <v>301</v>
      </c>
      <c r="AI303" s="17">
        <v>7</v>
      </c>
      <c r="AJ303" s="1"/>
    </row>
    <row r="304" spans="1:36" x14ac:dyDescent="0.2">
      <c r="A304" s="1" t="s">
        <v>479</v>
      </c>
      <c r="B304" s="1" t="s">
        <v>786</v>
      </c>
      <c r="C304" s="1" t="s">
        <v>1161</v>
      </c>
      <c r="D304" s="1" t="s">
        <v>1234</v>
      </c>
      <c r="E304" s="3">
        <v>41.266666666666666</v>
      </c>
      <c r="F304" s="3">
        <v>4.8888888888888893</v>
      </c>
      <c r="G304" s="3">
        <v>3.3333333333333333E-2</v>
      </c>
      <c r="H304" s="3">
        <v>0.1111111111111111</v>
      </c>
      <c r="I304" s="3">
        <v>1.1305555555555555</v>
      </c>
      <c r="J304" s="3">
        <v>0</v>
      </c>
      <c r="K304" s="3">
        <v>0</v>
      </c>
      <c r="L304" s="3">
        <v>4.8655555555555576</v>
      </c>
      <c r="M304" s="3">
        <v>5.6</v>
      </c>
      <c r="N304" s="3">
        <v>0</v>
      </c>
      <c r="O304" s="3">
        <f>SUM(Table2[[#This Row],[Qualified Social Work Staff Hours]:[Other Social Work Staff Hours]])/Table2[[#This Row],[MDS Census]]</f>
        <v>0.13570274636510501</v>
      </c>
      <c r="P304" s="3">
        <v>5.2161111111111094</v>
      </c>
      <c r="Q304" s="3">
        <v>0</v>
      </c>
      <c r="R304" s="3">
        <f>SUM(Table2[[#This Row],[Qualified Activities Professional Hours]:[Other Activities Professional Hours]])/Table2[[#This Row],[MDS Census]]</f>
        <v>0.12640010770059232</v>
      </c>
      <c r="S304" s="3">
        <v>3.4936666666666669</v>
      </c>
      <c r="T304" s="3">
        <v>8.0670000000000002</v>
      </c>
      <c r="U304" s="3">
        <v>0</v>
      </c>
      <c r="V304" s="3">
        <f>SUM(Table2[[#This Row],[Occupational Therapist Hours]:[OT Aide Hours]])/Table2[[#This Row],[MDS Census]]</f>
        <v>0.2801453957996769</v>
      </c>
      <c r="W304" s="3">
        <v>6.2084444444444467</v>
      </c>
      <c r="X304" s="3">
        <v>4.1793333333333322</v>
      </c>
      <c r="Y304" s="3">
        <v>1.0674444444444444</v>
      </c>
      <c r="Z304" s="3">
        <f>SUM(Table2[[#This Row],[Physical Therapist (PT) Hours]:[PT Aide Hours]])/Table2[[#This Row],[MDS Census]]</f>
        <v>0.27759019924609585</v>
      </c>
      <c r="AA304" s="3">
        <v>0</v>
      </c>
      <c r="AB304" s="3">
        <v>0</v>
      </c>
      <c r="AC304" s="3">
        <v>0</v>
      </c>
      <c r="AD304" s="3">
        <v>0</v>
      </c>
      <c r="AE304" s="3">
        <v>0</v>
      </c>
      <c r="AF304" s="3">
        <v>0</v>
      </c>
      <c r="AG304" s="3">
        <v>0</v>
      </c>
      <c r="AH304" s="1" t="s">
        <v>302</v>
      </c>
      <c r="AI304" s="17">
        <v>7</v>
      </c>
      <c r="AJ304" s="1"/>
    </row>
    <row r="305" spans="1:36" x14ac:dyDescent="0.2">
      <c r="A305" s="1" t="s">
        <v>479</v>
      </c>
      <c r="B305" s="1" t="s">
        <v>787</v>
      </c>
      <c r="C305" s="1" t="s">
        <v>1050</v>
      </c>
      <c r="D305" s="1" t="s">
        <v>1293</v>
      </c>
      <c r="E305" s="3">
        <v>65.811111111111117</v>
      </c>
      <c r="F305" s="3">
        <v>5.5111111111111111</v>
      </c>
      <c r="G305" s="3">
        <v>1.6894444444444445</v>
      </c>
      <c r="H305" s="3">
        <v>0</v>
      </c>
      <c r="I305" s="3">
        <v>0</v>
      </c>
      <c r="J305" s="3">
        <v>0.17777777777777778</v>
      </c>
      <c r="K305" s="3">
        <v>0</v>
      </c>
      <c r="L305" s="3">
        <v>3.5847777777777763</v>
      </c>
      <c r="M305" s="3">
        <v>4.3555555555555552</v>
      </c>
      <c r="N305" s="3">
        <v>0</v>
      </c>
      <c r="O305" s="3">
        <f>SUM(Table2[[#This Row],[Qualified Social Work Staff Hours]:[Other Social Work Staff Hours]])/Table2[[#This Row],[MDS Census]]</f>
        <v>6.6182677697112932E-2</v>
      </c>
      <c r="P305" s="3">
        <v>0</v>
      </c>
      <c r="Q305" s="3">
        <v>9.8666666666666671</v>
      </c>
      <c r="R305" s="3">
        <f>SUM(Table2[[#This Row],[Qualified Activities Professional Hours]:[Other Activities Professional Hours]])/Table2[[#This Row],[MDS Census]]</f>
        <v>0.14992402498733748</v>
      </c>
      <c r="S305" s="3">
        <v>6.4444444444444443E-2</v>
      </c>
      <c r="T305" s="3">
        <v>4.9188888888888878</v>
      </c>
      <c r="U305" s="3">
        <v>0</v>
      </c>
      <c r="V305" s="3">
        <f>SUM(Table2[[#This Row],[Occupational Therapist Hours]:[OT Aide Hours]])/Table2[[#This Row],[MDS Census]]</f>
        <v>7.5721762620293745E-2</v>
      </c>
      <c r="W305" s="3">
        <v>1.0509999999999999</v>
      </c>
      <c r="X305" s="3">
        <v>2.6749999999999994</v>
      </c>
      <c r="Y305" s="3">
        <v>0</v>
      </c>
      <c r="Z305" s="3">
        <f>SUM(Table2[[#This Row],[Physical Therapist (PT) Hours]:[PT Aide Hours]])/Table2[[#This Row],[MDS Census]]</f>
        <v>5.6616579436096555E-2</v>
      </c>
      <c r="AA305" s="3">
        <v>0</v>
      </c>
      <c r="AB305" s="3">
        <v>0</v>
      </c>
      <c r="AC305" s="3">
        <v>0</v>
      </c>
      <c r="AD305" s="3">
        <v>38.955555555555556</v>
      </c>
      <c r="AE305" s="3">
        <v>0</v>
      </c>
      <c r="AF305" s="3">
        <v>0</v>
      </c>
      <c r="AG305" s="3">
        <v>0</v>
      </c>
      <c r="AH305" s="1" t="s">
        <v>303</v>
      </c>
      <c r="AI305" s="17">
        <v>7</v>
      </c>
      <c r="AJ305" s="1"/>
    </row>
    <row r="306" spans="1:36" x14ac:dyDescent="0.2">
      <c r="A306" s="1" t="s">
        <v>479</v>
      </c>
      <c r="B306" s="1" t="s">
        <v>788</v>
      </c>
      <c r="C306" s="1" t="s">
        <v>1154</v>
      </c>
      <c r="D306" s="1" t="s">
        <v>1226</v>
      </c>
      <c r="E306" s="3">
        <v>45.511111111111113</v>
      </c>
      <c r="F306" s="3">
        <v>0</v>
      </c>
      <c r="G306" s="3">
        <v>2.2222222222222223E-2</v>
      </c>
      <c r="H306" s="3">
        <v>0</v>
      </c>
      <c r="I306" s="3">
        <v>0.22500000000000001</v>
      </c>
      <c r="J306" s="3">
        <v>0</v>
      </c>
      <c r="K306" s="3">
        <v>0</v>
      </c>
      <c r="L306" s="3">
        <v>3.7333333333333329E-2</v>
      </c>
      <c r="M306" s="3">
        <v>5.2111111111111112</v>
      </c>
      <c r="N306" s="3">
        <v>0</v>
      </c>
      <c r="O306" s="3">
        <f>SUM(Table2[[#This Row],[Qualified Social Work Staff Hours]:[Other Social Work Staff Hours]])/Table2[[#This Row],[MDS Census]]</f>
        <v>0.114501953125</v>
      </c>
      <c r="P306" s="3">
        <v>5.3152222222222214</v>
      </c>
      <c r="Q306" s="3">
        <v>0</v>
      </c>
      <c r="R306" s="3">
        <f>SUM(Table2[[#This Row],[Qualified Activities Professional Hours]:[Other Activities Professional Hours]])/Table2[[#This Row],[MDS Census]]</f>
        <v>0.11678955078124997</v>
      </c>
      <c r="S306" s="3">
        <v>0.62988888888888883</v>
      </c>
      <c r="T306" s="3">
        <v>3.4603333333333341</v>
      </c>
      <c r="U306" s="3">
        <v>0</v>
      </c>
      <c r="V306" s="3">
        <f>SUM(Table2[[#This Row],[Occupational Therapist Hours]:[OT Aide Hours]])/Table2[[#This Row],[MDS Census]]</f>
        <v>8.9873046875000001E-2</v>
      </c>
      <c r="W306" s="3">
        <v>2.0939999999999994</v>
      </c>
      <c r="X306" s="3">
        <v>3.7060000000000008</v>
      </c>
      <c r="Y306" s="3">
        <v>0</v>
      </c>
      <c r="Z306" s="3">
        <f>SUM(Table2[[#This Row],[Physical Therapist (PT) Hours]:[PT Aide Hours]])/Table2[[#This Row],[MDS Census]]</f>
        <v>0.12744140625</v>
      </c>
      <c r="AA306" s="3">
        <v>0</v>
      </c>
      <c r="AB306" s="3">
        <v>0</v>
      </c>
      <c r="AC306" s="3">
        <v>0</v>
      </c>
      <c r="AD306" s="3">
        <v>0</v>
      </c>
      <c r="AE306" s="3">
        <v>0</v>
      </c>
      <c r="AF306" s="3">
        <v>0</v>
      </c>
      <c r="AG306" s="3">
        <v>0</v>
      </c>
      <c r="AH306" s="1" t="s">
        <v>304</v>
      </c>
      <c r="AI306" s="17">
        <v>7</v>
      </c>
      <c r="AJ306" s="1"/>
    </row>
    <row r="307" spans="1:36" x14ac:dyDescent="0.2">
      <c r="A307" s="1" t="s">
        <v>479</v>
      </c>
      <c r="B307" s="1" t="s">
        <v>789</v>
      </c>
      <c r="C307" s="1" t="s">
        <v>1021</v>
      </c>
      <c r="D307" s="1" t="s">
        <v>1308</v>
      </c>
      <c r="E307" s="3">
        <v>58.555555555555557</v>
      </c>
      <c r="F307" s="3">
        <v>5.6113333333333326</v>
      </c>
      <c r="G307" s="3">
        <v>0</v>
      </c>
      <c r="H307" s="3">
        <v>0</v>
      </c>
      <c r="I307" s="3">
        <v>8.8888888888888892E-2</v>
      </c>
      <c r="J307" s="3">
        <v>0</v>
      </c>
      <c r="K307" s="3">
        <v>0</v>
      </c>
      <c r="L307" s="3">
        <v>2.5574444444444442</v>
      </c>
      <c r="M307" s="3">
        <v>0</v>
      </c>
      <c r="N307" s="3">
        <v>8.4183333333333348</v>
      </c>
      <c r="O307" s="3">
        <f>SUM(Table2[[#This Row],[Qualified Social Work Staff Hours]:[Other Social Work Staff Hours]])/Table2[[#This Row],[MDS Census]]</f>
        <v>0.1437666034155598</v>
      </c>
      <c r="P307" s="3">
        <v>0</v>
      </c>
      <c r="Q307" s="3">
        <v>3.3415555555555549</v>
      </c>
      <c r="R307" s="3">
        <f>SUM(Table2[[#This Row],[Qualified Activities Professional Hours]:[Other Activities Professional Hours]])/Table2[[#This Row],[MDS Census]]</f>
        <v>5.7066413662239079E-2</v>
      </c>
      <c r="S307" s="3">
        <v>2.875111111111111</v>
      </c>
      <c r="T307" s="3">
        <v>3.3121111111111117</v>
      </c>
      <c r="U307" s="3">
        <v>0</v>
      </c>
      <c r="V307" s="3">
        <f>SUM(Table2[[#This Row],[Occupational Therapist Hours]:[OT Aide Hours]])/Table2[[#This Row],[MDS Census]]</f>
        <v>0.10566413662239091</v>
      </c>
      <c r="W307" s="3">
        <v>3.1865555555555565</v>
      </c>
      <c r="X307" s="3">
        <v>7.3563333333333309</v>
      </c>
      <c r="Y307" s="3">
        <v>0</v>
      </c>
      <c r="Z307" s="3">
        <f>SUM(Table2[[#This Row],[Physical Therapist (PT) Hours]:[PT Aide Hours]])/Table2[[#This Row],[MDS Census]]</f>
        <v>0.18004933586337757</v>
      </c>
      <c r="AA307" s="3">
        <v>0</v>
      </c>
      <c r="AB307" s="3">
        <v>0</v>
      </c>
      <c r="AC307" s="3">
        <v>0</v>
      </c>
      <c r="AD307" s="3">
        <v>0</v>
      </c>
      <c r="AE307" s="3">
        <v>0</v>
      </c>
      <c r="AF307" s="3">
        <v>0</v>
      </c>
      <c r="AG307" s="3">
        <v>0</v>
      </c>
      <c r="AH307" s="1" t="s">
        <v>305</v>
      </c>
      <c r="AI307" s="17">
        <v>7</v>
      </c>
      <c r="AJ307" s="1"/>
    </row>
    <row r="308" spans="1:36" x14ac:dyDescent="0.2">
      <c r="A308" s="1" t="s">
        <v>479</v>
      </c>
      <c r="B308" s="1" t="s">
        <v>790</v>
      </c>
      <c r="C308" s="1" t="s">
        <v>1050</v>
      </c>
      <c r="D308" s="1" t="s">
        <v>1293</v>
      </c>
      <c r="E308" s="3">
        <v>54.088888888888889</v>
      </c>
      <c r="F308" s="3">
        <v>5.6</v>
      </c>
      <c r="G308" s="3">
        <v>0.62222222222222223</v>
      </c>
      <c r="H308" s="3">
        <v>0.27777777777777779</v>
      </c>
      <c r="I308" s="3">
        <v>1.1944444444444444</v>
      </c>
      <c r="J308" s="3">
        <v>0</v>
      </c>
      <c r="K308" s="3">
        <v>0</v>
      </c>
      <c r="L308" s="3">
        <v>5.1319999999999997</v>
      </c>
      <c r="M308" s="3">
        <v>3.2888888888888888</v>
      </c>
      <c r="N308" s="3">
        <v>0</v>
      </c>
      <c r="O308" s="3">
        <f>SUM(Table2[[#This Row],[Qualified Social Work Staff Hours]:[Other Social Work Staff Hours]])/Table2[[#This Row],[MDS Census]]</f>
        <v>6.0805258833196381E-2</v>
      </c>
      <c r="P308" s="3">
        <v>4.9777777777777779</v>
      </c>
      <c r="Q308" s="3">
        <v>0</v>
      </c>
      <c r="R308" s="3">
        <f>SUM(Table2[[#This Row],[Qualified Activities Professional Hours]:[Other Activities Professional Hours]])/Table2[[#This Row],[MDS Census]]</f>
        <v>9.2029580936729666E-2</v>
      </c>
      <c r="S308" s="3">
        <v>6.6791111111111086</v>
      </c>
      <c r="T308" s="3">
        <v>4.477777777777777</v>
      </c>
      <c r="U308" s="3">
        <v>0</v>
      </c>
      <c r="V308" s="3">
        <f>SUM(Table2[[#This Row],[Occupational Therapist Hours]:[OT Aide Hours]])/Table2[[#This Row],[MDS Census]]</f>
        <v>0.20626951520131467</v>
      </c>
      <c r="W308" s="3">
        <v>3.2786666666666666</v>
      </c>
      <c r="X308" s="3">
        <v>4.6130000000000004</v>
      </c>
      <c r="Y308" s="3">
        <v>0</v>
      </c>
      <c r="Z308" s="3">
        <f>SUM(Table2[[#This Row],[Physical Therapist (PT) Hours]:[PT Aide Hours]])/Table2[[#This Row],[MDS Census]]</f>
        <v>0.14590180772391129</v>
      </c>
      <c r="AA308" s="3">
        <v>0</v>
      </c>
      <c r="AB308" s="3">
        <v>0</v>
      </c>
      <c r="AC308" s="3">
        <v>0</v>
      </c>
      <c r="AD308" s="3">
        <v>0</v>
      </c>
      <c r="AE308" s="3">
        <v>0</v>
      </c>
      <c r="AF308" s="3">
        <v>0</v>
      </c>
      <c r="AG308" s="3">
        <v>0</v>
      </c>
      <c r="AH308" s="1" t="s">
        <v>306</v>
      </c>
      <c r="AI308" s="17">
        <v>7</v>
      </c>
      <c r="AJ308" s="1"/>
    </row>
    <row r="309" spans="1:36" x14ac:dyDescent="0.2">
      <c r="A309" s="1" t="s">
        <v>479</v>
      </c>
      <c r="B309" s="1" t="s">
        <v>791</v>
      </c>
      <c r="C309" s="1" t="s">
        <v>987</v>
      </c>
      <c r="D309" s="1" t="s">
        <v>1281</v>
      </c>
      <c r="E309" s="3">
        <v>82.188888888888883</v>
      </c>
      <c r="F309" s="3">
        <v>18.568444444444438</v>
      </c>
      <c r="G309" s="3">
        <v>0</v>
      </c>
      <c r="H309" s="3">
        <v>0.29722222222222222</v>
      </c>
      <c r="I309" s="3">
        <v>0.55833333333333335</v>
      </c>
      <c r="J309" s="3">
        <v>0</v>
      </c>
      <c r="K309" s="3">
        <v>0</v>
      </c>
      <c r="L309" s="3">
        <v>4.8111111111111111E-2</v>
      </c>
      <c r="M309" s="3">
        <v>0</v>
      </c>
      <c r="N309" s="3">
        <v>6.1445555555555558</v>
      </c>
      <c r="O309" s="3">
        <f>SUM(Table2[[#This Row],[Qualified Social Work Staff Hours]:[Other Social Work Staff Hours]])/Table2[[#This Row],[MDS Census]]</f>
        <v>7.4761389752602408E-2</v>
      </c>
      <c r="P309" s="3">
        <v>9.0656666666666688</v>
      </c>
      <c r="Q309" s="3">
        <v>0</v>
      </c>
      <c r="R309" s="3">
        <f>SUM(Table2[[#This Row],[Qualified Activities Professional Hours]:[Other Activities Professional Hours]])/Table2[[#This Row],[MDS Census]]</f>
        <v>0.11030282546978508</v>
      </c>
      <c r="S309" s="3">
        <v>8.5666666666666669E-2</v>
      </c>
      <c r="T309" s="3">
        <v>0.11055555555555555</v>
      </c>
      <c r="U309" s="3">
        <v>0</v>
      </c>
      <c r="V309" s="3">
        <f>SUM(Table2[[#This Row],[Occupational Therapist Hours]:[OT Aide Hours]])/Table2[[#This Row],[MDS Census]]</f>
        <v>2.3874543733946197E-3</v>
      </c>
      <c r="W309" s="3">
        <v>0.47711111111111115</v>
      </c>
      <c r="X309" s="3">
        <v>0</v>
      </c>
      <c r="Y309" s="3">
        <v>0</v>
      </c>
      <c r="Z309" s="3">
        <f>SUM(Table2[[#This Row],[Physical Therapist (PT) Hours]:[PT Aide Hours]])/Table2[[#This Row],[MDS Census]]</f>
        <v>5.8050561038258761E-3</v>
      </c>
      <c r="AA309" s="3">
        <v>10.047777777777776</v>
      </c>
      <c r="AB309" s="3">
        <v>0</v>
      </c>
      <c r="AC309" s="3">
        <v>0</v>
      </c>
      <c r="AD309" s="3">
        <v>0</v>
      </c>
      <c r="AE309" s="3">
        <v>0</v>
      </c>
      <c r="AF309" s="3">
        <v>0</v>
      </c>
      <c r="AG309" s="3">
        <v>0</v>
      </c>
      <c r="AH309" s="1" t="s">
        <v>307</v>
      </c>
      <c r="AI309" s="17">
        <v>7</v>
      </c>
      <c r="AJ309" s="1"/>
    </row>
    <row r="310" spans="1:36" x14ac:dyDescent="0.2">
      <c r="A310" s="1" t="s">
        <v>479</v>
      </c>
      <c r="B310" s="1" t="s">
        <v>792</v>
      </c>
      <c r="C310" s="1" t="s">
        <v>1162</v>
      </c>
      <c r="D310" s="1" t="s">
        <v>1282</v>
      </c>
      <c r="E310" s="3">
        <v>58.888888888888886</v>
      </c>
      <c r="F310" s="3">
        <v>0</v>
      </c>
      <c r="G310" s="3">
        <v>0</v>
      </c>
      <c r="H310" s="3">
        <v>0</v>
      </c>
      <c r="I310" s="3">
        <v>0</v>
      </c>
      <c r="J310" s="3">
        <v>0</v>
      </c>
      <c r="K310" s="3">
        <v>0</v>
      </c>
      <c r="L310" s="3">
        <v>0.91166666666666663</v>
      </c>
      <c r="M310" s="3">
        <v>0</v>
      </c>
      <c r="N310" s="3">
        <v>4.9138888888888888</v>
      </c>
      <c r="O310" s="3">
        <f>SUM(Table2[[#This Row],[Qualified Social Work Staff Hours]:[Other Social Work Staff Hours]])/Table2[[#This Row],[MDS Census]]</f>
        <v>8.3443396226415098E-2</v>
      </c>
      <c r="P310" s="3">
        <v>4.1666666666666664E-2</v>
      </c>
      <c r="Q310" s="3">
        <v>10.472222222222221</v>
      </c>
      <c r="R310" s="3">
        <f>SUM(Table2[[#This Row],[Qualified Activities Professional Hours]:[Other Activities Professional Hours]])/Table2[[#This Row],[MDS Census]]</f>
        <v>0.17853773584905658</v>
      </c>
      <c r="S310" s="3">
        <v>1.8815555555555559</v>
      </c>
      <c r="T310" s="3">
        <v>5.1882222222222225</v>
      </c>
      <c r="U310" s="3">
        <v>0</v>
      </c>
      <c r="V310" s="3">
        <f>SUM(Table2[[#This Row],[Occupational Therapist Hours]:[OT Aide Hours]])/Table2[[#This Row],[MDS Census]]</f>
        <v>0.12005283018867927</v>
      </c>
      <c r="W310" s="3">
        <v>0.92211111111111133</v>
      </c>
      <c r="X310" s="3">
        <v>5.0943333333333332</v>
      </c>
      <c r="Y310" s="3">
        <v>0</v>
      </c>
      <c r="Z310" s="3">
        <f>SUM(Table2[[#This Row],[Physical Therapist (PT) Hours]:[PT Aide Hours]])/Table2[[#This Row],[MDS Census]]</f>
        <v>0.10216603773584906</v>
      </c>
      <c r="AA310" s="3">
        <v>0</v>
      </c>
      <c r="AB310" s="3">
        <v>0</v>
      </c>
      <c r="AC310" s="3">
        <v>0</v>
      </c>
      <c r="AD310" s="3">
        <v>0</v>
      </c>
      <c r="AE310" s="3">
        <v>0</v>
      </c>
      <c r="AF310" s="3">
        <v>0</v>
      </c>
      <c r="AG310" s="3">
        <v>0</v>
      </c>
      <c r="AH310" s="1" t="s">
        <v>308</v>
      </c>
      <c r="AI310" s="17">
        <v>7</v>
      </c>
      <c r="AJ310" s="1"/>
    </row>
    <row r="311" spans="1:36" x14ac:dyDescent="0.2">
      <c r="A311" s="1" t="s">
        <v>479</v>
      </c>
      <c r="B311" s="1" t="s">
        <v>793</v>
      </c>
      <c r="C311" s="1" t="s">
        <v>1163</v>
      </c>
      <c r="D311" s="1" t="s">
        <v>1237</v>
      </c>
      <c r="E311" s="3">
        <v>46.511111111111113</v>
      </c>
      <c r="F311" s="3">
        <v>0</v>
      </c>
      <c r="G311" s="3">
        <v>3.923111111111111</v>
      </c>
      <c r="H311" s="3">
        <v>0</v>
      </c>
      <c r="I311" s="3">
        <v>0</v>
      </c>
      <c r="J311" s="3">
        <v>1.4833333333333334</v>
      </c>
      <c r="K311" s="3">
        <v>3.1387777777777774</v>
      </c>
      <c r="L311" s="3">
        <v>7.1439999999999992</v>
      </c>
      <c r="M311" s="3">
        <v>1.1857777777777778</v>
      </c>
      <c r="N311" s="3">
        <v>0</v>
      </c>
      <c r="O311" s="3">
        <f>SUM(Table2[[#This Row],[Qualified Social Work Staff Hours]:[Other Social Work Staff Hours]])/Table2[[#This Row],[MDS Census]]</f>
        <v>2.5494505494505493E-2</v>
      </c>
      <c r="P311" s="3">
        <v>0</v>
      </c>
      <c r="Q311" s="3">
        <v>5.067555555555554</v>
      </c>
      <c r="R311" s="3">
        <f>SUM(Table2[[#This Row],[Qualified Activities Professional Hours]:[Other Activities Professional Hours]])/Table2[[#This Row],[MDS Census]]</f>
        <v>0.10895365504061152</v>
      </c>
      <c r="S311" s="3">
        <v>0.40011111111111108</v>
      </c>
      <c r="T311" s="3">
        <v>5.2944444444444434</v>
      </c>
      <c r="U311" s="3">
        <v>0</v>
      </c>
      <c r="V311" s="3">
        <f>SUM(Table2[[#This Row],[Occupational Therapist Hours]:[OT Aide Hours]])/Table2[[#This Row],[MDS Census]]</f>
        <v>0.12243430482560914</v>
      </c>
      <c r="W311" s="3">
        <v>1.3076666666666665</v>
      </c>
      <c r="X311" s="3">
        <v>9.4698888888888888</v>
      </c>
      <c r="Y311" s="3">
        <v>0</v>
      </c>
      <c r="Z311" s="3">
        <f>SUM(Table2[[#This Row],[Physical Therapist (PT) Hours]:[PT Aide Hours]])/Table2[[#This Row],[MDS Census]]</f>
        <v>0.23172001911132345</v>
      </c>
      <c r="AA311" s="3">
        <v>0</v>
      </c>
      <c r="AB311" s="3">
        <v>0</v>
      </c>
      <c r="AC311" s="3">
        <v>0</v>
      </c>
      <c r="AD311" s="3">
        <v>0</v>
      </c>
      <c r="AE311" s="3">
        <v>0</v>
      </c>
      <c r="AF311" s="3">
        <v>0</v>
      </c>
      <c r="AG311" s="3">
        <v>0</v>
      </c>
      <c r="AH311" s="1" t="s">
        <v>309</v>
      </c>
      <c r="AI311" s="17">
        <v>7</v>
      </c>
      <c r="AJ311" s="1"/>
    </row>
    <row r="312" spans="1:36" x14ac:dyDescent="0.2">
      <c r="A312" s="1" t="s">
        <v>479</v>
      </c>
      <c r="B312" s="1" t="s">
        <v>794</v>
      </c>
      <c r="C312" s="1" t="s">
        <v>1022</v>
      </c>
      <c r="D312" s="1" t="s">
        <v>1213</v>
      </c>
      <c r="E312" s="3">
        <v>78.3</v>
      </c>
      <c r="F312" s="3">
        <v>0.16333333333333333</v>
      </c>
      <c r="G312" s="3">
        <v>0.4</v>
      </c>
      <c r="H312" s="3">
        <v>0.31111111111111112</v>
      </c>
      <c r="I312" s="3">
        <v>0.1388888888888889</v>
      </c>
      <c r="J312" s="3">
        <v>0</v>
      </c>
      <c r="K312" s="3">
        <v>0</v>
      </c>
      <c r="L312" s="3">
        <v>2.7185555555555556</v>
      </c>
      <c r="M312" s="3">
        <v>10.691222222222223</v>
      </c>
      <c r="N312" s="3">
        <v>0</v>
      </c>
      <c r="O312" s="3">
        <f>SUM(Table2[[#This Row],[Qualified Social Work Staff Hours]:[Other Social Work Staff Hours]])/Table2[[#This Row],[MDS Census]]</f>
        <v>0.13654179083297857</v>
      </c>
      <c r="P312" s="3">
        <v>6.7442222222222235</v>
      </c>
      <c r="Q312" s="3">
        <v>0</v>
      </c>
      <c r="R312" s="3">
        <f>SUM(Table2[[#This Row],[Qualified Activities Professional Hours]:[Other Activities Professional Hours]])/Table2[[#This Row],[MDS Census]]</f>
        <v>8.6133106286363004E-2</v>
      </c>
      <c r="S312" s="3">
        <v>3.3464444444444443</v>
      </c>
      <c r="T312" s="3">
        <v>0.35166666666666674</v>
      </c>
      <c r="U312" s="3">
        <v>0</v>
      </c>
      <c r="V312" s="3">
        <f>SUM(Table2[[#This Row],[Occupational Therapist Hours]:[OT Aide Hours]])/Table2[[#This Row],[MDS Census]]</f>
        <v>4.723002696182773E-2</v>
      </c>
      <c r="W312" s="3">
        <v>3.7705555555555565</v>
      </c>
      <c r="X312" s="3">
        <v>0.68399999999999983</v>
      </c>
      <c r="Y312" s="3">
        <v>0</v>
      </c>
      <c r="Z312" s="3">
        <f>SUM(Table2[[#This Row],[Physical Therapist (PT) Hours]:[PT Aide Hours]])/Table2[[#This Row],[MDS Census]]</f>
        <v>5.6890875549879392E-2</v>
      </c>
      <c r="AA312" s="3">
        <v>0</v>
      </c>
      <c r="AB312" s="3">
        <v>0</v>
      </c>
      <c r="AC312" s="3">
        <v>0</v>
      </c>
      <c r="AD312" s="3">
        <v>0</v>
      </c>
      <c r="AE312" s="3">
        <v>0</v>
      </c>
      <c r="AF312" s="3">
        <v>0</v>
      </c>
      <c r="AG312" s="3">
        <v>0</v>
      </c>
      <c r="AH312" s="1" t="s">
        <v>310</v>
      </c>
      <c r="AI312" s="17">
        <v>7</v>
      </c>
      <c r="AJ312" s="1"/>
    </row>
    <row r="313" spans="1:36" x14ac:dyDescent="0.2">
      <c r="A313" s="1" t="s">
        <v>479</v>
      </c>
      <c r="B313" s="1" t="s">
        <v>795</v>
      </c>
      <c r="C313" s="1" t="s">
        <v>1164</v>
      </c>
      <c r="D313" s="1" t="s">
        <v>1276</v>
      </c>
      <c r="E313" s="3">
        <v>52.666666666666664</v>
      </c>
      <c r="F313" s="3">
        <v>5.6888888888888891</v>
      </c>
      <c r="G313" s="3">
        <v>0.83333333333333337</v>
      </c>
      <c r="H313" s="3">
        <v>0.15555555555555556</v>
      </c>
      <c r="I313" s="3">
        <v>0.2</v>
      </c>
      <c r="J313" s="3">
        <v>0</v>
      </c>
      <c r="K313" s="3">
        <v>0.33333333333333331</v>
      </c>
      <c r="L313" s="3">
        <v>0.40833333333333333</v>
      </c>
      <c r="M313" s="3">
        <v>0</v>
      </c>
      <c r="N313" s="3">
        <v>4.8916666666666666</v>
      </c>
      <c r="O313" s="3">
        <f>SUM(Table2[[#This Row],[Qualified Social Work Staff Hours]:[Other Social Work Staff Hours]])/Table2[[#This Row],[MDS Census]]</f>
        <v>9.2879746835443047E-2</v>
      </c>
      <c r="P313" s="3">
        <v>0</v>
      </c>
      <c r="Q313" s="3">
        <v>0</v>
      </c>
      <c r="R313" s="3">
        <f>SUM(Table2[[#This Row],[Qualified Activities Professional Hours]:[Other Activities Professional Hours]])/Table2[[#This Row],[MDS Census]]</f>
        <v>0</v>
      </c>
      <c r="S313" s="3">
        <v>0.52788888888888896</v>
      </c>
      <c r="T313" s="3">
        <v>2.7596666666666669</v>
      </c>
      <c r="U313" s="3">
        <v>0</v>
      </c>
      <c r="V313" s="3">
        <f>SUM(Table2[[#This Row],[Occupational Therapist Hours]:[OT Aide Hours]])/Table2[[#This Row],[MDS Census]]</f>
        <v>6.2421940928270053E-2</v>
      </c>
      <c r="W313" s="3">
        <v>0.62144444444444435</v>
      </c>
      <c r="X313" s="3">
        <v>2.9745555555555554</v>
      </c>
      <c r="Y313" s="3">
        <v>0</v>
      </c>
      <c r="Z313" s="3">
        <f>SUM(Table2[[#This Row],[Physical Therapist (PT) Hours]:[PT Aide Hours]])/Table2[[#This Row],[MDS Census]]</f>
        <v>6.8278481012658224E-2</v>
      </c>
      <c r="AA313" s="3">
        <v>0</v>
      </c>
      <c r="AB313" s="3">
        <v>0</v>
      </c>
      <c r="AC313" s="3">
        <v>0</v>
      </c>
      <c r="AD313" s="3">
        <v>0</v>
      </c>
      <c r="AE313" s="3">
        <v>0</v>
      </c>
      <c r="AF313" s="3">
        <v>0</v>
      </c>
      <c r="AG313" s="3">
        <v>0.56666666666666665</v>
      </c>
      <c r="AH313" s="1" t="s">
        <v>311</v>
      </c>
      <c r="AI313" s="17">
        <v>7</v>
      </c>
      <c r="AJ313" s="1"/>
    </row>
    <row r="314" spans="1:36" x14ac:dyDescent="0.2">
      <c r="A314" s="1" t="s">
        <v>479</v>
      </c>
      <c r="B314" s="1" t="s">
        <v>796</v>
      </c>
      <c r="C314" s="1" t="s">
        <v>1135</v>
      </c>
      <c r="D314" s="1" t="s">
        <v>1212</v>
      </c>
      <c r="E314" s="3">
        <v>37.544444444444444</v>
      </c>
      <c r="F314" s="3">
        <v>11.659555555555556</v>
      </c>
      <c r="G314" s="3">
        <v>1.1111111111111112E-2</v>
      </c>
      <c r="H314" s="3">
        <v>7.3111111111111113E-2</v>
      </c>
      <c r="I314" s="3">
        <v>0.2361111111111111</v>
      </c>
      <c r="J314" s="3">
        <v>0</v>
      </c>
      <c r="K314" s="3">
        <v>0</v>
      </c>
      <c r="L314" s="3">
        <v>1.2422222222222219</v>
      </c>
      <c r="M314" s="3">
        <v>0</v>
      </c>
      <c r="N314" s="3">
        <v>4.4106666666666667</v>
      </c>
      <c r="O314" s="3">
        <f>SUM(Table2[[#This Row],[Qualified Social Work Staff Hours]:[Other Social Work Staff Hours]])/Table2[[#This Row],[MDS Census]]</f>
        <v>0.11747854394791359</v>
      </c>
      <c r="P314" s="3">
        <v>3.3727777777777765</v>
      </c>
      <c r="Q314" s="3">
        <v>0</v>
      </c>
      <c r="R314" s="3">
        <f>SUM(Table2[[#This Row],[Qualified Activities Professional Hours]:[Other Activities Professional Hours]])/Table2[[#This Row],[MDS Census]]</f>
        <v>8.9834270494229027E-2</v>
      </c>
      <c r="S314" s="3">
        <v>0.52877777777777779</v>
      </c>
      <c r="T314" s="3">
        <v>4.605777777777778</v>
      </c>
      <c r="U314" s="3">
        <v>0</v>
      </c>
      <c r="V314" s="3">
        <f>SUM(Table2[[#This Row],[Occupational Therapist Hours]:[OT Aide Hours]])/Table2[[#This Row],[MDS Census]]</f>
        <v>0.13675939627108613</v>
      </c>
      <c r="W314" s="3">
        <v>0.40311111111111114</v>
      </c>
      <c r="X314" s="3">
        <v>2.8160000000000003</v>
      </c>
      <c r="Y314" s="3">
        <v>0</v>
      </c>
      <c r="Z314" s="3">
        <f>SUM(Table2[[#This Row],[Physical Therapist (PT) Hours]:[PT Aide Hours]])/Table2[[#This Row],[MDS Census]]</f>
        <v>8.5741343592778935E-2</v>
      </c>
      <c r="AA314" s="3">
        <v>0</v>
      </c>
      <c r="AB314" s="3">
        <v>0</v>
      </c>
      <c r="AC314" s="3">
        <v>0</v>
      </c>
      <c r="AD314" s="3">
        <v>0</v>
      </c>
      <c r="AE314" s="3">
        <v>0</v>
      </c>
      <c r="AF314" s="3">
        <v>0</v>
      </c>
      <c r="AG314" s="3">
        <v>0</v>
      </c>
      <c r="AH314" s="1" t="s">
        <v>312</v>
      </c>
      <c r="AI314" s="17">
        <v>7</v>
      </c>
      <c r="AJ314" s="1"/>
    </row>
    <row r="315" spans="1:36" x14ac:dyDescent="0.2">
      <c r="A315" s="1" t="s">
        <v>479</v>
      </c>
      <c r="B315" s="1" t="s">
        <v>797</v>
      </c>
      <c r="C315" s="1" t="s">
        <v>1027</v>
      </c>
      <c r="D315" s="1" t="s">
        <v>1203</v>
      </c>
      <c r="E315" s="3">
        <v>60.93333333333333</v>
      </c>
      <c r="F315" s="3">
        <v>5.8666666666666673E-2</v>
      </c>
      <c r="G315" s="3">
        <v>0.13333333333333333</v>
      </c>
      <c r="H315" s="3">
        <v>0.15</v>
      </c>
      <c r="I315" s="3">
        <v>0.21111111111111111</v>
      </c>
      <c r="J315" s="3">
        <v>0</v>
      </c>
      <c r="K315" s="3">
        <v>0</v>
      </c>
      <c r="L315" s="3">
        <v>1.6595555555555555</v>
      </c>
      <c r="M315" s="3">
        <v>3.9920000000000009</v>
      </c>
      <c r="N315" s="3">
        <v>0</v>
      </c>
      <c r="O315" s="3">
        <f>SUM(Table2[[#This Row],[Qualified Social Work Staff Hours]:[Other Social Work Staff Hours]])/Table2[[#This Row],[MDS Census]]</f>
        <v>6.5514223194748381E-2</v>
      </c>
      <c r="P315" s="3">
        <v>9.246111111111107</v>
      </c>
      <c r="Q315" s="3">
        <v>0</v>
      </c>
      <c r="R315" s="3">
        <f>SUM(Table2[[#This Row],[Qualified Activities Professional Hours]:[Other Activities Professional Hours]])/Table2[[#This Row],[MDS Census]]</f>
        <v>0.1517414296134208</v>
      </c>
      <c r="S315" s="3">
        <v>0.96077777777777762</v>
      </c>
      <c r="T315" s="3">
        <v>4.419444444444447</v>
      </c>
      <c r="U315" s="3">
        <v>0</v>
      </c>
      <c r="V315" s="3">
        <f>SUM(Table2[[#This Row],[Occupational Therapist Hours]:[OT Aide Hours]])/Table2[[#This Row],[MDS Census]]</f>
        <v>8.8296863603209375E-2</v>
      </c>
      <c r="W315" s="3">
        <v>3.055444444444444</v>
      </c>
      <c r="X315" s="3">
        <v>4.3993333333333329</v>
      </c>
      <c r="Y315" s="3">
        <v>0</v>
      </c>
      <c r="Z315" s="3">
        <f>SUM(Table2[[#This Row],[Physical Therapist (PT) Hours]:[PT Aide Hours]])/Table2[[#This Row],[MDS Census]]</f>
        <v>0.1223431801604668</v>
      </c>
      <c r="AA315" s="3">
        <v>0</v>
      </c>
      <c r="AB315" s="3">
        <v>0</v>
      </c>
      <c r="AC315" s="3">
        <v>0</v>
      </c>
      <c r="AD315" s="3">
        <v>0</v>
      </c>
      <c r="AE315" s="3">
        <v>0</v>
      </c>
      <c r="AF315" s="3">
        <v>0</v>
      </c>
      <c r="AG315" s="3">
        <v>0</v>
      </c>
      <c r="AH315" s="1" t="s">
        <v>313</v>
      </c>
      <c r="AI315" s="17">
        <v>7</v>
      </c>
      <c r="AJ315" s="1"/>
    </row>
    <row r="316" spans="1:36" x14ac:dyDescent="0.2">
      <c r="A316" s="1" t="s">
        <v>479</v>
      </c>
      <c r="B316" s="1" t="s">
        <v>798</v>
      </c>
      <c r="C316" s="1" t="s">
        <v>983</v>
      </c>
      <c r="D316" s="1" t="s">
        <v>1223</v>
      </c>
      <c r="E316" s="3">
        <v>39.700000000000003</v>
      </c>
      <c r="F316" s="3">
        <v>10.993555555555554</v>
      </c>
      <c r="G316" s="3">
        <v>0</v>
      </c>
      <c r="H316" s="3">
        <v>0.15055555555555555</v>
      </c>
      <c r="I316" s="3">
        <v>0.17777777777777778</v>
      </c>
      <c r="J316" s="3">
        <v>0</v>
      </c>
      <c r="K316" s="3">
        <v>0</v>
      </c>
      <c r="L316" s="3">
        <v>0</v>
      </c>
      <c r="M316" s="3">
        <v>0</v>
      </c>
      <c r="N316" s="3">
        <v>0.78766666666666663</v>
      </c>
      <c r="O316" s="3">
        <f>SUM(Table2[[#This Row],[Qualified Social Work Staff Hours]:[Other Social Work Staff Hours]])/Table2[[#This Row],[MDS Census]]</f>
        <v>1.9840470193115026E-2</v>
      </c>
      <c r="P316" s="3">
        <v>5.6781111111111091</v>
      </c>
      <c r="Q316" s="3">
        <v>0</v>
      </c>
      <c r="R316" s="3">
        <f>SUM(Table2[[#This Row],[Qualified Activities Professional Hours]:[Other Activities Professional Hours]])/Table2[[#This Row],[MDS Census]]</f>
        <v>0.14302546879373071</v>
      </c>
      <c r="S316" s="3">
        <v>0</v>
      </c>
      <c r="T316" s="3">
        <v>0</v>
      </c>
      <c r="U316" s="3">
        <v>0</v>
      </c>
      <c r="V316" s="3">
        <f>SUM(Table2[[#This Row],[Occupational Therapist Hours]:[OT Aide Hours]])/Table2[[#This Row],[MDS Census]]</f>
        <v>0</v>
      </c>
      <c r="W316" s="3">
        <v>0</v>
      </c>
      <c r="X316" s="3">
        <v>0</v>
      </c>
      <c r="Y316" s="3">
        <v>0</v>
      </c>
      <c r="Z316" s="3">
        <f>SUM(Table2[[#This Row],[Physical Therapist (PT) Hours]:[PT Aide Hours]])/Table2[[#This Row],[MDS Census]]</f>
        <v>0</v>
      </c>
      <c r="AA316" s="3">
        <v>0</v>
      </c>
      <c r="AB316" s="3">
        <v>0</v>
      </c>
      <c r="AC316" s="3">
        <v>0</v>
      </c>
      <c r="AD316" s="3">
        <v>0</v>
      </c>
      <c r="AE316" s="3">
        <v>0</v>
      </c>
      <c r="AF316" s="3">
        <v>0</v>
      </c>
      <c r="AG316" s="3">
        <v>0</v>
      </c>
      <c r="AH316" s="1" t="s">
        <v>314</v>
      </c>
      <c r="AI316" s="17">
        <v>7</v>
      </c>
      <c r="AJ316" s="1"/>
    </row>
    <row r="317" spans="1:36" x14ac:dyDescent="0.2">
      <c r="A317" s="1" t="s">
        <v>479</v>
      </c>
      <c r="B317" s="1" t="s">
        <v>799</v>
      </c>
      <c r="C317" s="1" t="s">
        <v>975</v>
      </c>
      <c r="D317" s="1" t="s">
        <v>1231</v>
      </c>
      <c r="E317" s="3">
        <v>60.888888888888886</v>
      </c>
      <c r="F317" s="3">
        <v>5.333333333333333</v>
      </c>
      <c r="G317" s="3">
        <v>0.13333333333333333</v>
      </c>
      <c r="H317" s="3">
        <v>0</v>
      </c>
      <c r="I317" s="3">
        <v>0.26666666666666666</v>
      </c>
      <c r="J317" s="3">
        <v>0</v>
      </c>
      <c r="K317" s="3">
        <v>0</v>
      </c>
      <c r="L317" s="3">
        <v>1.1833333333333333</v>
      </c>
      <c r="M317" s="3">
        <v>5.333333333333333</v>
      </c>
      <c r="N317" s="3">
        <v>5.6611111111111114</v>
      </c>
      <c r="O317" s="3">
        <f>SUM(Table2[[#This Row],[Qualified Social Work Staff Hours]:[Other Social Work Staff Hours]])/Table2[[#This Row],[MDS Census]]</f>
        <v>0.18056569343065693</v>
      </c>
      <c r="P317" s="3">
        <v>4.7888888888888888</v>
      </c>
      <c r="Q317" s="3">
        <v>10.511111111111111</v>
      </c>
      <c r="R317" s="3">
        <f>SUM(Table2[[#This Row],[Qualified Activities Professional Hours]:[Other Activities Professional Hours]])/Table2[[#This Row],[MDS Census]]</f>
        <v>0.25127737226277375</v>
      </c>
      <c r="S317" s="3">
        <v>4.9944444444444445</v>
      </c>
      <c r="T317" s="3">
        <v>7.8277777777777775</v>
      </c>
      <c r="U317" s="3">
        <v>0.25833333333333336</v>
      </c>
      <c r="V317" s="3">
        <f>SUM(Table2[[#This Row],[Occupational Therapist Hours]:[OT Aide Hours]])/Table2[[#This Row],[MDS Census]]</f>
        <v>0.21482664233576643</v>
      </c>
      <c r="W317" s="3">
        <v>1.2</v>
      </c>
      <c r="X317" s="3">
        <v>7.0724444444444439</v>
      </c>
      <c r="Y317" s="3">
        <v>0</v>
      </c>
      <c r="Z317" s="3">
        <f>SUM(Table2[[#This Row],[Physical Therapist (PT) Hours]:[PT Aide Hours]])/Table2[[#This Row],[MDS Census]]</f>
        <v>0.13586131386861314</v>
      </c>
      <c r="AA317" s="3">
        <v>0</v>
      </c>
      <c r="AB317" s="3">
        <v>0</v>
      </c>
      <c r="AC317" s="3">
        <v>0</v>
      </c>
      <c r="AD317" s="3">
        <v>0</v>
      </c>
      <c r="AE317" s="3">
        <v>0</v>
      </c>
      <c r="AF317" s="3">
        <v>0</v>
      </c>
      <c r="AG317" s="3">
        <v>0.33888888888888891</v>
      </c>
      <c r="AH317" s="1" t="s">
        <v>315</v>
      </c>
      <c r="AI317" s="17">
        <v>7</v>
      </c>
      <c r="AJ317" s="1"/>
    </row>
    <row r="318" spans="1:36" x14ac:dyDescent="0.2">
      <c r="A318" s="1" t="s">
        <v>479</v>
      </c>
      <c r="B318" s="1" t="s">
        <v>800</v>
      </c>
      <c r="C318" s="1" t="s">
        <v>1061</v>
      </c>
      <c r="D318" s="1" t="s">
        <v>1217</v>
      </c>
      <c r="E318" s="3">
        <v>45.955555555555556</v>
      </c>
      <c r="F318" s="3">
        <v>5.666666666666667</v>
      </c>
      <c r="G318" s="3">
        <v>6.6666666666666666E-2</v>
      </c>
      <c r="H318" s="3">
        <v>0.13333333333333333</v>
      </c>
      <c r="I318" s="3">
        <v>0.13333333333333333</v>
      </c>
      <c r="J318" s="3">
        <v>0</v>
      </c>
      <c r="K318" s="3">
        <v>0</v>
      </c>
      <c r="L318" s="3">
        <v>0.26300000000000001</v>
      </c>
      <c r="M318" s="3">
        <v>5.2444444444444445</v>
      </c>
      <c r="N318" s="3">
        <v>0</v>
      </c>
      <c r="O318" s="3">
        <f>SUM(Table2[[#This Row],[Qualified Social Work Staff Hours]:[Other Social Work Staff Hours]])/Table2[[#This Row],[MDS Census]]</f>
        <v>0.11411992263056092</v>
      </c>
      <c r="P318" s="3">
        <v>9.4335555555555537</v>
      </c>
      <c r="Q318" s="3">
        <v>2.314111111111111</v>
      </c>
      <c r="R318" s="3">
        <f>SUM(Table2[[#This Row],[Qualified Activities Professional Hours]:[Other Activities Professional Hours]])/Table2[[#This Row],[MDS Census]]</f>
        <v>0.25563104448742741</v>
      </c>
      <c r="S318" s="3">
        <v>0</v>
      </c>
      <c r="T318" s="3">
        <v>3.9314444444444443</v>
      </c>
      <c r="U318" s="3">
        <v>0</v>
      </c>
      <c r="V318" s="3">
        <f>SUM(Table2[[#This Row],[Occupational Therapist Hours]:[OT Aide Hours]])/Table2[[#This Row],[MDS Census]]</f>
        <v>8.5548839458413919E-2</v>
      </c>
      <c r="W318" s="3">
        <v>0.88833333333333342</v>
      </c>
      <c r="X318" s="3">
        <v>5.7061111111111122</v>
      </c>
      <c r="Y318" s="3">
        <v>0</v>
      </c>
      <c r="Z318" s="3">
        <f>SUM(Table2[[#This Row],[Physical Therapist (PT) Hours]:[PT Aide Hours]])/Table2[[#This Row],[MDS Census]]</f>
        <v>0.14349613152804644</v>
      </c>
      <c r="AA318" s="3">
        <v>0</v>
      </c>
      <c r="AB318" s="3">
        <v>0</v>
      </c>
      <c r="AC318" s="3">
        <v>0</v>
      </c>
      <c r="AD318" s="3">
        <v>0</v>
      </c>
      <c r="AE318" s="3">
        <v>0</v>
      </c>
      <c r="AF318" s="3">
        <v>0</v>
      </c>
      <c r="AG318" s="3">
        <v>0</v>
      </c>
      <c r="AH318" s="1" t="s">
        <v>316</v>
      </c>
      <c r="AI318" s="17">
        <v>7</v>
      </c>
      <c r="AJ318" s="1"/>
    </row>
    <row r="319" spans="1:36" x14ac:dyDescent="0.2">
      <c r="A319" s="1" t="s">
        <v>479</v>
      </c>
      <c r="B319" s="1" t="s">
        <v>801</v>
      </c>
      <c r="C319" s="1" t="s">
        <v>1027</v>
      </c>
      <c r="D319" s="1" t="s">
        <v>1203</v>
      </c>
      <c r="E319" s="3">
        <v>99.266666666666666</v>
      </c>
      <c r="F319" s="3">
        <v>4.9111111111111114</v>
      </c>
      <c r="G319" s="3">
        <v>0</v>
      </c>
      <c r="H319" s="3">
        <v>0</v>
      </c>
      <c r="I319" s="3">
        <v>1.1715555555555555</v>
      </c>
      <c r="J319" s="3">
        <v>0</v>
      </c>
      <c r="K319" s="3">
        <v>0</v>
      </c>
      <c r="L319" s="3">
        <v>0.47088888888888891</v>
      </c>
      <c r="M319" s="3">
        <v>0</v>
      </c>
      <c r="N319" s="3">
        <v>0</v>
      </c>
      <c r="O319" s="3">
        <f>SUM(Table2[[#This Row],[Qualified Social Work Staff Hours]:[Other Social Work Staff Hours]])/Table2[[#This Row],[MDS Census]]</f>
        <v>0</v>
      </c>
      <c r="P319" s="3">
        <v>5.3053333333333335</v>
      </c>
      <c r="Q319" s="3">
        <v>12.399333333333338</v>
      </c>
      <c r="R319" s="3">
        <f>SUM(Table2[[#This Row],[Qualified Activities Professional Hours]:[Other Activities Professional Hours]])/Table2[[#This Row],[MDS Census]]</f>
        <v>0.17835460040295506</v>
      </c>
      <c r="S319" s="3">
        <v>0.55466666666666664</v>
      </c>
      <c r="T319" s="3">
        <v>0</v>
      </c>
      <c r="U319" s="3">
        <v>1.9395555555555555</v>
      </c>
      <c r="V319" s="3">
        <f>SUM(Table2[[#This Row],[Occupational Therapist Hours]:[OT Aide Hours]])/Table2[[#This Row],[MDS Census]]</f>
        <v>2.5126483098276246E-2</v>
      </c>
      <c r="W319" s="3">
        <v>1.9926666666666668</v>
      </c>
      <c r="X319" s="3">
        <v>0</v>
      </c>
      <c r="Y319" s="3">
        <v>7.5214444444444455</v>
      </c>
      <c r="Z319" s="3">
        <f>SUM(Table2[[#This Row],[Physical Therapist (PT) Hours]:[PT Aide Hours]])/Table2[[#This Row],[MDS Census]]</f>
        <v>9.5843966868144184E-2</v>
      </c>
      <c r="AA319" s="3">
        <v>0</v>
      </c>
      <c r="AB319" s="3">
        <v>0</v>
      </c>
      <c r="AC319" s="3">
        <v>0</v>
      </c>
      <c r="AD319" s="3">
        <v>41.067333333333337</v>
      </c>
      <c r="AE319" s="3">
        <v>0</v>
      </c>
      <c r="AF319" s="3">
        <v>0</v>
      </c>
      <c r="AG319" s="3">
        <v>0</v>
      </c>
      <c r="AH319" s="1" t="s">
        <v>317</v>
      </c>
      <c r="AI319" s="17">
        <v>7</v>
      </c>
      <c r="AJ319" s="1"/>
    </row>
    <row r="320" spans="1:36" x14ac:dyDescent="0.2">
      <c r="A320" s="1" t="s">
        <v>479</v>
      </c>
      <c r="B320" s="1" t="s">
        <v>802</v>
      </c>
      <c r="C320" s="1" t="s">
        <v>1165</v>
      </c>
      <c r="D320" s="1" t="s">
        <v>1216</v>
      </c>
      <c r="E320" s="3">
        <v>58.444444444444443</v>
      </c>
      <c r="F320" s="3">
        <v>26.206555555555557</v>
      </c>
      <c r="G320" s="3">
        <v>0</v>
      </c>
      <c r="H320" s="3">
        <v>0</v>
      </c>
      <c r="I320" s="3">
        <v>0</v>
      </c>
      <c r="J320" s="3">
        <v>0</v>
      </c>
      <c r="K320" s="3">
        <v>0</v>
      </c>
      <c r="L320" s="3">
        <v>1.5652222222222218</v>
      </c>
      <c r="M320" s="3">
        <v>0</v>
      </c>
      <c r="N320" s="3">
        <v>3.6251111111111118</v>
      </c>
      <c r="O320" s="3">
        <f>SUM(Table2[[#This Row],[Qualified Social Work Staff Hours]:[Other Social Work Staff Hours]])/Table2[[#This Row],[MDS Census]]</f>
        <v>6.2026615969581762E-2</v>
      </c>
      <c r="P320" s="3">
        <v>5.2194444444444441</v>
      </c>
      <c r="Q320" s="3">
        <v>11.548888888888888</v>
      </c>
      <c r="R320" s="3">
        <f>SUM(Table2[[#This Row],[Qualified Activities Professional Hours]:[Other Activities Professional Hours]])/Table2[[#This Row],[MDS Census]]</f>
        <v>0.28691064638783265</v>
      </c>
      <c r="S320" s="3">
        <v>2.3978888888888887</v>
      </c>
      <c r="T320" s="3">
        <v>0</v>
      </c>
      <c r="U320" s="3">
        <v>0</v>
      </c>
      <c r="V320" s="3">
        <f>SUM(Table2[[#This Row],[Occupational Therapist Hours]:[OT Aide Hours]])/Table2[[#This Row],[MDS Census]]</f>
        <v>4.1028517110266158E-2</v>
      </c>
      <c r="W320" s="3">
        <v>0.92633333333333334</v>
      </c>
      <c r="X320" s="3">
        <v>3.9524444444444442</v>
      </c>
      <c r="Y320" s="3">
        <v>0</v>
      </c>
      <c r="Z320" s="3">
        <f>SUM(Table2[[#This Row],[Physical Therapist (PT) Hours]:[PT Aide Hours]])/Table2[[#This Row],[MDS Census]]</f>
        <v>8.3477186311787077E-2</v>
      </c>
      <c r="AA320" s="3">
        <v>0</v>
      </c>
      <c r="AB320" s="3">
        <v>0</v>
      </c>
      <c r="AC320" s="3">
        <v>0</v>
      </c>
      <c r="AD320" s="3">
        <v>0</v>
      </c>
      <c r="AE320" s="3">
        <v>0</v>
      </c>
      <c r="AF320" s="3">
        <v>0</v>
      </c>
      <c r="AG320" s="3">
        <v>0</v>
      </c>
      <c r="AH320" s="1" t="s">
        <v>318</v>
      </c>
      <c r="AI320" s="17">
        <v>7</v>
      </c>
      <c r="AJ320" s="1"/>
    </row>
    <row r="321" spans="1:36" x14ac:dyDescent="0.2">
      <c r="A321" s="1" t="s">
        <v>479</v>
      </c>
      <c r="B321" s="1" t="s">
        <v>803</v>
      </c>
      <c r="C321" s="1" t="s">
        <v>1166</v>
      </c>
      <c r="D321" s="1" t="s">
        <v>1298</v>
      </c>
      <c r="E321" s="3">
        <v>53.31111111111111</v>
      </c>
      <c r="F321" s="3">
        <v>10.63844444444444</v>
      </c>
      <c r="G321" s="3">
        <v>0.24166666666666667</v>
      </c>
      <c r="H321" s="3">
        <v>0.13333333333333333</v>
      </c>
      <c r="I321" s="3">
        <v>0.25555555555555554</v>
      </c>
      <c r="J321" s="3">
        <v>0</v>
      </c>
      <c r="K321" s="3">
        <v>5.5555555555555552E-2</v>
      </c>
      <c r="L321" s="3">
        <v>4.647444444444444</v>
      </c>
      <c r="M321" s="3">
        <v>0</v>
      </c>
      <c r="N321" s="3">
        <v>4.5855555555555538</v>
      </c>
      <c r="O321" s="3">
        <f>SUM(Table2[[#This Row],[Qualified Social Work Staff Hours]:[Other Social Work Staff Hours]])/Table2[[#This Row],[MDS Census]]</f>
        <v>8.6015006252605219E-2</v>
      </c>
      <c r="P321" s="3">
        <v>0.76711111111111119</v>
      </c>
      <c r="Q321" s="3">
        <v>0</v>
      </c>
      <c r="R321" s="3">
        <f>SUM(Table2[[#This Row],[Qualified Activities Professional Hours]:[Other Activities Professional Hours]])/Table2[[#This Row],[MDS Census]]</f>
        <v>1.4389328887036267E-2</v>
      </c>
      <c r="S321" s="3">
        <v>3.9044444444444442</v>
      </c>
      <c r="T321" s="3">
        <v>0</v>
      </c>
      <c r="U321" s="3">
        <v>0</v>
      </c>
      <c r="V321" s="3">
        <f>SUM(Table2[[#This Row],[Occupational Therapist Hours]:[OT Aide Hours]])/Table2[[#This Row],[MDS Census]]</f>
        <v>7.32388495206336E-2</v>
      </c>
      <c r="W321" s="3">
        <v>0.54199999999999993</v>
      </c>
      <c r="X321" s="3">
        <v>3.6031111111111116</v>
      </c>
      <c r="Y321" s="3">
        <v>0</v>
      </c>
      <c r="Z321" s="3">
        <f>SUM(Table2[[#This Row],[Physical Therapist (PT) Hours]:[PT Aide Hours]])/Table2[[#This Row],[MDS Census]]</f>
        <v>7.7753230512713642E-2</v>
      </c>
      <c r="AA321" s="3">
        <v>5.3397777777777762</v>
      </c>
      <c r="AB321" s="3">
        <v>0</v>
      </c>
      <c r="AC321" s="3">
        <v>0</v>
      </c>
      <c r="AD321" s="3">
        <v>0</v>
      </c>
      <c r="AE321" s="3">
        <v>0</v>
      </c>
      <c r="AF321" s="3">
        <v>0</v>
      </c>
      <c r="AG321" s="3">
        <v>0</v>
      </c>
      <c r="AH321" s="1" t="s">
        <v>319</v>
      </c>
      <c r="AI321" s="17">
        <v>7</v>
      </c>
      <c r="AJ321" s="1"/>
    </row>
    <row r="322" spans="1:36" x14ac:dyDescent="0.2">
      <c r="A322" s="1" t="s">
        <v>479</v>
      </c>
      <c r="B322" s="1" t="s">
        <v>804</v>
      </c>
      <c r="C322" s="1" t="s">
        <v>1031</v>
      </c>
      <c r="D322" s="1" t="s">
        <v>1298</v>
      </c>
      <c r="E322" s="3">
        <v>59.133333333333333</v>
      </c>
      <c r="F322" s="3">
        <v>21.511111111111113</v>
      </c>
      <c r="G322" s="3">
        <v>0</v>
      </c>
      <c r="H322" s="3">
        <v>0</v>
      </c>
      <c r="I322" s="3">
        <v>0</v>
      </c>
      <c r="J322" s="3">
        <v>0</v>
      </c>
      <c r="K322" s="3">
        <v>0</v>
      </c>
      <c r="L322" s="3">
        <v>0</v>
      </c>
      <c r="M322" s="3">
        <v>4.177777777777778</v>
      </c>
      <c r="N322" s="3">
        <v>4.9464444444444444</v>
      </c>
      <c r="O322" s="3">
        <f>SUM(Table2[[#This Row],[Qualified Social Work Staff Hours]:[Other Social Work Staff Hours]])/Table2[[#This Row],[MDS Census]]</f>
        <v>0.15429913566328449</v>
      </c>
      <c r="P322" s="3">
        <v>4.3371111111111116</v>
      </c>
      <c r="Q322" s="3">
        <v>3.7722222222222221</v>
      </c>
      <c r="R322" s="3">
        <f>SUM(Table2[[#This Row],[Qualified Activities Professional Hours]:[Other Activities Professional Hours]])/Table2[[#This Row],[MDS Census]]</f>
        <v>0.13713641488162345</v>
      </c>
      <c r="S322" s="3">
        <v>0</v>
      </c>
      <c r="T322" s="3">
        <v>0</v>
      </c>
      <c r="U322" s="3">
        <v>0</v>
      </c>
      <c r="V322" s="3">
        <f>SUM(Table2[[#This Row],[Occupational Therapist Hours]:[OT Aide Hours]])/Table2[[#This Row],[MDS Census]]</f>
        <v>0</v>
      </c>
      <c r="W322" s="3">
        <v>0</v>
      </c>
      <c r="X322" s="3">
        <v>0</v>
      </c>
      <c r="Y322" s="3">
        <v>0</v>
      </c>
      <c r="Z322" s="3">
        <f>SUM(Table2[[#This Row],[Physical Therapist (PT) Hours]:[PT Aide Hours]])/Table2[[#This Row],[MDS Census]]</f>
        <v>0</v>
      </c>
      <c r="AA322" s="3">
        <v>0</v>
      </c>
      <c r="AB322" s="3">
        <v>0</v>
      </c>
      <c r="AC322" s="3">
        <v>0</v>
      </c>
      <c r="AD322" s="3">
        <v>0</v>
      </c>
      <c r="AE322" s="3">
        <v>0</v>
      </c>
      <c r="AF322" s="3">
        <v>0</v>
      </c>
      <c r="AG322" s="3">
        <v>0</v>
      </c>
      <c r="AH322" s="1" t="s">
        <v>320</v>
      </c>
      <c r="AI322" s="17">
        <v>7</v>
      </c>
      <c r="AJ322" s="1"/>
    </row>
    <row r="323" spans="1:36" x14ac:dyDescent="0.2">
      <c r="A323" s="1" t="s">
        <v>479</v>
      </c>
      <c r="B323" s="1" t="s">
        <v>805</v>
      </c>
      <c r="C323" s="1" t="s">
        <v>1050</v>
      </c>
      <c r="D323" s="1" t="s">
        <v>1293</v>
      </c>
      <c r="E323" s="3">
        <v>99.433333333333337</v>
      </c>
      <c r="F323" s="3">
        <v>5.5111111111111111</v>
      </c>
      <c r="G323" s="3">
        <v>0.33333333333333331</v>
      </c>
      <c r="H323" s="3">
        <v>0.26666666666666666</v>
      </c>
      <c r="I323" s="3">
        <v>5.9194444444444443</v>
      </c>
      <c r="J323" s="3">
        <v>0</v>
      </c>
      <c r="K323" s="3">
        <v>5.5111111111111111</v>
      </c>
      <c r="L323" s="3">
        <v>4.147555555555555</v>
      </c>
      <c r="M323" s="3">
        <v>5.5111111111111111</v>
      </c>
      <c r="N323" s="3">
        <v>0</v>
      </c>
      <c r="O323" s="3">
        <f>SUM(Table2[[#This Row],[Qualified Social Work Staff Hours]:[Other Social Work Staff Hours]])/Table2[[#This Row],[MDS Census]]</f>
        <v>5.5425187171751031E-2</v>
      </c>
      <c r="P323" s="3">
        <v>10.852777777777778</v>
      </c>
      <c r="Q323" s="3">
        <v>10.71111111111111</v>
      </c>
      <c r="R323" s="3">
        <f>SUM(Table2[[#This Row],[Qualified Activities Professional Hours]:[Other Activities Professional Hours]])/Table2[[#This Row],[MDS Census]]</f>
        <v>0.21686780645882223</v>
      </c>
      <c r="S323" s="3">
        <v>5.4638888888888895</v>
      </c>
      <c r="T323" s="3">
        <v>5.3636666666666661</v>
      </c>
      <c r="U323" s="3">
        <v>0</v>
      </c>
      <c r="V323" s="3">
        <f>SUM(Table2[[#This Row],[Occupational Therapist Hours]:[OT Aide Hours]])/Table2[[#This Row],[MDS Census]]</f>
        <v>0.10889261369985473</v>
      </c>
      <c r="W323" s="3">
        <v>5.7298888888888904</v>
      </c>
      <c r="X323" s="3">
        <v>11.790666666666665</v>
      </c>
      <c r="Y323" s="3">
        <v>1.1361111111111113</v>
      </c>
      <c r="Z323" s="3">
        <f>SUM(Table2[[#This Row],[Physical Therapist (PT) Hours]:[PT Aide Hours]])/Table2[[#This Row],[MDS Census]]</f>
        <v>0.18762990278243377</v>
      </c>
      <c r="AA323" s="3">
        <v>0</v>
      </c>
      <c r="AB323" s="3">
        <v>0</v>
      </c>
      <c r="AC323" s="3">
        <v>0</v>
      </c>
      <c r="AD323" s="3">
        <v>0</v>
      </c>
      <c r="AE323" s="3">
        <v>0</v>
      </c>
      <c r="AF323" s="3">
        <v>0</v>
      </c>
      <c r="AG323" s="3">
        <v>0</v>
      </c>
      <c r="AH323" s="1" t="s">
        <v>321</v>
      </c>
      <c r="AI323" s="17">
        <v>7</v>
      </c>
      <c r="AJ323" s="1"/>
    </row>
    <row r="324" spans="1:36" x14ac:dyDescent="0.2">
      <c r="A324" s="1" t="s">
        <v>479</v>
      </c>
      <c r="B324" s="1" t="s">
        <v>806</v>
      </c>
      <c r="C324" s="1" t="s">
        <v>1060</v>
      </c>
      <c r="D324" s="1" t="s">
        <v>1203</v>
      </c>
      <c r="E324" s="3">
        <v>114.27777777777777</v>
      </c>
      <c r="F324" s="3">
        <v>5.4666666666666668</v>
      </c>
      <c r="G324" s="3">
        <v>0.2</v>
      </c>
      <c r="H324" s="3">
        <v>0</v>
      </c>
      <c r="I324" s="3">
        <v>1.1555555555555554</v>
      </c>
      <c r="J324" s="3">
        <v>0</v>
      </c>
      <c r="K324" s="3">
        <v>0</v>
      </c>
      <c r="L324" s="3">
        <v>7.0691111111111091</v>
      </c>
      <c r="M324" s="3">
        <v>7.1833333333333336</v>
      </c>
      <c r="N324" s="3">
        <v>6.208333333333333</v>
      </c>
      <c r="O324" s="3">
        <f>SUM(Table2[[#This Row],[Qualified Social Work Staff Hours]:[Other Social Work Staff Hours]])/Table2[[#This Row],[MDS Census]]</f>
        <v>0.11718522119591639</v>
      </c>
      <c r="P324" s="3">
        <v>5.6472222222222221</v>
      </c>
      <c r="Q324" s="3">
        <v>7.3944444444444448</v>
      </c>
      <c r="R324" s="3">
        <f>SUM(Table2[[#This Row],[Qualified Activities Professional Hours]:[Other Activities Professional Hours]])/Table2[[#This Row],[MDS Census]]</f>
        <v>0.11412250850753526</v>
      </c>
      <c r="S324" s="3">
        <v>6.60111111111111</v>
      </c>
      <c r="T324" s="3">
        <v>6.8669999999999982</v>
      </c>
      <c r="U324" s="3">
        <v>0</v>
      </c>
      <c r="V324" s="3">
        <f>SUM(Table2[[#This Row],[Occupational Therapist Hours]:[OT Aide Hours]])/Table2[[#This Row],[MDS Census]]</f>
        <v>0.1178541565386485</v>
      </c>
      <c r="W324" s="3">
        <v>7.749666666666668</v>
      </c>
      <c r="X324" s="3">
        <v>9.103111111111108</v>
      </c>
      <c r="Y324" s="3">
        <v>0</v>
      </c>
      <c r="Z324" s="3">
        <f>SUM(Table2[[#This Row],[Physical Therapist (PT) Hours]:[PT Aide Hours]])/Table2[[#This Row],[MDS Census]]</f>
        <v>0.1474720466699076</v>
      </c>
      <c r="AA324" s="3">
        <v>0</v>
      </c>
      <c r="AB324" s="3">
        <v>0</v>
      </c>
      <c r="AC324" s="3">
        <v>0</v>
      </c>
      <c r="AD324" s="3">
        <v>0</v>
      </c>
      <c r="AE324" s="3">
        <v>0</v>
      </c>
      <c r="AF324" s="3">
        <v>0</v>
      </c>
      <c r="AG324" s="3">
        <v>0</v>
      </c>
      <c r="AH324" s="1" t="s">
        <v>322</v>
      </c>
      <c r="AI324" s="17">
        <v>7</v>
      </c>
      <c r="AJ324" s="1"/>
    </row>
    <row r="325" spans="1:36" x14ac:dyDescent="0.2">
      <c r="A325" s="1" t="s">
        <v>479</v>
      </c>
      <c r="B325" s="1" t="s">
        <v>807</v>
      </c>
      <c r="C325" s="1" t="s">
        <v>1167</v>
      </c>
      <c r="D325" s="1" t="s">
        <v>1281</v>
      </c>
      <c r="E325" s="3">
        <v>126.2</v>
      </c>
      <c r="F325" s="3">
        <v>7.7147777777777771</v>
      </c>
      <c r="G325" s="3">
        <v>0</v>
      </c>
      <c r="H325" s="3">
        <v>0</v>
      </c>
      <c r="I325" s="3">
        <v>5.7099999999999911</v>
      </c>
      <c r="J325" s="3">
        <v>0</v>
      </c>
      <c r="K325" s="3">
        <v>0</v>
      </c>
      <c r="L325" s="3">
        <v>0</v>
      </c>
      <c r="M325" s="3">
        <v>5.7899999999999956</v>
      </c>
      <c r="N325" s="3">
        <v>5.4485555555555507</v>
      </c>
      <c r="O325" s="3">
        <f>SUM(Table2[[#This Row],[Qualified Social Work Staff Hours]:[Other Social Work Staff Hours]])/Table2[[#This Row],[MDS Census]]</f>
        <v>8.9053530551153295E-2</v>
      </c>
      <c r="P325" s="3">
        <v>5.2278888888888853</v>
      </c>
      <c r="Q325" s="3">
        <v>0</v>
      </c>
      <c r="R325" s="3">
        <f>SUM(Table2[[#This Row],[Qualified Activities Professional Hours]:[Other Activities Professional Hours]])/Table2[[#This Row],[MDS Census]]</f>
        <v>4.142542701179782E-2</v>
      </c>
      <c r="S325" s="3">
        <v>0</v>
      </c>
      <c r="T325" s="3">
        <v>0</v>
      </c>
      <c r="U325" s="3">
        <v>0</v>
      </c>
      <c r="V325" s="3">
        <f>SUM(Table2[[#This Row],[Occupational Therapist Hours]:[OT Aide Hours]])/Table2[[#This Row],[MDS Census]]</f>
        <v>0</v>
      </c>
      <c r="W325" s="3">
        <v>0</v>
      </c>
      <c r="X325" s="3">
        <v>0</v>
      </c>
      <c r="Y325" s="3">
        <v>0</v>
      </c>
      <c r="Z325" s="3">
        <f>SUM(Table2[[#This Row],[Physical Therapist (PT) Hours]:[PT Aide Hours]])/Table2[[#This Row],[MDS Census]]</f>
        <v>0</v>
      </c>
      <c r="AA325" s="3">
        <v>0</v>
      </c>
      <c r="AB325" s="3">
        <v>0</v>
      </c>
      <c r="AC325" s="3">
        <v>2.3832222222222224</v>
      </c>
      <c r="AD325" s="3">
        <v>16.281888888888886</v>
      </c>
      <c r="AE325" s="3">
        <v>0</v>
      </c>
      <c r="AF325" s="3">
        <v>0</v>
      </c>
      <c r="AG325" s="3">
        <v>0</v>
      </c>
      <c r="AH325" s="1" t="s">
        <v>323</v>
      </c>
      <c r="AI325" s="17">
        <v>7</v>
      </c>
      <c r="AJ325" s="1"/>
    </row>
    <row r="326" spans="1:36" x14ac:dyDescent="0.2">
      <c r="A326" s="1" t="s">
        <v>479</v>
      </c>
      <c r="B326" s="1" t="s">
        <v>808</v>
      </c>
      <c r="C326" s="1" t="s">
        <v>969</v>
      </c>
      <c r="D326" s="1" t="s">
        <v>1236</v>
      </c>
      <c r="E326" s="3">
        <v>89.944444444444443</v>
      </c>
      <c r="F326" s="3">
        <v>8.8756666666666675</v>
      </c>
      <c r="G326" s="3">
        <v>0</v>
      </c>
      <c r="H326" s="3">
        <v>0.29711111111111116</v>
      </c>
      <c r="I326" s="3">
        <v>0.46388888888888891</v>
      </c>
      <c r="J326" s="3">
        <v>0</v>
      </c>
      <c r="K326" s="3">
        <v>0</v>
      </c>
      <c r="L326" s="3">
        <v>3.9875555555555566</v>
      </c>
      <c r="M326" s="3">
        <v>0</v>
      </c>
      <c r="N326" s="3">
        <v>8.1993333333333336</v>
      </c>
      <c r="O326" s="3">
        <f>SUM(Table2[[#This Row],[Qualified Social Work Staff Hours]:[Other Social Work Staff Hours]])/Table2[[#This Row],[MDS Census]]</f>
        <v>9.1159975293390982E-2</v>
      </c>
      <c r="P326" s="3">
        <v>5.0935555555555556</v>
      </c>
      <c r="Q326" s="3">
        <v>3.8746666666666663</v>
      </c>
      <c r="R326" s="3">
        <f>SUM(Table2[[#This Row],[Qualified Activities Professional Hours]:[Other Activities Professional Hours]])/Table2[[#This Row],[MDS Census]]</f>
        <v>9.9708462013588628E-2</v>
      </c>
      <c r="S326" s="3">
        <v>4.9702222222222225</v>
      </c>
      <c r="T326" s="3">
        <v>4.9415555555555546</v>
      </c>
      <c r="U326" s="3">
        <v>0</v>
      </c>
      <c r="V326" s="3">
        <f>SUM(Table2[[#This Row],[Occupational Therapist Hours]:[OT Aide Hours]])/Table2[[#This Row],[MDS Census]]</f>
        <v>0.11019888820259419</v>
      </c>
      <c r="W326" s="3">
        <v>2.6428888888888893</v>
      </c>
      <c r="X326" s="3">
        <v>4.991888888888889</v>
      </c>
      <c r="Y326" s="3">
        <v>0</v>
      </c>
      <c r="Z326" s="3">
        <f>SUM(Table2[[#This Row],[Physical Therapist (PT) Hours]:[PT Aide Hours]])/Table2[[#This Row],[MDS Census]]</f>
        <v>8.4883261272390362E-2</v>
      </c>
      <c r="AA326" s="3">
        <v>0</v>
      </c>
      <c r="AB326" s="3">
        <v>0</v>
      </c>
      <c r="AC326" s="3">
        <v>0</v>
      </c>
      <c r="AD326" s="3">
        <v>0</v>
      </c>
      <c r="AE326" s="3">
        <v>0</v>
      </c>
      <c r="AF326" s="3">
        <v>0</v>
      </c>
      <c r="AG326" s="3">
        <v>0</v>
      </c>
      <c r="AH326" s="1" t="s">
        <v>324</v>
      </c>
      <c r="AI326" s="17">
        <v>7</v>
      </c>
      <c r="AJ326" s="1"/>
    </row>
    <row r="327" spans="1:36" x14ac:dyDescent="0.2">
      <c r="A327" s="1" t="s">
        <v>479</v>
      </c>
      <c r="B327" s="1" t="s">
        <v>809</v>
      </c>
      <c r="C327" s="1" t="s">
        <v>1050</v>
      </c>
      <c r="D327" s="1" t="s">
        <v>1276</v>
      </c>
      <c r="E327" s="3">
        <v>170.73333333333332</v>
      </c>
      <c r="F327" s="3">
        <v>29.036666666666669</v>
      </c>
      <c r="G327" s="3">
        <v>0</v>
      </c>
      <c r="H327" s="3">
        <v>0</v>
      </c>
      <c r="I327" s="3">
        <v>0</v>
      </c>
      <c r="J327" s="3">
        <v>0</v>
      </c>
      <c r="K327" s="3">
        <v>0</v>
      </c>
      <c r="L327" s="3">
        <v>0</v>
      </c>
      <c r="M327" s="3">
        <v>4.9777777777777779</v>
      </c>
      <c r="N327" s="3">
        <v>3.0638888888888891</v>
      </c>
      <c r="O327" s="3">
        <f>SUM(Table2[[#This Row],[Qualified Social Work Staff Hours]:[Other Social Work Staff Hours]])/Table2[[#This Row],[MDS Census]]</f>
        <v>4.7100741897696224E-2</v>
      </c>
      <c r="P327" s="3">
        <v>6.2818888888888873</v>
      </c>
      <c r="Q327" s="3">
        <v>19.358222222222221</v>
      </c>
      <c r="R327" s="3">
        <f>SUM(Table2[[#This Row],[Qualified Activities Professional Hours]:[Other Activities Professional Hours]])/Table2[[#This Row],[MDS Census]]</f>
        <v>0.15017636339971363</v>
      </c>
      <c r="S327" s="3">
        <v>0</v>
      </c>
      <c r="T327" s="3">
        <v>0</v>
      </c>
      <c r="U327" s="3">
        <v>0</v>
      </c>
      <c r="V327" s="3">
        <f>SUM(Table2[[#This Row],[Occupational Therapist Hours]:[OT Aide Hours]])/Table2[[#This Row],[MDS Census]]</f>
        <v>0</v>
      </c>
      <c r="W327" s="3">
        <v>0</v>
      </c>
      <c r="X327" s="3">
        <v>0</v>
      </c>
      <c r="Y327" s="3">
        <v>0</v>
      </c>
      <c r="Z327" s="3">
        <f>SUM(Table2[[#This Row],[Physical Therapist (PT) Hours]:[PT Aide Hours]])/Table2[[#This Row],[MDS Census]]</f>
        <v>0</v>
      </c>
      <c r="AA327" s="3">
        <v>0</v>
      </c>
      <c r="AB327" s="3">
        <v>0</v>
      </c>
      <c r="AC327" s="3">
        <v>0</v>
      </c>
      <c r="AD327" s="3">
        <v>0</v>
      </c>
      <c r="AE327" s="3">
        <v>0</v>
      </c>
      <c r="AF327" s="3">
        <v>0</v>
      </c>
      <c r="AG327" s="3">
        <v>0</v>
      </c>
      <c r="AH327" s="1" t="s">
        <v>325</v>
      </c>
      <c r="AI327" s="17">
        <v>7</v>
      </c>
      <c r="AJ327" s="1"/>
    </row>
    <row r="328" spans="1:36" x14ac:dyDescent="0.2">
      <c r="A328" s="1" t="s">
        <v>479</v>
      </c>
      <c r="B328" s="1" t="s">
        <v>810</v>
      </c>
      <c r="C328" s="1" t="s">
        <v>972</v>
      </c>
      <c r="D328" s="1" t="s">
        <v>1209</v>
      </c>
      <c r="E328" s="3">
        <v>81.155555555555551</v>
      </c>
      <c r="F328" s="3">
        <v>24.441666666666666</v>
      </c>
      <c r="G328" s="3">
        <v>0</v>
      </c>
      <c r="H328" s="3">
        <v>0.29444444444444445</v>
      </c>
      <c r="I328" s="3">
        <v>0</v>
      </c>
      <c r="J328" s="3">
        <v>0</v>
      </c>
      <c r="K328" s="3">
        <v>0</v>
      </c>
      <c r="L328" s="3">
        <v>5.6888888888888891</v>
      </c>
      <c r="M328" s="3">
        <v>3.1444444444444444</v>
      </c>
      <c r="N328" s="3">
        <v>10.177777777777777</v>
      </c>
      <c r="O328" s="3">
        <f>SUM(Table2[[#This Row],[Qualified Social Work Staff Hours]:[Other Social Work Staff Hours]])/Table2[[#This Row],[MDS Census]]</f>
        <v>0.16415662650602408</v>
      </c>
      <c r="P328" s="3">
        <v>5.4</v>
      </c>
      <c r="Q328" s="3">
        <v>11.563888888888888</v>
      </c>
      <c r="R328" s="3">
        <f>SUM(Table2[[#This Row],[Qualified Activities Professional Hours]:[Other Activities Professional Hours]])/Table2[[#This Row],[MDS Census]]</f>
        <v>0.20902929901423878</v>
      </c>
      <c r="S328" s="3">
        <v>0.88044444444444458</v>
      </c>
      <c r="T328" s="3">
        <v>2.2641111111111116</v>
      </c>
      <c r="U328" s="3">
        <v>0</v>
      </c>
      <c r="V328" s="3">
        <f>SUM(Table2[[#This Row],[Occupational Therapist Hours]:[OT Aide Hours]])/Table2[[#This Row],[MDS Census]]</f>
        <v>3.8747261774370219E-2</v>
      </c>
      <c r="W328" s="3">
        <v>1.0462222222222222</v>
      </c>
      <c r="X328" s="3">
        <v>3.0381111111111117</v>
      </c>
      <c r="Y328" s="3">
        <v>0</v>
      </c>
      <c r="Z328" s="3">
        <f>SUM(Table2[[#This Row],[Physical Therapist (PT) Hours]:[PT Aide Hours]])/Table2[[#This Row],[MDS Census]]</f>
        <v>5.0327217962760136E-2</v>
      </c>
      <c r="AA328" s="3">
        <v>0</v>
      </c>
      <c r="AB328" s="3">
        <v>0</v>
      </c>
      <c r="AC328" s="3">
        <v>0</v>
      </c>
      <c r="AD328" s="3">
        <v>0</v>
      </c>
      <c r="AE328" s="3">
        <v>0</v>
      </c>
      <c r="AF328" s="3">
        <v>0</v>
      </c>
      <c r="AG328" s="3">
        <v>0</v>
      </c>
      <c r="AH328" s="1" t="s">
        <v>326</v>
      </c>
      <c r="AI328" s="17">
        <v>7</v>
      </c>
      <c r="AJ328" s="1"/>
    </row>
    <row r="329" spans="1:36" x14ac:dyDescent="0.2">
      <c r="A329" s="1" t="s">
        <v>479</v>
      </c>
      <c r="B329" s="1" t="s">
        <v>811</v>
      </c>
      <c r="C329" s="1" t="s">
        <v>1168</v>
      </c>
      <c r="D329" s="1" t="s">
        <v>1244</v>
      </c>
      <c r="E329" s="3">
        <v>49.888888888888886</v>
      </c>
      <c r="F329" s="3">
        <v>16.646888888888892</v>
      </c>
      <c r="G329" s="3">
        <v>0.26666666666666666</v>
      </c>
      <c r="H329" s="3">
        <v>0.27777777777777779</v>
      </c>
      <c r="I329" s="3">
        <v>0</v>
      </c>
      <c r="J329" s="3">
        <v>0</v>
      </c>
      <c r="K329" s="3">
        <v>0</v>
      </c>
      <c r="L329" s="3">
        <v>4.790111111111111</v>
      </c>
      <c r="M329" s="3">
        <v>0</v>
      </c>
      <c r="N329" s="3">
        <v>5.7064444444444433</v>
      </c>
      <c r="O329" s="3">
        <f>SUM(Table2[[#This Row],[Qualified Social Work Staff Hours]:[Other Social Work Staff Hours]])/Table2[[#This Row],[MDS Census]]</f>
        <v>0.11438307349665923</v>
      </c>
      <c r="P329" s="3">
        <v>4.6650000000000009</v>
      </c>
      <c r="Q329" s="3">
        <v>7.0307777777777787</v>
      </c>
      <c r="R329" s="3">
        <f>SUM(Table2[[#This Row],[Qualified Activities Professional Hours]:[Other Activities Professional Hours]])/Table2[[#This Row],[MDS Census]]</f>
        <v>0.23443652561247222</v>
      </c>
      <c r="S329" s="3">
        <v>1.2675555555555555</v>
      </c>
      <c r="T329" s="3">
        <v>4.0523333333333325</v>
      </c>
      <c r="U329" s="3">
        <v>0</v>
      </c>
      <c r="V329" s="3">
        <f>SUM(Table2[[#This Row],[Occupational Therapist Hours]:[OT Aide Hours]])/Table2[[#This Row],[MDS Census]]</f>
        <v>0.1066347438752784</v>
      </c>
      <c r="W329" s="3">
        <v>0</v>
      </c>
      <c r="X329" s="3">
        <v>5.3609999999999998</v>
      </c>
      <c r="Y329" s="3">
        <v>0</v>
      </c>
      <c r="Z329" s="3">
        <f>SUM(Table2[[#This Row],[Physical Therapist (PT) Hours]:[PT Aide Hours]])/Table2[[#This Row],[MDS Census]]</f>
        <v>0.10745879732739422</v>
      </c>
      <c r="AA329" s="3">
        <v>0</v>
      </c>
      <c r="AB329" s="3">
        <v>0</v>
      </c>
      <c r="AC329" s="3">
        <v>0</v>
      </c>
      <c r="AD329" s="3">
        <v>0</v>
      </c>
      <c r="AE329" s="3">
        <v>0</v>
      </c>
      <c r="AF329" s="3">
        <v>0</v>
      </c>
      <c r="AG329" s="3">
        <v>0</v>
      </c>
      <c r="AH329" s="1" t="s">
        <v>327</v>
      </c>
      <c r="AI329" s="17">
        <v>7</v>
      </c>
      <c r="AJ329" s="1"/>
    </row>
    <row r="330" spans="1:36" x14ac:dyDescent="0.2">
      <c r="A330" s="1" t="s">
        <v>479</v>
      </c>
      <c r="B330" s="1" t="s">
        <v>812</v>
      </c>
      <c r="C330" s="1" t="s">
        <v>998</v>
      </c>
      <c r="D330" s="1" t="s">
        <v>1235</v>
      </c>
      <c r="E330" s="3">
        <v>22.255555555555556</v>
      </c>
      <c r="F330" s="3">
        <v>10.534444444444452</v>
      </c>
      <c r="G330" s="3">
        <v>0</v>
      </c>
      <c r="H330" s="3">
        <v>7.7777777777777779E-2</v>
      </c>
      <c r="I330" s="3">
        <v>0.25</v>
      </c>
      <c r="J330" s="3">
        <v>0</v>
      </c>
      <c r="K330" s="3">
        <v>0</v>
      </c>
      <c r="L330" s="3">
        <v>4.2111111111111113E-2</v>
      </c>
      <c r="M330" s="3">
        <v>0</v>
      </c>
      <c r="N330" s="3">
        <v>0</v>
      </c>
      <c r="O330" s="3">
        <f>SUM(Table2[[#This Row],[Qualified Social Work Staff Hours]:[Other Social Work Staff Hours]])/Table2[[#This Row],[MDS Census]]</f>
        <v>0</v>
      </c>
      <c r="P330" s="3">
        <v>2.6565555555555558</v>
      </c>
      <c r="Q330" s="3">
        <v>0</v>
      </c>
      <c r="R330" s="3">
        <f>SUM(Table2[[#This Row],[Qualified Activities Professional Hours]:[Other Activities Professional Hours]])/Table2[[#This Row],[MDS Census]]</f>
        <v>0.11936595107338992</v>
      </c>
      <c r="S330" s="3">
        <v>0.16155555555555556</v>
      </c>
      <c r="T330" s="3">
        <v>0.43977777777777777</v>
      </c>
      <c r="U330" s="3">
        <v>0</v>
      </c>
      <c r="V330" s="3">
        <f>SUM(Table2[[#This Row],[Occupational Therapist Hours]:[OT Aide Hours]])/Table2[[#This Row],[MDS Census]]</f>
        <v>2.7019470793809282E-2</v>
      </c>
      <c r="W330" s="3">
        <v>0.24277777777777779</v>
      </c>
      <c r="X330" s="3">
        <v>1.0038888888888891</v>
      </c>
      <c r="Y330" s="3">
        <v>0</v>
      </c>
      <c r="Z330" s="3">
        <f>SUM(Table2[[#This Row],[Physical Therapist (PT) Hours]:[PT Aide Hours]])/Table2[[#This Row],[MDS Census]]</f>
        <v>5.6015976035946088E-2</v>
      </c>
      <c r="AA330" s="3">
        <v>0</v>
      </c>
      <c r="AB330" s="3">
        <v>0</v>
      </c>
      <c r="AC330" s="3">
        <v>0</v>
      </c>
      <c r="AD330" s="3">
        <v>0</v>
      </c>
      <c r="AE330" s="3">
        <v>0</v>
      </c>
      <c r="AF330" s="3">
        <v>0</v>
      </c>
      <c r="AG330" s="3">
        <v>0</v>
      </c>
      <c r="AH330" s="1" t="s">
        <v>328</v>
      </c>
      <c r="AI330" s="17">
        <v>7</v>
      </c>
      <c r="AJ330" s="1"/>
    </row>
    <row r="331" spans="1:36" x14ac:dyDescent="0.2">
      <c r="A331" s="1" t="s">
        <v>479</v>
      </c>
      <c r="B331" s="1" t="s">
        <v>813</v>
      </c>
      <c r="C331" s="1" t="s">
        <v>962</v>
      </c>
      <c r="D331" s="1" t="s">
        <v>1229</v>
      </c>
      <c r="E331" s="3">
        <v>27.3</v>
      </c>
      <c r="F331" s="3">
        <v>10.979222222222221</v>
      </c>
      <c r="G331" s="3">
        <v>0</v>
      </c>
      <c r="H331" s="3">
        <v>8.4222222222222226E-2</v>
      </c>
      <c r="I331" s="3">
        <v>0.29444444444444445</v>
      </c>
      <c r="J331" s="3">
        <v>0</v>
      </c>
      <c r="K331" s="3">
        <v>0</v>
      </c>
      <c r="L331" s="3">
        <v>1.5095555555555551</v>
      </c>
      <c r="M331" s="3">
        <v>0</v>
      </c>
      <c r="N331" s="3">
        <v>3.2779999999999991</v>
      </c>
      <c r="O331" s="3">
        <f>SUM(Table2[[#This Row],[Qualified Social Work Staff Hours]:[Other Social Work Staff Hours]])/Table2[[#This Row],[MDS Census]]</f>
        <v>0.12007326007326004</v>
      </c>
      <c r="P331" s="3">
        <v>2.3991111111111105</v>
      </c>
      <c r="Q331" s="3">
        <v>0</v>
      </c>
      <c r="R331" s="3">
        <f>SUM(Table2[[#This Row],[Qualified Activities Professional Hours]:[Other Activities Professional Hours]])/Table2[[#This Row],[MDS Census]]</f>
        <v>8.7879527879527852E-2</v>
      </c>
      <c r="S331" s="3">
        <v>5.4232222222222211</v>
      </c>
      <c r="T331" s="3">
        <v>0.30366666666666658</v>
      </c>
      <c r="U331" s="3">
        <v>0</v>
      </c>
      <c r="V331" s="3">
        <f>SUM(Table2[[#This Row],[Occupational Therapist Hours]:[OT Aide Hours]])/Table2[[#This Row],[MDS Census]]</f>
        <v>0.20977614977614972</v>
      </c>
      <c r="W331" s="3">
        <v>0.88011111111111107</v>
      </c>
      <c r="X331" s="3">
        <v>5.8778888888888874</v>
      </c>
      <c r="Y331" s="3">
        <v>0</v>
      </c>
      <c r="Z331" s="3">
        <f>SUM(Table2[[#This Row],[Physical Therapist (PT) Hours]:[PT Aide Hours]])/Table2[[#This Row],[MDS Census]]</f>
        <v>0.24754578754578749</v>
      </c>
      <c r="AA331" s="3">
        <v>0</v>
      </c>
      <c r="AB331" s="3">
        <v>0</v>
      </c>
      <c r="AC331" s="3">
        <v>0</v>
      </c>
      <c r="AD331" s="3">
        <v>0</v>
      </c>
      <c r="AE331" s="3">
        <v>0</v>
      </c>
      <c r="AF331" s="3">
        <v>0</v>
      </c>
      <c r="AG331" s="3">
        <v>0</v>
      </c>
      <c r="AH331" s="1" t="s">
        <v>329</v>
      </c>
      <c r="AI331" s="17">
        <v>7</v>
      </c>
      <c r="AJ331" s="1"/>
    </row>
    <row r="332" spans="1:36" x14ac:dyDescent="0.2">
      <c r="A332" s="1" t="s">
        <v>479</v>
      </c>
      <c r="B332" s="1" t="s">
        <v>814</v>
      </c>
      <c r="C332" s="1" t="s">
        <v>980</v>
      </c>
      <c r="D332" s="1" t="s">
        <v>1311</v>
      </c>
      <c r="E332" s="3">
        <v>96.666666666666671</v>
      </c>
      <c r="F332" s="3">
        <v>5.259444444444445</v>
      </c>
      <c r="G332" s="3">
        <v>0</v>
      </c>
      <c r="H332" s="3">
        <v>0.26666666666666666</v>
      </c>
      <c r="I332" s="3">
        <v>69.588444444444463</v>
      </c>
      <c r="J332" s="3">
        <v>0</v>
      </c>
      <c r="K332" s="3">
        <v>0</v>
      </c>
      <c r="L332" s="3">
        <v>0</v>
      </c>
      <c r="M332" s="3">
        <v>12.84866666666667</v>
      </c>
      <c r="N332" s="3">
        <v>0</v>
      </c>
      <c r="O332" s="3">
        <f>SUM(Table2[[#This Row],[Qualified Social Work Staff Hours]:[Other Social Work Staff Hours]])/Table2[[#This Row],[MDS Census]]</f>
        <v>0.13291724137931038</v>
      </c>
      <c r="P332" s="3">
        <v>0</v>
      </c>
      <c r="Q332" s="3">
        <v>6.6903333333333332</v>
      </c>
      <c r="R332" s="3">
        <f>SUM(Table2[[#This Row],[Qualified Activities Professional Hours]:[Other Activities Professional Hours]])/Table2[[#This Row],[MDS Census]]</f>
        <v>6.9210344827586201E-2</v>
      </c>
      <c r="S332" s="3">
        <v>0</v>
      </c>
      <c r="T332" s="3">
        <v>0</v>
      </c>
      <c r="U332" s="3">
        <v>0</v>
      </c>
      <c r="V332" s="3">
        <f>SUM(Table2[[#This Row],[Occupational Therapist Hours]:[OT Aide Hours]])/Table2[[#This Row],[MDS Census]]</f>
        <v>0</v>
      </c>
      <c r="W332" s="3">
        <v>0</v>
      </c>
      <c r="X332" s="3">
        <v>0</v>
      </c>
      <c r="Y332" s="3">
        <v>0</v>
      </c>
      <c r="Z332" s="3">
        <f>SUM(Table2[[#This Row],[Physical Therapist (PT) Hours]:[PT Aide Hours]])/Table2[[#This Row],[MDS Census]]</f>
        <v>0</v>
      </c>
      <c r="AA332" s="3">
        <v>0</v>
      </c>
      <c r="AB332" s="3">
        <v>0</v>
      </c>
      <c r="AC332" s="3">
        <v>0</v>
      </c>
      <c r="AD332" s="3">
        <v>0</v>
      </c>
      <c r="AE332" s="3">
        <v>0</v>
      </c>
      <c r="AF332" s="3">
        <v>0</v>
      </c>
      <c r="AG332" s="3">
        <v>0</v>
      </c>
      <c r="AH332" s="1" t="s">
        <v>330</v>
      </c>
      <c r="AI332" s="17">
        <v>7</v>
      </c>
      <c r="AJ332" s="1"/>
    </row>
    <row r="333" spans="1:36" x14ac:dyDescent="0.2">
      <c r="A333" s="1" t="s">
        <v>479</v>
      </c>
      <c r="B333" s="1" t="s">
        <v>815</v>
      </c>
      <c r="C333" s="1" t="s">
        <v>1050</v>
      </c>
      <c r="D333" s="1" t="s">
        <v>1276</v>
      </c>
      <c r="E333" s="3">
        <v>28.5</v>
      </c>
      <c r="F333" s="3">
        <v>6.8446666666666669</v>
      </c>
      <c r="G333" s="3">
        <v>0</v>
      </c>
      <c r="H333" s="3">
        <v>0.17677777777777778</v>
      </c>
      <c r="I333" s="3">
        <v>0.29166666666666669</v>
      </c>
      <c r="J333" s="3">
        <v>0</v>
      </c>
      <c r="K333" s="3">
        <v>0</v>
      </c>
      <c r="L333" s="3">
        <v>0.13299999999999998</v>
      </c>
      <c r="M333" s="3">
        <v>0</v>
      </c>
      <c r="N333" s="3">
        <v>5.152111111111112</v>
      </c>
      <c r="O333" s="3">
        <f>SUM(Table2[[#This Row],[Qualified Social Work Staff Hours]:[Other Social Work Staff Hours]])/Table2[[#This Row],[MDS Census]]</f>
        <v>0.18077582846003901</v>
      </c>
      <c r="P333" s="3">
        <v>5.1409999999999991</v>
      </c>
      <c r="Q333" s="3">
        <v>0</v>
      </c>
      <c r="R333" s="3">
        <f>SUM(Table2[[#This Row],[Qualified Activities Professional Hours]:[Other Activities Professional Hours]])/Table2[[#This Row],[MDS Census]]</f>
        <v>0.18038596491228068</v>
      </c>
      <c r="S333" s="3">
        <v>0.29033333333333333</v>
      </c>
      <c r="T333" s="3">
        <v>0.74733333333333352</v>
      </c>
      <c r="U333" s="3">
        <v>0</v>
      </c>
      <c r="V333" s="3">
        <f>SUM(Table2[[#This Row],[Occupational Therapist Hours]:[OT Aide Hours]])/Table2[[#This Row],[MDS Census]]</f>
        <v>3.6409356725146211E-2</v>
      </c>
      <c r="W333" s="3">
        <v>0.10022222222222221</v>
      </c>
      <c r="X333" s="3">
        <v>1.4994444444444444</v>
      </c>
      <c r="Y333" s="3">
        <v>0</v>
      </c>
      <c r="Z333" s="3">
        <f>SUM(Table2[[#This Row],[Physical Therapist (PT) Hours]:[PT Aide Hours]])/Table2[[#This Row],[MDS Census]]</f>
        <v>5.6128654970760229E-2</v>
      </c>
      <c r="AA333" s="3">
        <v>0</v>
      </c>
      <c r="AB333" s="3">
        <v>0</v>
      </c>
      <c r="AC333" s="3">
        <v>0</v>
      </c>
      <c r="AD333" s="3">
        <v>0</v>
      </c>
      <c r="AE333" s="3">
        <v>0</v>
      </c>
      <c r="AF333" s="3">
        <v>0</v>
      </c>
      <c r="AG333" s="3">
        <v>0</v>
      </c>
      <c r="AH333" s="1" t="s">
        <v>331</v>
      </c>
      <c r="AI333" s="17">
        <v>7</v>
      </c>
      <c r="AJ333" s="1"/>
    </row>
    <row r="334" spans="1:36" x14ac:dyDescent="0.2">
      <c r="A334" s="1" t="s">
        <v>479</v>
      </c>
      <c r="B334" s="1" t="s">
        <v>816</v>
      </c>
      <c r="C334" s="1" t="s">
        <v>1043</v>
      </c>
      <c r="D334" s="1" t="s">
        <v>1203</v>
      </c>
      <c r="E334" s="3">
        <v>57.277777777777779</v>
      </c>
      <c r="F334" s="3">
        <v>9.1903333333333332</v>
      </c>
      <c r="G334" s="3">
        <v>0</v>
      </c>
      <c r="H334" s="3">
        <v>0.17777777777777778</v>
      </c>
      <c r="I334" s="3">
        <v>0.25277777777777777</v>
      </c>
      <c r="J334" s="3">
        <v>0</v>
      </c>
      <c r="K334" s="3">
        <v>0</v>
      </c>
      <c r="L334" s="3">
        <v>3.6288888888888891</v>
      </c>
      <c r="M334" s="3">
        <v>0</v>
      </c>
      <c r="N334" s="3">
        <v>5.5684444444444461</v>
      </c>
      <c r="O334" s="3">
        <f>SUM(Table2[[#This Row],[Qualified Social Work Staff Hours]:[Other Social Work Staff Hours]])/Table2[[#This Row],[MDS Census]]</f>
        <v>9.7218234723569372E-2</v>
      </c>
      <c r="P334" s="3">
        <v>3.9213333333333336</v>
      </c>
      <c r="Q334" s="3">
        <v>0</v>
      </c>
      <c r="R334" s="3">
        <f>SUM(Table2[[#This Row],[Qualified Activities Professional Hours]:[Other Activities Professional Hours]])/Table2[[#This Row],[MDS Census]]</f>
        <v>6.8461687681862268E-2</v>
      </c>
      <c r="S334" s="3">
        <v>0.36411111111111116</v>
      </c>
      <c r="T334" s="3">
        <v>2.484666666666667</v>
      </c>
      <c r="U334" s="3">
        <v>0</v>
      </c>
      <c r="V334" s="3">
        <f>SUM(Table2[[#This Row],[Occupational Therapist Hours]:[OT Aide Hours]])/Table2[[#This Row],[MDS Census]]</f>
        <v>4.9736178467507282E-2</v>
      </c>
      <c r="W334" s="3">
        <v>2.9671111111111119</v>
      </c>
      <c r="X334" s="3">
        <v>0</v>
      </c>
      <c r="Y334" s="3">
        <v>0</v>
      </c>
      <c r="Z334" s="3">
        <f>SUM(Table2[[#This Row],[Physical Therapist (PT) Hours]:[PT Aide Hours]])/Table2[[#This Row],[MDS Census]]</f>
        <v>5.1802133850630469E-2</v>
      </c>
      <c r="AA334" s="3">
        <v>0</v>
      </c>
      <c r="AB334" s="3">
        <v>0</v>
      </c>
      <c r="AC334" s="3">
        <v>0</v>
      </c>
      <c r="AD334" s="3">
        <v>0</v>
      </c>
      <c r="AE334" s="3">
        <v>0</v>
      </c>
      <c r="AF334" s="3">
        <v>0</v>
      </c>
      <c r="AG334" s="3">
        <v>0</v>
      </c>
      <c r="AH334" s="1" t="s">
        <v>332</v>
      </c>
      <c r="AI334" s="17">
        <v>7</v>
      </c>
      <c r="AJ334" s="1"/>
    </row>
    <row r="335" spans="1:36" x14ac:dyDescent="0.2">
      <c r="A335" s="1" t="s">
        <v>479</v>
      </c>
      <c r="B335" s="1" t="s">
        <v>817</v>
      </c>
      <c r="C335" s="1" t="s">
        <v>1051</v>
      </c>
      <c r="D335" s="1" t="s">
        <v>1276</v>
      </c>
      <c r="E335" s="3">
        <v>103.15555555555555</v>
      </c>
      <c r="F335" s="3">
        <v>53.839888888888893</v>
      </c>
      <c r="G335" s="3">
        <v>6.5000000000000002E-2</v>
      </c>
      <c r="H335" s="3">
        <v>0</v>
      </c>
      <c r="I335" s="3">
        <v>0.98333333333333328</v>
      </c>
      <c r="J335" s="3">
        <v>0</v>
      </c>
      <c r="K335" s="3">
        <v>0</v>
      </c>
      <c r="L335" s="3">
        <v>0</v>
      </c>
      <c r="M335" s="3">
        <v>11.427888888888885</v>
      </c>
      <c r="N335" s="3">
        <v>0</v>
      </c>
      <c r="O335" s="3">
        <f>SUM(Table2[[#This Row],[Qualified Social Work Staff Hours]:[Other Social Work Staff Hours]])/Table2[[#This Row],[MDS Census]]</f>
        <v>0.11078306764325718</v>
      </c>
      <c r="P335" s="3">
        <v>4.9805555555555552</v>
      </c>
      <c r="Q335" s="3">
        <v>13.352888888888888</v>
      </c>
      <c r="R335" s="3">
        <f>SUM(Table2[[#This Row],[Qualified Activities Professional Hours]:[Other Activities Professional Hours]])/Table2[[#This Row],[MDS Census]]</f>
        <v>0.1777261956053425</v>
      </c>
      <c r="S335" s="3">
        <v>17.526444444444447</v>
      </c>
      <c r="T335" s="3">
        <v>9.1044444444444448</v>
      </c>
      <c r="U335" s="3">
        <v>0</v>
      </c>
      <c r="V335" s="3">
        <f>SUM(Table2[[#This Row],[Occupational Therapist Hours]:[OT Aide Hours]])/Table2[[#This Row],[MDS Census]]</f>
        <v>0.25816242998707456</v>
      </c>
      <c r="W335" s="3">
        <v>8.0661111111111108</v>
      </c>
      <c r="X335" s="3">
        <v>12.492222222222221</v>
      </c>
      <c r="Y335" s="3">
        <v>0</v>
      </c>
      <c r="Z335" s="3">
        <f>SUM(Table2[[#This Row],[Physical Therapist (PT) Hours]:[PT Aide Hours]])/Table2[[#This Row],[MDS Census]]</f>
        <v>0.19929448513571735</v>
      </c>
      <c r="AA335" s="3">
        <v>0</v>
      </c>
      <c r="AB335" s="3">
        <v>0</v>
      </c>
      <c r="AC335" s="3">
        <v>0</v>
      </c>
      <c r="AD335" s="3">
        <v>111.67822222222223</v>
      </c>
      <c r="AE335" s="3">
        <v>0</v>
      </c>
      <c r="AF335" s="3">
        <v>0</v>
      </c>
      <c r="AG335" s="3">
        <v>0</v>
      </c>
      <c r="AH335" s="1" t="s">
        <v>333</v>
      </c>
      <c r="AI335" s="17">
        <v>7</v>
      </c>
      <c r="AJ335" s="1"/>
    </row>
    <row r="336" spans="1:36" x14ac:dyDescent="0.2">
      <c r="A336" s="1" t="s">
        <v>479</v>
      </c>
      <c r="B336" s="1" t="s">
        <v>818</v>
      </c>
      <c r="C336" s="1" t="s">
        <v>961</v>
      </c>
      <c r="D336" s="1" t="s">
        <v>1230</v>
      </c>
      <c r="E336" s="3">
        <v>56.333333333333336</v>
      </c>
      <c r="F336" s="3">
        <v>23.934333333333335</v>
      </c>
      <c r="G336" s="3">
        <v>3.3333333333333333E-2</v>
      </c>
      <c r="H336" s="3">
        <v>0.15</v>
      </c>
      <c r="I336" s="3">
        <v>0.22222222222222221</v>
      </c>
      <c r="J336" s="3">
        <v>0</v>
      </c>
      <c r="K336" s="3">
        <v>0</v>
      </c>
      <c r="L336" s="3">
        <v>0.72633333333333328</v>
      </c>
      <c r="M336" s="3">
        <v>0</v>
      </c>
      <c r="N336" s="3">
        <v>0</v>
      </c>
      <c r="O336" s="3">
        <f>SUM(Table2[[#This Row],[Qualified Social Work Staff Hours]:[Other Social Work Staff Hours]])/Table2[[#This Row],[MDS Census]]</f>
        <v>0</v>
      </c>
      <c r="P336" s="3">
        <v>4.7638888888888893</v>
      </c>
      <c r="Q336" s="3">
        <v>15.772777777777778</v>
      </c>
      <c r="R336" s="3">
        <f>SUM(Table2[[#This Row],[Qualified Activities Professional Hours]:[Other Activities Professional Hours]])/Table2[[#This Row],[MDS Census]]</f>
        <v>0.36455621301775148</v>
      </c>
      <c r="S336" s="3">
        <v>0</v>
      </c>
      <c r="T336" s="3">
        <v>0.97111111111111081</v>
      </c>
      <c r="U336" s="3">
        <v>0</v>
      </c>
      <c r="V336" s="3">
        <f>SUM(Table2[[#This Row],[Occupational Therapist Hours]:[OT Aide Hours]])/Table2[[#This Row],[MDS Census]]</f>
        <v>1.723865877712031E-2</v>
      </c>
      <c r="W336" s="3">
        <v>0.628</v>
      </c>
      <c r="X336" s="3">
        <v>3.9467777777777786</v>
      </c>
      <c r="Y336" s="3">
        <v>0</v>
      </c>
      <c r="Z336" s="3">
        <f>SUM(Table2[[#This Row],[Physical Therapist (PT) Hours]:[PT Aide Hours]])/Table2[[#This Row],[MDS Census]]</f>
        <v>8.1209072978303751E-2</v>
      </c>
      <c r="AA336" s="3">
        <v>0</v>
      </c>
      <c r="AB336" s="3">
        <v>0</v>
      </c>
      <c r="AC336" s="3">
        <v>0</v>
      </c>
      <c r="AD336" s="3">
        <v>0.05</v>
      </c>
      <c r="AE336" s="3">
        <v>0</v>
      </c>
      <c r="AF336" s="3">
        <v>0</v>
      </c>
      <c r="AG336" s="3">
        <v>0</v>
      </c>
      <c r="AH336" s="1" t="s">
        <v>334</v>
      </c>
      <c r="AI336" s="17">
        <v>7</v>
      </c>
      <c r="AJ336" s="1"/>
    </row>
    <row r="337" spans="1:36" x14ac:dyDescent="0.2">
      <c r="A337" s="1" t="s">
        <v>479</v>
      </c>
      <c r="B337" s="1" t="s">
        <v>819</v>
      </c>
      <c r="C337" s="1" t="s">
        <v>1035</v>
      </c>
      <c r="D337" s="1" t="s">
        <v>1204</v>
      </c>
      <c r="E337" s="3">
        <v>39.233333333333334</v>
      </c>
      <c r="F337" s="3">
        <v>14.917444444444442</v>
      </c>
      <c r="G337" s="3">
        <v>0</v>
      </c>
      <c r="H337" s="3">
        <v>0.17222222222222222</v>
      </c>
      <c r="I337" s="3">
        <v>0.23333333333333334</v>
      </c>
      <c r="J337" s="3">
        <v>0</v>
      </c>
      <c r="K337" s="3">
        <v>0</v>
      </c>
      <c r="L337" s="3">
        <v>1.7497777777777774</v>
      </c>
      <c r="M337" s="3">
        <v>5.8535555555555545</v>
      </c>
      <c r="N337" s="3">
        <v>2.0256666666666665</v>
      </c>
      <c r="O337" s="3">
        <f>SUM(Table2[[#This Row],[Qualified Social Work Staff Hours]:[Other Social Work Staff Hours]])/Table2[[#This Row],[MDS Census]]</f>
        <v>0.20082979325969977</v>
      </c>
      <c r="P337" s="3">
        <v>4.3546666666666685</v>
      </c>
      <c r="Q337" s="3">
        <v>3.1225555555555551</v>
      </c>
      <c r="R337" s="3">
        <f>SUM(Table2[[#This Row],[Qualified Activities Professional Hours]:[Other Activities Professional Hours]])/Table2[[#This Row],[MDS Census]]</f>
        <v>0.19058340413480604</v>
      </c>
      <c r="S337" s="3">
        <v>0.80344444444444429</v>
      </c>
      <c r="T337" s="3">
        <v>2.6685555555555553</v>
      </c>
      <c r="U337" s="3">
        <v>0</v>
      </c>
      <c r="V337" s="3">
        <f>SUM(Table2[[#This Row],[Occupational Therapist Hours]:[OT Aide Hours]])/Table2[[#This Row],[MDS Census]]</f>
        <v>8.8496176720475772E-2</v>
      </c>
      <c r="W337" s="3">
        <v>0.59822222222222221</v>
      </c>
      <c r="X337" s="3">
        <v>1.8962222222222218</v>
      </c>
      <c r="Y337" s="3">
        <v>1.2088888888888891</v>
      </c>
      <c r="Z337" s="3">
        <f>SUM(Table2[[#This Row],[Physical Therapist (PT) Hours]:[PT Aide Hours]])/Table2[[#This Row],[MDS Census]]</f>
        <v>9.4392523364485975E-2</v>
      </c>
      <c r="AA337" s="3">
        <v>0</v>
      </c>
      <c r="AB337" s="3">
        <v>0</v>
      </c>
      <c r="AC337" s="3">
        <v>0</v>
      </c>
      <c r="AD337" s="3">
        <v>0</v>
      </c>
      <c r="AE337" s="3">
        <v>0</v>
      </c>
      <c r="AF337" s="3">
        <v>0</v>
      </c>
      <c r="AG337" s="3">
        <v>0</v>
      </c>
      <c r="AH337" s="1" t="s">
        <v>335</v>
      </c>
      <c r="AI337" s="17">
        <v>7</v>
      </c>
      <c r="AJ337" s="1"/>
    </row>
    <row r="338" spans="1:36" x14ac:dyDescent="0.2">
      <c r="A338" s="1" t="s">
        <v>479</v>
      </c>
      <c r="B338" s="1" t="s">
        <v>820</v>
      </c>
      <c r="C338" s="1" t="s">
        <v>994</v>
      </c>
      <c r="D338" s="1" t="s">
        <v>1253</v>
      </c>
      <c r="E338" s="3">
        <v>49.077777777777776</v>
      </c>
      <c r="F338" s="3">
        <v>5.4027777777777777</v>
      </c>
      <c r="G338" s="3">
        <v>0</v>
      </c>
      <c r="H338" s="3">
        <v>0.20422222222222225</v>
      </c>
      <c r="I338" s="3">
        <v>0.31388888888888888</v>
      </c>
      <c r="J338" s="3">
        <v>0</v>
      </c>
      <c r="K338" s="3">
        <v>0</v>
      </c>
      <c r="L338" s="3">
        <v>0.3998888888888889</v>
      </c>
      <c r="M338" s="3">
        <v>4.541666666666667</v>
      </c>
      <c r="N338" s="3">
        <v>0</v>
      </c>
      <c r="O338" s="3">
        <f>SUM(Table2[[#This Row],[Qualified Social Work Staff Hours]:[Other Social Work Staff Hours]])/Table2[[#This Row],[MDS Census]]</f>
        <v>9.2540185646366319E-2</v>
      </c>
      <c r="P338" s="3">
        <v>5.1194444444444445</v>
      </c>
      <c r="Q338" s="3">
        <v>4.5583333333333336</v>
      </c>
      <c r="R338" s="3">
        <f>SUM(Table2[[#This Row],[Qualified Activities Professional Hours]:[Other Activities Professional Hours]])/Table2[[#This Row],[MDS Census]]</f>
        <v>0.1971926647045506</v>
      </c>
      <c r="S338" s="3">
        <v>0.25366666666666671</v>
      </c>
      <c r="T338" s="3">
        <v>4.1155555555555541</v>
      </c>
      <c r="U338" s="3">
        <v>0</v>
      </c>
      <c r="V338" s="3">
        <f>SUM(Table2[[#This Row],[Occupational Therapist Hours]:[OT Aide Hours]])/Table2[[#This Row],[MDS Census]]</f>
        <v>8.9026488566900583E-2</v>
      </c>
      <c r="W338" s="3">
        <v>0.67944444444444452</v>
      </c>
      <c r="X338" s="3">
        <v>5.9847777777777793</v>
      </c>
      <c r="Y338" s="3">
        <v>0</v>
      </c>
      <c r="Z338" s="3">
        <f>SUM(Table2[[#This Row],[Physical Therapist (PT) Hours]:[PT Aide Hours]])/Table2[[#This Row],[MDS Census]]</f>
        <v>0.13578899705682593</v>
      </c>
      <c r="AA338" s="3">
        <v>0</v>
      </c>
      <c r="AB338" s="3">
        <v>0</v>
      </c>
      <c r="AC338" s="3">
        <v>0</v>
      </c>
      <c r="AD338" s="3">
        <v>0</v>
      </c>
      <c r="AE338" s="3">
        <v>0</v>
      </c>
      <c r="AF338" s="3">
        <v>0</v>
      </c>
      <c r="AG338" s="3">
        <v>0</v>
      </c>
      <c r="AH338" s="1" t="s">
        <v>336</v>
      </c>
      <c r="AI338" s="17">
        <v>7</v>
      </c>
      <c r="AJ338" s="1"/>
    </row>
    <row r="339" spans="1:36" x14ac:dyDescent="0.2">
      <c r="A339" s="1" t="s">
        <v>479</v>
      </c>
      <c r="B339" s="1" t="s">
        <v>821</v>
      </c>
      <c r="C339" s="1" t="s">
        <v>966</v>
      </c>
      <c r="D339" s="1" t="s">
        <v>1279</v>
      </c>
      <c r="E339" s="3">
        <v>29.644444444444446</v>
      </c>
      <c r="F339" s="3">
        <v>11.954444444444448</v>
      </c>
      <c r="G339" s="3">
        <v>0</v>
      </c>
      <c r="H339" s="3">
        <v>6.9444444444444448E-2</v>
      </c>
      <c r="I339" s="3">
        <v>0.24166666666666667</v>
      </c>
      <c r="J339" s="3">
        <v>0</v>
      </c>
      <c r="K339" s="3">
        <v>0</v>
      </c>
      <c r="L339" s="3">
        <v>2.4382222222222216</v>
      </c>
      <c r="M339" s="3">
        <v>0</v>
      </c>
      <c r="N339" s="3">
        <v>4.9378888888888897</v>
      </c>
      <c r="O339" s="3">
        <f>SUM(Table2[[#This Row],[Qualified Social Work Staff Hours]:[Other Social Work Staff Hours]])/Table2[[#This Row],[MDS Census]]</f>
        <v>0.16657046476761622</v>
      </c>
      <c r="P339" s="3">
        <v>0</v>
      </c>
      <c r="Q339" s="3">
        <v>0</v>
      </c>
      <c r="R339" s="3">
        <f>SUM(Table2[[#This Row],[Qualified Activities Professional Hours]:[Other Activities Professional Hours]])/Table2[[#This Row],[MDS Census]]</f>
        <v>0</v>
      </c>
      <c r="S339" s="3">
        <v>3.8583333333333334</v>
      </c>
      <c r="T339" s="3">
        <v>0</v>
      </c>
      <c r="U339" s="3">
        <v>0</v>
      </c>
      <c r="V339" s="3">
        <f>SUM(Table2[[#This Row],[Occupational Therapist Hours]:[OT Aide Hours]])/Table2[[#This Row],[MDS Census]]</f>
        <v>0.13015367316341828</v>
      </c>
      <c r="W339" s="3">
        <v>3.8673333333333342</v>
      </c>
      <c r="X339" s="3">
        <v>1.188888888888889E-2</v>
      </c>
      <c r="Y339" s="3">
        <v>0</v>
      </c>
      <c r="Z339" s="3">
        <f>SUM(Table2[[#This Row],[Physical Therapist (PT) Hours]:[PT Aide Hours]])/Table2[[#This Row],[MDS Census]]</f>
        <v>0.13085832083958024</v>
      </c>
      <c r="AA339" s="3">
        <v>0</v>
      </c>
      <c r="AB339" s="3">
        <v>0</v>
      </c>
      <c r="AC339" s="3">
        <v>0</v>
      </c>
      <c r="AD339" s="3">
        <v>0</v>
      </c>
      <c r="AE339" s="3">
        <v>0</v>
      </c>
      <c r="AF339" s="3">
        <v>0</v>
      </c>
      <c r="AG339" s="3">
        <v>0</v>
      </c>
      <c r="AH339" s="1" t="s">
        <v>337</v>
      </c>
      <c r="AI339" s="17">
        <v>7</v>
      </c>
      <c r="AJ339" s="1"/>
    </row>
    <row r="340" spans="1:36" x14ac:dyDescent="0.2">
      <c r="A340" s="1" t="s">
        <v>479</v>
      </c>
      <c r="B340" s="1" t="s">
        <v>822</v>
      </c>
      <c r="C340" s="1" t="s">
        <v>1050</v>
      </c>
      <c r="D340" s="1" t="s">
        <v>1293</v>
      </c>
      <c r="E340" s="3">
        <v>72.8</v>
      </c>
      <c r="F340" s="3">
        <v>4.8888888888888893</v>
      </c>
      <c r="G340" s="3">
        <v>0</v>
      </c>
      <c r="H340" s="3">
        <v>0</v>
      </c>
      <c r="I340" s="3">
        <v>45.75277777777778</v>
      </c>
      <c r="J340" s="3">
        <v>0</v>
      </c>
      <c r="K340" s="3">
        <v>0</v>
      </c>
      <c r="L340" s="3">
        <v>2.0974444444444442</v>
      </c>
      <c r="M340" s="3">
        <v>0</v>
      </c>
      <c r="N340" s="3">
        <v>4.4861111111111107</v>
      </c>
      <c r="O340" s="3">
        <f>SUM(Table2[[#This Row],[Qualified Social Work Staff Hours]:[Other Social Work Staff Hours]])/Table2[[#This Row],[MDS Census]]</f>
        <v>6.1622405372405369E-2</v>
      </c>
      <c r="P340" s="3">
        <v>12.730555555555556</v>
      </c>
      <c r="Q340" s="3">
        <v>0</v>
      </c>
      <c r="R340" s="3">
        <f>SUM(Table2[[#This Row],[Qualified Activities Professional Hours]:[Other Activities Professional Hours]])/Table2[[#This Row],[MDS Census]]</f>
        <v>0.17487026862026864</v>
      </c>
      <c r="S340" s="3">
        <v>2.2536666666666667</v>
      </c>
      <c r="T340" s="3">
        <v>0.47344444444444445</v>
      </c>
      <c r="U340" s="3">
        <v>0</v>
      </c>
      <c r="V340" s="3">
        <f>SUM(Table2[[#This Row],[Occupational Therapist Hours]:[OT Aide Hours]])/Table2[[#This Row],[MDS Census]]</f>
        <v>3.7460317460317465E-2</v>
      </c>
      <c r="W340" s="3">
        <v>2.2007777777777782</v>
      </c>
      <c r="X340" s="3">
        <v>0.3945555555555556</v>
      </c>
      <c r="Y340" s="3">
        <v>0</v>
      </c>
      <c r="Z340" s="3">
        <f>SUM(Table2[[#This Row],[Physical Therapist (PT) Hours]:[PT Aide Hours]])/Table2[[#This Row],[MDS Census]]</f>
        <v>3.565018315018316E-2</v>
      </c>
      <c r="AA340" s="3">
        <v>0</v>
      </c>
      <c r="AB340" s="3">
        <v>0</v>
      </c>
      <c r="AC340" s="3">
        <v>0</v>
      </c>
      <c r="AD340" s="3">
        <v>0</v>
      </c>
      <c r="AE340" s="3">
        <v>0</v>
      </c>
      <c r="AF340" s="3">
        <v>0</v>
      </c>
      <c r="AG340" s="3">
        <v>0</v>
      </c>
      <c r="AH340" s="1" t="s">
        <v>338</v>
      </c>
      <c r="AI340" s="17">
        <v>7</v>
      </c>
      <c r="AJ340" s="1"/>
    </row>
    <row r="341" spans="1:36" x14ac:dyDescent="0.2">
      <c r="A341" s="1" t="s">
        <v>479</v>
      </c>
      <c r="B341" s="1" t="s">
        <v>488</v>
      </c>
      <c r="C341" s="1" t="s">
        <v>1169</v>
      </c>
      <c r="D341" s="1" t="s">
        <v>1271</v>
      </c>
      <c r="E341" s="3">
        <v>37.888888888888886</v>
      </c>
      <c r="F341" s="3">
        <v>0</v>
      </c>
      <c r="G341" s="3">
        <v>0</v>
      </c>
      <c r="H341" s="3">
        <v>0</v>
      </c>
      <c r="I341" s="3">
        <v>0</v>
      </c>
      <c r="J341" s="3">
        <v>0</v>
      </c>
      <c r="K341" s="3">
        <v>0</v>
      </c>
      <c r="L341" s="3">
        <v>5.8333333333333334E-2</v>
      </c>
      <c r="M341" s="3">
        <v>0</v>
      </c>
      <c r="N341" s="3">
        <v>5.624888888888889</v>
      </c>
      <c r="O341" s="3">
        <f>SUM(Table2[[#This Row],[Qualified Social Work Staff Hours]:[Other Social Work Staff Hours]])/Table2[[#This Row],[MDS Census]]</f>
        <v>0.14845747800586512</v>
      </c>
      <c r="P341" s="3">
        <v>5.3294444444444471</v>
      </c>
      <c r="Q341" s="3">
        <v>5.0112222222222238</v>
      </c>
      <c r="R341" s="3">
        <f>SUM(Table2[[#This Row],[Qualified Activities Professional Hours]:[Other Activities Professional Hours]])/Table2[[#This Row],[MDS Census]]</f>
        <v>0.27292082111436966</v>
      </c>
      <c r="S341" s="3">
        <v>0.19622222222222221</v>
      </c>
      <c r="T341" s="3">
        <v>0.41188888888888892</v>
      </c>
      <c r="U341" s="3">
        <v>0</v>
      </c>
      <c r="V341" s="3">
        <f>SUM(Table2[[#This Row],[Occupational Therapist Hours]:[OT Aide Hours]])/Table2[[#This Row],[MDS Census]]</f>
        <v>1.604985337243402E-2</v>
      </c>
      <c r="W341" s="3">
        <v>0.48422222222222228</v>
      </c>
      <c r="X341" s="3">
        <v>0.02</v>
      </c>
      <c r="Y341" s="3">
        <v>0</v>
      </c>
      <c r="Z341" s="3">
        <f>SUM(Table2[[#This Row],[Physical Therapist (PT) Hours]:[PT Aide Hours]])/Table2[[#This Row],[MDS Census]]</f>
        <v>1.3307917888563052E-2</v>
      </c>
      <c r="AA341" s="3">
        <v>0</v>
      </c>
      <c r="AB341" s="3">
        <v>0</v>
      </c>
      <c r="AC341" s="3">
        <v>0</v>
      </c>
      <c r="AD341" s="3">
        <v>0</v>
      </c>
      <c r="AE341" s="3">
        <v>0</v>
      </c>
      <c r="AF341" s="3">
        <v>0</v>
      </c>
      <c r="AG341" s="3">
        <v>0</v>
      </c>
      <c r="AH341" s="1" t="s">
        <v>339</v>
      </c>
      <c r="AI341" s="17">
        <v>7</v>
      </c>
      <c r="AJ341" s="1"/>
    </row>
    <row r="342" spans="1:36" x14ac:dyDescent="0.2">
      <c r="A342" s="1" t="s">
        <v>479</v>
      </c>
      <c r="B342" s="1" t="s">
        <v>823</v>
      </c>
      <c r="C342" s="1" t="s">
        <v>1170</v>
      </c>
      <c r="D342" s="1" t="s">
        <v>1276</v>
      </c>
      <c r="E342" s="3">
        <v>71.12222222222222</v>
      </c>
      <c r="F342" s="3">
        <v>5.6</v>
      </c>
      <c r="G342" s="3">
        <v>0</v>
      </c>
      <c r="H342" s="3">
        <v>5.5555555555555552E-2</v>
      </c>
      <c r="I342" s="3">
        <v>1.0222222222222221</v>
      </c>
      <c r="J342" s="3">
        <v>0</v>
      </c>
      <c r="K342" s="3">
        <v>0</v>
      </c>
      <c r="L342" s="3">
        <v>6.197222222222222</v>
      </c>
      <c r="M342" s="3">
        <v>1.4944444444444445</v>
      </c>
      <c r="N342" s="3">
        <v>4.083333333333333</v>
      </c>
      <c r="O342" s="3">
        <f>SUM(Table2[[#This Row],[Qualified Social Work Staff Hours]:[Other Social Work Staff Hours]])/Table2[[#This Row],[MDS Census]]</f>
        <v>7.8425246055303863E-2</v>
      </c>
      <c r="P342" s="3">
        <v>5.4416666666666664</v>
      </c>
      <c r="Q342" s="3">
        <v>0</v>
      </c>
      <c r="R342" s="3">
        <f>SUM(Table2[[#This Row],[Qualified Activities Professional Hours]:[Other Activities Professional Hours]])/Table2[[#This Row],[MDS Census]]</f>
        <v>7.6511482580846737E-2</v>
      </c>
      <c r="S342" s="3">
        <v>3.4555555555555557</v>
      </c>
      <c r="T342" s="3">
        <v>0</v>
      </c>
      <c r="U342" s="3">
        <v>18.820222222222224</v>
      </c>
      <c r="V342" s="3">
        <f>SUM(Table2[[#This Row],[Occupational Therapist Hours]:[OT Aide Hours]])/Table2[[#This Row],[MDS Census]]</f>
        <v>0.31320418684580537</v>
      </c>
      <c r="W342" s="3">
        <v>0.59722222222222221</v>
      </c>
      <c r="X342" s="3">
        <v>0</v>
      </c>
      <c r="Y342" s="3">
        <v>13.044444444444444</v>
      </c>
      <c r="Z342" s="3">
        <f>SUM(Table2[[#This Row],[Physical Therapist (PT) Hours]:[PT Aide Hours]])/Table2[[#This Row],[MDS Census]]</f>
        <v>0.19180596781752851</v>
      </c>
      <c r="AA342" s="3">
        <v>0</v>
      </c>
      <c r="AB342" s="3">
        <v>0</v>
      </c>
      <c r="AC342" s="3">
        <v>0</v>
      </c>
      <c r="AD342" s="3">
        <v>0</v>
      </c>
      <c r="AE342" s="3">
        <v>0</v>
      </c>
      <c r="AF342" s="3">
        <v>0</v>
      </c>
      <c r="AG342" s="3">
        <v>4.4444444444444446E-2</v>
      </c>
      <c r="AH342" s="1" t="s">
        <v>340</v>
      </c>
      <c r="AI342" s="17">
        <v>7</v>
      </c>
      <c r="AJ342" s="1"/>
    </row>
    <row r="343" spans="1:36" x14ac:dyDescent="0.2">
      <c r="A343" s="1" t="s">
        <v>479</v>
      </c>
      <c r="B343" s="1" t="s">
        <v>824</v>
      </c>
      <c r="C343" s="1" t="s">
        <v>1050</v>
      </c>
      <c r="D343" s="1" t="s">
        <v>1276</v>
      </c>
      <c r="E343" s="3">
        <v>93.844444444444449</v>
      </c>
      <c r="F343" s="3">
        <v>7.416666666666667</v>
      </c>
      <c r="G343" s="3">
        <v>0</v>
      </c>
      <c r="H343" s="3">
        <v>0</v>
      </c>
      <c r="I343" s="3">
        <v>6.6666666666666666E-2</v>
      </c>
      <c r="J343" s="3">
        <v>0</v>
      </c>
      <c r="K343" s="3">
        <v>0</v>
      </c>
      <c r="L343" s="3">
        <v>4.3727777777777774</v>
      </c>
      <c r="M343" s="3">
        <v>0</v>
      </c>
      <c r="N343" s="3">
        <v>0</v>
      </c>
      <c r="O343" s="3">
        <f>SUM(Table2[[#This Row],[Qualified Social Work Staff Hours]:[Other Social Work Staff Hours]])/Table2[[#This Row],[MDS Census]]</f>
        <v>0</v>
      </c>
      <c r="P343" s="3">
        <v>4.3073333333333332</v>
      </c>
      <c r="Q343" s="3">
        <v>0</v>
      </c>
      <c r="R343" s="3">
        <f>SUM(Table2[[#This Row],[Qualified Activities Professional Hours]:[Other Activities Professional Hours]])/Table2[[#This Row],[MDS Census]]</f>
        <v>4.5898650248638408E-2</v>
      </c>
      <c r="S343" s="3">
        <v>4.6466666666666692</v>
      </c>
      <c r="T343" s="3">
        <v>4.456555555555556</v>
      </c>
      <c r="U343" s="3">
        <v>0</v>
      </c>
      <c r="V343" s="3">
        <f>SUM(Table2[[#This Row],[Occupational Therapist Hours]:[OT Aide Hours]])/Table2[[#This Row],[MDS Census]]</f>
        <v>9.7003315178782884E-2</v>
      </c>
      <c r="W343" s="3">
        <v>3.6110000000000002</v>
      </c>
      <c r="X343" s="3">
        <v>2.887111111111111</v>
      </c>
      <c r="Y343" s="3">
        <v>0</v>
      </c>
      <c r="Z343" s="3">
        <f>SUM(Table2[[#This Row],[Physical Therapist (PT) Hours]:[PT Aide Hours]])/Table2[[#This Row],[MDS Census]]</f>
        <v>6.9243428842055407E-2</v>
      </c>
      <c r="AA343" s="3">
        <v>0</v>
      </c>
      <c r="AB343" s="3">
        <v>0</v>
      </c>
      <c r="AC343" s="3">
        <v>0</v>
      </c>
      <c r="AD343" s="3">
        <v>0</v>
      </c>
      <c r="AE343" s="3">
        <v>0</v>
      </c>
      <c r="AF343" s="3">
        <v>0</v>
      </c>
      <c r="AG343" s="3">
        <v>0</v>
      </c>
      <c r="AH343" s="1" t="s">
        <v>341</v>
      </c>
      <c r="AI343" s="17">
        <v>7</v>
      </c>
      <c r="AJ343" s="1"/>
    </row>
    <row r="344" spans="1:36" x14ac:dyDescent="0.2">
      <c r="A344" s="1" t="s">
        <v>479</v>
      </c>
      <c r="B344" s="1" t="s">
        <v>825</v>
      </c>
      <c r="C344" s="1" t="s">
        <v>1027</v>
      </c>
      <c r="D344" s="1" t="s">
        <v>1203</v>
      </c>
      <c r="E344" s="3">
        <v>143.94444444444446</v>
      </c>
      <c r="F344" s="3">
        <v>5.1331111111111092</v>
      </c>
      <c r="G344" s="3">
        <v>0.17777777777777778</v>
      </c>
      <c r="H344" s="3">
        <v>8.3333333333333329E-2</v>
      </c>
      <c r="I344" s="3">
        <v>6.8488888888888884</v>
      </c>
      <c r="J344" s="3">
        <v>0</v>
      </c>
      <c r="K344" s="3">
        <v>0</v>
      </c>
      <c r="L344" s="3">
        <v>1.1687777777777777</v>
      </c>
      <c r="M344" s="3">
        <v>2.5283333333333333</v>
      </c>
      <c r="N344" s="3">
        <v>8.4931111111111104</v>
      </c>
      <c r="O344" s="3">
        <f>SUM(Table2[[#This Row],[Qualified Social Work Staff Hours]:[Other Social Work Staff Hours]])/Table2[[#This Row],[MDS Census]]</f>
        <v>7.6567348514087225E-2</v>
      </c>
      <c r="P344" s="3">
        <v>0</v>
      </c>
      <c r="Q344" s="3">
        <v>31.702444444444446</v>
      </c>
      <c r="R344" s="3">
        <f>SUM(Table2[[#This Row],[Qualified Activities Professional Hours]:[Other Activities Professional Hours]])/Table2[[#This Row],[MDS Census]]</f>
        <v>0.22024083365495947</v>
      </c>
      <c r="S344" s="3">
        <v>1.0212222222222223</v>
      </c>
      <c r="T344" s="3">
        <v>0</v>
      </c>
      <c r="U344" s="3">
        <v>2.8595555555555556</v>
      </c>
      <c r="V344" s="3">
        <f>SUM(Table2[[#This Row],[Occupational Therapist Hours]:[OT Aide Hours]])/Table2[[#This Row],[MDS Census]]</f>
        <v>2.6960247008876882E-2</v>
      </c>
      <c r="W344" s="3">
        <v>1.1729999999999998</v>
      </c>
      <c r="X344" s="3">
        <v>0</v>
      </c>
      <c r="Y344" s="3">
        <v>3.0303333333333335</v>
      </c>
      <c r="Z344" s="3">
        <f>SUM(Table2[[#This Row],[Physical Therapist (PT) Hours]:[PT Aide Hours]])/Table2[[#This Row],[MDS Census]]</f>
        <v>2.9201080663836351E-2</v>
      </c>
      <c r="AA344" s="3">
        <v>0</v>
      </c>
      <c r="AB344" s="3">
        <v>0</v>
      </c>
      <c r="AC344" s="3">
        <v>0</v>
      </c>
      <c r="AD344" s="3">
        <v>23.844888888888899</v>
      </c>
      <c r="AE344" s="3">
        <v>0</v>
      </c>
      <c r="AF344" s="3">
        <v>0</v>
      </c>
      <c r="AG344" s="3">
        <v>0</v>
      </c>
      <c r="AH344" s="1" t="s">
        <v>342</v>
      </c>
      <c r="AI344" s="17">
        <v>7</v>
      </c>
      <c r="AJ344" s="1"/>
    </row>
    <row r="345" spans="1:36" x14ac:dyDescent="0.2">
      <c r="A345" s="1" t="s">
        <v>479</v>
      </c>
      <c r="B345" s="1" t="s">
        <v>826</v>
      </c>
      <c r="C345" s="1" t="s">
        <v>1171</v>
      </c>
      <c r="D345" s="1" t="s">
        <v>1257</v>
      </c>
      <c r="E345" s="3">
        <v>36.477777777777774</v>
      </c>
      <c r="F345" s="3">
        <v>2.0444444444444443</v>
      </c>
      <c r="G345" s="3">
        <v>0</v>
      </c>
      <c r="H345" s="3">
        <v>0</v>
      </c>
      <c r="I345" s="3">
        <v>0</v>
      </c>
      <c r="J345" s="3">
        <v>0</v>
      </c>
      <c r="K345" s="3">
        <v>0</v>
      </c>
      <c r="L345" s="3">
        <v>0.11144444444444446</v>
      </c>
      <c r="M345" s="3">
        <v>3.8317777777777779</v>
      </c>
      <c r="N345" s="3">
        <v>0</v>
      </c>
      <c r="O345" s="3">
        <f>SUM(Table2[[#This Row],[Qualified Social Work Staff Hours]:[Other Social Work Staff Hours]])/Table2[[#This Row],[MDS Census]]</f>
        <v>0.10504416692049956</v>
      </c>
      <c r="P345" s="3">
        <v>0</v>
      </c>
      <c r="Q345" s="3">
        <v>4.0261111111111116</v>
      </c>
      <c r="R345" s="3">
        <f>SUM(Table2[[#This Row],[Qualified Activities Professional Hours]:[Other Activities Professional Hours]])/Table2[[#This Row],[MDS Census]]</f>
        <v>0.11037161133109963</v>
      </c>
      <c r="S345" s="3">
        <v>0.26444444444444443</v>
      </c>
      <c r="T345" s="3">
        <v>3.1038888888888891</v>
      </c>
      <c r="U345" s="3">
        <v>0</v>
      </c>
      <c r="V345" s="3">
        <f>SUM(Table2[[#This Row],[Occupational Therapist Hours]:[OT Aide Hours]])/Table2[[#This Row],[MDS Census]]</f>
        <v>9.2339323789217193E-2</v>
      </c>
      <c r="W345" s="3">
        <v>0.37733333333333335</v>
      </c>
      <c r="X345" s="3">
        <v>3.270333333333332</v>
      </c>
      <c r="Y345" s="3">
        <v>0</v>
      </c>
      <c r="Z345" s="3">
        <f>SUM(Table2[[#This Row],[Physical Therapist (PT) Hours]:[PT Aide Hours]])/Table2[[#This Row],[MDS Census]]</f>
        <v>9.9996954005482766E-2</v>
      </c>
      <c r="AA345" s="3">
        <v>0</v>
      </c>
      <c r="AB345" s="3">
        <v>0</v>
      </c>
      <c r="AC345" s="3">
        <v>0</v>
      </c>
      <c r="AD345" s="3">
        <v>0</v>
      </c>
      <c r="AE345" s="3">
        <v>0</v>
      </c>
      <c r="AF345" s="3">
        <v>0</v>
      </c>
      <c r="AG345" s="3">
        <v>0</v>
      </c>
      <c r="AH345" s="1" t="s">
        <v>343</v>
      </c>
      <c r="AI345" s="17">
        <v>7</v>
      </c>
      <c r="AJ345" s="1"/>
    </row>
    <row r="346" spans="1:36" x14ac:dyDescent="0.2">
      <c r="A346" s="1" t="s">
        <v>479</v>
      </c>
      <c r="B346" s="1" t="s">
        <v>827</v>
      </c>
      <c r="C346" s="1" t="s">
        <v>985</v>
      </c>
      <c r="D346" s="1" t="s">
        <v>1227</v>
      </c>
      <c r="E346" s="3">
        <v>75.8</v>
      </c>
      <c r="F346" s="3">
        <v>5.6888888888888891</v>
      </c>
      <c r="G346" s="3">
        <v>0</v>
      </c>
      <c r="H346" s="3">
        <v>0</v>
      </c>
      <c r="I346" s="3">
        <v>0</v>
      </c>
      <c r="J346" s="3">
        <v>0</v>
      </c>
      <c r="K346" s="3">
        <v>0</v>
      </c>
      <c r="L346" s="3">
        <v>4.1866666666666674</v>
      </c>
      <c r="M346" s="3">
        <v>6.2806666666666668</v>
      </c>
      <c r="N346" s="3">
        <v>0</v>
      </c>
      <c r="O346" s="3">
        <f>SUM(Table2[[#This Row],[Qualified Social Work Staff Hours]:[Other Social Work Staff Hours]])/Table2[[#This Row],[MDS Census]]</f>
        <v>8.285839929639402E-2</v>
      </c>
      <c r="P346" s="3">
        <v>1.3662222222222222</v>
      </c>
      <c r="Q346" s="3">
        <v>4.6192222222222217</v>
      </c>
      <c r="R346" s="3">
        <f>SUM(Table2[[#This Row],[Qualified Activities Professional Hours]:[Other Activities Professional Hours]])/Table2[[#This Row],[MDS Census]]</f>
        <v>7.8963647024333034E-2</v>
      </c>
      <c r="S346" s="3">
        <v>0.79011111111111121</v>
      </c>
      <c r="T346" s="3">
        <v>3.9598888888888899</v>
      </c>
      <c r="U346" s="3">
        <v>0</v>
      </c>
      <c r="V346" s="3">
        <f>SUM(Table2[[#This Row],[Occupational Therapist Hours]:[OT Aide Hours]])/Table2[[#This Row],[MDS Census]]</f>
        <v>6.2664907651715049E-2</v>
      </c>
      <c r="W346" s="3">
        <v>0.9295555555555558</v>
      </c>
      <c r="X346" s="3">
        <v>4.6975555555555548</v>
      </c>
      <c r="Y346" s="3">
        <v>0</v>
      </c>
      <c r="Z346" s="3">
        <f>SUM(Table2[[#This Row],[Physical Therapist (PT) Hours]:[PT Aide Hours]])/Table2[[#This Row],[MDS Census]]</f>
        <v>7.4236294341835235E-2</v>
      </c>
      <c r="AA346" s="3">
        <v>0</v>
      </c>
      <c r="AB346" s="3">
        <v>0</v>
      </c>
      <c r="AC346" s="3">
        <v>0</v>
      </c>
      <c r="AD346" s="3">
        <v>0</v>
      </c>
      <c r="AE346" s="3">
        <v>0</v>
      </c>
      <c r="AF346" s="3">
        <v>0</v>
      </c>
      <c r="AG346" s="3">
        <v>0</v>
      </c>
      <c r="AH346" s="1" t="s">
        <v>344</v>
      </c>
      <c r="AI346" s="17">
        <v>7</v>
      </c>
      <c r="AJ346" s="1"/>
    </row>
    <row r="347" spans="1:36" x14ac:dyDescent="0.2">
      <c r="A347" s="1" t="s">
        <v>479</v>
      </c>
      <c r="B347" s="1" t="s">
        <v>828</v>
      </c>
      <c r="C347" s="1" t="s">
        <v>1172</v>
      </c>
      <c r="D347" s="1" t="s">
        <v>1281</v>
      </c>
      <c r="E347" s="3">
        <v>63.255555555555553</v>
      </c>
      <c r="F347" s="3">
        <v>11.155000000000001</v>
      </c>
      <c r="G347" s="3">
        <v>0</v>
      </c>
      <c r="H347" s="3">
        <v>0.20833333333333334</v>
      </c>
      <c r="I347" s="3">
        <v>0.30833333333333335</v>
      </c>
      <c r="J347" s="3">
        <v>0</v>
      </c>
      <c r="K347" s="3">
        <v>0</v>
      </c>
      <c r="L347" s="3">
        <v>0.88833333333333386</v>
      </c>
      <c r="M347" s="3">
        <v>0</v>
      </c>
      <c r="N347" s="3">
        <v>4.1977777777777776</v>
      </c>
      <c r="O347" s="3">
        <f>SUM(Table2[[#This Row],[Qualified Social Work Staff Hours]:[Other Social Work Staff Hours]])/Table2[[#This Row],[MDS Census]]</f>
        <v>6.6362199191990157E-2</v>
      </c>
      <c r="P347" s="3">
        <v>8.046111111111113</v>
      </c>
      <c r="Q347" s="3">
        <v>1.3791111111111112</v>
      </c>
      <c r="R347" s="3">
        <f>SUM(Table2[[#This Row],[Qualified Activities Professional Hours]:[Other Activities Professional Hours]])/Table2[[#This Row],[MDS Census]]</f>
        <v>0.14900228350606012</v>
      </c>
      <c r="S347" s="3">
        <v>1.0844444444444443</v>
      </c>
      <c r="T347" s="3">
        <v>3.0019999999999993</v>
      </c>
      <c r="U347" s="3">
        <v>0</v>
      </c>
      <c r="V347" s="3">
        <f>SUM(Table2[[#This Row],[Occupational Therapist Hours]:[OT Aide Hours]])/Table2[[#This Row],[MDS Census]]</f>
        <v>6.4602142982610217E-2</v>
      </c>
      <c r="W347" s="3">
        <v>1.4367777777777782</v>
      </c>
      <c r="X347" s="3">
        <v>4.7043333333333353</v>
      </c>
      <c r="Y347" s="3">
        <v>0</v>
      </c>
      <c r="Z347" s="3">
        <f>SUM(Table2[[#This Row],[Physical Therapist (PT) Hours]:[PT Aide Hours]])/Table2[[#This Row],[MDS Census]]</f>
        <v>9.7084138415598153E-2</v>
      </c>
      <c r="AA347" s="3">
        <v>0</v>
      </c>
      <c r="AB347" s="3">
        <v>0</v>
      </c>
      <c r="AC347" s="3">
        <v>0</v>
      </c>
      <c r="AD347" s="3">
        <v>0</v>
      </c>
      <c r="AE347" s="3">
        <v>0</v>
      </c>
      <c r="AF347" s="3">
        <v>0</v>
      </c>
      <c r="AG347" s="3">
        <v>0</v>
      </c>
      <c r="AH347" s="1" t="s">
        <v>345</v>
      </c>
      <c r="AI347" s="17">
        <v>7</v>
      </c>
      <c r="AJ347" s="1"/>
    </row>
    <row r="348" spans="1:36" x14ac:dyDescent="0.2">
      <c r="A348" s="1" t="s">
        <v>479</v>
      </c>
      <c r="B348" s="1" t="s">
        <v>829</v>
      </c>
      <c r="C348" s="1" t="s">
        <v>1050</v>
      </c>
      <c r="D348" s="1" t="s">
        <v>1276</v>
      </c>
      <c r="E348" s="3">
        <v>34.5</v>
      </c>
      <c r="F348" s="3">
        <v>22.081111111111113</v>
      </c>
      <c r="G348" s="3">
        <v>0</v>
      </c>
      <c r="H348" s="3">
        <v>0.15555555555555556</v>
      </c>
      <c r="I348" s="3">
        <v>0</v>
      </c>
      <c r="J348" s="3">
        <v>0</v>
      </c>
      <c r="K348" s="3">
        <v>0</v>
      </c>
      <c r="L348" s="3">
        <v>1.510444444444444</v>
      </c>
      <c r="M348" s="3">
        <v>0</v>
      </c>
      <c r="N348" s="3">
        <v>0</v>
      </c>
      <c r="O348" s="3">
        <f>SUM(Table2[[#This Row],[Qualified Social Work Staff Hours]:[Other Social Work Staff Hours]])/Table2[[#This Row],[MDS Census]]</f>
        <v>0</v>
      </c>
      <c r="P348" s="3">
        <v>4.8688888888888897</v>
      </c>
      <c r="Q348" s="3">
        <v>5.064444444444443</v>
      </c>
      <c r="R348" s="3">
        <f>SUM(Table2[[#This Row],[Qualified Activities Professional Hours]:[Other Activities Professional Hours]])/Table2[[#This Row],[MDS Census]]</f>
        <v>0.28792270531400965</v>
      </c>
      <c r="S348" s="3">
        <v>2.4573333333333331</v>
      </c>
      <c r="T348" s="3">
        <v>5.1920000000000002</v>
      </c>
      <c r="U348" s="3">
        <v>0</v>
      </c>
      <c r="V348" s="3">
        <f>SUM(Table2[[#This Row],[Occupational Therapist Hours]:[OT Aide Hours]])/Table2[[#This Row],[MDS Census]]</f>
        <v>0.22171980676328501</v>
      </c>
      <c r="W348" s="3">
        <v>2.5244444444444443</v>
      </c>
      <c r="X348" s="3">
        <v>2.3661111111111111</v>
      </c>
      <c r="Y348" s="3">
        <v>0</v>
      </c>
      <c r="Z348" s="3">
        <f>SUM(Table2[[#This Row],[Physical Therapist (PT) Hours]:[PT Aide Hours]])/Table2[[#This Row],[MDS Census]]</f>
        <v>0.14175523349436392</v>
      </c>
      <c r="AA348" s="3">
        <v>0</v>
      </c>
      <c r="AB348" s="3">
        <v>0</v>
      </c>
      <c r="AC348" s="3">
        <v>0</v>
      </c>
      <c r="AD348" s="3">
        <v>0</v>
      </c>
      <c r="AE348" s="3">
        <v>0</v>
      </c>
      <c r="AF348" s="3">
        <v>0</v>
      </c>
      <c r="AG348" s="3">
        <v>0</v>
      </c>
      <c r="AH348" s="1" t="s">
        <v>346</v>
      </c>
      <c r="AI348" s="17">
        <v>7</v>
      </c>
      <c r="AJ348" s="1"/>
    </row>
    <row r="349" spans="1:36" x14ac:dyDescent="0.2">
      <c r="A349" s="1" t="s">
        <v>479</v>
      </c>
      <c r="B349" s="1" t="s">
        <v>830</v>
      </c>
      <c r="C349" s="1" t="s">
        <v>1050</v>
      </c>
      <c r="D349" s="1" t="s">
        <v>1276</v>
      </c>
      <c r="E349" s="3">
        <v>78.955555555555549</v>
      </c>
      <c r="F349" s="3">
        <v>0</v>
      </c>
      <c r="G349" s="3">
        <v>0</v>
      </c>
      <c r="H349" s="3">
        <v>0</v>
      </c>
      <c r="I349" s="3">
        <v>6.1111111111111109E-2</v>
      </c>
      <c r="J349" s="3">
        <v>0</v>
      </c>
      <c r="K349" s="3">
        <v>0</v>
      </c>
      <c r="L349" s="3">
        <v>4.059222222222223</v>
      </c>
      <c r="M349" s="3">
        <v>0</v>
      </c>
      <c r="N349" s="3">
        <v>0</v>
      </c>
      <c r="O349" s="3">
        <f>SUM(Table2[[#This Row],[Qualified Social Work Staff Hours]:[Other Social Work Staff Hours]])/Table2[[#This Row],[MDS Census]]</f>
        <v>0</v>
      </c>
      <c r="P349" s="3">
        <v>4.5829999999999993</v>
      </c>
      <c r="Q349" s="3">
        <v>9.403333333333336</v>
      </c>
      <c r="R349" s="3">
        <f>SUM(Table2[[#This Row],[Qualified Activities Professional Hours]:[Other Activities Professional Hours]])/Table2[[#This Row],[MDS Census]]</f>
        <v>0.17714185195609347</v>
      </c>
      <c r="S349" s="3">
        <v>4.5854444444444447</v>
      </c>
      <c r="T349" s="3">
        <v>0</v>
      </c>
      <c r="U349" s="3">
        <v>0</v>
      </c>
      <c r="V349" s="3">
        <f>SUM(Table2[[#This Row],[Occupational Therapist Hours]:[OT Aide Hours]])/Table2[[#This Row],[MDS Census]]</f>
        <v>5.8076273571629616E-2</v>
      </c>
      <c r="W349" s="3">
        <v>0.4953333333333334</v>
      </c>
      <c r="X349" s="3">
        <v>4.0077777777777781</v>
      </c>
      <c r="Y349" s="3">
        <v>0</v>
      </c>
      <c r="Z349" s="3">
        <f>SUM(Table2[[#This Row],[Physical Therapist (PT) Hours]:[PT Aide Hours]])/Table2[[#This Row],[MDS Census]]</f>
        <v>5.7033492822966519E-2</v>
      </c>
      <c r="AA349" s="3">
        <v>0</v>
      </c>
      <c r="AB349" s="3">
        <v>0</v>
      </c>
      <c r="AC349" s="3">
        <v>0</v>
      </c>
      <c r="AD349" s="3">
        <v>0</v>
      </c>
      <c r="AE349" s="3">
        <v>0</v>
      </c>
      <c r="AF349" s="3">
        <v>0</v>
      </c>
      <c r="AG349" s="3">
        <v>0</v>
      </c>
      <c r="AH349" s="1" t="s">
        <v>347</v>
      </c>
      <c r="AI349" s="17">
        <v>7</v>
      </c>
      <c r="AJ349" s="1"/>
    </row>
    <row r="350" spans="1:36" x14ac:dyDescent="0.2">
      <c r="A350" s="1" t="s">
        <v>479</v>
      </c>
      <c r="B350" s="1" t="s">
        <v>831</v>
      </c>
      <c r="C350" s="1" t="s">
        <v>1173</v>
      </c>
      <c r="D350" s="1" t="s">
        <v>1207</v>
      </c>
      <c r="E350" s="3">
        <v>57.055555555555557</v>
      </c>
      <c r="F350" s="3">
        <v>5.0666666666666664</v>
      </c>
      <c r="G350" s="3">
        <v>0</v>
      </c>
      <c r="H350" s="3">
        <v>0.28888888888888886</v>
      </c>
      <c r="I350" s="3">
        <v>0.45555555555555555</v>
      </c>
      <c r="J350" s="3">
        <v>0</v>
      </c>
      <c r="K350" s="3">
        <v>0</v>
      </c>
      <c r="L350" s="3">
        <v>0.77</v>
      </c>
      <c r="M350" s="3">
        <v>0</v>
      </c>
      <c r="N350" s="3">
        <v>5.0305555555555559</v>
      </c>
      <c r="O350" s="3">
        <f>SUM(Table2[[#This Row],[Qualified Social Work Staff Hours]:[Other Social Work Staff Hours]])/Table2[[#This Row],[MDS Census]]</f>
        <v>8.8169425511197663E-2</v>
      </c>
      <c r="P350" s="3">
        <v>3.9916666666666667</v>
      </c>
      <c r="Q350" s="3">
        <v>7.666666666666667</v>
      </c>
      <c r="R350" s="3">
        <f>SUM(Table2[[#This Row],[Qualified Activities Professional Hours]:[Other Activities Professional Hours]])/Table2[[#This Row],[MDS Census]]</f>
        <v>0.2043330087633885</v>
      </c>
      <c r="S350" s="3">
        <v>1.7364444444444445</v>
      </c>
      <c r="T350" s="3">
        <v>2.7604444444444445</v>
      </c>
      <c r="U350" s="3">
        <v>0</v>
      </c>
      <c r="V350" s="3">
        <f>SUM(Table2[[#This Row],[Occupational Therapist Hours]:[OT Aide Hours]])/Table2[[#This Row],[MDS Census]]</f>
        <v>7.8815968841285292E-2</v>
      </c>
      <c r="W350" s="3">
        <v>9.933666666666662</v>
      </c>
      <c r="X350" s="3">
        <v>4.7585555555555583</v>
      </c>
      <c r="Y350" s="3">
        <v>0</v>
      </c>
      <c r="Z350" s="3">
        <f>SUM(Table2[[#This Row],[Physical Therapist (PT) Hours]:[PT Aide Hours]])/Table2[[#This Row],[MDS Census]]</f>
        <v>0.2575073028237585</v>
      </c>
      <c r="AA350" s="3">
        <v>0</v>
      </c>
      <c r="AB350" s="3">
        <v>0</v>
      </c>
      <c r="AC350" s="3">
        <v>0</v>
      </c>
      <c r="AD350" s="3">
        <v>0</v>
      </c>
      <c r="AE350" s="3">
        <v>0</v>
      </c>
      <c r="AF350" s="3">
        <v>1.5791111111111109</v>
      </c>
      <c r="AG350" s="3">
        <v>0</v>
      </c>
      <c r="AH350" s="1" t="s">
        <v>348</v>
      </c>
      <c r="AI350" s="17">
        <v>7</v>
      </c>
      <c r="AJ350" s="1"/>
    </row>
    <row r="351" spans="1:36" x14ac:dyDescent="0.2">
      <c r="A351" s="1" t="s">
        <v>479</v>
      </c>
      <c r="B351" s="1" t="s">
        <v>832</v>
      </c>
      <c r="C351" s="1" t="s">
        <v>1023</v>
      </c>
      <c r="D351" s="1" t="s">
        <v>1295</v>
      </c>
      <c r="E351" s="3">
        <v>34.588888888888889</v>
      </c>
      <c r="F351" s="3">
        <v>5.6</v>
      </c>
      <c r="G351" s="3">
        <v>0.27777777777777779</v>
      </c>
      <c r="H351" s="3">
        <v>0.1111111111111111</v>
      </c>
      <c r="I351" s="3">
        <v>2.2222222222222223E-2</v>
      </c>
      <c r="J351" s="3">
        <v>0</v>
      </c>
      <c r="K351" s="3">
        <v>0</v>
      </c>
      <c r="L351" s="3">
        <v>0.72444444444444467</v>
      </c>
      <c r="M351" s="3">
        <v>7.0389999999999988</v>
      </c>
      <c r="N351" s="3">
        <v>3.1919999999999993</v>
      </c>
      <c r="O351" s="3">
        <f>SUM(Table2[[#This Row],[Qualified Social Work Staff Hours]:[Other Social Work Staff Hours]])/Table2[[#This Row],[MDS Census]]</f>
        <v>0.2957886283327979</v>
      </c>
      <c r="P351" s="3">
        <v>0</v>
      </c>
      <c r="Q351" s="3">
        <v>6.6946666666666692</v>
      </c>
      <c r="R351" s="3">
        <f>SUM(Table2[[#This Row],[Qualified Activities Professional Hours]:[Other Activities Professional Hours]])/Table2[[#This Row],[MDS Census]]</f>
        <v>0.19354963058143276</v>
      </c>
      <c r="S351" s="3">
        <v>0.69488888888888911</v>
      </c>
      <c r="T351" s="3">
        <v>4.7549999999999981</v>
      </c>
      <c r="U351" s="3">
        <v>0</v>
      </c>
      <c r="V351" s="3">
        <f>SUM(Table2[[#This Row],[Occupational Therapist Hours]:[OT Aide Hours]])/Table2[[#This Row],[MDS Census]]</f>
        <v>0.15756183745583036</v>
      </c>
      <c r="W351" s="3">
        <v>0.39177777777777778</v>
      </c>
      <c r="X351" s="3">
        <v>4.724444444444444</v>
      </c>
      <c r="Y351" s="3">
        <v>0</v>
      </c>
      <c r="Z351" s="3">
        <f>SUM(Table2[[#This Row],[Physical Therapist (PT) Hours]:[PT Aide Hours]])/Table2[[#This Row],[MDS Census]]</f>
        <v>0.14791519434628975</v>
      </c>
      <c r="AA351" s="3">
        <v>0</v>
      </c>
      <c r="AB351" s="3">
        <v>0</v>
      </c>
      <c r="AC351" s="3">
        <v>0</v>
      </c>
      <c r="AD351" s="3">
        <v>0</v>
      </c>
      <c r="AE351" s="3">
        <v>0</v>
      </c>
      <c r="AF351" s="3">
        <v>0</v>
      </c>
      <c r="AG351" s="3">
        <v>0</v>
      </c>
      <c r="AH351" s="1" t="s">
        <v>349</v>
      </c>
      <c r="AI351" s="17">
        <v>7</v>
      </c>
      <c r="AJ351" s="1"/>
    </row>
    <row r="352" spans="1:36" x14ac:dyDescent="0.2">
      <c r="A352" s="1" t="s">
        <v>479</v>
      </c>
      <c r="B352" s="1" t="s">
        <v>833</v>
      </c>
      <c r="C352" s="1" t="s">
        <v>1047</v>
      </c>
      <c r="D352" s="1" t="s">
        <v>1226</v>
      </c>
      <c r="E352" s="3">
        <v>24.522222222222222</v>
      </c>
      <c r="F352" s="3">
        <v>5.6</v>
      </c>
      <c r="G352" s="3">
        <v>0.23333333333333334</v>
      </c>
      <c r="H352" s="3">
        <v>6.6666666666666666E-2</v>
      </c>
      <c r="I352" s="3">
        <v>3.888888888888889E-2</v>
      </c>
      <c r="J352" s="3">
        <v>0</v>
      </c>
      <c r="K352" s="3">
        <v>0</v>
      </c>
      <c r="L352" s="3">
        <v>6.355555555555556E-2</v>
      </c>
      <c r="M352" s="3">
        <v>0.51422222222222225</v>
      </c>
      <c r="N352" s="3">
        <v>3.9987777777777778</v>
      </c>
      <c r="O352" s="3">
        <f>SUM(Table2[[#This Row],[Qualified Social Work Staff Hours]:[Other Social Work Staff Hours]])/Table2[[#This Row],[MDS Census]]</f>
        <v>0.18403715450838243</v>
      </c>
      <c r="P352" s="3">
        <v>0.17799999999999999</v>
      </c>
      <c r="Q352" s="3">
        <v>2.695666666666666</v>
      </c>
      <c r="R352" s="3">
        <f>SUM(Table2[[#This Row],[Qualified Activities Professional Hours]:[Other Activities Professional Hours]])/Table2[[#This Row],[MDS Census]]</f>
        <v>0.11718622564567283</v>
      </c>
      <c r="S352" s="3">
        <v>0.69944444444444431</v>
      </c>
      <c r="T352" s="3">
        <v>4.0438888888888886</v>
      </c>
      <c r="U352" s="3">
        <v>0</v>
      </c>
      <c r="V352" s="3">
        <f>SUM(Table2[[#This Row],[Occupational Therapist Hours]:[OT Aide Hours]])/Table2[[#This Row],[MDS Census]]</f>
        <v>0.19342999546896239</v>
      </c>
      <c r="W352" s="3">
        <v>1.7620000000000002</v>
      </c>
      <c r="X352" s="3">
        <v>4.4702222222222225</v>
      </c>
      <c r="Y352" s="3">
        <v>0</v>
      </c>
      <c r="Z352" s="3">
        <f>SUM(Table2[[#This Row],[Physical Therapist (PT) Hours]:[PT Aide Hours]])/Table2[[#This Row],[MDS Census]]</f>
        <v>0.25414589941096516</v>
      </c>
      <c r="AA352" s="3">
        <v>0</v>
      </c>
      <c r="AB352" s="3">
        <v>0</v>
      </c>
      <c r="AC352" s="3">
        <v>0</v>
      </c>
      <c r="AD352" s="3">
        <v>0</v>
      </c>
      <c r="AE352" s="3">
        <v>0</v>
      </c>
      <c r="AF352" s="3">
        <v>0</v>
      </c>
      <c r="AG352" s="3">
        <v>0</v>
      </c>
      <c r="AH352" s="1" t="s">
        <v>350</v>
      </c>
      <c r="AI352" s="17">
        <v>7</v>
      </c>
      <c r="AJ352" s="1"/>
    </row>
    <row r="353" spans="1:36" x14ac:dyDescent="0.2">
      <c r="A353" s="1" t="s">
        <v>479</v>
      </c>
      <c r="B353" s="1" t="s">
        <v>834</v>
      </c>
      <c r="C353" s="1" t="s">
        <v>1174</v>
      </c>
      <c r="D353" s="1" t="s">
        <v>1221</v>
      </c>
      <c r="E353" s="3">
        <v>38.944444444444443</v>
      </c>
      <c r="F353" s="3">
        <v>15.958333333333334</v>
      </c>
      <c r="G353" s="3">
        <v>5.5555555555555558E-3</v>
      </c>
      <c r="H353" s="3">
        <v>0</v>
      </c>
      <c r="I353" s="3">
        <v>0</v>
      </c>
      <c r="J353" s="3">
        <v>0</v>
      </c>
      <c r="K353" s="3">
        <v>0</v>
      </c>
      <c r="L353" s="3">
        <v>0.5752222222222223</v>
      </c>
      <c r="M353" s="3">
        <v>0</v>
      </c>
      <c r="N353" s="3">
        <v>5.4916666666666663</v>
      </c>
      <c r="O353" s="3">
        <f>SUM(Table2[[#This Row],[Qualified Social Work Staff Hours]:[Other Social Work Staff Hours]])/Table2[[#This Row],[MDS Census]]</f>
        <v>0.14101283880171184</v>
      </c>
      <c r="P353" s="3">
        <v>4.0083333333333337</v>
      </c>
      <c r="Q353" s="3">
        <v>0.97777777777777775</v>
      </c>
      <c r="R353" s="3">
        <f>SUM(Table2[[#This Row],[Qualified Activities Professional Hours]:[Other Activities Professional Hours]])/Table2[[#This Row],[MDS Census]]</f>
        <v>0.12803138373751785</v>
      </c>
      <c r="S353" s="3">
        <v>2.2377777777777776</v>
      </c>
      <c r="T353" s="3">
        <v>1.2575555555555558</v>
      </c>
      <c r="U353" s="3">
        <v>0</v>
      </c>
      <c r="V353" s="3">
        <f>SUM(Table2[[#This Row],[Occupational Therapist Hours]:[OT Aide Hours]])/Table2[[#This Row],[MDS Census]]</f>
        <v>8.9751783166904422E-2</v>
      </c>
      <c r="W353" s="3">
        <v>0.71266666666666667</v>
      </c>
      <c r="X353" s="3">
        <v>2.943222222222222</v>
      </c>
      <c r="Y353" s="3">
        <v>0</v>
      </c>
      <c r="Z353" s="3">
        <f>SUM(Table2[[#This Row],[Physical Therapist (PT) Hours]:[PT Aide Hours]])/Table2[[#This Row],[MDS Census]]</f>
        <v>9.3874465049928676E-2</v>
      </c>
      <c r="AA353" s="3">
        <v>0</v>
      </c>
      <c r="AB353" s="3">
        <v>0</v>
      </c>
      <c r="AC353" s="3">
        <v>0</v>
      </c>
      <c r="AD353" s="3">
        <v>0</v>
      </c>
      <c r="AE353" s="3">
        <v>0</v>
      </c>
      <c r="AF353" s="3">
        <v>0</v>
      </c>
      <c r="AG353" s="3">
        <v>0</v>
      </c>
      <c r="AH353" s="1" t="s">
        <v>351</v>
      </c>
      <c r="AI353" s="17">
        <v>7</v>
      </c>
      <c r="AJ353" s="1"/>
    </row>
    <row r="354" spans="1:36" x14ac:dyDescent="0.2">
      <c r="A354" s="1" t="s">
        <v>479</v>
      </c>
      <c r="B354" s="1" t="s">
        <v>835</v>
      </c>
      <c r="C354" s="1" t="s">
        <v>1175</v>
      </c>
      <c r="D354" s="1" t="s">
        <v>1250</v>
      </c>
      <c r="E354" s="3">
        <v>49.43333333333333</v>
      </c>
      <c r="F354" s="3">
        <v>5.5111111111111111</v>
      </c>
      <c r="G354" s="3">
        <v>0.26666666666666666</v>
      </c>
      <c r="H354" s="3">
        <v>0.26666666666666666</v>
      </c>
      <c r="I354" s="3">
        <v>0.26666666666666666</v>
      </c>
      <c r="J354" s="3">
        <v>0</v>
      </c>
      <c r="K354" s="3">
        <v>0</v>
      </c>
      <c r="L354" s="3">
        <v>1.5523333333333338</v>
      </c>
      <c r="M354" s="3">
        <v>1.7744444444444443</v>
      </c>
      <c r="N354" s="3">
        <v>0</v>
      </c>
      <c r="O354" s="3">
        <f>SUM(Table2[[#This Row],[Qualified Social Work Staff Hours]:[Other Social Work Staff Hours]])/Table2[[#This Row],[MDS Census]]</f>
        <v>3.5895706900427059E-2</v>
      </c>
      <c r="P354" s="3">
        <v>0</v>
      </c>
      <c r="Q354" s="3">
        <v>9.1246666666666698</v>
      </c>
      <c r="R354" s="3">
        <f>SUM(Table2[[#This Row],[Qualified Activities Professional Hours]:[Other Activities Professional Hours]])/Table2[[#This Row],[MDS Census]]</f>
        <v>0.18458530006743096</v>
      </c>
      <c r="S354" s="3">
        <v>0.24188888888888896</v>
      </c>
      <c r="T354" s="3">
        <v>2.2552222222222222</v>
      </c>
      <c r="U354" s="3">
        <v>0</v>
      </c>
      <c r="V354" s="3">
        <f>SUM(Table2[[#This Row],[Occupational Therapist Hours]:[OT Aide Hours]])/Table2[[#This Row],[MDS Census]]</f>
        <v>5.0514722409530241E-2</v>
      </c>
      <c r="W354" s="3">
        <v>0.51311111111111107</v>
      </c>
      <c r="X354" s="3">
        <v>4.6487777777777772</v>
      </c>
      <c r="Y354" s="3">
        <v>0.70299999999999996</v>
      </c>
      <c r="Z354" s="3">
        <f>SUM(Table2[[#This Row],[Physical Therapist (PT) Hours]:[PT Aide Hours]])/Table2[[#This Row],[MDS Census]]</f>
        <v>0.11864239154866262</v>
      </c>
      <c r="AA354" s="3">
        <v>0</v>
      </c>
      <c r="AB354" s="3">
        <v>0</v>
      </c>
      <c r="AC354" s="3">
        <v>0</v>
      </c>
      <c r="AD354" s="3">
        <v>0</v>
      </c>
      <c r="AE354" s="3">
        <v>0</v>
      </c>
      <c r="AF354" s="3">
        <v>0</v>
      </c>
      <c r="AG354" s="3">
        <v>0</v>
      </c>
      <c r="AH354" s="1" t="s">
        <v>352</v>
      </c>
      <c r="AI354" s="17">
        <v>7</v>
      </c>
      <c r="AJ354" s="1"/>
    </row>
    <row r="355" spans="1:36" x14ac:dyDescent="0.2">
      <c r="A355" s="1" t="s">
        <v>479</v>
      </c>
      <c r="B355" s="1" t="s">
        <v>836</v>
      </c>
      <c r="C355" s="1" t="s">
        <v>1127</v>
      </c>
      <c r="D355" s="1" t="s">
        <v>1305</v>
      </c>
      <c r="E355" s="3">
        <v>87.311111111111117</v>
      </c>
      <c r="F355" s="3">
        <v>0</v>
      </c>
      <c r="G355" s="3">
        <v>0.13333333333333333</v>
      </c>
      <c r="H355" s="3">
        <v>0.42222222222222222</v>
      </c>
      <c r="I355" s="3">
        <v>0.82222222222222219</v>
      </c>
      <c r="J355" s="3">
        <v>0</v>
      </c>
      <c r="K355" s="3">
        <v>0</v>
      </c>
      <c r="L355" s="3">
        <v>4.4415555555555546</v>
      </c>
      <c r="M355" s="3">
        <v>0</v>
      </c>
      <c r="N355" s="3">
        <v>4.7119999999999997</v>
      </c>
      <c r="O355" s="3">
        <f>SUM(Table2[[#This Row],[Qualified Social Work Staff Hours]:[Other Social Work Staff Hours]])/Table2[[#This Row],[MDS Census]]</f>
        <v>5.3967930771188589E-2</v>
      </c>
      <c r="P355" s="3">
        <v>0</v>
      </c>
      <c r="Q355" s="3">
        <v>5.4238888888888876</v>
      </c>
      <c r="R355" s="3">
        <f>SUM(Table2[[#This Row],[Qualified Activities Professional Hours]:[Other Activities Professional Hours]])/Table2[[#This Row],[MDS Census]]</f>
        <v>6.2121404937643149E-2</v>
      </c>
      <c r="S355" s="3">
        <v>1.9715555555555553</v>
      </c>
      <c r="T355" s="3">
        <v>8.2539999999999996</v>
      </c>
      <c r="U355" s="3">
        <v>0</v>
      </c>
      <c r="V355" s="3">
        <f>SUM(Table2[[#This Row],[Occupational Therapist Hours]:[OT Aide Hours]])/Table2[[#This Row],[MDS Census]]</f>
        <v>0.11711631458386357</v>
      </c>
      <c r="W355" s="3">
        <v>2.495222222222222</v>
      </c>
      <c r="X355" s="3">
        <v>9.3449999999999953</v>
      </c>
      <c r="Y355" s="3">
        <v>3.8656666666666668</v>
      </c>
      <c r="Z355" s="3">
        <f>SUM(Table2[[#This Row],[Physical Therapist (PT) Hours]:[PT Aide Hours]])/Table2[[#This Row],[MDS Census]]</f>
        <v>0.1798841944515143</v>
      </c>
      <c r="AA355" s="3">
        <v>0</v>
      </c>
      <c r="AB355" s="3">
        <v>0</v>
      </c>
      <c r="AC355" s="3">
        <v>0</v>
      </c>
      <c r="AD355" s="3">
        <v>0</v>
      </c>
      <c r="AE355" s="3">
        <v>0</v>
      </c>
      <c r="AF355" s="3">
        <v>0</v>
      </c>
      <c r="AG355" s="3">
        <v>0</v>
      </c>
      <c r="AH355" s="1" t="s">
        <v>353</v>
      </c>
      <c r="AI355" s="17">
        <v>7</v>
      </c>
      <c r="AJ355" s="1"/>
    </row>
    <row r="356" spans="1:36" x14ac:dyDescent="0.2">
      <c r="A356" s="1" t="s">
        <v>479</v>
      </c>
      <c r="B356" s="1" t="s">
        <v>837</v>
      </c>
      <c r="C356" s="1" t="s">
        <v>1176</v>
      </c>
      <c r="D356" s="1" t="s">
        <v>1266</v>
      </c>
      <c r="E356" s="3">
        <v>33.244444444444447</v>
      </c>
      <c r="F356" s="3">
        <v>5.333333333333333</v>
      </c>
      <c r="G356" s="3">
        <v>1.1111111111111112E-2</v>
      </c>
      <c r="H356" s="3">
        <v>0.25833333333333336</v>
      </c>
      <c r="I356" s="3">
        <v>0.26666666666666666</v>
      </c>
      <c r="J356" s="3">
        <v>0</v>
      </c>
      <c r="K356" s="3">
        <v>0</v>
      </c>
      <c r="L356" s="3">
        <v>1.1862222222222223</v>
      </c>
      <c r="M356" s="3">
        <v>0</v>
      </c>
      <c r="N356" s="3">
        <v>3.6342222222222222</v>
      </c>
      <c r="O356" s="3">
        <f>SUM(Table2[[#This Row],[Qualified Social Work Staff Hours]:[Other Social Work Staff Hours]])/Table2[[#This Row],[MDS Census]]</f>
        <v>0.10931818181818181</v>
      </c>
      <c r="P356" s="3">
        <v>5.4117777777777798</v>
      </c>
      <c r="Q356" s="3">
        <v>0</v>
      </c>
      <c r="R356" s="3">
        <f>SUM(Table2[[#This Row],[Qualified Activities Professional Hours]:[Other Activities Professional Hours]])/Table2[[#This Row],[MDS Census]]</f>
        <v>0.16278743315508026</v>
      </c>
      <c r="S356" s="3">
        <v>2.4501111111111116</v>
      </c>
      <c r="T356" s="3">
        <v>0</v>
      </c>
      <c r="U356" s="3">
        <v>0</v>
      </c>
      <c r="V356" s="3">
        <f>SUM(Table2[[#This Row],[Occupational Therapist Hours]:[OT Aide Hours]])/Table2[[#This Row],[MDS Census]]</f>
        <v>7.3699866310160442E-2</v>
      </c>
      <c r="W356" s="3">
        <v>0.16622222222222224</v>
      </c>
      <c r="X356" s="3">
        <v>1.9774444444444439</v>
      </c>
      <c r="Y356" s="3">
        <v>0</v>
      </c>
      <c r="Z356" s="3">
        <f>SUM(Table2[[#This Row],[Physical Therapist (PT) Hours]:[PT Aide Hours]])/Table2[[#This Row],[MDS Census]]</f>
        <v>6.4481951871657728E-2</v>
      </c>
      <c r="AA356" s="3">
        <v>0</v>
      </c>
      <c r="AB356" s="3">
        <v>0</v>
      </c>
      <c r="AC356" s="3">
        <v>0</v>
      </c>
      <c r="AD356" s="3">
        <v>0</v>
      </c>
      <c r="AE356" s="3">
        <v>0</v>
      </c>
      <c r="AF356" s="3">
        <v>0</v>
      </c>
      <c r="AG356" s="3">
        <v>0</v>
      </c>
      <c r="AH356" s="1" t="s">
        <v>354</v>
      </c>
      <c r="AI356" s="17">
        <v>7</v>
      </c>
      <c r="AJ356" s="1"/>
    </row>
    <row r="357" spans="1:36" x14ac:dyDescent="0.2">
      <c r="A357" s="1" t="s">
        <v>479</v>
      </c>
      <c r="B357" s="1" t="s">
        <v>482</v>
      </c>
      <c r="C357" s="1" t="s">
        <v>1041</v>
      </c>
      <c r="D357" s="1" t="s">
        <v>1218</v>
      </c>
      <c r="E357" s="3">
        <v>38.733333333333334</v>
      </c>
      <c r="F357" s="3">
        <v>11.889999999999999</v>
      </c>
      <c r="G357" s="3">
        <v>0</v>
      </c>
      <c r="H357" s="3">
        <v>0</v>
      </c>
      <c r="I357" s="3">
        <v>0.18888888888888888</v>
      </c>
      <c r="J357" s="3">
        <v>0</v>
      </c>
      <c r="K357" s="3">
        <v>0</v>
      </c>
      <c r="L357" s="3">
        <v>0.17555555555555555</v>
      </c>
      <c r="M357" s="3">
        <v>0</v>
      </c>
      <c r="N357" s="3">
        <v>6.4206666666666683</v>
      </c>
      <c r="O357" s="3">
        <f>SUM(Table2[[#This Row],[Qualified Social Work Staff Hours]:[Other Social Work Staff Hours]])/Table2[[#This Row],[MDS Census]]</f>
        <v>0.16576592082616182</v>
      </c>
      <c r="P357" s="3">
        <v>5.0656666666666679</v>
      </c>
      <c r="Q357" s="3">
        <v>0</v>
      </c>
      <c r="R357" s="3">
        <f>SUM(Table2[[#This Row],[Qualified Activities Professional Hours]:[Other Activities Professional Hours]])/Table2[[#This Row],[MDS Census]]</f>
        <v>0.1307831325301205</v>
      </c>
      <c r="S357" s="3">
        <v>0.4263333333333334</v>
      </c>
      <c r="T357" s="3">
        <v>3.9641111111111123</v>
      </c>
      <c r="U357" s="3">
        <v>0</v>
      </c>
      <c r="V357" s="3">
        <f>SUM(Table2[[#This Row],[Occupational Therapist Hours]:[OT Aide Hours]])/Table2[[#This Row],[MDS Census]]</f>
        <v>0.11335054503729204</v>
      </c>
      <c r="W357" s="3">
        <v>0.17622222222222222</v>
      </c>
      <c r="X357" s="3">
        <v>3.1773333333333338</v>
      </c>
      <c r="Y357" s="3">
        <v>0</v>
      </c>
      <c r="Z357" s="3">
        <f>SUM(Table2[[#This Row],[Physical Therapist (PT) Hours]:[PT Aide Hours]])/Table2[[#This Row],[MDS Census]]</f>
        <v>8.6580608146873211E-2</v>
      </c>
      <c r="AA357" s="3">
        <v>0</v>
      </c>
      <c r="AB357" s="3">
        <v>0</v>
      </c>
      <c r="AC357" s="3">
        <v>0</v>
      </c>
      <c r="AD357" s="3">
        <v>0</v>
      </c>
      <c r="AE357" s="3">
        <v>0</v>
      </c>
      <c r="AF357" s="3">
        <v>0</v>
      </c>
      <c r="AG357" s="3">
        <v>0</v>
      </c>
      <c r="AH357" s="1" t="s">
        <v>355</v>
      </c>
      <c r="AI357" s="17">
        <v>7</v>
      </c>
      <c r="AJ357" s="1"/>
    </row>
    <row r="358" spans="1:36" x14ac:dyDescent="0.2">
      <c r="A358" s="1" t="s">
        <v>479</v>
      </c>
      <c r="B358" s="1" t="s">
        <v>838</v>
      </c>
      <c r="C358" s="1" t="s">
        <v>1177</v>
      </c>
      <c r="D358" s="1" t="s">
        <v>1310</v>
      </c>
      <c r="E358" s="3">
        <v>38.288888888888891</v>
      </c>
      <c r="F358" s="3">
        <v>5.6</v>
      </c>
      <c r="G358" s="3">
        <v>4.4444444444444446E-2</v>
      </c>
      <c r="H358" s="3">
        <v>0.25833333333333336</v>
      </c>
      <c r="I358" s="3">
        <v>0.5</v>
      </c>
      <c r="J358" s="3">
        <v>0</v>
      </c>
      <c r="K358" s="3">
        <v>0</v>
      </c>
      <c r="L358" s="3">
        <v>1.8748888888888886</v>
      </c>
      <c r="M358" s="3">
        <v>0</v>
      </c>
      <c r="N358" s="3">
        <v>5.174555555555556</v>
      </c>
      <c r="O358" s="3">
        <f>SUM(Table2[[#This Row],[Qualified Social Work Staff Hours]:[Other Social Work Staff Hours]])/Table2[[#This Row],[MDS Census]]</f>
        <v>0.13514509576320372</v>
      </c>
      <c r="P358" s="3">
        <v>5.1918888888888901</v>
      </c>
      <c r="Q358" s="3">
        <v>0</v>
      </c>
      <c r="R358" s="3">
        <f>SUM(Table2[[#This Row],[Qualified Activities Professional Hours]:[Other Activities Professional Hours]])/Table2[[#This Row],[MDS Census]]</f>
        <v>0.13559779454439932</v>
      </c>
      <c r="S358" s="3">
        <v>3.2382222222222214</v>
      </c>
      <c r="T358" s="3">
        <v>2.2287777777777777</v>
      </c>
      <c r="U358" s="3">
        <v>0</v>
      </c>
      <c r="V358" s="3">
        <f>SUM(Table2[[#This Row],[Occupational Therapist Hours]:[OT Aide Hours]])/Table2[[#This Row],[MDS Census]]</f>
        <v>0.14278293673824721</v>
      </c>
      <c r="W358" s="3">
        <v>0.46288888888888902</v>
      </c>
      <c r="X358" s="3">
        <v>3.7263333333333328</v>
      </c>
      <c r="Y358" s="3">
        <v>0</v>
      </c>
      <c r="Z358" s="3">
        <f>SUM(Table2[[#This Row],[Physical Therapist (PT) Hours]:[PT Aide Hours]])/Table2[[#This Row],[MDS Census]]</f>
        <v>0.1094109112013929</v>
      </c>
      <c r="AA358" s="3">
        <v>0</v>
      </c>
      <c r="AB358" s="3">
        <v>0</v>
      </c>
      <c r="AC358" s="3">
        <v>0</v>
      </c>
      <c r="AD358" s="3">
        <v>0</v>
      </c>
      <c r="AE358" s="3">
        <v>0</v>
      </c>
      <c r="AF358" s="3">
        <v>0</v>
      </c>
      <c r="AG358" s="3">
        <v>0</v>
      </c>
      <c r="AH358" s="1" t="s">
        <v>356</v>
      </c>
      <c r="AI358" s="17">
        <v>7</v>
      </c>
      <c r="AJ358" s="1"/>
    </row>
    <row r="359" spans="1:36" x14ac:dyDescent="0.2">
      <c r="A359" s="1" t="s">
        <v>479</v>
      </c>
      <c r="B359" s="1" t="s">
        <v>839</v>
      </c>
      <c r="C359" s="1" t="s">
        <v>1065</v>
      </c>
      <c r="D359" s="1" t="s">
        <v>1279</v>
      </c>
      <c r="E359" s="3">
        <v>25.722222222222221</v>
      </c>
      <c r="F359" s="3">
        <v>10.535555555555556</v>
      </c>
      <c r="G359" s="3">
        <v>0.1</v>
      </c>
      <c r="H359" s="3">
        <v>0.26666666666666666</v>
      </c>
      <c r="I359" s="3">
        <v>0.1388888888888889</v>
      </c>
      <c r="J359" s="3">
        <v>0</v>
      </c>
      <c r="K359" s="3">
        <v>0.13333333333333333</v>
      </c>
      <c r="L359" s="3">
        <v>3.343999999999999</v>
      </c>
      <c r="M359" s="3">
        <v>0</v>
      </c>
      <c r="N359" s="3">
        <v>6.5805555555555557</v>
      </c>
      <c r="O359" s="3">
        <f>SUM(Table2[[#This Row],[Qualified Social Work Staff Hours]:[Other Social Work Staff Hours]])/Table2[[#This Row],[MDS Census]]</f>
        <v>0.25583153347732185</v>
      </c>
      <c r="P359" s="3">
        <v>0</v>
      </c>
      <c r="Q359" s="3">
        <v>5.1388888888888893</v>
      </c>
      <c r="R359" s="3">
        <f>SUM(Table2[[#This Row],[Qualified Activities Professional Hours]:[Other Activities Professional Hours]])/Table2[[#This Row],[MDS Census]]</f>
        <v>0.19978401727861772</v>
      </c>
      <c r="S359" s="3">
        <v>0.59077777777777774</v>
      </c>
      <c r="T359" s="3">
        <v>4.6606666666666676</v>
      </c>
      <c r="U359" s="3">
        <v>0</v>
      </c>
      <c r="V359" s="3">
        <f>SUM(Table2[[#This Row],[Occupational Therapist Hours]:[OT Aide Hours]])/Table2[[#This Row],[MDS Census]]</f>
        <v>0.20415982721382292</v>
      </c>
      <c r="W359" s="3">
        <v>3.9977777777777774</v>
      </c>
      <c r="X359" s="3">
        <v>3.0888888888888886E-2</v>
      </c>
      <c r="Y359" s="3">
        <v>0</v>
      </c>
      <c r="Z359" s="3">
        <f>SUM(Table2[[#This Row],[Physical Therapist (PT) Hours]:[PT Aide Hours]])/Table2[[#This Row],[MDS Census]]</f>
        <v>0.15662203023758098</v>
      </c>
      <c r="AA359" s="3">
        <v>0.44444444444444442</v>
      </c>
      <c r="AB359" s="3">
        <v>0</v>
      </c>
      <c r="AC359" s="3">
        <v>0</v>
      </c>
      <c r="AD359" s="3">
        <v>0</v>
      </c>
      <c r="AE359" s="3">
        <v>0</v>
      </c>
      <c r="AF359" s="3">
        <v>5.7583333333333337</v>
      </c>
      <c r="AG359" s="3">
        <v>0.1</v>
      </c>
      <c r="AH359" s="1" t="s">
        <v>357</v>
      </c>
      <c r="AI359" s="17">
        <v>7</v>
      </c>
      <c r="AJ359" s="1"/>
    </row>
    <row r="360" spans="1:36" x14ac:dyDescent="0.2">
      <c r="A360" s="1" t="s">
        <v>479</v>
      </c>
      <c r="B360" s="1" t="s">
        <v>840</v>
      </c>
      <c r="C360" s="1" t="s">
        <v>1024</v>
      </c>
      <c r="D360" s="1" t="s">
        <v>1300</v>
      </c>
      <c r="E360" s="3">
        <v>59.455555555555556</v>
      </c>
      <c r="F360" s="3">
        <v>10.444222222222223</v>
      </c>
      <c r="G360" s="3">
        <v>0.2388888888888889</v>
      </c>
      <c r="H360" s="3">
        <v>0.20100000000000001</v>
      </c>
      <c r="I360" s="3">
        <v>0.21111111111111111</v>
      </c>
      <c r="J360" s="3">
        <v>0</v>
      </c>
      <c r="K360" s="3">
        <v>0.23333333333333334</v>
      </c>
      <c r="L360" s="3">
        <v>2.6963333333333339</v>
      </c>
      <c r="M360" s="3">
        <v>0</v>
      </c>
      <c r="N360" s="3">
        <v>4.7823333333333338</v>
      </c>
      <c r="O360" s="3">
        <f>SUM(Table2[[#This Row],[Qualified Social Work Staff Hours]:[Other Social Work Staff Hours]])/Table2[[#This Row],[MDS Census]]</f>
        <v>8.0435432629415063E-2</v>
      </c>
      <c r="P360" s="3">
        <v>5.2164444444444431</v>
      </c>
      <c r="Q360" s="3">
        <v>0</v>
      </c>
      <c r="R360" s="3">
        <f>SUM(Table2[[#This Row],[Qualified Activities Professional Hours]:[Other Activities Professional Hours]])/Table2[[#This Row],[MDS Census]]</f>
        <v>8.7736871612782638E-2</v>
      </c>
      <c r="S360" s="3">
        <v>0.19188888888888889</v>
      </c>
      <c r="T360" s="3">
        <v>3.5895555555555561</v>
      </c>
      <c r="U360" s="3">
        <v>0</v>
      </c>
      <c r="V360" s="3">
        <f>SUM(Table2[[#This Row],[Occupational Therapist Hours]:[OT Aide Hours]])/Table2[[#This Row],[MDS Census]]</f>
        <v>6.3601196038123725E-2</v>
      </c>
      <c r="W360" s="3">
        <v>0.39644444444444443</v>
      </c>
      <c r="X360" s="3">
        <v>2.8575555555555558</v>
      </c>
      <c r="Y360" s="3">
        <v>0</v>
      </c>
      <c r="Z360" s="3">
        <f>SUM(Table2[[#This Row],[Physical Therapist (PT) Hours]:[PT Aide Hours]])/Table2[[#This Row],[MDS Census]]</f>
        <v>5.4729957017379934E-2</v>
      </c>
      <c r="AA360" s="3">
        <v>0</v>
      </c>
      <c r="AB360" s="3">
        <v>0</v>
      </c>
      <c r="AC360" s="3">
        <v>0</v>
      </c>
      <c r="AD360" s="3">
        <v>0</v>
      </c>
      <c r="AE360" s="3">
        <v>0</v>
      </c>
      <c r="AF360" s="3">
        <v>0</v>
      </c>
      <c r="AG360" s="3">
        <v>0</v>
      </c>
      <c r="AH360" s="1" t="s">
        <v>358</v>
      </c>
      <c r="AI360" s="17">
        <v>7</v>
      </c>
      <c r="AJ360" s="1"/>
    </row>
    <row r="361" spans="1:36" x14ac:dyDescent="0.2">
      <c r="A361" s="1" t="s">
        <v>479</v>
      </c>
      <c r="B361" s="1" t="s">
        <v>483</v>
      </c>
      <c r="C361" s="1" t="s">
        <v>985</v>
      </c>
      <c r="D361" s="1" t="s">
        <v>1227</v>
      </c>
      <c r="E361" s="3">
        <v>87.5</v>
      </c>
      <c r="F361" s="3">
        <v>19.147777777777776</v>
      </c>
      <c r="G361" s="3">
        <v>0.87277777777777776</v>
      </c>
      <c r="H361" s="3">
        <v>0.51111111111111107</v>
      </c>
      <c r="I361" s="3">
        <v>0.33333333333333331</v>
      </c>
      <c r="J361" s="3">
        <v>0</v>
      </c>
      <c r="K361" s="3">
        <v>0</v>
      </c>
      <c r="L361" s="3">
        <v>4.6089999999999991</v>
      </c>
      <c r="M361" s="3">
        <v>6.4844444444444456</v>
      </c>
      <c r="N361" s="3">
        <v>0</v>
      </c>
      <c r="O361" s="3">
        <f>SUM(Table2[[#This Row],[Qualified Social Work Staff Hours]:[Other Social Work Staff Hours]])/Table2[[#This Row],[MDS Census]]</f>
        <v>7.4107936507936525E-2</v>
      </c>
      <c r="P361" s="3">
        <v>5.4865555555555572</v>
      </c>
      <c r="Q361" s="3">
        <v>4.6013333333333319</v>
      </c>
      <c r="R361" s="3">
        <f>SUM(Table2[[#This Row],[Qualified Activities Professional Hours]:[Other Activities Professional Hours]])/Table2[[#This Row],[MDS Census]]</f>
        <v>0.11529015873015873</v>
      </c>
      <c r="S361" s="3">
        <v>5.0391111111111107</v>
      </c>
      <c r="T361" s="3">
        <v>0.11677777777777777</v>
      </c>
      <c r="U361" s="3">
        <v>0</v>
      </c>
      <c r="V361" s="3">
        <f>SUM(Table2[[#This Row],[Occupational Therapist Hours]:[OT Aide Hours]])/Table2[[#This Row],[MDS Census]]</f>
        <v>5.8924444444444446E-2</v>
      </c>
      <c r="W361" s="3">
        <v>1.1842222222222223</v>
      </c>
      <c r="X361" s="3">
        <v>4.0243333333333329</v>
      </c>
      <c r="Y361" s="3">
        <v>0</v>
      </c>
      <c r="Z361" s="3">
        <f>SUM(Table2[[#This Row],[Physical Therapist (PT) Hours]:[PT Aide Hours]])/Table2[[#This Row],[MDS Census]]</f>
        <v>5.9526349206349201E-2</v>
      </c>
      <c r="AA361" s="3">
        <v>0</v>
      </c>
      <c r="AB361" s="3">
        <v>0</v>
      </c>
      <c r="AC361" s="3">
        <v>0</v>
      </c>
      <c r="AD361" s="3">
        <v>58.071666666666673</v>
      </c>
      <c r="AE361" s="3">
        <v>0</v>
      </c>
      <c r="AF361" s="3">
        <v>0</v>
      </c>
      <c r="AG361" s="3">
        <v>0</v>
      </c>
      <c r="AH361" s="1" t="s">
        <v>359</v>
      </c>
      <c r="AI361" s="17">
        <v>7</v>
      </c>
      <c r="AJ361" s="1"/>
    </row>
    <row r="362" spans="1:36" x14ac:dyDescent="0.2">
      <c r="A362" s="1" t="s">
        <v>479</v>
      </c>
      <c r="B362" s="1" t="s">
        <v>841</v>
      </c>
      <c r="C362" s="1" t="s">
        <v>1050</v>
      </c>
      <c r="D362" s="1" t="s">
        <v>1293</v>
      </c>
      <c r="E362" s="3">
        <v>53.56666666666667</v>
      </c>
      <c r="F362" s="3">
        <v>6.666666666666667</v>
      </c>
      <c r="G362" s="3">
        <v>0.64444444444444449</v>
      </c>
      <c r="H362" s="3">
        <v>0.32222222222222224</v>
      </c>
      <c r="I362" s="3">
        <v>1.9305555555555556</v>
      </c>
      <c r="J362" s="3">
        <v>0</v>
      </c>
      <c r="K362" s="3">
        <v>0</v>
      </c>
      <c r="L362" s="3">
        <v>5.1473333333333322</v>
      </c>
      <c r="M362" s="3">
        <v>0</v>
      </c>
      <c r="N362" s="3">
        <v>5.6</v>
      </c>
      <c r="O362" s="3">
        <f>SUM(Table2[[#This Row],[Qualified Social Work Staff Hours]:[Other Social Work Staff Hours]])/Table2[[#This Row],[MDS Census]]</f>
        <v>0.10454262601120098</v>
      </c>
      <c r="P362" s="3">
        <v>0</v>
      </c>
      <c r="Q362" s="3">
        <v>7.9611111111111112</v>
      </c>
      <c r="R362" s="3">
        <f>SUM(Table2[[#This Row],[Qualified Activities Professional Hours]:[Other Activities Professional Hours]])/Table2[[#This Row],[MDS Census]]</f>
        <v>0.14862061812901886</v>
      </c>
      <c r="S362" s="3">
        <v>2.1719999999999997</v>
      </c>
      <c r="T362" s="3">
        <v>6.6610000000000049</v>
      </c>
      <c r="U362" s="3">
        <v>0</v>
      </c>
      <c r="V362" s="3">
        <f>SUM(Table2[[#This Row],[Occupational Therapist Hours]:[OT Aide Hours]])/Table2[[#This Row],[MDS Census]]</f>
        <v>0.16489732420659622</v>
      </c>
      <c r="W362" s="3">
        <v>5.2377777777777785</v>
      </c>
      <c r="X362" s="3">
        <v>4.7709999999999981</v>
      </c>
      <c r="Y362" s="3">
        <v>0</v>
      </c>
      <c r="Z362" s="3">
        <f>SUM(Table2[[#This Row],[Physical Therapist (PT) Hours]:[PT Aide Hours]])/Table2[[#This Row],[MDS Census]]</f>
        <v>0.1868471271520431</v>
      </c>
      <c r="AA362" s="3">
        <v>0</v>
      </c>
      <c r="AB362" s="3">
        <v>0</v>
      </c>
      <c r="AC362" s="3">
        <v>0</v>
      </c>
      <c r="AD362" s="3">
        <v>0</v>
      </c>
      <c r="AE362" s="3">
        <v>0</v>
      </c>
      <c r="AF362" s="3">
        <v>0</v>
      </c>
      <c r="AG362" s="3">
        <v>0</v>
      </c>
      <c r="AH362" s="1" t="s">
        <v>360</v>
      </c>
      <c r="AI362" s="17">
        <v>7</v>
      </c>
      <c r="AJ362" s="1"/>
    </row>
    <row r="363" spans="1:36" x14ac:dyDescent="0.2">
      <c r="A363" s="1" t="s">
        <v>479</v>
      </c>
      <c r="B363" s="1" t="s">
        <v>842</v>
      </c>
      <c r="C363" s="1" t="s">
        <v>1008</v>
      </c>
      <c r="D363" s="1" t="s">
        <v>1215</v>
      </c>
      <c r="E363" s="3">
        <v>42.855555555555554</v>
      </c>
      <c r="F363" s="3">
        <v>0</v>
      </c>
      <c r="G363" s="3">
        <v>0</v>
      </c>
      <c r="H363" s="3">
        <v>0.26111111111111113</v>
      </c>
      <c r="I363" s="3">
        <v>0</v>
      </c>
      <c r="J363" s="3">
        <v>0</v>
      </c>
      <c r="K363" s="3">
        <v>0</v>
      </c>
      <c r="L363" s="3">
        <v>0.51488888888888884</v>
      </c>
      <c r="M363" s="3">
        <v>0.2</v>
      </c>
      <c r="N363" s="3">
        <v>0</v>
      </c>
      <c r="O363" s="3">
        <f>SUM(Table2[[#This Row],[Qualified Social Work Staff Hours]:[Other Social Work Staff Hours]])/Table2[[#This Row],[MDS Census]]</f>
        <v>4.66683951257454E-3</v>
      </c>
      <c r="P363" s="3">
        <v>0</v>
      </c>
      <c r="Q363" s="3">
        <v>0</v>
      </c>
      <c r="R363" s="3">
        <f>SUM(Table2[[#This Row],[Qualified Activities Professional Hours]:[Other Activities Professional Hours]])/Table2[[#This Row],[MDS Census]]</f>
        <v>0</v>
      </c>
      <c r="S363" s="3">
        <v>0.95122222222222241</v>
      </c>
      <c r="T363" s="3">
        <v>3.607444444444444</v>
      </c>
      <c r="U363" s="3">
        <v>0</v>
      </c>
      <c r="V363" s="3">
        <f>SUM(Table2[[#This Row],[Occupational Therapist Hours]:[OT Aide Hours]])/Table2[[#This Row],[MDS Census]]</f>
        <v>0.10637282862328235</v>
      </c>
      <c r="W363" s="3">
        <v>0</v>
      </c>
      <c r="X363" s="3">
        <v>3.1607777777777786</v>
      </c>
      <c r="Y363" s="3">
        <v>0</v>
      </c>
      <c r="Z363" s="3">
        <f>SUM(Table2[[#This Row],[Physical Therapist (PT) Hours]:[PT Aide Hours]])/Table2[[#This Row],[MDS Census]]</f>
        <v>7.375421311900443E-2</v>
      </c>
      <c r="AA363" s="3">
        <v>0</v>
      </c>
      <c r="AB363" s="3">
        <v>0</v>
      </c>
      <c r="AC363" s="3">
        <v>0</v>
      </c>
      <c r="AD363" s="3">
        <v>0</v>
      </c>
      <c r="AE363" s="3">
        <v>0</v>
      </c>
      <c r="AF363" s="3">
        <v>0</v>
      </c>
      <c r="AG363" s="3">
        <v>0</v>
      </c>
      <c r="AH363" s="1" t="s">
        <v>361</v>
      </c>
      <c r="AI363" s="17">
        <v>7</v>
      </c>
      <c r="AJ363" s="1"/>
    </row>
    <row r="364" spans="1:36" x14ac:dyDescent="0.2">
      <c r="A364" s="1" t="s">
        <v>479</v>
      </c>
      <c r="B364" s="1" t="s">
        <v>843</v>
      </c>
      <c r="C364" s="1" t="s">
        <v>968</v>
      </c>
      <c r="D364" s="1" t="s">
        <v>1249</v>
      </c>
      <c r="E364" s="3">
        <v>61.322222222222223</v>
      </c>
      <c r="F364" s="3">
        <v>16.149555555555558</v>
      </c>
      <c r="G364" s="3">
        <v>0.69722222222222219</v>
      </c>
      <c r="H364" s="3">
        <v>0.43333333333333335</v>
      </c>
      <c r="I364" s="3">
        <v>0.25</v>
      </c>
      <c r="J364" s="3">
        <v>0</v>
      </c>
      <c r="K364" s="3">
        <v>0</v>
      </c>
      <c r="L364" s="3">
        <v>3.3414444444444453</v>
      </c>
      <c r="M364" s="3">
        <v>4.8613333333333344</v>
      </c>
      <c r="N364" s="3">
        <v>0</v>
      </c>
      <c r="O364" s="3">
        <f>SUM(Table2[[#This Row],[Qualified Social Work Staff Hours]:[Other Social Work Staff Hours]])/Table2[[#This Row],[MDS Census]]</f>
        <v>7.9275231020112358E-2</v>
      </c>
      <c r="P364" s="3">
        <v>4.9691111111111095</v>
      </c>
      <c r="Q364" s="3">
        <v>4.3258888888888887</v>
      </c>
      <c r="R364" s="3">
        <f>SUM(Table2[[#This Row],[Qualified Activities Professional Hours]:[Other Activities Professional Hours]])/Table2[[#This Row],[MDS Census]]</f>
        <v>0.15157637253125564</v>
      </c>
      <c r="S364" s="3">
        <v>1.6233333333333335</v>
      </c>
      <c r="T364" s="3">
        <v>4.42288888888889</v>
      </c>
      <c r="U364" s="3">
        <v>0</v>
      </c>
      <c r="V364" s="3">
        <f>SUM(Table2[[#This Row],[Occupational Therapist Hours]:[OT Aide Hours]])/Table2[[#This Row],[MDS Census]]</f>
        <v>9.859757202391739E-2</v>
      </c>
      <c r="W364" s="3">
        <v>2.3245555555555564</v>
      </c>
      <c r="X364" s="3">
        <v>4.5347777777777774</v>
      </c>
      <c r="Y364" s="3">
        <v>0</v>
      </c>
      <c r="Z364" s="3">
        <f>SUM(Table2[[#This Row],[Physical Therapist (PT) Hours]:[PT Aide Hours]])/Table2[[#This Row],[MDS Census]]</f>
        <v>0.11185722051096214</v>
      </c>
      <c r="AA364" s="3">
        <v>0</v>
      </c>
      <c r="AB364" s="3">
        <v>0</v>
      </c>
      <c r="AC364" s="3">
        <v>0</v>
      </c>
      <c r="AD364" s="3">
        <v>44.676000000000009</v>
      </c>
      <c r="AE364" s="3">
        <v>0</v>
      </c>
      <c r="AF364" s="3">
        <v>0</v>
      </c>
      <c r="AG364" s="3">
        <v>0</v>
      </c>
      <c r="AH364" s="1" t="s">
        <v>362</v>
      </c>
      <c r="AI364" s="17">
        <v>7</v>
      </c>
      <c r="AJ364" s="1"/>
    </row>
    <row r="365" spans="1:36" x14ac:dyDescent="0.2">
      <c r="A365" s="1" t="s">
        <v>479</v>
      </c>
      <c r="B365" s="1" t="s">
        <v>844</v>
      </c>
      <c r="C365" s="1" t="s">
        <v>1096</v>
      </c>
      <c r="D365" s="1" t="s">
        <v>1264</v>
      </c>
      <c r="E365" s="3">
        <v>89.12222222222222</v>
      </c>
      <c r="F365" s="3">
        <v>5.6</v>
      </c>
      <c r="G365" s="3">
        <v>0.33333333333333331</v>
      </c>
      <c r="H365" s="3">
        <v>0.42522222222222233</v>
      </c>
      <c r="I365" s="3">
        <v>1.6722222222222223</v>
      </c>
      <c r="J365" s="3">
        <v>0</v>
      </c>
      <c r="K365" s="3">
        <v>0</v>
      </c>
      <c r="L365" s="3">
        <v>2.2280000000000006</v>
      </c>
      <c r="M365" s="3">
        <v>5.2331111111111124</v>
      </c>
      <c r="N365" s="3">
        <v>0</v>
      </c>
      <c r="O365" s="3">
        <f>SUM(Table2[[#This Row],[Qualified Social Work Staff Hours]:[Other Social Work Staff Hours]])/Table2[[#This Row],[MDS Census]]</f>
        <v>5.8718364293728974E-2</v>
      </c>
      <c r="P365" s="3">
        <v>4.867</v>
      </c>
      <c r="Q365" s="3">
        <v>0</v>
      </c>
      <c r="R365" s="3">
        <f>SUM(Table2[[#This Row],[Qualified Activities Professional Hours]:[Other Activities Professional Hours]])/Table2[[#This Row],[MDS Census]]</f>
        <v>5.4610397706021697E-2</v>
      </c>
      <c r="S365" s="3">
        <v>4.5044444444444443</v>
      </c>
      <c r="T365" s="3">
        <v>1.7550000000000006</v>
      </c>
      <c r="U365" s="3">
        <v>0</v>
      </c>
      <c r="V365" s="3">
        <f>SUM(Table2[[#This Row],[Occupational Therapist Hours]:[OT Aide Hours]])/Table2[[#This Row],[MDS Census]]</f>
        <v>7.023438474005736E-2</v>
      </c>
      <c r="W365" s="3">
        <v>3.577888888888888</v>
      </c>
      <c r="X365" s="3">
        <v>6.0138888888888902</v>
      </c>
      <c r="Y365" s="3">
        <v>0</v>
      </c>
      <c r="Z365" s="3">
        <f>SUM(Table2[[#This Row],[Physical Therapist (PT) Hours]:[PT Aide Hours]])/Table2[[#This Row],[MDS Census]]</f>
        <v>0.10762498441590826</v>
      </c>
      <c r="AA365" s="3">
        <v>0</v>
      </c>
      <c r="AB365" s="3">
        <v>0</v>
      </c>
      <c r="AC365" s="3">
        <v>0</v>
      </c>
      <c r="AD365" s="3">
        <v>0</v>
      </c>
      <c r="AE365" s="3">
        <v>0</v>
      </c>
      <c r="AF365" s="3">
        <v>0</v>
      </c>
      <c r="AG365" s="3">
        <v>0</v>
      </c>
      <c r="AH365" s="1" t="s">
        <v>363</v>
      </c>
      <c r="AI365" s="17">
        <v>7</v>
      </c>
      <c r="AJ365" s="1"/>
    </row>
    <row r="366" spans="1:36" x14ac:dyDescent="0.2">
      <c r="A366" s="1" t="s">
        <v>479</v>
      </c>
      <c r="B366" s="1" t="s">
        <v>845</v>
      </c>
      <c r="C366" s="1" t="s">
        <v>1000</v>
      </c>
      <c r="D366" s="1" t="s">
        <v>1232</v>
      </c>
      <c r="E366" s="3">
        <v>24.233333333333334</v>
      </c>
      <c r="F366" s="3">
        <v>4.7555555555555555</v>
      </c>
      <c r="G366" s="3">
        <v>3.3333333333333333E-2</v>
      </c>
      <c r="H366" s="3">
        <v>8.8888888888888892E-2</v>
      </c>
      <c r="I366" s="3">
        <v>0.26666666666666666</v>
      </c>
      <c r="J366" s="3">
        <v>0</v>
      </c>
      <c r="K366" s="3">
        <v>0</v>
      </c>
      <c r="L366" s="3">
        <v>1.7257777777777776</v>
      </c>
      <c r="M366" s="3">
        <v>0</v>
      </c>
      <c r="N366" s="3">
        <v>5.3361111111111112</v>
      </c>
      <c r="O366" s="3">
        <f>SUM(Table2[[#This Row],[Qualified Social Work Staff Hours]:[Other Social Work Staff Hours]])/Table2[[#This Row],[MDS Census]]</f>
        <v>0.22019715726730857</v>
      </c>
      <c r="P366" s="3">
        <v>5.4249999999999998</v>
      </c>
      <c r="Q366" s="3">
        <v>0</v>
      </c>
      <c r="R366" s="3">
        <f>SUM(Table2[[#This Row],[Qualified Activities Professional Hours]:[Other Activities Professional Hours]])/Table2[[#This Row],[MDS Census]]</f>
        <v>0.22386519944979366</v>
      </c>
      <c r="S366" s="3">
        <v>1.1481111111111109</v>
      </c>
      <c r="T366" s="3">
        <v>2.4742222222222217</v>
      </c>
      <c r="U366" s="3">
        <v>0</v>
      </c>
      <c r="V366" s="3">
        <f>SUM(Table2[[#This Row],[Occupational Therapist Hours]:[OT Aide Hours]])/Table2[[#This Row],[MDS Census]]</f>
        <v>0.14947730398899584</v>
      </c>
      <c r="W366" s="3">
        <v>0.40100000000000002</v>
      </c>
      <c r="X366" s="3">
        <v>1.5318888888888889</v>
      </c>
      <c r="Y366" s="3">
        <v>0</v>
      </c>
      <c r="Z366" s="3">
        <f>SUM(Table2[[#This Row],[Physical Therapist (PT) Hours]:[PT Aide Hours]])/Table2[[#This Row],[MDS Census]]</f>
        <v>7.9761577258138469E-2</v>
      </c>
      <c r="AA366" s="3">
        <v>0</v>
      </c>
      <c r="AB366" s="3">
        <v>0</v>
      </c>
      <c r="AC366" s="3">
        <v>0</v>
      </c>
      <c r="AD366" s="3">
        <v>0</v>
      </c>
      <c r="AE366" s="3">
        <v>0</v>
      </c>
      <c r="AF366" s="3">
        <v>0</v>
      </c>
      <c r="AG366" s="3">
        <v>0</v>
      </c>
      <c r="AH366" s="1" t="s">
        <v>364</v>
      </c>
      <c r="AI366" s="17">
        <v>7</v>
      </c>
      <c r="AJ366" s="1"/>
    </row>
    <row r="367" spans="1:36" x14ac:dyDescent="0.2">
      <c r="A367" s="1" t="s">
        <v>479</v>
      </c>
      <c r="B367" s="1" t="s">
        <v>846</v>
      </c>
      <c r="C367" s="1" t="s">
        <v>1050</v>
      </c>
      <c r="D367" s="1" t="s">
        <v>1276</v>
      </c>
      <c r="E367" s="3">
        <v>86.388888888888886</v>
      </c>
      <c r="F367" s="3">
        <v>5.5111111111111111</v>
      </c>
      <c r="G367" s="3">
        <v>0</v>
      </c>
      <c r="H367" s="3">
        <v>0.67466666666666675</v>
      </c>
      <c r="I367" s="3">
        <v>5.6</v>
      </c>
      <c r="J367" s="3">
        <v>0</v>
      </c>
      <c r="K367" s="3">
        <v>0</v>
      </c>
      <c r="L367" s="3">
        <v>6.3498888888888905</v>
      </c>
      <c r="M367" s="3">
        <v>15.455555555555556</v>
      </c>
      <c r="N367" s="3">
        <v>0</v>
      </c>
      <c r="O367" s="3">
        <f>SUM(Table2[[#This Row],[Qualified Social Work Staff Hours]:[Other Social Work Staff Hours]])/Table2[[#This Row],[MDS Census]]</f>
        <v>0.17890675241157558</v>
      </c>
      <c r="P367" s="3">
        <v>16.002777777777776</v>
      </c>
      <c r="Q367" s="3">
        <v>17.247222222222224</v>
      </c>
      <c r="R367" s="3">
        <f>SUM(Table2[[#This Row],[Qualified Activities Professional Hours]:[Other Activities Professional Hours]])/Table2[[#This Row],[MDS Census]]</f>
        <v>0.38488745980707395</v>
      </c>
      <c r="S367" s="3">
        <v>2.6816666666666658</v>
      </c>
      <c r="T367" s="3">
        <v>10.484444444444451</v>
      </c>
      <c r="U367" s="3">
        <v>0</v>
      </c>
      <c r="V367" s="3">
        <f>SUM(Table2[[#This Row],[Occupational Therapist Hours]:[OT Aide Hours]])/Table2[[#This Row],[MDS Census]]</f>
        <v>0.15240514469453384</v>
      </c>
      <c r="W367" s="3">
        <v>4.7830000000000004</v>
      </c>
      <c r="X367" s="3">
        <v>9.0757777777777804</v>
      </c>
      <c r="Y367" s="3">
        <v>6.6295555555555552</v>
      </c>
      <c r="Z367" s="3">
        <f>SUM(Table2[[#This Row],[Physical Therapist (PT) Hours]:[PT Aide Hours]])/Table2[[#This Row],[MDS Census]]</f>
        <v>0.23716398713826373</v>
      </c>
      <c r="AA367" s="3">
        <v>0</v>
      </c>
      <c r="AB367" s="3">
        <v>0</v>
      </c>
      <c r="AC367" s="3">
        <v>0</v>
      </c>
      <c r="AD367" s="3">
        <v>0</v>
      </c>
      <c r="AE367" s="3">
        <v>0</v>
      </c>
      <c r="AF367" s="3">
        <v>4.7222222222222223</v>
      </c>
      <c r="AG367" s="3">
        <v>0</v>
      </c>
      <c r="AH367" s="1" t="s">
        <v>365</v>
      </c>
      <c r="AI367" s="17">
        <v>7</v>
      </c>
      <c r="AJ367" s="1"/>
    </row>
    <row r="368" spans="1:36" x14ac:dyDescent="0.2">
      <c r="A368" s="1" t="s">
        <v>479</v>
      </c>
      <c r="B368" s="1" t="s">
        <v>847</v>
      </c>
      <c r="C368" s="1" t="s">
        <v>1062</v>
      </c>
      <c r="D368" s="1" t="s">
        <v>1276</v>
      </c>
      <c r="E368" s="3">
        <v>74.388888888888886</v>
      </c>
      <c r="F368" s="3">
        <v>5.0666666666666664</v>
      </c>
      <c r="G368" s="3">
        <v>3.2805555555555554</v>
      </c>
      <c r="H368" s="3">
        <v>0</v>
      </c>
      <c r="I368" s="3">
        <v>1.6888888888888889</v>
      </c>
      <c r="J368" s="3">
        <v>0</v>
      </c>
      <c r="K368" s="3">
        <v>0</v>
      </c>
      <c r="L368" s="3">
        <v>5.6287777777777777</v>
      </c>
      <c r="M368" s="3">
        <v>5.4222222222222225</v>
      </c>
      <c r="N368" s="3">
        <v>0</v>
      </c>
      <c r="O368" s="3">
        <f>SUM(Table2[[#This Row],[Qualified Social Work Staff Hours]:[Other Social Work Staff Hours]])/Table2[[#This Row],[MDS Census]]</f>
        <v>7.2890216579536982E-2</v>
      </c>
      <c r="P368" s="3">
        <v>0</v>
      </c>
      <c r="Q368" s="3">
        <v>2.4494444444444445</v>
      </c>
      <c r="R368" s="3">
        <f>SUM(Table2[[#This Row],[Qualified Activities Professional Hours]:[Other Activities Professional Hours]])/Table2[[#This Row],[MDS Census]]</f>
        <v>3.2927557879014191E-2</v>
      </c>
      <c r="S368" s="3">
        <v>5.8265555555555553</v>
      </c>
      <c r="T368" s="3">
        <v>8.4172222222222235</v>
      </c>
      <c r="U368" s="3">
        <v>0</v>
      </c>
      <c r="V368" s="3">
        <f>SUM(Table2[[#This Row],[Occupational Therapist Hours]:[OT Aide Hours]])/Table2[[#This Row],[MDS Census]]</f>
        <v>0.19147722180731894</v>
      </c>
      <c r="W368" s="3">
        <v>5.4421111111111111</v>
      </c>
      <c r="X368" s="3">
        <v>15.585444444444448</v>
      </c>
      <c r="Y368" s="3">
        <v>0</v>
      </c>
      <c r="Z368" s="3">
        <f>SUM(Table2[[#This Row],[Physical Therapist (PT) Hours]:[PT Aide Hours]])/Table2[[#This Row],[MDS Census]]</f>
        <v>0.28267064973861095</v>
      </c>
      <c r="AA368" s="3">
        <v>0</v>
      </c>
      <c r="AB368" s="3">
        <v>0</v>
      </c>
      <c r="AC368" s="3">
        <v>0</v>
      </c>
      <c r="AD368" s="3">
        <v>0</v>
      </c>
      <c r="AE368" s="3">
        <v>0</v>
      </c>
      <c r="AF368" s="3">
        <v>0</v>
      </c>
      <c r="AG368" s="3">
        <v>1.1722222222222223</v>
      </c>
      <c r="AH368" s="1" t="s">
        <v>366</v>
      </c>
      <c r="AI368" s="17">
        <v>7</v>
      </c>
      <c r="AJ368" s="1"/>
    </row>
    <row r="369" spans="1:36" x14ac:dyDescent="0.2">
      <c r="A369" s="1" t="s">
        <v>479</v>
      </c>
      <c r="B369" s="1" t="s">
        <v>848</v>
      </c>
      <c r="C369" s="1" t="s">
        <v>1031</v>
      </c>
      <c r="D369" s="1" t="s">
        <v>1203</v>
      </c>
      <c r="E369" s="3">
        <v>78.711111111111109</v>
      </c>
      <c r="F369" s="3">
        <v>5.4039999999999999</v>
      </c>
      <c r="G369" s="3">
        <v>0</v>
      </c>
      <c r="H369" s="3">
        <v>0</v>
      </c>
      <c r="I369" s="3">
        <v>6.9975555555555564</v>
      </c>
      <c r="J369" s="3">
        <v>0</v>
      </c>
      <c r="K369" s="3">
        <v>0</v>
      </c>
      <c r="L369" s="3">
        <v>1.3296666666666668</v>
      </c>
      <c r="M369" s="3">
        <v>4.7645555555555568</v>
      </c>
      <c r="N369" s="3">
        <v>0</v>
      </c>
      <c r="O369" s="3">
        <f>SUM(Table2[[#This Row],[Qualified Social Work Staff Hours]:[Other Social Work Staff Hours]])/Table2[[#This Row],[MDS Census]]</f>
        <v>6.0532185206098266E-2</v>
      </c>
      <c r="P369" s="3">
        <v>4.4079999999999986</v>
      </c>
      <c r="Q369" s="3">
        <v>18.466777777777786</v>
      </c>
      <c r="R369" s="3">
        <f>SUM(Table2[[#This Row],[Qualified Activities Professional Hours]:[Other Activities Professional Hours]])/Table2[[#This Row],[MDS Census]]</f>
        <v>0.29061688311688322</v>
      </c>
      <c r="S369" s="3">
        <v>0</v>
      </c>
      <c r="T369" s="3">
        <v>0</v>
      </c>
      <c r="U369" s="3">
        <v>0</v>
      </c>
      <c r="V369" s="3">
        <f>SUM(Table2[[#This Row],[Occupational Therapist Hours]:[OT Aide Hours]])/Table2[[#This Row],[MDS Census]]</f>
        <v>0</v>
      </c>
      <c r="W369" s="3">
        <v>0</v>
      </c>
      <c r="X369" s="3">
        <v>0</v>
      </c>
      <c r="Y369" s="3">
        <v>2.088888888888889</v>
      </c>
      <c r="Z369" s="3">
        <f>SUM(Table2[[#This Row],[Physical Therapist (PT) Hours]:[PT Aide Hours]])/Table2[[#This Row],[MDS Census]]</f>
        <v>2.6538678712591759E-2</v>
      </c>
      <c r="AA369" s="3">
        <v>0</v>
      </c>
      <c r="AB369" s="3">
        <v>0</v>
      </c>
      <c r="AC369" s="3">
        <v>0</v>
      </c>
      <c r="AD369" s="3">
        <v>32.172333333333341</v>
      </c>
      <c r="AE369" s="3">
        <v>0</v>
      </c>
      <c r="AF369" s="3">
        <v>0</v>
      </c>
      <c r="AG369" s="3">
        <v>0</v>
      </c>
      <c r="AH369" s="1" t="s">
        <v>367</v>
      </c>
      <c r="AI369" s="17">
        <v>7</v>
      </c>
      <c r="AJ369" s="1"/>
    </row>
    <row r="370" spans="1:36" x14ac:dyDescent="0.2">
      <c r="A370" s="1" t="s">
        <v>479</v>
      </c>
      <c r="B370" s="1" t="s">
        <v>849</v>
      </c>
      <c r="C370" s="1" t="s">
        <v>1148</v>
      </c>
      <c r="D370" s="1" t="s">
        <v>1203</v>
      </c>
      <c r="E370" s="3">
        <v>68.022222222222226</v>
      </c>
      <c r="F370" s="3">
        <v>1.6666666666666667</v>
      </c>
      <c r="G370" s="3">
        <v>0</v>
      </c>
      <c r="H370" s="3">
        <v>0</v>
      </c>
      <c r="I370" s="3">
        <v>0</v>
      </c>
      <c r="J370" s="3">
        <v>0</v>
      </c>
      <c r="K370" s="3">
        <v>0</v>
      </c>
      <c r="L370" s="3">
        <v>4.1620000000000008</v>
      </c>
      <c r="M370" s="3">
        <v>5.0222222222222221</v>
      </c>
      <c r="N370" s="3">
        <v>5.1888888888888891</v>
      </c>
      <c r="O370" s="3">
        <f>SUM(Table2[[#This Row],[Qualified Social Work Staff Hours]:[Other Social Work Staff Hours]])/Table2[[#This Row],[MDS Census]]</f>
        <v>0.15011434171839269</v>
      </c>
      <c r="P370" s="3">
        <v>0</v>
      </c>
      <c r="Q370" s="3">
        <v>6.6749999999999998</v>
      </c>
      <c r="R370" s="3">
        <f>SUM(Table2[[#This Row],[Qualified Activities Professional Hours]:[Other Activities Professional Hours]])/Table2[[#This Row],[MDS Census]]</f>
        <v>9.8129696177719689E-2</v>
      </c>
      <c r="S370" s="3">
        <v>12.519333333333339</v>
      </c>
      <c r="T370" s="3">
        <v>11.063222222222223</v>
      </c>
      <c r="U370" s="3">
        <v>6.6666666666666666E-2</v>
      </c>
      <c r="V370" s="3">
        <f>SUM(Table2[[#This Row],[Occupational Therapist Hours]:[OT Aide Hours]])/Table2[[#This Row],[MDS Census]]</f>
        <v>0.34766906239790923</v>
      </c>
      <c r="W370" s="3">
        <v>8.3438888888888911</v>
      </c>
      <c r="X370" s="3">
        <v>10.439999999999998</v>
      </c>
      <c r="Y370" s="3">
        <v>3.1111111111111112</v>
      </c>
      <c r="Z370" s="3">
        <f>SUM(Table2[[#This Row],[Physical Therapist (PT) Hours]:[PT Aide Hours]])/Table2[[#This Row],[MDS Census]]</f>
        <v>0.32188010454099963</v>
      </c>
      <c r="AA370" s="3">
        <v>0</v>
      </c>
      <c r="AB370" s="3">
        <v>0</v>
      </c>
      <c r="AC370" s="3">
        <v>0</v>
      </c>
      <c r="AD370" s="3">
        <v>0</v>
      </c>
      <c r="AE370" s="3">
        <v>0</v>
      </c>
      <c r="AF370" s="3">
        <v>0</v>
      </c>
      <c r="AG370" s="3">
        <v>0</v>
      </c>
      <c r="AH370" s="1" t="s">
        <v>368</v>
      </c>
      <c r="AI370" s="17">
        <v>7</v>
      </c>
      <c r="AJ370" s="1"/>
    </row>
    <row r="371" spans="1:36" x14ac:dyDescent="0.2">
      <c r="A371" s="1" t="s">
        <v>479</v>
      </c>
      <c r="B371" s="1" t="s">
        <v>850</v>
      </c>
      <c r="C371" s="1" t="s">
        <v>1037</v>
      </c>
      <c r="D371" s="1" t="s">
        <v>1301</v>
      </c>
      <c r="E371" s="3">
        <v>33.12222222222222</v>
      </c>
      <c r="F371" s="3">
        <v>8.4111111111111109E-2</v>
      </c>
      <c r="G371" s="3">
        <v>0</v>
      </c>
      <c r="H371" s="3">
        <v>8.3333333333333329E-2</v>
      </c>
      <c r="I371" s="3">
        <v>0.20555555555555555</v>
      </c>
      <c r="J371" s="3">
        <v>0</v>
      </c>
      <c r="K371" s="3">
        <v>0</v>
      </c>
      <c r="L371" s="3">
        <v>0.44655555555555559</v>
      </c>
      <c r="M371" s="3">
        <v>5.1371111111111096</v>
      </c>
      <c r="N371" s="3">
        <v>0</v>
      </c>
      <c r="O371" s="3">
        <f>SUM(Table2[[#This Row],[Qualified Social Work Staff Hours]:[Other Social Work Staff Hours]])/Table2[[#This Row],[MDS Census]]</f>
        <v>0.15509560550150953</v>
      </c>
      <c r="P371" s="3">
        <v>9.5463333333333331</v>
      </c>
      <c r="Q371" s="3">
        <v>0</v>
      </c>
      <c r="R371" s="3">
        <f>SUM(Table2[[#This Row],[Qualified Activities Professional Hours]:[Other Activities Professional Hours]])/Table2[[#This Row],[MDS Census]]</f>
        <v>0.28821536397182157</v>
      </c>
      <c r="S371" s="3">
        <v>4.1593333333333353</v>
      </c>
      <c r="T371" s="3">
        <v>0.92533333333333323</v>
      </c>
      <c r="U371" s="3">
        <v>0</v>
      </c>
      <c r="V371" s="3">
        <f>SUM(Table2[[#This Row],[Occupational Therapist Hours]:[OT Aide Hours]])/Table2[[#This Row],[MDS Census]]</f>
        <v>0.1535122442133513</v>
      </c>
      <c r="W371" s="3">
        <v>0.2891111111111111</v>
      </c>
      <c r="X371" s="3">
        <v>2.6483333333333325</v>
      </c>
      <c r="Y371" s="3">
        <v>0</v>
      </c>
      <c r="Z371" s="3">
        <f>SUM(Table2[[#This Row],[Physical Therapist (PT) Hours]:[PT Aide Hours]])/Table2[[#This Row],[MDS Census]]</f>
        <v>8.8685005031868477E-2</v>
      </c>
      <c r="AA371" s="3">
        <v>0</v>
      </c>
      <c r="AB371" s="3">
        <v>0</v>
      </c>
      <c r="AC371" s="3">
        <v>0</v>
      </c>
      <c r="AD371" s="3">
        <v>0</v>
      </c>
      <c r="AE371" s="3">
        <v>0</v>
      </c>
      <c r="AF371" s="3">
        <v>0</v>
      </c>
      <c r="AG371" s="3">
        <v>0</v>
      </c>
      <c r="AH371" s="1" t="s">
        <v>369</v>
      </c>
      <c r="AI371" s="17">
        <v>7</v>
      </c>
      <c r="AJ371" s="1"/>
    </row>
    <row r="372" spans="1:36" x14ac:dyDescent="0.2">
      <c r="A372" s="1" t="s">
        <v>479</v>
      </c>
      <c r="B372" s="1" t="s">
        <v>851</v>
      </c>
      <c r="C372" s="1" t="s">
        <v>1005</v>
      </c>
      <c r="D372" s="1" t="s">
        <v>1224</v>
      </c>
      <c r="E372" s="3">
        <v>48.177777777777777</v>
      </c>
      <c r="F372" s="3">
        <v>5.0763333333333334</v>
      </c>
      <c r="G372" s="3">
        <v>0.28888888888888886</v>
      </c>
      <c r="H372" s="3">
        <v>0.29444444444444445</v>
      </c>
      <c r="I372" s="3">
        <v>0.43333333333333335</v>
      </c>
      <c r="J372" s="3">
        <v>0</v>
      </c>
      <c r="K372" s="3">
        <v>0</v>
      </c>
      <c r="L372" s="3">
        <v>0.60811111111111127</v>
      </c>
      <c r="M372" s="3">
        <v>1.6</v>
      </c>
      <c r="N372" s="3">
        <v>0</v>
      </c>
      <c r="O372" s="3">
        <f>SUM(Table2[[#This Row],[Qualified Social Work Staff Hours]:[Other Social Work Staff Hours]])/Table2[[#This Row],[MDS Census]]</f>
        <v>3.3210332103321034E-2</v>
      </c>
      <c r="P372" s="3">
        <v>5.333333333333333</v>
      </c>
      <c r="Q372" s="3">
        <v>1.25</v>
      </c>
      <c r="R372" s="3">
        <f>SUM(Table2[[#This Row],[Qualified Activities Professional Hours]:[Other Activities Professional Hours]])/Table2[[#This Row],[MDS Census]]</f>
        <v>0.13664667896678967</v>
      </c>
      <c r="S372" s="3">
        <v>3.0785555555555559</v>
      </c>
      <c r="T372" s="3">
        <v>0.71533333333333327</v>
      </c>
      <c r="U372" s="3">
        <v>0</v>
      </c>
      <c r="V372" s="3">
        <f>SUM(Table2[[#This Row],[Occupational Therapist Hours]:[OT Aide Hours]])/Table2[[#This Row],[MDS Census]]</f>
        <v>7.8747693726937268E-2</v>
      </c>
      <c r="W372" s="3">
        <v>0.75544444444444436</v>
      </c>
      <c r="X372" s="3">
        <v>3.3292222222222221</v>
      </c>
      <c r="Y372" s="3">
        <v>0</v>
      </c>
      <c r="Z372" s="3">
        <f>SUM(Table2[[#This Row],[Physical Therapist (PT) Hours]:[PT Aide Hours]])/Table2[[#This Row],[MDS Census]]</f>
        <v>8.4783210332103315E-2</v>
      </c>
      <c r="AA372" s="3">
        <v>0</v>
      </c>
      <c r="AB372" s="3">
        <v>0</v>
      </c>
      <c r="AC372" s="3">
        <v>0</v>
      </c>
      <c r="AD372" s="3">
        <v>0</v>
      </c>
      <c r="AE372" s="3">
        <v>0</v>
      </c>
      <c r="AF372" s="3">
        <v>0</v>
      </c>
      <c r="AG372" s="3">
        <v>0</v>
      </c>
      <c r="AH372" s="1" t="s">
        <v>370</v>
      </c>
      <c r="AI372" s="17">
        <v>7</v>
      </c>
      <c r="AJ372" s="1"/>
    </row>
    <row r="373" spans="1:36" x14ac:dyDescent="0.2">
      <c r="A373" s="1" t="s">
        <v>479</v>
      </c>
      <c r="B373" s="1" t="s">
        <v>852</v>
      </c>
      <c r="C373" s="1" t="s">
        <v>1096</v>
      </c>
      <c r="D373" s="1" t="s">
        <v>1264</v>
      </c>
      <c r="E373" s="3">
        <v>48.244444444444447</v>
      </c>
      <c r="F373" s="3">
        <v>5.6</v>
      </c>
      <c r="G373" s="3">
        <v>0</v>
      </c>
      <c r="H373" s="3">
        <v>0.26111111111111113</v>
      </c>
      <c r="I373" s="3">
        <v>0.1111111111111111</v>
      </c>
      <c r="J373" s="3">
        <v>0</v>
      </c>
      <c r="K373" s="3">
        <v>0</v>
      </c>
      <c r="L373" s="3">
        <v>2.4318888888888894</v>
      </c>
      <c r="M373" s="3">
        <v>0</v>
      </c>
      <c r="N373" s="3">
        <v>5.7413333333333352</v>
      </c>
      <c r="O373" s="3">
        <f>SUM(Table2[[#This Row],[Qualified Social Work Staff Hours]:[Other Social Work Staff Hours]])/Table2[[#This Row],[MDS Census]]</f>
        <v>0.11900506678949796</v>
      </c>
      <c r="P373" s="3">
        <v>0</v>
      </c>
      <c r="Q373" s="3">
        <v>5.9996666666666671</v>
      </c>
      <c r="R373" s="3">
        <f>SUM(Table2[[#This Row],[Qualified Activities Professional Hours]:[Other Activities Professional Hours]])/Table2[[#This Row],[MDS Census]]</f>
        <v>0.12435974205435284</v>
      </c>
      <c r="S373" s="3">
        <v>2.2334444444444448</v>
      </c>
      <c r="T373" s="3">
        <v>5.0011111111111104</v>
      </c>
      <c r="U373" s="3">
        <v>0</v>
      </c>
      <c r="V373" s="3">
        <f>SUM(Table2[[#This Row],[Occupational Therapist Hours]:[OT Aide Hours]])/Table2[[#This Row],[MDS Census]]</f>
        <v>0.14995624136342697</v>
      </c>
      <c r="W373" s="3">
        <v>0.61999999999999977</v>
      </c>
      <c r="X373" s="3">
        <v>9.0002222222222237</v>
      </c>
      <c r="Y373" s="3">
        <v>0</v>
      </c>
      <c r="Z373" s="3">
        <f>SUM(Table2[[#This Row],[Physical Therapist (PT) Hours]:[PT Aide Hours]])/Table2[[#This Row],[MDS Census]]</f>
        <v>0.19940580377706127</v>
      </c>
      <c r="AA373" s="3">
        <v>0</v>
      </c>
      <c r="AB373" s="3">
        <v>0</v>
      </c>
      <c r="AC373" s="3">
        <v>0</v>
      </c>
      <c r="AD373" s="3">
        <v>0</v>
      </c>
      <c r="AE373" s="3">
        <v>0</v>
      </c>
      <c r="AF373" s="3">
        <v>0</v>
      </c>
      <c r="AG373" s="3">
        <v>0</v>
      </c>
      <c r="AH373" s="1" t="s">
        <v>371</v>
      </c>
      <c r="AI373" s="17">
        <v>7</v>
      </c>
      <c r="AJ373" s="1"/>
    </row>
    <row r="374" spans="1:36" x14ac:dyDescent="0.2">
      <c r="A374" s="1" t="s">
        <v>479</v>
      </c>
      <c r="B374" s="1" t="s">
        <v>853</v>
      </c>
      <c r="C374" s="1" t="s">
        <v>1054</v>
      </c>
      <c r="D374" s="1" t="s">
        <v>1248</v>
      </c>
      <c r="E374" s="3">
        <v>38.68888888888889</v>
      </c>
      <c r="F374" s="3">
        <v>3.8416666666666668</v>
      </c>
      <c r="G374" s="3">
        <v>9.7222222222222224E-2</v>
      </c>
      <c r="H374" s="3">
        <v>0.20555555555555555</v>
      </c>
      <c r="I374" s="3">
        <v>0.05</v>
      </c>
      <c r="J374" s="3">
        <v>0</v>
      </c>
      <c r="K374" s="3">
        <v>0</v>
      </c>
      <c r="L374" s="3">
        <v>0.32200000000000001</v>
      </c>
      <c r="M374" s="3">
        <v>0</v>
      </c>
      <c r="N374" s="3">
        <v>4.6611111111111114</v>
      </c>
      <c r="O374" s="3">
        <f>SUM(Table2[[#This Row],[Qualified Social Work Staff Hours]:[Other Social Work Staff Hours]])/Table2[[#This Row],[MDS Census]]</f>
        <v>0.12047673750717978</v>
      </c>
      <c r="P374" s="3">
        <v>5.677777777777778</v>
      </c>
      <c r="Q374" s="3">
        <v>5.541666666666667</v>
      </c>
      <c r="R374" s="3">
        <f>SUM(Table2[[#This Row],[Qualified Activities Professional Hours]:[Other Activities Professional Hours]])/Table2[[#This Row],[MDS Census]]</f>
        <v>0.28999138426191845</v>
      </c>
      <c r="S374" s="3">
        <v>0.42066666666666658</v>
      </c>
      <c r="T374" s="3">
        <v>0.49144444444444446</v>
      </c>
      <c r="U374" s="3">
        <v>0</v>
      </c>
      <c r="V374" s="3">
        <f>SUM(Table2[[#This Row],[Occupational Therapist Hours]:[OT Aide Hours]])/Table2[[#This Row],[MDS Census]]</f>
        <v>2.3575531303848363E-2</v>
      </c>
      <c r="W374" s="3">
        <v>1.105777777777778</v>
      </c>
      <c r="X374" s="3">
        <v>0.20933333333333337</v>
      </c>
      <c r="Y374" s="3">
        <v>5.427777777777778</v>
      </c>
      <c r="Z374" s="3">
        <f>SUM(Table2[[#This Row],[Physical Therapist (PT) Hours]:[PT Aide Hours]])/Table2[[#This Row],[MDS Census]]</f>
        <v>0.17428489373923034</v>
      </c>
      <c r="AA374" s="3">
        <v>0</v>
      </c>
      <c r="AB374" s="3">
        <v>0</v>
      </c>
      <c r="AC374" s="3">
        <v>0</v>
      </c>
      <c r="AD374" s="3">
        <v>0</v>
      </c>
      <c r="AE374" s="3">
        <v>0</v>
      </c>
      <c r="AF374" s="3">
        <v>0</v>
      </c>
      <c r="AG374" s="3">
        <v>1.6666666666666666E-2</v>
      </c>
      <c r="AH374" s="1" t="s">
        <v>372</v>
      </c>
      <c r="AI374" s="17">
        <v>7</v>
      </c>
      <c r="AJ374" s="1"/>
    </row>
    <row r="375" spans="1:36" x14ac:dyDescent="0.2">
      <c r="A375" s="1" t="s">
        <v>479</v>
      </c>
      <c r="B375" s="1" t="s">
        <v>854</v>
      </c>
      <c r="C375" s="1" t="s">
        <v>1050</v>
      </c>
      <c r="D375" s="1" t="s">
        <v>1276</v>
      </c>
      <c r="E375" s="3">
        <v>171.61111111111111</v>
      </c>
      <c r="F375" s="3">
        <v>5.8166666666666664</v>
      </c>
      <c r="G375" s="3">
        <v>0</v>
      </c>
      <c r="H375" s="3">
        <v>1.2083333333333333</v>
      </c>
      <c r="I375" s="3">
        <v>11.555555555555555</v>
      </c>
      <c r="J375" s="3">
        <v>0</v>
      </c>
      <c r="K375" s="3">
        <v>0</v>
      </c>
      <c r="L375" s="3">
        <v>9.9301111111111098</v>
      </c>
      <c r="M375" s="3">
        <v>22.030555555555555</v>
      </c>
      <c r="N375" s="3">
        <v>0</v>
      </c>
      <c r="O375" s="3">
        <f>SUM(Table2[[#This Row],[Qualified Social Work Staff Hours]:[Other Social Work Staff Hours]])/Table2[[#This Row],[MDS Census]]</f>
        <v>0.12837487860148916</v>
      </c>
      <c r="P375" s="3">
        <v>10.324999999999999</v>
      </c>
      <c r="Q375" s="3">
        <v>25.652777777777779</v>
      </c>
      <c r="R375" s="3">
        <f>SUM(Table2[[#This Row],[Qualified Activities Professional Hours]:[Other Activities Professional Hours]])/Table2[[#This Row],[MDS Census]]</f>
        <v>0.20964713499514404</v>
      </c>
      <c r="S375" s="3">
        <v>15.382666666666678</v>
      </c>
      <c r="T375" s="3">
        <v>19.076777777777775</v>
      </c>
      <c r="U375" s="3">
        <v>0</v>
      </c>
      <c r="V375" s="3">
        <f>SUM(Table2[[#This Row],[Occupational Therapist Hours]:[OT Aide Hours]])/Table2[[#This Row],[MDS Census]]</f>
        <v>0.20079961152476533</v>
      </c>
      <c r="W375" s="3">
        <v>14.621777777777782</v>
      </c>
      <c r="X375" s="3">
        <v>21.347888888888892</v>
      </c>
      <c r="Y375" s="3">
        <v>8.0555555555555554</v>
      </c>
      <c r="Z375" s="3">
        <f>SUM(Table2[[#This Row],[Physical Therapist (PT) Hours]:[PT Aide Hours]])/Table2[[#This Row],[MDS Census]]</f>
        <v>0.2565406280349628</v>
      </c>
      <c r="AA375" s="3">
        <v>0</v>
      </c>
      <c r="AB375" s="3">
        <v>0</v>
      </c>
      <c r="AC375" s="3">
        <v>0</v>
      </c>
      <c r="AD375" s="3">
        <v>0</v>
      </c>
      <c r="AE375" s="3">
        <v>0</v>
      </c>
      <c r="AF375" s="3">
        <v>6.7027777777777775</v>
      </c>
      <c r="AG375" s="3">
        <v>0</v>
      </c>
      <c r="AH375" s="1" t="s">
        <v>373</v>
      </c>
      <c r="AI375" s="17">
        <v>7</v>
      </c>
      <c r="AJ375" s="1"/>
    </row>
    <row r="376" spans="1:36" x14ac:dyDescent="0.2">
      <c r="A376" s="1" t="s">
        <v>479</v>
      </c>
      <c r="B376" s="1" t="s">
        <v>855</v>
      </c>
      <c r="C376" s="1" t="s">
        <v>1033</v>
      </c>
      <c r="D376" s="1" t="s">
        <v>1234</v>
      </c>
      <c r="E376" s="3">
        <v>57.788888888888891</v>
      </c>
      <c r="F376" s="3">
        <v>5.6888888888888891</v>
      </c>
      <c r="G376" s="3">
        <v>6.6666666666666666E-2</v>
      </c>
      <c r="H376" s="3">
        <v>0.16666666666666666</v>
      </c>
      <c r="I376" s="3">
        <v>0.28388888888888891</v>
      </c>
      <c r="J376" s="3">
        <v>0</v>
      </c>
      <c r="K376" s="3">
        <v>0</v>
      </c>
      <c r="L376" s="3">
        <v>4.5548888888888897</v>
      </c>
      <c r="M376" s="3">
        <v>5.6888888888888891</v>
      </c>
      <c r="N376" s="3">
        <v>19.365555555555552</v>
      </c>
      <c r="O376" s="3">
        <f>SUM(Table2[[#This Row],[Qualified Social Work Staff Hours]:[Other Social Work Staff Hours]])/Table2[[#This Row],[MDS Census]]</f>
        <v>0.43355124014612567</v>
      </c>
      <c r="P376" s="3">
        <v>6.0700000000000012</v>
      </c>
      <c r="Q376" s="3">
        <v>8.7977777777777781</v>
      </c>
      <c r="R376" s="3">
        <f>SUM(Table2[[#This Row],[Qualified Activities Professional Hours]:[Other Activities Professional Hours]])/Table2[[#This Row],[MDS Census]]</f>
        <v>0.25727744664487601</v>
      </c>
      <c r="S376" s="3">
        <v>3.0284444444444443</v>
      </c>
      <c r="T376" s="3">
        <v>5.1806666666666681</v>
      </c>
      <c r="U376" s="3">
        <v>0</v>
      </c>
      <c r="V376" s="3">
        <f>SUM(Table2[[#This Row],[Occupational Therapist Hours]:[OT Aide Hours]])/Table2[[#This Row],[MDS Census]]</f>
        <v>0.14205345125937321</v>
      </c>
      <c r="W376" s="3">
        <v>2.6582222222222223</v>
      </c>
      <c r="X376" s="3">
        <v>4.9190000000000014</v>
      </c>
      <c r="Y376" s="3">
        <v>9.9580000000000002</v>
      </c>
      <c r="Z376" s="3">
        <f>SUM(Table2[[#This Row],[Physical Therapist (PT) Hours]:[PT Aide Hours]])/Table2[[#This Row],[MDS Census]]</f>
        <v>0.30343587771582392</v>
      </c>
      <c r="AA376" s="3">
        <v>0</v>
      </c>
      <c r="AB376" s="3">
        <v>0</v>
      </c>
      <c r="AC376" s="3">
        <v>0</v>
      </c>
      <c r="AD376" s="3">
        <v>0</v>
      </c>
      <c r="AE376" s="3">
        <v>0</v>
      </c>
      <c r="AF376" s="3">
        <v>0</v>
      </c>
      <c r="AG376" s="3">
        <v>0</v>
      </c>
      <c r="AH376" s="1" t="s">
        <v>374</v>
      </c>
      <c r="AI376" s="17">
        <v>7</v>
      </c>
      <c r="AJ376" s="1"/>
    </row>
    <row r="377" spans="1:36" x14ac:dyDescent="0.2">
      <c r="A377" s="1" t="s">
        <v>479</v>
      </c>
      <c r="B377" s="1" t="s">
        <v>856</v>
      </c>
      <c r="C377" s="1" t="s">
        <v>1056</v>
      </c>
      <c r="D377" s="1" t="s">
        <v>1276</v>
      </c>
      <c r="E377" s="3">
        <v>96.63333333333334</v>
      </c>
      <c r="F377" s="3">
        <v>5.2444444444444445</v>
      </c>
      <c r="G377" s="3">
        <v>0</v>
      </c>
      <c r="H377" s="3">
        <v>0.60355555555555562</v>
      </c>
      <c r="I377" s="3">
        <v>5.7777777777777777</v>
      </c>
      <c r="J377" s="3">
        <v>0</v>
      </c>
      <c r="K377" s="3">
        <v>0</v>
      </c>
      <c r="L377" s="3">
        <v>6.4297777777777787</v>
      </c>
      <c r="M377" s="3">
        <v>9.2027777777777775</v>
      </c>
      <c r="N377" s="3">
        <v>0</v>
      </c>
      <c r="O377" s="3">
        <f>SUM(Table2[[#This Row],[Qualified Social Work Staff Hours]:[Other Social Work Staff Hours]])/Table2[[#This Row],[MDS Census]]</f>
        <v>9.5233988731746572E-2</v>
      </c>
      <c r="P377" s="3">
        <v>5.7416666666666663</v>
      </c>
      <c r="Q377" s="3">
        <v>20.044444444444444</v>
      </c>
      <c r="R377" s="3">
        <f>SUM(Table2[[#This Row],[Qualified Activities Professional Hours]:[Other Activities Professional Hours]])/Table2[[#This Row],[MDS Census]]</f>
        <v>0.26684488904219844</v>
      </c>
      <c r="S377" s="3">
        <v>4.6468888888888866</v>
      </c>
      <c r="T377" s="3">
        <v>10.468222222222225</v>
      </c>
      <c r="U377" s="3">
        <v>0</v>
      </c>
      <c r="V377" s="3">
        <f>SUM(Table2[[#This Row],[Occupational Therapist Hours]:[OT Aide Hours]])/Table2[[#This Row],[MDS Census]]</f>
        <v>0.15641715534092215</v>
      </c>
      <c r="W377" s="3">
        <v>4.9610000000000021</v>
      </c>
      <c r="X377" s="3">
        <v>11.925000000000001</v>
      </c>
      <c r="Y377" s="3">
        <v>0</v>
      </c>
      <c r="Z377" s="3">
        <f>SUM(Table2[[#This Row],[Physical Therapist (PT) Hours]:[PT Aide Hours]])/Table2[[#This Row],[MDS Census]]</f>
        <v>0.17474301483270094</v>
      </c>
      <c r="AA377" s="3">
        <v>0</v>
      </c>
      <c r="AB377" s="3">
        <v>0</v>
      </c>
      <c r="AC377" s="3">
        <v>0</v>
      </c>
      <c r="AD377" s="3">
        <v>0</v>
      </c>
      <c r="AE377" s="3">
        <v>0</v>
      </c>
      <c r="AF377" s="3">
        <v>3.588888888888889</v>
      </c>
      <c r="AG377" s="3">
        <v>0</v>
      </c>
      <c r="AH377" s="1" t="s">
        <v>375</v>
      </c>
      <c r="AI377" s="17">
        <v>7</v>
      </c>
      <c r="AJ377" s="1"/>
    </row>
    <row r="378" spans="1:36" x14ac:dyDescent="0.2">
      <c r="A378" s="1" t="s">
        <v>479</v>
      </c>
      <c r="B378" s="1" t="s">
        <v>857</v>
      </c>
      <c r="C378" s="1" t="s">
        <v>1063</v>
      </c>
      <c r="D378" s="1" t="s">
        <v>1272</v>
      </c>
      <c r="E378" s="3">
        <v>61.788888888888891</v>
      </c>
      <c r="F378" s="3">
        <v>5.333333333333333</v>
      </c>
      <c r="G378" s="3">
        <v>0</v>
      </c>
      <c r="H378" s="3">
        <v>0.21133333333333337</v>
      </c>
      <c r="I378" s="3">
        <v>0</v>
      </c>
      <c r="J378" s="3">
        <v>0</v>
      </c>
      <c r="K378" s="3">
        <v>0</v>
      </c>
      <c r="L378" s="3">
        <v>1.7397777777777776</v>
      </c>
      <c r="M378" s="3">
        <v>0</v>
      </c>
      <c r="N378" s="3">
        <v>0</v>
      </c>
      <c r="O378" s="3">
        <f>SUM(Table2[[#This Row],[Qualified Social Work Staff Hours]:[Other Social Work Staff Hours]])/Table2[[#This Row],[MDS Census]]</f>
        <v>0</v>
      </c>
      <c r="P378" s="3">
        <v>0</v>
      </c>
      <c r="Q378" s="3">
        <v>0</v>
      </c>
      <c r="R378" s="3">
        <f>SUM(Table2[[#This Row],[Qualified Activities Professional Hours]:[Other Activities Professional Hours]])/Table2[[#This Row],[MDS Census]]</f>
        <v>0</v>
      </c>
      <c r="S378" s="3">
        <v>4.8933333333333335</v>
      </c>
      <c r="T378" s="3">
        <v>4.5905555555555537</v>
      </c>
      <c r="U378" s="3">
        <v>0</v>
      </c>
      <c r="V378" s="3">
        <f>SUM(Table2[[#This Row],[Occupational Therapist Hours]:[OT Aide Hours]])/Table2[[#This Row],[MDS Census]]</f>
        <v>0.15348858119043335</v>
      </c>
      <c r="W378" s="3">
        <v>4.1925555555555558</v>
      </c>
      <c r="X378" s="3">
        <v>8.6818888888888903</v>
      </c>
      <c r="Y378" s="3">
        <v>0</v>
      </c>
      <c r="Z378" s="3">
        <f>SUM(Table2[[#This Row],[Physical Therapist (PT) Hours]:[PT Aide Hours]])/Table2[[#This Row],[MDS Census]]</f>
        <v>0.20836180543067795</v>
      </c>
      <c r="AA378" s="3">
        <v>0</v>
      </c>
      <c r="AB378" s="3">
        <v>0</v>
      </c>
      <c r="AC378" s="3">
        <v>0</v>
      </c>
      <c r="AD378" s="3">
        <v>0</v>
      </c>
      <c r="AE378" s="3">
        <v>0</v>
      </c>
      <c r="AF378" s="3">
        <v>0</v>
      </c>
      <c r="AG378" s="3">
        <v>0</v>
      </c>
      <c r="AH378" s="1" t="s">
        <v>376</v>
      </c>
      <c r="AI378" s="17">
        <v>7</v>
      </c>
      <c r="AJ378" s="1"/>
    </row>
    <row r="379" spans="1:36" x14ac:dyDescent="0.2">
      <c r="A379" s="1" t="s">
        <v>479</v>
      </c>
      <c r="B379" s="1" t="s">
        <v>858</v>
      </c>
      <c r="C379" s="1" t="s">
        <v>1031</v>
      </c>
      <c r="D379" s="1" t="s">
        <v>1203</v>
      </c>
      <c r="E379" s="3">
        <v>34.388888888888886</v>
      </c>
      <c r="F379" s="3">
        <v>4.9777777777777779</v>
      </c>
      <c r="G379" s="3">
        <v>0.3611111111111111</v>
      </c>
      <c r="H379" s="3">
        <v>0.14166666666666666</v>
      </c>
      <c r="I379" s="3">
        <v>1.5422222222222224</v>
      </c>
      <c r="J379" s="3">
        <v>0</v>
      </c>
      <c r="K379" s="3">
        <v>0</v>
      </c>
      <c r="L379" s="3">
        <v>3.9101111111111115</v>
      </c>
      <c r="M379" s="3">
        <v>10.533333333333333</v>
      </c>
      <c r="N379" s="3">
        <v>0</v>
      </c>
      <c r="O379" s="3">
        <f>SUM(Table2[[#This Row],[Qualified Social Work Staff Hours]:[Other Social Work Staff Hours]])/Table2[[#This Row],[MDS Census]]</f>
        <v>0.30630048465266563</v>
      </c>
      <c r="P379" s="3">
        <v>0</v>
      </c>
      <c r="Q379" s="3">
        <v>8.5977777777777806</v>
      </c>
      <c r="R379" s="3">
        <f>SUM(Table2[[#This Row],[Qualified Activities Professional Hours]:[Other Activities Professional Hours]])/Table2[[#This Row],[MDS Census]]</f>
        <v>0.25001615508885311</v>
      </c>
      <c r="S379" s="3">
        <v>4.8271111111111118</v>
      </c>
      <c r="T379" s="3">
        <v>4.557333333333335</v>
      </c>
      <c r="U379" s="3">
        <v>0</v>
      </c>
      <c r="V379" s="3">
        <f>SUM(Table2[[#This Row],[Occupational Therapist Hours]:[OT Aide Hours]])/Table2[[#This Row],[MDS Census]]</f>
        <v>0.27289176090468509</v>
      </c>
      <c r="W379" s="3">
        <v>7.6509999999999989</v>
      </c>
      <c r="X379" s="3">
        <v>5.8008888888888919</v>
      </c>
      <c r="Y379" s="3">
        <v>0</v>
      </c>
      <c r="Z379" s="3">
        <f>SUM(Table2[[#This Row],[Physical Therapist (PT) Hours]:[PT Aide Hours]])/Table2[[#This Row],[MDS Census]]</f>
        <v>0.3911696284329565</v>
      </c>
      <c r="AA379" s="3">
        <v>0</v>
      </c>
      <c r="AB379" s="3">
        <v>0</v>
      </c>
      <c r="AC379" s="3">
        <v>0</v>
      </c>
      <c r="AD379" s="3">
        <v>0</v>
      </c>
      <c r="AE379" s="3">
        <v>0</v>
      </c>
      <c r="AF379" s="3">
        <v>0</v>
      </c>
      <c r="AG379" s="3">
        <v>0</v>
      </c>
      <c r="AH379" s="1" t="s">
        <v>377</v>
      </c>
      <c r="AI379" s="17">
        <v>7</v>
      </c>
      <c r="AJ379" s="1"/>
    </row>
    <row r="380" spans="1:36" x14ac:dyDescent="0.2">
      <c r="A380" s="1" t="s">
        <v>479</v>
      </c>
      <c r="B380" s="1" t="s">
        <v>859</v>
      </c>
      <c r="C380" s="1" t="s">
        <v>1031</v>
      </c>
      <c r="D380" s="1" t="s">
        <v>1203</v>
      </c>
      <c r="E380" s="3">
        <v>44.255555555555553</v>
      </c>
      <c r="F380" s="3">
        <v>13.573666666666668</v>
      </c>
      <c r="G380" s="3">
        <v>0</v>
      </c>
      <c r="H380" s="3">
        <v>0</v>
      </c>
      <c r="I380" s="3">
        <v>0</v>
      </c>
      <c r="J380" s="3">
        <v>0</v>
      </c>
      <c r="K380" s="3">
        <v>0</v>
      </c>
      <c r="L380" s="3">
        <v>0.23511111111111108</v>
      </c>
      <c r="M380" s="3">
        <v>11.88955555555556</v>
      </c>
      <c r="N380" s="3">
        <v>0</v>
      </c>
      <c r="O380" s="3">
        <f>SUM(Table2[[#This Row],[Qualified Social Work Staff Hours]:[Other Social Work Staff Hours]])/Table2[[#This Row],[MDS Census]]</f>
        <v>0.26865679136329412</v>
      </c>
      <c r="P380" s="3">
        <v>5.3864444444444457</v>
      </c>
      <c r="Q380" s="3">
        <v>0</v>
      </c>
      <c r="R380" s="3">
        <f>SUM(Table2[[#This Row],[Qualified Activities Professional Hours]:[Other Activities Professional Hours]])/Table2[[#This Row],[MDS Census]]</f>
        <v>0.12171227717800656</v>
      </c>
      <c r="S380" s="3">
        <v>0.32466666666666671</v>
      </c>
      <c r="T380" s="3">
        <v>1.2109999999999999</v>
      </c>
      <c r="U380" s="3">
        <v>0</v>
      </c>
      <c r="V380" s="3">
        <f>SUM(Table2[[#This Row],[Occupational Therapist Hours]:[OT Aide Hours]])/Table2[[#This Row],[MDS Census]]</f>
        <v>3.4699974893296508E-2</v>
      </c>
      <c r="W380" s="3">
        <v>9.1111111111111101E-2</v>
      </c>
      <c r="X380" s="3">
        <v>0.77600000000000002</v>
      </c>
      <c r="Y380" s="3">
        <v>0</v>
      </c>
      <c r="Z380" s="3">
        <f>SUM(Table2[[#This Row],[Physical Therapist (PT) Hours]:[PT Aide Hours]])/Table2[[#This Row],[MDS Census]]</f>
        <v>1.9593271403464726E-2</v>
      </c>
      <c r="AA380" s="3">
        <v>0</v>
      </c>
      <c r="AB380" s="3">
        <v>0</v>
      </c>
      <c r="AC380" s="3">
        <v>0</v>
      </c>
      <c r="AD380" s="3">
        <v>0</v>
      </c>
      <c r="AE380" s="3">
        <v>0</v>
      </c>
      <c r="AF380" s="3">
        <v>0</v>
      </c>
      <c r="AG380" s="3">
        <v>0</v>
      </c>
      <c r="AH380" s="1" t="s">
        <v>378</v>
      </c>
      <c r="AI380" s="17">
        <v>7</v>
      </c>
      <c r="AJ380" s="1"/>
    </row>
    <row r="381" spans="1:36" x14ac:dyDescent="0.2">
      <c r="A381" s="1" t="s">
        <v>479</v>
      </c>
      <c r="B381" s="1" t="s">
        <v>860</v>
      </c>
      <c r="C381" s="1" t="s">
        <v>1178</v>
      </c>
      <c r="D381" s="1" t="s">
        <v>1224</v>
      </c>
      <c r="E381" s="3">
        <v>41.611111111111114</v>
      </c>
      <c r="F381" s="3">
        <v>5.2833333333333332</v>
      </c>
      <c r="G381" s="3">
        <v>8.0555555555555561E-2</v>
      </c>
      <c r="H381" s="3">
        <v>0.43333333333333335</v>
      </c>
      <c r="I381" s="3">
        <v>0.31111111111111112</v>
      </c>
      <c r="J381" s="3">
        <v>0</v>
      </c>
      <c r="K381" s="3">
        <v>3.3333333333333333E-2</v>
      </c>
      <c r="L381" s="3">
        <v>0.79988888888888887</v>
      </c>
      <c r="M381" s="3">
        <v>4.9749999999999996</v>
      </c>
      <c r="N381" s="3">
        <v>0</v>
      </c>
      <c r="O381" s="3">
        <f>SUM(Table2[[#This Row],[Qualified Social Work Staff Hours]:[Other Social Work Staff Hours]])/Table2[[#This Row],[MDS Census]]</f>
        <v>0.11955941255006673</v>
      </c>
      <c r="P381" s="3">
        <v>5.291666666666667</v>
      </c>
      <c r="Q381" s="3">
        <v>4.7027777777777775</v>
      </c>
      <c r="R381" s="3">
        <f>SUM(Table2[[#This Row],[Qualified Activities Professional Hours]:[Other Activities Professional Hours]])/Table2[[#This Row],[MDS Census]]</f>
        <v>0.24018691588785043</v>
      </c>
      <c r="S381" s="3">
        <v>0.43611111111111112</v>
      </c>
      <c r="T381" s="3">
        <v>4.9542222222222216</v>
      </c>
      <c r="U381" s="3">
        <v>0</v>
      </c>
      <c r="V381" s="3">
        <f>SUM(Table2[[#This Row],[Occupational Therapist Hours]:[OT Aide Hours]])/Table2[[#This Row],[MDS Census]]</f>
        <v>0.12954072096128169</v>
      </c>
      <c r="W381" s="3">
        <v>0.88611111111111107</v>
      </c>
      <c r="X381" s="3">
        <v>4.6264444444444441</v>
      </c>
      <c r="Y381" s="3">
        <v>5.5</v>
      </c>
      <c r="Z381" s="3">
        <f>SUM(Table2[[#This Row],[Physical Therapist (PT) Hours]:[PT Aide Hours]])/Table2[[#This Row],[MDS Census]]</f>
        <v>0.2646542056074766</v>
      </c>
      <c r="AA381" s="3">
        <v>0</v>
      </c>
      <c r="AB381" s="3">
        <v>0</v>
      </c>
      <c r="AC381" s="3">
        <v>0</v>
      </c>
      <c r="AD381" s="3">
        <v>0</v>
      </c>
      <c r="AE381" s="3">
        <v>0</v>
      </c>
      <c r="AF381" s="3">
        <v>0</v>
      </c>
      <c r="AG381" s="3">
        <v>0</v>
      </c>
      <c r="AH381" s="1" t="s">
        <v>379</v>
      </c>
      <c r="AI381" s="17">
        <v>7</v>
      </c>
      <c r="AJ381" s="1"/>
    </row>
    <row r="382" spans="1:36" x14ac:dyDescent="0.2">
      <c r="A382" s="1" t="s">
        <v>479</v>
      </c>
      <c r="B382" s="1" t="s">
        <v>861</v>
      </c>
      <c r="C382" s="1" t="s">
        <v>1179</v>
      </c>
      <c r="D382" s="1" t="s">
        <v>1286</v>
      </c>
      <c r="E382" s="3">
        <v>61.111111111111114</v>
      </c>
      <c r="F382" s="3">
        <v>5.6888888888888891</v>
      </c>
      <c r="G382" s="3">
        <v>0.26666666666666666</v>
      </c>
      <c r="H382" s="3">
        <v>8.611111111111111E-2</v>
      </c>
      <c r="I382" s="3">
        <v>0.29722222222222222</v>
      </c>
      <c r="J382" s="3">
        <v>0</v>
      </c>
      <c r="K382" s="3">
        <v>0</v>
      </c>
      <c r="L382" s="3">
        <v>1.941777777777778</v>
      </c>
      <c r="M382" s="3">
        <v>0</v>
      </c>
      <c r="N382" s="3">
        <v>6.1</v>
      </c>
      <c r="O382" s="3">
        <f>SUM(Table2[[#This Row],[Qualified Social Work Staff Hours]:[Other Social Work Staff Hours]])/Table2[[#This Row],[MDS Census]]</f>
        <v>9.9818181818181806E-2</v>
      </c>
      <c r="P382" s="3">
        <v>4.9944444444444445</v>
      </c>
      <c r="Q382" s="3">
        <v>0</v>
      </c>
      <c r="R382" s="3">
        <f>SUM(Table2[[#This Row],[Qualified Activities Professional Hours]:[Other Activities Professional Hours]])/Table2[[#This Row],[MDS Census]]</f>
        <v>8.1727272727272718E-2</v>
      </c>
      <c r="S382" s="3">
        <v>1.0324444444444443</v>
      </c>
      <c r="T382" s="3">
        <v>5.4473333333333311</v>
      </c>
      <c r="U382" s="3">
        <v>0</v>
      </c>
      <c r="V382" s="3">
        <f>SUM(Table2[[#This Row],[Occupational Therapist Hours]:[OT Aide Hours]])/Table2[[#This Row],[MDS Census]]</f>
        <v>0.10603272727272722</v>
      </c>
      <c r="W382" s="3">
        <v>0.30722222222222223</v>
      </c>
      <c r="X382" s="3">
        <v>5.3538888888888891</v>
      </c>
      <c r="Y382" s="3">
        <v>0</v>
      </c>
      <c r="Z382" s="3">
        <f>SUM(Table2[[#This Row],[Physical Therapist (PT) Hours]:[PT Aide Hours]])/Table2[[#This Row],[MDS Census]]</f>
        <v>9.2636363636363642E-2</v>
      </c>
      <c r="AA382" s="3">
        <v>0</v>
      </c>
      <c r="AB382" s="3">
        <v>0</v>
      </c>
      <c r="AC382" s="3">
        <v>0</v>
      </c>
      <c r="AD382" s="3">
        <v>0</v>
      </c>
      <c r="AE382" s="3">
        <v>0</v>
      </c>
      <c r="AF382" s="3">
        <v>0</v>
      </c>
      <c r="AG382" s="3">
        <v>0</v>
      </c>
      <c r="AH382" s="1" t="s">
        <v>380</v>
      </c>
      <c r="AI382" s="17">
        <v>7</v>
      </c>
      <c r="AJ382" s="1"/>
    </row>
    <row r="383" spans="1:36" x14ac:dyDescent="0.2">
      <c r="A383" s="1" t="s">
        <v>479</v>
      </c>
      <c r="B383" s="1" t="s">
        <v>862</v>
      </c>
      <c r="C383" s="1" t="s">
        <v>1035</v>
      </c>
      <c r="D383" s="1" t="s">
        <v>1204</v>
      </c>
      <c r="E383" s="3">
        <v>41.855555555555554</v>
      </c>
      <c r="F383" s="3">
        <v>5.6888888888888891</v>
      </c>
      <c r="G383" s="3">
        <v>0</v>
      </c>
      <c r="H383" s="3">
        <v>0</v>
      </c>
      <c r="I383" s="3">
        <v>0.15833333333333333</v>
      </c>
      <c r="J383" s="3">
        <v>0</v>
      </c>
      <c r="K383" s="3">
        <v>0</v>
      </c>
      <c r="L383" s="3">
        <v>1.6205555555555555</v>
      </c>
      <c r="M383" s="3">
        <v>0</v>
      </c>
      <c r="N383" s="3">
        <v>3.4081111111111109</v>
      </c>
      <c r="O383" s="3">
        <f>SUM(Table2[[#This Row],[Qualified Social Work Staff Hours]:[Other Social Work Staff Hours]])/Table2[[#This Row],[MDS Census]]</f>
        <v>8.1425537563047518E-2</v>
      </c>
      <c r="P383" s="3">
        <v>0</v>
      </c>
      <c r="Q383" s="3">
        <v>10.431222222222221</v>
      </c>
      <c r="R383" s="3">
        <f>SUM(Table2[[#This Row],[Qualified Activities Professional Hours]:[Other Activities Professional Hours]])/Table2[[#This Row],[MDS Census]]</f>
        <v>0.24921953809397396</v>
      </c>
      <c r="S383" s="3">
        <v>2.3435555555555556</v>
      </c>
      <c r="T383" s="3">
        <v>4.8012222222222221</v>
      </c>
      <c r="U383" s="3">
        <v>0</v>
      </c>
      <c r="V383" s="3">
        <f>SUM(Table2[[#This Row],[Occupational Therapist Hours]:[OT Aide Hours]])/Table2[[#This Row],[MDS Census]]</f>
        <v>0.17070082293602337</v>
      </c>
      <c r="W383" s="3">
        <v>1.2902222222222224</v>
      </c>
      <c r="X383" s="3">
        <v>3.3288888888888892</v>
      </c>
      <c r="Y383" s="3">
        <v>2.1497777777777785</v>
      </c>
      <c r="Z383" s="3">
        <f>SUM(Table2[[#This Row],[Physical Therapist (PT) Hours]:[PT Aide Hours]])/Table2[[#This Row],[MDS Census]]</f>
        <v>0.16172020175205737</v>
      </c>
      <c r="AA383" s="3">
        <v>0</v>
      </c>
      <c r="AB383" s="3">
        <v>0</v>
      </c>
      <c r="AC383" s="3">
        <v>0</v>
      </c>
      <c r="AD383" s="3">
        <v>0</v>
      </c>
      <c r="AE383" s="3">
        <v>0</v>
      </c>
      <c r="AF383" s="3">
        <v>0</v>
      </c>
      <c r="AG383" s="3">
        <v>0</v>
      </c>
      <c r="AH383" s="1" t="s">
        <v>381</v>
      </c>
      <c r="AI383" s="17">
        <v>7</v>
      </c>
      <c r="AJ383" s="1"/>
    </row>
    <row r="384" spans="1:36" x14ac:dyDescent="0.2">
      <c r="A384" s="1" t="s">
        <v>479</v>
      </c>
      <c r="B384" s="1" t="s">
        <v>863</v>
      </c>
      <c r="C384" s="1" t="s">
        <v>1180</v>
      </c>
      <c r="D384" s="1" t="s">
        <v>1245</v>
      </c>
      <c r="E384" s="3">
        <v>26.81111111111111</v>
      </c>
      <c r="F384" s="3">
        <v>5.6888888888888891</v>
      </c>
      <c r="G384" s="3">
        <v>0</v>
      </c>
      <c r="H384" s="3">
        <v>0</v>
      </c>
      <c r="I384" s="3">
        <v>0.13333333333333333</v>
      </c>
      <c r="J384" s="3">
        <v>0</v>
      </c>
      <c r="K384" s="3">
        <v>0</v>
      </c>
      <c r="L384" s="3">
        <v>0</v>
      </c>
      <c r="M384" s="3">
        <v>0</v>
      </c>
      <c r="N384" s="3">
        <v>0</v>
      </c>
      <c r="O384" s="3">
        <f>SUM(Table2[[#This Row],[Qualified Social Work Staff Hours]:[Other Social Work Staff Hours]])/Table2[[#This Row],[MDS Census]]</f>
        <v>0</v>
      </c>
      <c r="P384" s="3">
        <v>0</v>
      </c>
      <c r="Q384" s="3">
        <v>0</v>
      </c>
      <c r="R384" s="3">
        <f>SUM(Table2[[#This Row],[Qualified Activities Professional Hours]:[Other Activities Professional Hours]])/Table2[[#This Row],[MDS Census]]</f>
        <v>0</v>
      </c>
      <c r="S384" s="3">
        <v>0.16766666666666666</v>
      </c>
      <c r="T384" s="3">
        <v>0.8734444444444448</v>
      </c>
      <c r="U384" s="3">
        <v>0</v>
      </c>
      <c r="V384" s="3">
        <f>SUM(Table2[[#This Row],[Occupational Therapist Hours]:[OT Aide Hours]])/Table2[[#This Row],[MDS Census]]</f>
        <v>3.8831330294239554E-2</v>
      </c>
      <c r="W384" s="3">
        <v>0.15033333333333332</v>
      </c>
      <c r="X384" s="3">
        <v>2.612888888888889</v>
      </c>
      <c r="Y384" s="3">
        <v>0</v>
      </c>
      <c r="Z384" s="3">
        <f>SUM(Table2[[#This Row],[Physical Therapist (PT) Hours]:[PT Aide Hours]])/Table2[[#This Row],[MDS Census]]</f>
        <v>0.10306257770410278</v>
      </c>
      <c r="AA384" s="3">
        <v>0</v>
      </c>
      <c r="AB384" s="3">
        <v>0</v>
      </c>
      <c r="AC384" s="3">
        <v>0</v>
      </c>
      <c r="AD384" s="3">
        <v>0</v>
      </c>
      <c r="AE384" s="3">
        <v>0</v>
      </c>
      <c r="AF384" s="3">
        <v>0</v>
      </c>
      <c r="AG384" s="3">
        <v>0</v>
      </c>
      <c r="AH384" s="1" t="s">
        <v>382</v>
      </c>
      <c r="AI384" s="17">
        <v>7</v>
      </c>
      <c r="AJ384" s="1"/>
    </row>
    <row r="385" spans="1:36" x14ac:dyDescent="0.2">
      <c r="A385" s="1" t="s">
        <v>479</v>
      </c>
      <c r="B385" s="1" t="s">
        <v>864</v>
      </c>
      <c r="C385" s="1" t="s">
        <v>1050</v>
      </c>
      <c r="D385" s="1" t="s">
        <v>1276</v>
      </c>
      <c r="E385" s="3">
        <v>41.233333333333334</v>
      </c>
      <c r="F385" s="3">
        <v>18.269444444444446</v>
      </c>
      <c r="G385" s="3">
        <v>0</v>
      </c>
      <c r="H385" s="3">
        <v>0</v>
      </c>
      <c r="I385" s="3">
        <v>0</v>
      </c>
      <c r="J385" s="3">
        <v>0</v>
      </c>
      <c r="K385" s="3">
        <v>0</v>
      </c>
      <c r="L385" s="3">
        <v>2.484666666666667</v>
      </c>
      <c r="M385" s="3">
        <v>0</v>
      </c>
      <c r="N385" s="3">
        <v>5.677777777777778</v>
      </c>
      <c r="O385" s="3">
        <f>SUM(Table2[[#This Row],[Qualified Social Work Staff Hours]:[Other Social Work Staff Hours]])/Table2[[#This Row],[MDS Census]]</f>
        <v>0.13769873349501482</v>
      </c>
      <c r="P385" s="3">
        <v>5.1583333333333332</v>
      </c>
      <c r="Q385" s="3">
        <v>0</v>
      </c>
      <c r="R385" s="3">
        <f>SUM(Table2[[#This Row],[Qualified Activities Professional Hours]:[Other Activities Professional Hours]])/Table2[[#This Row],[MDS Census]]</f>
        <v>0.12510105092966856</v>
      </c>
      <c r="S385" s="3">
        <v>0.57344444444444442</v>
      </c>
      <c r="T385" s="3">
        <v>2.6231111111111121</v>
      </c>
      <c r="U385" s="3">
        <v>0</v>
      </c>
      <c r="V385" s="3">
        <f>SUM(Table2[[#This Row],[Occupational Therapist Hours]:[OT Aide Hours]])/Table2[[#This Row],[MDS Census]]</f>
        <v>7.7523578550256017E-2</v>
      </c>
      <c r="W385" s="3">
        <v>0.74900000000000011</v>
      </c>
      <c r="X385" s="3">
        <v>2.4267777777777773</v>
      </c>
      <c r="Y385" s="3">
        <v>0</v>
      </c>
      <c r="Z385" s="3">
        <f>SUM(Table2[[#This Row],[Physical Therapist (PT) Hours]:[PT Aide Hours]])/Table2[[#This Row],[MDS Census]]</f>
        <v>7.7019671247642127E-2</v>
      </c>
      <c r="AA385" s="3">
        <v>0</v>
      </c>
      <c r="AB385" s="3">
        <v>0</v>
      </c>
      <c r="AC385" s="3">
        <v>0</v>
      </c>
      <c r="AD385" s="3">
        <v>0</v>
      </c>
      <c r="AE385" s="3">
        <v>0</v>
      </c>
      <c r="AF385" s="3">
        <v>0</v>
      </c>
      <c r="AG385" s="3">
        <v>0</v>
      </c>
      <c r="AH385" s="1" t="s">
        <v>383</v>
      </c>
      <c r="AI385" s="17">
        <v>7</v>
      </c>
      <c r="AJ385" s="1"/>
    </row>
    <row r="386" spans="1:36" x14ac:dyDescent="0.2">
      <c r="A386" s="1" t="s">
        <v>479</v>
      </c>
      <c r="B386" s="1" t="s">
        <v>865</v>
      </c>
      <c r="C386" s="1" t="s">
        <v>1181</v>
      </c>
      <c r="D386" s="1" t="s">
        <v>1267</v>
      </c>
      <c r="E386" s="3">
        <v>48.56666666666667</v>
      </c>
      <c r="F386" s="3">
        <v>5.6101111111111104</v>
      </c>
      <c r="G386" s="3">
        <v>0</v>
      </c>
      <c r="H386" s="3">
        <v>0</v>
      </c>
      <c r="I386" s="3">
        <v>5.2777777777777778E-2</v>
      </c>
      <c r="J386" s="3">
        <v>0</v>
      </c>
      <c r="K386" s="3">
        <v>0</v>
      </c>
      <c r="L386" s="3">
        <v>1.4678888888888888</v>
      </c>
      <c r="M386" s="3">
        <v>0</v>
      </c>
      <c r="N386" s="3">
        <v>5.8947777777777803</v>
      </c>
      <c r="O386" s="3">
        <f>SUM(Table2[[#This Row],[Qualified Social Work Staff Hours]:[Other Social Work Staff Hours]])/Table2[[#This Row],[MDS Census]]</f>
        <v>0.12137497140242512</v>
      </c>
      <c r="P386" s="3">
        <v>0</v>
      </c>
      <c r="Q386" s="3">
        <v>5.4861111111111098</v>
      </c>
      <c r="R386" s="3">
        <f>SUM(Table2[[#This Row],[Qualified Activities Professional Hours]:[Other Activities Professional Hours]])/Table2[[#This Row],[MDS Census]]</f>
        <v>0.11296042095630288</v>
      </c>
      <c r="S386" s="3">
        <v>1.0041111111111112</v>
      </c>
      <c r="T386" s="3">
        <v>3.0717777777777795</v>
      </c>
      <c r="U386" s="3">
        <v>0</v>
      </c>
      <c r="V386" s="3">
        <f>SUM(Table2[[#This Row],[Occupational Therapist Hours]:[OT Aide Hours]])/Table2[[#This Row],[MDS Census]]</f>
        <v>8.3923587279798706E-2</v>
      </c>
      <c r="W386" s="3">
        <v>1.1182222222222225</v>
      </c>
      <c r="X386" s="3">
        <v>4.4513333333333325</v>
      </c>
      <c r="Y386" s="3">
        <v>0.12922222222222221</v>
      </c>
      <c r="Z386" s="3">
        <f>SUM(Table2[[#This Row],[Physical Therapist (PT) Hours]:[PT Aide Hours]])/Table2[[#This Row],[MDS Census]]</f>
        <v>0.11733928162891784</v>
      </c>
      <c r="AA386" s="3">
        <v>0</v>
      </c>
      <c r="AB386" s="3">
        <v>0</v>
      </c>
      <c r="AC386" s="3">
        <v>0</v>
      </c>
      <c r="AD386" s="3">
        <v>0</v>
      </c>
      <c r="AE386" s="3">
        <v>0</v>
      </c>
      <c r="AF386" s="3">
        <v>0</v>
      </c>
      <c r="AG386" s="3">
        <v>0</v>
      </c>
      <c r="AH386" s="1" t="s">
        <v>384</v>
      </c>
      <c r="AI386" s="17">
        <v>7</v>
      </c>
      <c r="AJ386" s="1"/>
    </row>
    <row r="387" spans="1:36" x14ac:dyDescent="0.2">
      <c r="A387" s="1" t="s">
        <v>479</v>
      </c>
      <c r="B387" s="1" t="s">
        <v>866</v>
      </c>
      <c r="C387" s="1" t="s">
        <v>1012</v>
      </c>
      <c r="D387" s="1" t="s">
        <v>1229</v>
      </c>
      <c r="E387" s="3">
        <v>36.255555555555553</v>
      </c>
      <c r="F387" s="3">
        <v>5.6</v>
      </c>
      <c r="G387" s="3">
        <v>9.7777777777777783E-2</v>
      </c>
      <c r="H387" s="3">
        <v>0.1</v>
      </c>
      <c r="I387" s="3">
        <v>0</v>
      </c>
      <c r="J387" s="3">
        <v>0</v>
      </c>
      <c r="K387" s="3">
        <v>0</v>
      </c>
      <c r="L387" s="3">
        <v>0.81188888888888899</v>
      </c>
      <c r="M387" s="3">
        <v>0</v>
      </c>
      <c r="N387" s="3">
        <v>7.560666666666668</v>
      </c>
      <c r="O387" s="3">
        <f>SUM(Table2[[#This Row],[Qualified Social Work Staff Hours]:[Other Social Work Staff Hours]])/Table2[[#This Row],[MDS Census]]</f>
        <v>0.20853815507201967</v>
      </c>
      <c r="P387" s="3">
        <v>0</v>
      </c>
      <c r="Q387" s="3">
        <v>4.5042222222222223</v>
      </c>
      <c r="R387" s="3">
        <f>SUM(Table2[[#This Row],[Qualified Activities Professional Hours]:[Other Activities Professional Hours]])/Table2[[#This Row],[MDS Census]]</f>
        <v>0.12423536622739811</v>
      </c>
      <c r="S387" s="3">
        <v>0.67899999999999994</v>
      </c>
      <c r="T387" s="3">
        <v>4.0095555555555569</v>
      </c>
      <c r="U387" s="3">
        <v>0</v>
      </c>
      <c r="V387" s="3">
        <f>SUM(Table2[[#This Row],[Occupational Therapist Hours]:[OT Aide Hours]])/Table2[[#This Row],[MDS Census]]</f>
        <v>0.12931964449892741</v>
      </c>
      <c r="W387" s="3">
        <v>0.46022222222222225</v>
      </c>
      <c r="X387" s="3">
        <v>3.4502222222222225</v>
      </c>
      <c r="Y387" s="3">
        <v>0</v>
      </c>
      <c r="Z387" s="3">
        <f>SUM(Table2[[#This Row],[Physical Therapist (PT) Hours]:[PT Aide Hours]])/Table2[[#This Row],[MDS Census]]</f>
        <v>0.107857799570947</v>
      </c>
      <c r="AA387" s="3">
        <v>0</v>
      </c>
      <c r="AB387" s="3">
        <v>0</v>
      </c>
      <c r="AC387" s="3">
        <v>0</v>
      </c>
      <c r="AD387" s="3">
        <v>0</v>
      </c>
      <c r="AE387" s="3">
        <v>0</v>
      </c>
      <c r="AF387" s="3">
        <v>0</v>
      </c>
      <c r="AG387" s="3">
        <v>0</v>
      </c>
      <c r="AH387" s="1" t="s">
        <v>385</v>
      </c>
      <c r="AI387" s="17">
        <v>7</v>
      </c>
      <c r="AJ387" s="1"/>
    </row>
    <row r="388" spans="1:36" x14ac:dyDescent="0.2">
      <c r="A388" s="1" t="s">
        <v>479</v>
      </c>
      <c r="B388" s="1" t="s">
        <v>867</v>
      </c>
      <c r="C388" s="1" t="s">
        <v>1070</v>
      </c>
      <c r="D388" s="1" t="s">
        <v>1230</v>
      </c>
      <c r="E388" s="3">
        <v>35.166666666666664</v>
      </c>
      <c r="F388" s="3">
        <v>5.1698888888888899</v>
      </c>
      <c r="G388" s="3">
        <v>0</v>
      </c>
      <c r="H388" s="3">
        <v>0</v>
      </c>
      <c r="I388" s="3">
        <v>0.14444444444444443</v>
      </c>
      <c r="J388" s="3">
        <v>0</v>
      </c>
      <c r="K388" s="3">
        <v>0</v>
      </c>
      <c r="L388" s="3">
        <v>1.9415555555555548</v>
      </c>
      <c r="M388" s="3">
        <v>0</v>
      </c>
      <c r="N388" s="3">
        <v>5.1817777777777767</v>
      </c>
      <c r="O388" s="3">
        <f>SUM(Table2[[#This Row],[Qualified Social Work Staff Hours]:[Other Social Work Staff Hours]])/Table2[[#This Row],[MDS Census]]</f>
        <v>0.14734913112164294</v>
      </c>
      <c r="P388" s="3">
        <v>0</v>
      </c>
      <c r="Q388" s="3">
        <v>10.049444444444445</v>
      </c>
      <c r="R388" s="3">
        <f>SUM(Table2[[#This Row],[Qualified Activities Professional Hours]:[Other Activities Professional Hours]])/Table2[[#This Row],[MDS Census]]</f>
        <v>0.2857661927330174</v>
      </c>
      <c r="S388" s="3">
        <v>0.86866666666666659</v>
      </c>
      <c r="T388" s="3">
        <v>3.0087777777777784</v>
      </c>
      <c r="U388" s="3">
        <v>0</v>
      </c>
      <c r="V388" s="3">
        <f>SUM(Table2[[#This Row],[Occupational Therapist Hours]:[OT Aide Hours]])/Table2[[#This Row],[MDS Census]]</f>
        <v>0.11025908372827806</v>
      </c>
      <c r="W388" s="3">
        <v>3.2776666666666667</v>
      </c>
      <c r="X388" s="3">
        <v>1.2819999999999998</v>
      </c>
      <c r="Y388" s="3">
        <v>0</v>
      </c>
      <c r="Z388" s="3">
        <f>SUM(Table2[[#This Row],[Physical Therapist (PT) Hours]:[PT Aide Hours]])/Table2[[#This Row],[MDS Census]]</f>
        <v>0.12965876777251187</v>
      </c>
      <c r="AA388" s="3">
        <v>0</v>
      </c>
      <c r="AB388" s="3">
        <v>0</v>
      </c>
      <c r="AC388" s="3">
        <v>0</v>
      </c>
      <c r="AD388" s="3">
        <v>0</v>
      </c>
      <c r="AE388" s="3">
        <v>0</v>
      </c>
      <c r="AF388" s="3">
        <v>0</v>
      </c>
      <c r="AG388" s="3">
        <v>0</v>
      </c>
      <c r="AH388" s="1" t="s">
        <v>386</v>
      </c>
      <c r="AI388" s="17">
        <v>7</v>
      </c>
      <c r="AJ388" s="1"/>
    </row>
    <row r="389" spans="1:36" x14ac:dyDescent="0.2">
      <c r="A389" s="1" t="s">
        <v>479</v>
      </c>
      <c r="B389" s="1" t="s">
        <v>868</v>
      </c>
      <c r="C389" s="1" t="s">
        <v>1182</v>
      </c>
      <c r="D389" s="1" t="s">
        <v>1255</v>
      </c>
      <c r="E389" s="3">
        <v>84.544444444444451</v>
      </c>
      <c r="F389" s="3">
        <v>7.6</v>
      </c>
      <c r="G389" s="3">
        <v>0.31111111111111112</v>
      </c>
      <c r="H389" s="3">
        <v>0.26666666666666666</v>
      </c>
      <c r="I389" s="3">
        <v>0.53333333333333333</v>
      </c>
      <c r="J389" s="3">
        <v>0</v>
      </c>
      <c r="K389" s="3">
        <v>0</v>
      </c>
      <c r="L389" s="3">
        <v>4.8445555555555551</v>
      </c>
      <c r="M389" s="3">
        <v>5.6</v>
      </c>
      <c r="N389" s="3">
        <v>0</v>
      </c>
      <c r="O389" s="3">
        <f>SUM(Table2[[#This Row],[Qualified Social Work Staff Hours]:[Other Social Work Staff Hours]])/Table2[[#This Row],[MDS Census]]</f>
        <v>6.6237350505979745E-2</v>
      </c>
      <c r="P389" s="3">
        <v>5.1167777777777781</v>
      </c>
      <c r="Q389" s="3">
        <v>9.6514444444444436</v>
      </c>
      <c r="R389" s="3">
        <f>SUM(Table2[[#This Row],[Qualified Activities Professional Hours]:[Other Activities Professional Hours]])/Table2[[#This Row],[MDS Census]]</f>
        <v>0.17467998422920222</v>
      </c>
      <c r="S389" s="3">
        <v>1.1942222222222221</v>
      </c>
      <c r="T389" s="3">
        <v>4.3890000000000002</v>
      </c>
      <c r="U389" s="3">
        <v>0</v>
      </c>
      <c r="V389" s="3">
        <f>SUM(Table2[[#This Row],[Occupational Therapist Hours]:[OT Aide Hours]])/Table2[[#This Row],[MDS Census]]</f>
        <v>6.6038901301090802E-2</v>
      </c>
      <c r="W389" s="3">
        <v>4.1158888888888905</v>
      </c>
      <c r="X389" s="3">
        <v>4.3170000000000002</v>
      </c>
      <c r="Y389" s="3">
        <v>0</v>
      </c>
      <c r="Z389" s="3">
        <f>SUM(Table2[[#This Row],[Physical Therapist (PT) Hours]:[PT Aide Hours]])/Table2[[#This Row],[MDS Census]]</f>
        <v>9.9745038769877781E-2</v>
      </c>
      <c r="AA389" s="3">
        <v>0</v>
      </c>
      <c r="AB389" s="3">
        <v>0</v>
      </c>
      <c r="AC389" s="3">
        <v>0</v>
      </c>
      <c r="AD389" s="3">
        <v>0</v>
      </c>
      <c r="AE389" s="3">
        <v>0</v>
      </c>
      <c r="AF389" s="3">
        <v>0</v>
      </c>
      <c r="AG389" s="3">
        <v>0</v>
      </c>
      <c r="AH389" s="1" t="s">
        <v>387</v>
      </c>
      <c r="AI389" s="17">
        <v>7</v>
      </c>
      <c r="AJ389" s="1"/>
    </row>
    <row r="390" spans="1:36" x14ac:dyDescent="0.2">
      <c r="A390" s="1" t="s">
        <v>479</v>
      </c>
      <c r="B390" s="1" t="s">
        <v>869</v>
      </c>
      <c r="C390" s="1" t="s">
        <v>1063</v>
      </c>
      <c r="D390" s="1" t="s">
        <v>1272</v>
      </c>
      <c r="E390" s="3">
        <v>62.37777777777778</v>
      </c>
      <c r="F390" s="3">
        <v>4.8888888888888893</v>
      </c>
      <c r="G390" s="3">
        <v>3.3333333333333333E-2</v>
      </c>
      <c r="H390" s="3">
        <v>0.94444444444444442</v>
      </c>
      <c r="I390" s="3">
        <v>0.8</v>
      </c>
      <c r="J390" s="3">
        <v>0</v>
      </c>
      <c r="K390" s="3">
        <v>0</v>
      </c>
      <c r="L390" s="3">
        <v>7.2785555555555508</v>
      </c>
      <c r="M390" s="3">
        <v>0</v>
      </c>
      <c r="N390" s="3">
        <v>12.891666666666667</v>
      </c>
      <c r="O390" s="3">
        <f>SUM(Table2[[#This Row],[Qualified Social Work Staff Hours]:[Other Social Work Staff Hours]])/Table2[[#This Row],[MDS Census]]</f>
        <v>0.20667082294264338</v>
      </c>
      <c r="P390" s="3">
        <v>5.5111111111111111</v>
      </c>
      <c r="Q390" s="3">
        <v>20.463888888888889</v>
      </c>
      <c r="R390" s="3">
        <f>SUM(Table2[[#This Row],[Qualified Activities Professional Hours]:[Other Activities Professional Hours]])/Table2[[#This Row],[MDS Census]]</f>
        <v>0.4164143213395084</v>
      </c>
      <c r="S390" s="3">
        <v>6.7991111111111104</v>
      </c>
      <c r="T390" s="3">
        <v>9.3388888888888832</v>
      </c>
      <c r="U390" s="3">
        <v>0</v>
      </c>
      <c r="V390" s="3">
        <f>SUM(Table2[[#This Row],[Occupational Therapist Hours]:[OT Aide Hours]])/Table2[[#This Row],[MDS Census]]</f>
        <v>0.25871392946205907</v>
      </c>
      <c r="W390" s="3">
        <v>3.7103333333333333</v>
      </c>
      <c r="X390" s="3">
        <v>9.5114444444444448</v>
      </c>
      <c r="Y390" s="3">
        <v>0</v>
      </c>
      <c r="Z390" s="3">
        <f>SUM(Table2[[#This Row],[Physical Therapist (PT) Hours]:[PT Aide Hours]])/Table2[[#This Row],[MDS Census]]</f>
        <v>0.21196294976843605</v>
      </c>
      <c r="AA390" s="3">
        <v>0</v>
      </c>
      <c r="AB390" s="3">
        <v>0</v>
      </c>
      <c r="AC390" s="3">
        <v>0</v>
      </c>
      <c r="AD390" s="3">
        <v>81.686111111111117</v>
      </c>
      <c r="AE390" s="3">
        <v>0</v>
      </c>
      <c r="AF390" s="3">
        <v>0</v>
      </c>
      <c r="AG390" s="3">
        <v>0</v>
      </c>
      <c r="AH390" s="1" t="s">
        <v>388</v>
      </c>
      <c r="AI390" s="17">
        <v>7</v>
      </c>
      <c r="AJ390" s="1"/>
    </row>
    <row r="391" spans="1:36" x14ac:dyDescent="0.2">
      <c r="A391" s="1" t="s">
        <v>479</v>
      </c>
      <c r="B391" s="1" t="s">
        <v>870</v>
      </c>
      <c r="C391" s="1" t="s">
        <v>1096</v>
      </c>
      <c r="D391" s="1" t="s">
        <v>1264</v>
      </c>
      <c r="E391" s="3">
        <v>74.211111111111109</v>
      </c>
      <c r="F391" s="3">
        <v>4.7555555555555555</v>
      </c>
      <c r="G391" s="3">
        <v>0.35</v>
      </c>
      <c r="H391" s="3">
        <v>0.41666666666666669</v>
      </c>
      <c r="I391" s="3">
        <v>3.6666666666666665</v>
      </c>
      <c r="J391" s="3">
        <v>0</v>
      </c>
      <c r="K391" s="3">
        <v>0</v>
      </c>
      <c r="L391" s="3">
        <v>3.698888888888888</v>
      </c>
      <c r="M391" s="3">
        <v>11.522222222222222</v>
      </c>
      <c r="N391" s="3">
        <v>0</v>
      </c>
      <c r="O391" s="3">
        <f>SUM(Table2[[#This Row],[Qualified Social Work Staff Hours]:[Other Social Work Staff Hours]])/Table2[[#This Row],[MDS Census]]</f>
        <v>0.1552627638868094</v>
      </c>
      <c r="P391" s="3">
        <v>6.8694444444444445</v>
      </c>
      <c r="Q391" s="3">
        <v>0</v>
      </c>
      <c r="R391" s="3">
        <f>SUM(Table2[[#This Row],[Qualified Activities Professional Hours]:[Other Activities Professional Hours]])/Table2[[#This Row],[MDS Census]]</f>
        <v>9.2566252432998958E-2</v>
      </c>
      <c r="S391" s="3">
        <v>8.2852222222222185</v>
      </c>
      <c r="T391" s="3">
        <v>8.823888888888888</v>
      </c>
      <c r="U391" s="3">
        <v>0</v>
      </c>
      <c r="V391" s="3">
        <f>SUM(Table2[[#This Row],[Occupational Therapist Hours]:[OT Aide Hours]])/Table2[[#This Row],[MDS Census]]</f>
        <v>0.23054648899535851</v>
      </c>
      <c r="W391" s="3">
        <v>7.6584444444444442</v>
      </c>
      <c r="X391" s="3">
        <v>13.17033333333333</v>
      </c>
      <c r="Y391" s="3">
        <v>0</v>
      </c>
      <c r="Z391" s="3">
        <f>SUM(Table2[[#This Row],[Physical Therapist (PT) Hours]:[PT Aide Hours]])/Table2[[#This Row],[MDS Census]]</f>
        <v>0.28066926186554869</v>
      </c>
      <c r="AA391" s="3">
        <v>0</v>
      </c>
      <c r="AB391" s="3">
        <v>0</v>
      </c>
      <c r="AC391" s="3">
        <v>0</v>
      </c>
      <c r="AD391" s="3">
        <v>0</v>
      </c>
      <c r="AE391" s="3">
        <v>0</v>
      </c>
      <c r="AF391" s="3">
        <v>0</v>
      </c>
      <c r="AG391" s="3">
        <v>0</v>
      </c>
      <c r="AH391" s="1" t="s">
        <v>389</v>
      </c>
      <c r="AI391" s="17">
        <v>7</v>
      </c>
      <c r="AJ391" s="1"/>
    </row>
    <row r="392" spans="1:36" x14ac:dyDescent="0.2">
      <c r="A392" s="1" t="s">
        <v>479</v>
      </c>
      <c r="B392" s="1" t="s">
        <v>871</v>
      </c>
      <c r="C392" s="1" t="s">
        <v>1003</v>
      </c>
      <c r="D392" s="1" t="s">
        <v>1251</v>
      </c>
      <c r="E392" s="3">
        <v>45.677777777777777</v>
      </c>
      <c r="F392" s="3">
        <v>5.1555555555555559</v>
      </c>
      <c r="G392" s="3">
        <v>0</v>
      </c>
      <c r="H392" s="3">
        <v>0</v>
      </c>
      <c r="I392" s="3">
        <v>8.8888888888888892E-2</v>
      </c>
      <c r="J392" s="3">
        <v>0</v>
      </c>
      <c r="K392" s="3">
        <v>0</v>
      </c>
      <c r="L392" s="3">
        <v>0.31688888888888883</v>
      </c>
      <c r="M392" s="3">
        <v>0</v>
      </c>
      <c r="N392" s="3">
        <v>5.9212222222222204</v>
      </c>
      <c r="O392" s="3">
        <f>SUM(Table2[[#This Row],[Qualified Social Work Staff Hours]:[Other Social Work Staff Hours]])/Table2[[#This Row],[MDS Census]]</f>
        <v>0.12963026027730476</v>
      </c>
      <c r="P392" s="3">
        <v>0</v>
      </c>
      <c r="Q392" s="3">
        <v>5.9684444444444456</v>
      </c>
      <c r="R392" s="3">
        <f>SUM(Table2[[#This Row],[Qualified Activities Professional Hours]:[Other Activities Professional Hours]])/Table2[[#This Row],[MDS Census]]</f>
        <v>0.13066407200194602</v>
      </c>
      <c r="S392" s="3">
        <v>3.056</v>
      </c>
      <c r="T392" s="3">
        <v>1.1922222222222223</v>
      </c>
      <c r="U392" s="3">
        <v>0</v>
      </c>
      <c r="V392" s="3">
        <f>SUM(Table2[[#This Row],[Occupational Therapist Hours]:[OT Aide Hours]])/Table2[[#This Row],[MDS Census]]</f>
        <v>9.3004135246898559E-2</v>
      </c>
      <c r="W392" s="3">
        <v>0.99433333333333362</v>
      </c>
      <c r="X392" s="3">
        <v>4.6124444444444448</v>
      </c>
      <c r="Y392" s="3">
        <v>0</v>
      </c>
      <c r="Z392" s="3">
        <f>SUM(Table2[[#This Row],[Physical Therapist (PT) Hours]:[PT Aide Hours]])/Table2[[#This Row],[MDS Census]]</f>
        <v>0.12274629044028218</v>
      </c>
      <c r="AA392" s="3">
        <v>0</v>
      </c>
      <c r="AB392" s="3">
        <v>0</v>
      </c>
      <c r="AC392" s="3">
        <v>0</v>
      </c>
      <c r="AD392" s="3">
        <v>0</v>
      </c>
      <c r="AE392" s="3">
        <v>0</v>
      </c>
      <c r="AF392" s="3">
        <v>0</v>
      </c>
      <c r="AG392" s="3">
        <v>0</v>
      </c>
      <c r="AH392" s="1" t="s">
        <v>390</v>
      </c>
      <c r="AI392" s="17">
        <v>7</v>
      </c>
      <c r="AJ392" s="1"/>
    </row>
    <row r="393" spans="1:36" x14ac:dyDescent="0.2">
      <c r="A393" s="1" t="s">
        <v>479</v>
      </c>
      <c r="B393" s="1" t="s">
        <v>872</v>
      </c>
      <c r="C393" s="1" t="s">
        <v>1027</v>
      </c>
      <c r="D393" s="1" t="s">
        <v>1203</v>
      </c>
      <c r="E393" s="3">
        <v>229.27777777777777</v>
      </c>
      <c r="F393" s="3">
        <v>5.6</v>
      </c>
      <c r="G393" s="3">
        <v>0.33333333333333331</v>
      </c>
      <c r="H393" s="3">
        <v>0.56666666666666665</v>
      </c>
      <c r="I393" s="3">
        <v>22.683333333333334</v>
      </c>
      <c r="J393" s="3">
        <v>0</v>
      </c>
      <c r="K393" s="3">
        <v>0</v>
      </c>
      <c r="L393" s="3">
        <v>9.4175555555555555</v>
      </c>
      <c r="M393" s="3">
        <v>0</v>
      </c>
      <c r="N393" s="3">
        <v>16.711111111111112</v>
      </c>
      <c r="O393" s="3">
        <f>SUM(Table2[[#This Row],[Qualified Social Work Staff Hours]:[Other Social Work Staff Hours]])/Table2[[#This Row],[MDS Census]]</f>
        <v>7.28858735158711E-2</v>
      </c>
      <c r="P393" s="3">
        <v>0</v>
      </c>
      <c r="Q393" s="3">
        <v>20.783333333333335</v>
      </c>
      <c r="R393" s="3">
        <f>SUM(Table2[[#This Row],[Qualified Activities Professional Hours]:[Other Activities Professional Hours]])/Table2[[#This Row],[MDS Census]]</f>
        <v>9.0646959050157502E-2</v>
      </c>
      <c r="S393" s="3">
        <v>4.8715555555555534</v>
      </c>
      <c r="T393" s="3">
        <v>8.8404444444444437</v>
      </c>
      <c r="U393" s="3">
        <v>0</v>
      </c>
      <c r="V393" s="3">
        <f>SUM(Table2[[#This Row],[Occupational Therapist Hours]:[OT Aide Hours]])/Table2[[#This Row],[MDS Census]]</f>
        <v>5.9805185364671658E-2</v>
      </c>
      <c r="W393" s="3">
        <v>4.4751111111111115</v>
      </c>
      <c r="X393" s="3">
        <v>9.4647777777777797</v>
      </c>
      <c r="Y393" s="3">
        <v>0</v>
      </c>
      <c r="Z393" s="3">
        <f>SUM(Table2[[#This Row],[Physical Therapist (PT) Hours]:[PT Aide Hours]])/Table2[[#This Row],[MDS Census]]</f>
        <v>6.0799127695662723E-2</v>
      </c>
      <c r="AA393" s="3">
        <v>0</v>
      </c>
      <c r="AB393" s="3">
        <v>0</v>
      </c>
      <c r="AC393" s="3">
        <v>0</v>
      </c>
      <c r="AD393" s="3">
        <v>0</v>
      </c>
      <c r="AE393" s="3">
        <v>0</v>
      </c>
      <c r="AF393" s="3">
        <v>0</v>
      </c>
      <c r="AG393" s="3">
        <v>0</v>
      </c>
      <c r="AH393" s="1" t="s">
        <v>391</v>
      </c>
      <c r="AI393" s="17">
        <v>7</v>
      </c>
      <c r="AJ393" s="1"/>
    </row>
    <row r="394" spans="1:36" x14ac:dyDescent="0.2">
      <c r="A394" s="1" t="s">
        <v>479</v>
      </c>
      <c r="B394" s="1" t="s">
        <v>873</v>
      </c>
      <c r="C394" s="1" t="s">
        <v>996</v>
      </c>
      <c r="D394" s="1" t="s">
        <v>1312</v>
      </c>
      <c r="E394" s="3">
        <v>74.2</v>
      </c>
      <c r="F394" s="3">
        <v>5.6</v>
      </c>
      <c r="G394" s="3">
        <v>0</v>
      </c>
      <c r="H394" s="3">
        <v>0.45555555555555555</v>
      </c>
      <c r="I394" s="3">
        <v>6.6666666666666666E-2</v>
      </c>
      <c r="J394" s="3">
        <v>0</v>
      </c>
      <c r="K394" s="3">
        <v>0</v>
      </c>
      <c r="L394" s="3">
        <v>0.81455555555555559</v>
      </c>
      <c r="M394" s="3">
        <v>0</v>
      </c>
      <c r="N394" s="3">
        <v>5.5648888888888894</v>
      </c>
      <c r="O394" s="3">
        <f>SUM(Table2[[#This Row],[Qualified Social Work Staff Hours]:[Other Social Work Staff Hours]])/Table2[[#This Row],[MDS Census]]</f>
        <v>7.4998502545672363E-2</v>
      </c>
      <c r="P394" s="3">
        <v>0</v>
      </c>
      <c r="Q394" s="3">
        <v>8.2203333333333308</v>
      </c>
      <c r="R394" s="3">
        <f>SUM(Table2[[#This Row],[Qualified Activities Professional Hours]:[Other Activities Professional Hours]])/Table2[[#This Row],[MDS Census]]</f>
        <v>0.11078616352201254</v>
      </c>
      <c r="S394" s="3">
        <v>2.0188888888888892</v>
      </c>
      <c r="T394" s="3">
        <v>2.8126666666666669</v>
      </c>
      <c r="U394" s="3">
        <v>0</v>
      </c>
      <c r="V394" s="3">
        <f>SUM(Table2[[#This Row],[Occupational Therapist Hours]:[OT Aide Hours]])/Table2[[#This Row],[MDS Census]]</f>
        <v>6.5115303983228512E-2</v>
      </c>
      <c r="W394" s="3">
        <v>0.38933333333333342</v>
      </c>
      <c r="X394" s="3">
        <v>6.5176666666666661</v>
      </c>
      <c r="Y394" s="3">
        <v>0</v>
      </c>
      <c r="Z394" s="3">
        <f>SUM(Table2[[#This Row],[Physical Therapist (PT) Hours]:[PT Aide Hours]])/Table2[[#This Row],[MDS Census]]</f>
        <v>9.3086253369272218E-2</v>
      </c>
      <c r="AA394" s="3">
        <v>0</v>
      </c>
      <c r="AB394" s="3">
        <v>0</v>
      </c>
      <c r="AC394" s="3">
        <v>0</v>
      </c>
      <c r="AD394" s="3">
        <v>0</v>
      </c>
      <c r="AE394" s="3">
        <v>0</v>
      </c>
      <c r="AF394" s="3">
        <v>0</v>
      </c>
      <c r="AG394" s="3">
        <v>0</v>
      </c>
      <c r="AH394" s="1" t="s">
        <v>392</v>
      </c>
      <c r="AI394" s="17">
        <v>7</v>
      </c>
      <c r="AJ394" s="1"/>
    </row>
    <row r="395" spans="1:36" x14ac:dyDescent="0.2">
      <c r="A395" s="1" t="s">
        <v>479</v>
      </c>
      <c r="B395" s="1" t="s">
        <v>874</v>
      </c>
      <c r="C395" s="1" t="s">
        <v>1183</v>
      </c>
      <c r="D395" s="1" t="s">
        <v>1313</v>
      </c>
      <c r="E395" s="3">
        <v>30.488888888888887</v>
      </c>
      <c r="F395" s="3">
        <v>5.0140000000000002</v>
      </c>
      <c r="G395" s="3">
        <v>0</v>
      </c>
      <c r="H395" s="3">
        <v>0.13333333333333333</v>
      </c>
      <c r="I395" s="3">
        <v>0.21111111111111111</v>
      </c>
      <c r="J395" s="3">
        <v>0</v>
      </c>
      <c r="K395" s="3">
        <v>0</v>
      </c>
      <c r="L395" s="3">
        <v>0.85222222222222221</v>
      </c>
      <c r="M395" s="3">
        <v>0</v>
      </c>
      <c r="N395" s="3">
        <v>2.0238888888888891</v>
      </c>
      <c r="O395" s="3">
        <f>SUM(Table2[[#This Row],[Qualified Social Work Staff Hours]:[Other Social Work Staff Hours]])/Table2[[#This Row],[MDS Census]]</f>
        <v>6.6381195335276977E-2</v>
      </c>
      <c r="P395" s="3">
        <v>3.0741111111111121</v>
      </c>
      <c r="Q395" s="3">
        <v>0</v>
      </c>
      <c r="R395" s="3">
        <f>SUM(Table2[[#This Row],[Qualified Activities Professional Hours]:[Other Activities Professional Hours]])/Table2[[#This Row],[MDS Census]]</f>
        <v>0.1008272594752187</v>
      </c>
      <c r="S395" s="3">
        <v>1.2292222222222224</v>
      </c>
      <c r="T395" s="3">
        <v>0.39444444444444443</v>
      </c>
      <c r="U395" s="3">
        <v>0</v>
      </c>
      <c r="V395" s="3">
        <f>SUM(Table2[[#This Row],[Occupational Therapist Hours]:[OT Aide Hours]])/Table2[[#This Row],[MDS Census]]</f>
        <v>5.3254373177842575E-2</v>
      </c>
      <c r="W395" s="3">
        <v>0.44500000000000006</v>
      </c>
      <c r="X395" s="3">
        <v>2.5152222222222225</v>
      </c>
      <c r="Y395" s="3">
        <v>1.3888888888888888E-2</v>
      </c>
      <c r="Z395" s="3">
        <f>SUM(Table2[[#This Row],[Physical Therapist (PT) Hours]:[PT Aide Hours]])/Table2[[#This Row],[MDS Census]]</f>
        <v>9.7547376093294488E-2</v>
      </c>
      <c r="AA395" s="3">
        <v>0</v>
      </c>
      <c r="AB395" s="3">
        <v>0</v>
      </c>
      <c r="AC395" s="3">
        <v>0</v>
      </c>
      <c r="AD395" s="3">
        <v>0</v>
      </c>
      <c r="AE395" s="3">
        <v>0</v>
      </c>
      <c r="AF395" s="3">
        <v>0</v>
      </c>
      <c r="AG395" s="3">
        <v>0</v>
      </c>
      <c r="AH395" s="1" t="s">
        <v>393</v>
      </c>
      <c r="AI395" s="17">
        <v>7</v>
      </c>
      <c r="AJ395" s="1"/>
    </row>
    <row r="396" spans="1:36" x14ac:dyDescent="0.2">
      <c r="A396" s="1" t="s">
        <v>479</v>
      </c>
      <c r="B396" s="1" t="s">
        <v>875</v>
      </c>
      <c r="C396" s="1" t="s">
        <v>1025</v>
      </c>
      <c r="D396" s="1" t="s">
        <v>1276</v>
      </c>
      <c r="E396" s="3">
        <v>20.788888888888888</v>
      </c>
      <c r="F396" s="3">
        <v>5.333333333333333</v>
      </c>
      <c r="G396" s="3">
        <v>0.45155555555555549</v>
      </c>
      <c r="H396" s="3">
        <v>0.19444444444444445</v>
      </c>
      <c r="I396" s="3">
        <v>0.78499999999999992</v>
      </c>
      <c r="J396" s="3">
        <v>0</v>
      </c>
      <c r="K396" s="3">
        <v>0</v>
      </c>
      <c r="L396" s="3">
        <v>7.001666666666666</v>
      </c>
      <c r="M396" s="3">
        <v>5.333333333333333</v>
      </c>
      <c r="N396" s="3">
        <v>0</v>
      </c>
      <c r="O396" s="3">
        <f>SUM(Table2[[#This Row],[Qualified Social Work Staff Hours]:[Other Social Work Staff Hours]])/Table2[[#This Row],[MDS Census]]</f>
        <v>0.256547300908605</v>
      </c>
      <c r="P396" s="3">
        <v>0</v>
      </c>
      <c r="Q396" s="3">
        <v>0</v>
      </c>
      <c r="R396" s="3">
        <f>SUM(Table2[[#This Row],[Qualified Activities Professional Hours]:[Other Activities Professional Hours]])/Table2[[#This Row],[MDS Census]]</f>
        <v>0</v>
      </c>
      <c r="S396" s="3">
        <v>10.323222222222221</v>
      </c>
      <c r="T396" s="3">
        <v>5.0215555555555547</v>
      </c>
      <c r="U396" s="3">
        <v>0</v>
      </c>
      <c r="V396" s="3">
        <f>SUM(Table2[[#This Row],[Occupational Therapist Hours]:[OT Aide Hours]])/Table2[[#This Row],[MDS Census]]</f>
        <v>0.7381239978621057</v>
      </c>
      <c r="W396" s="3">
        <v>11.012333333333331</v>
      </c>
      <c r="X396" s="3">
        <v>13.157555555555559</v>
      </c>
      <c r="Y396" s="3">
        <v>0.10833333333333334</v>
      </c>
      <c r="Z396" s="3">
        <f>SUM(Table2[[#This Row],[Physical Therapist (PT) Hours]:[PT Aide Hours]])/Table2[[#This Row],[MDS Census]]</f>
        <v>1.167846071619455</v>
      </c>
      <c r="AA396" s="3">
        <v>0</v>
      </c>
      <c r="AB396" s="3">
        <v>0</v>
      </c>
      <c r="AC396" s="3">
        <v>0</v>
      </c>
      <c r="AD396" s="3">
        <v>0</v>
      </c>
      <c r="AE396" s="3">
        <v>0</v>
      </c>
      <c r="AF396" s="3">
        <v>0</v>
      </c>
      <c r="AG396" s="3">
        <v>0</v>
      </c>
      <c r="AH396" s="1" t="s">
        <v>394</v>
      </c>
      <c r="AI396" s="17">
        <v>7</v>
      </c>
      <c r="AJ396" s="1"/>
    </row>
    <row r="397" spans="1:36" x14ac:dyDescent="0.2">
      <c r="A397" s="1" t="s">
        <v>479</v>
      </c>
      <c r="B397" s="1" t="s">
        <v>876</v>
      </c>
      <c r="C397" s="1" t="s">
        <v>1090</v>
      </c>
      <c r="D397" s="1" t="s">
        <v>1272</v>
      </c>
      <c r="E397" s="3">
        <v>98.4</v>
      </c>
      <c r="F397" s="3">
        <v>51.74722222222222</v>
      </c>
      <c r="G397" s="3">
        <v>0.26666666666666666</v>
      </c>
      <c r="H397" s="3">
        <v>0.16388888888888889</v>
      </c>
      <c r="I397" s="3">
        <v>1.8111111111111111</v>
      </c>
      <c r="J397" s="3">
        <v>0</v>
      </c>
      <c r="K397" s="3">
        <v>0</v>
      </c>
      <c r="L397" s="3">
        <v>2.7222222222222223</v>
      </c>
      <c r="M397" s="3">
        <v>8.2833333333333332</v>
      </c>
      <c r="N397" s="3">
        <v>0</v>
      </c>
      <c r="O397" s="3">
        <f>SUM(Table2[[#This Row],[Qualified Social Work Staff Hours]:[Other Social Work Staff Hours]])/Table2[[#This Row],[MDS Census]]</f>
        <v>8.4180216802168015E-2</v>
      </c>
      <c r="P397" s="3">
        <v>4.7555555555555555</v>
      </c>
      <c r="Q397" s="3">
        <v>16.577777777777779</v>
      </c>
      <c r="R397" s="3">
        <f>SUM(Table2[[#This Row],[Qualified Activities Professional Hours]:[Other Activities Professional Hours]])/Table2[[#This Row],[MDS Census]]</f>
        <v>0.21680216802168023</v>
      </c>
      <c r="S397" s="3">
        <v>10.686111111111112</v>
      </c>
      <c r="T397" s="3">
        <v>15.272222222222222</v>
      </c>
      <c r="U397" s="3">
        <v>0</v>
      </c>
      <c r="V397" s="3">
        <f>SUM(Table2[[#This Row],[Occupational Therapist Hours]:[OT Aide Hours]])/Table2[[#This Row],[MDS Census]]</f>
        <v>0.26380420054200543</v>
      </c>
      <c r="W397" s="3">
        <v>20.641666666666666</v>
      </c>
      <c r="X397" s="3">
        <v>16.655555555555555</v>
      </c>
      <c r="Y397" s="3">
        <v>0</v>
      </c>
      <c r="Z397" s="3">
        <f>SUM(Table2[[#This Row],[Physical Therapist (PT) Hours]:[PT Aide Hours]])/Table2[[#This Row],[MDS Census]]</f>
        <v>0.37903681120144528</v>
      </c>
      <c r="AA397" s="3">
        <v>0</v>
      </c>
      <c r="AB397" s="3">
        <v>0</v>
      </c>
      <c r="AC397" s="3">
        <v>0</v>
      </c>
      <c r="AD397" s="3">
        <v>96.105555555555554</v>
      </c>
      <c r="AE397" s="3">
        <v>0</v>
      </c>
      <c r="AF397" s="3">
        <v>0</v>
      </c>
      <c r="AG397" s="3">
        <v>0</v>
      </c>
      <c r="AH397" s="1" t="s">
        <v>395</v>
      </c>
      <c r="AI397" s="17">
        <v>7</v>
      </c>
      <c r="AJ397" s="1"/>
    </row>
    <row r="398" spans="1:36" x14ac:dyDescent="0.2">
      <c r="A398" s="1" t="s">
        <v>479</v>
      </c>
      <c r="B398" s="1" t="s">
        <v>877</v>
      </c>
      <c r="C398" s="1" t="s">
        <v>1045</v>
      </c>
      <c r="D398" s="1" t="s">
        <v>1211</v>
      </c>
      <c r="E398" s="3">
        <v>38.822222222222223</v>
      </c>
      <c r="F398" s="3">
        <v>4.6166666666666663</v>
      </c>
      <c r="G398" s="3">
        <v>0.4</v>
      </c>
      <c r="H398" s="3">
        <v>0.13333333333333333</v>
      </c>
      <c r="I398" s="3">
        <v>0.11666666666666667</v>
      </c>
      <c r="J398" s="3">
        <v>0</v>
      </c>
      <c r="K398" s="3">
        <v>0</v>
      </c>
      <c r="L398" s="3">
        <v>0.76555555555555566</v>
      </c>
      <c r="M398" s="3">
        <v>0</v>
      </c>
      <c r="N398" s="3">
        <v>4.9194444444444443</v>
      </c>
      <c r="O398" s="3">
        <f>SUM(Table2[[#This Row],[Qualified Social Work Staff Hours]:[Other Social Work Staff Hours]])/Table2[[#This Row],[MDS Census]]</f>
        <v>0.12671722953634801</v>
      </c>
      <c r="P398" s="3">
        <v>4.8555555555555552</v>
      </c>
      <c r="Q398" s="3">
        <v>0</v>
      </c>
      <c r="R398" s="3">
        <f>SUM(Table2[[#This Row],[Qualified Activities Professional Hours]:[Other Activities Professional Hours]])/Table2[[#This Row],[MDS Census]]</f>
        <v>0.12507155123068114</v>
      </c>
      <c r="S398" s="3">
        <v>0.35966666666666669</v>
      </c>
      <c r="T398" s="3">
        <v>3.1165555555555549</v>
      </c>
      <c r="U398" s="3">
        <v>0</v>
      </c>
      <c r="V398" s="3">
        <f>SUM(Table2[[#This Row],[Occupational Therapist Hours]:[OT Aide Hours]])/Table2[[#This Row],[MDS Census]]</f>
        <v>8.9542072123640501E-2</v>
      </c>
      <c r="W398" s="3">
        <v>0.37999999999999995</v>
      </c>
      <c r="X398" s="3">
        <v>2.2488888888888892</v>
      </c>
      <c r="Y398" s="3">
        <v>2.1388888888888888</v>
      </c>
      <c r="Z398" s="3">
        <f>SUM(Table2[[#This Row],[Physical Therapist (PT) Hours]:[PT Aide Hours]])/Table2[[#This Row],[MDS Census]]</f>
        <v>0.12281053234115627</v>
      </c>
      <c r="AA398" s="3">
        <v>0</v>
      </c>
      <c r="AB398" s="3">
        <v>0</v>
      </c>
      <c r="AC398" s="3">
        <v>0</v>
      </c>
      <c r="AD398" s="3">
        <v>4.3722222222222218</v>
      </c>
      <c r="AE398" s="3">
        <v>0</v>
      </c>
      <c r="AF398" s="3">
        <v>0</v>
      </c>
      <c r="AG398" s="3">
        <v>0</v>
      </c>
      <c r="AH398" s="1" t="s">
        <v>396</v>
      </c>
      <c r="AI398" s="17">
        <v>7</v>
      </c>
      <c r="AJ398" s="1"/>
    </row>
    <row r="399" spans="1:36" x14ac:dyDescent="0.2">
      <c r="A399" s="1" t="s">
        <v>479</v>
      </c>
      <c r="B399" s="1" t="s">
        <v>878</v>
      </c>
      <c r="C399" s="1" t="s">
        <v>1075</v>
      </c>
      <c r="D399" s="1" t="s">
        <v>1284</v>
      </c>
      <c r="E399" s="3">
        <v>40.455555555555556</v>
      </c>
      <c r="F399" s="3">
        <v>0</v>
      </c>
      <c r="G399" s="3">
        <v>0</v>
      </c>
      <c r="H399" s="3">
        <v>0.10888888888888888</v>
      </c>
      <c r="I399" s="3">
        <v>0</v>
      </c>
      <c r="J399" s="3">
        <v>0</v>
      </c>
      <c r="K399" s="3">
        <v>0</v>
      </c>
      <c r="L399" s="3">
        <v>0.49833333333333313</v>
      </c>
      <c r="M399" s="3">
        <v>0</v>
      </c>
      <c r="N399" s="3">
        <v>0</v>
      </c>
      <c r="O399" s="3">
        <f>SUM(Table2[[#This Row],[Qualified Social Work Staff Hours]:[Other Social Work Staff Hours]])/Table2[[#This Row],[MDS Census]]</f>
        <v>0</v>
      </c>
      <c r="P399" s="3">
        <v>0</v>
      </c>
      <c r="Q399" s="3">
        <v>0</v>
      </c>
      <c r="R399" s="3">
        <f>SUM(Table2[[#This Row],[Qualified Activities Professional Hours]:[Other Activities Professional Hours]])/Table2[[#This Row],[MDS Census]]</f>
        <v>0</v>
      </c>
      <c r="S399" s="3">
        <v>1.1454444444444445</v>
      </c>
      <c r="T399" s="3">
        <v>9.4000000000000014E-2</v>
      </c>
      <c r="U399" s="3">
        <v>0</v>
      </c>
      <c r="V399" s="3">
        <f>SUM(Table2[[#This Row],[Occupational Therapist Hours]:[OT Aide Hours]])/Table2[[#This Row],[MDS Census]]</f>
        <v>3.0637187585828073E-2</v>
      </c>
      <c r="W399" s="3">
        <v>0.58511111111111103</v>
      </c>
      <c r="X399" s="3">
        <v>1.555444444444444</v>
      </c>
      <c r="Y399" s="3">
        <v>0</v>
      </c>
      <c r="Z399" s="3">
        <f>SUM(Table2[[#This Row],[Physical Therapist (PT) Hours]:[PT Aide Hours]])/Table2[[#This Row],[MDS Census]]</f>
        <v>5.2911288107662713E-2</v>
      </c>
      <c r="AA399" s="3">
        <v>0</v>
      </c>
      <c r="AB399" s="3">
        <v>0</v>
      </c>
      <c r="AC399" s="3">
        <v>0</v>
      </c>
      <c r="AD399" s="3">
        <v>0</v>
      </c>
      <c r="AE399" s="3">
        <v>0</v>
      </c>
      <c r="AF399" s="3">
        <v>0</v>
      </c>
      <c r="AG399" s="3">
        <v>0</v>
      </c>
      <c r="AH399" s="1" t="s">
        <v>397</v>
      </c>
      <c r="AI399" s="17">
        <v>7</v>
      </c>
      <c r="AJ399" s="1"/>
    </row>
    <row r="400" spans="1:36" x14ac:dyDescent="0.2">
      <c r="A400" s="1" t="s">
        <v>479</v>
      </c>
      <c r="B400" s="1" t="s">
        <v>879</v>
      </c>
      <c r="C400" s="1" t="s">
        <v>1031</v>
      </c>
      <c r="D400" s="1" t="s">
        <v>1203</v>
      </c>
      <c r="E400" s="3">
        <v>39.977777777777774</v>
      </c>
      <c r="F400" s="3">
        <v>5.7888888888888888</v>
      </c>
      <c r="G400" s="3">
        <v>0.4</v>
      </c>
      <c r="H400" s="3">
        <v>0.1111111111111111</v>
      </c>
      <c r="I400" s="3">
        <v>0.65555555555555556</v>
      </c>
      <c r="J400" s="3">
        <v>0</v>
      </c>
      <c r="K400" s="3">
        <v>0.6333333333333333</v>
      </c>
      <c r="L400" s="3">
        <v>3.9462222222222225</v>
      </c>
      <c r="M400" s="3">
        <v>5.333333333333333</v>
      </c>
      <c r="N400" s="3">
        <v>0</v>
      </c>
      <c r="O400" s="3">
        <f>SUM(Table2[[#This Row],[Qualified Social Work Staff Hours]:[Other Social Work Staff Hours]])/Table2[[#This Row],[MDS Census]]</f>
        <v>0.13340744858254586</v>
      </c>
      <c r="P400" s="3">
        <v>5.133333333333332</v>
      </c>
      <c r="Q400" s="3">
        <v>4.7119999999999989</v>
      </c>
      <c r="R400" s="3">
        <f>SUM(Table2[[#This Row],[Qualified Activities Professional Hours]:[Other Activities Professional Hours]])/Table2[[#This Row],[MDS Census]]</f>
        <v>0.2462701500833796</v>
      </c>
      <c r="S400" s="3">
        <v>2.6366666666666667</v>
      </c>
      <c r="T400" s="3">
        <v>8.5117777777777768</v>
      </c>
      <c r="U400" s="3">
        <v>0</v>
      </c>
      <c r="V400" s="3">
        <f>SUM(Table2[[#This Row],[Occupational Therapist Hours]:[OT Aide Hours]])/Table2[[#This Row],[MDS Census]]</f>
        <v>0.27886603668704835</v>
      </c>
      <c r="W400" s="3">
        <v>3.3255555555555576</v>
      </c>
      <c r="X400" s="3">
        <v>4.4261111111111102</v>
      </c>
      <c r="Y400" s="3">
        <v>4.8777777777777782</v>
      </c>
      <c r="Z400" s="3">
        <f>SUM(Table2[[#This Row],[Physical Therapist (PT) Hours]:[PT Aide Hours]])/Table2[[#This Row],[MDS Census]]</f>
        <v>0.31591161756531411</v>
      </c>
      <c r="AA400" s="3">
        <v>0</v>
      </c>
      <c r="AB400" s="3">
        <v>0</v>
      </c>
      <c r="AC400" s="3">
        <v>0</v>
      </c>
      <c r="AD400" s="3">
        <v>0</v>
      </c>
      <c r="AE400" s="3">
        <v>0</v>
      </c>
      <c r="AF400" s="3">
        <v>0</v>
      </c>
      <c r="AG400" s="3">
        <v>1.1111111111111112E-2</v>
      </c>
      <c r="AH400" s="1" t="s">
        <v>398</v>
      </c>
      <c r="AI400" s="17">
        <v>7</v>
      </c>
      <c r="AJ400" s="1"/>
    </row>
    <row r="401" spans="1:36" x14ac:dyDescent="0.2">
      <c r="A401" s="1" t="s">
        <v>479</v>
      </c>
      <c r="B401" s="1" t="s">
        <v>880</v>
      </c>
      <c r="C401" s="1" t="s">
        <v>1006</v>
      </c>
      <c r="D401" s="1" t="s">
        <v>1254</v>
      </c>
      <c r="E401" s="3">
        <v>32.488888888888887</v>
      </c>
      <c r="F401" s="3">
        <v>8.9555555555555557</v>
      </c>
      <c r="G401" s="3">
        <v>5.5555555555555558E-3</v>
      </c>
      <c r="H401" s="3">
        <v>0.12777777777777777</v>
      </c>
      <c r="I401" s="3">
        <v>0.27777777777777779</v>
      </c>
      <c r="J401" s="3">
        <v>0</v>
      </c>
      <c r="K401" s="3">
        <v>0</v>
      </c>
      <c r="L401" s="3">
        <v>0.20555555555555555</v>
      </c>
      <c r="M401" s="3">
        <v>0</v>
      </c>
      <c r="N401" s="3">
        <v>5.0666666666666664</v>
      </c>
      <c r="O401" s="3">
        <f>SUM(Table2[[#This Row],[Qualified Social Work Staff Hours]:[Other Social Work Staff Hours]])/Table2[[#This Row],[MDS Census]]</f>
        <v>0.15595075239398085</v>
      </c>
      <c r="P401" s="3">
        <v>0</v>
      </c>
      <c r="Q401" s="3">
        <v>13.458333333333334</v>
      </c>
      <c r="R401" s="3">
        <f>SUM(Table2[[#This Row],[Qualified Activities Professional Hours]:[Other Activities Professional Hours]])/Table2[[#This Row],[MDS Census]]</f>
        <v>0.41424418604651164</v>
      </c>
      <c r="S401" s="3">
        <v>0.58566666666666656</v>
      </c>
      <c r="T401" s="3">
        <v>1.8027777777777778</v>
      </c>
      <c r="U401" s="3">
        <v>0</v>
      </c>
      <c r="V401" s="3">
        <f>SUM(Table2[[#This Row],[Occupational Therapist Hours]:[OT Aide Hours]])/Table2[[#This Row],[MDS Census]]</f>
        <v>7.3515731874145021E-2</v>
      </c>
      <c r="W401" s="3">
        <v>0.70377777777777772</v>
      </c>
      <c r="X401" s="3">
        <v>1.4281111111111109</v>
      </c>
      <c r="Y401" s="3">
        <v>0</v>
      </c>
      <c r="Z401" s="3">
        <f>SUM(Table2[[#This Row],[Physical Therapist (PT) Hours]:[PT Aide Hours]])/Table2[[#This Row],[MDS Census]]</f>
        <v>6.561901504787962E-2</v>
      </c>
      <c r="AA401" s="3">
        <v>0</v>
      </c>
      <c r="AB401" s="3">
        <v>0</v>
      </c>
      <c r="AC401" s="3">
        <v>0</v>
      </c>
      <c r="AD401" s="3">
        <v>0</v>
      </c>
      <c r="AE401" s="3">
        <v>0</v>
      </c>
      <c r="AF401" s="3">
        <v>0</v>
      </c>
      <c r="AG401" s="3">
        <v>0</v>
      </c>
      <c r="AH401" s="1" t="s">
        <v>399</v>
      </c>
      <c r="AI401" s="17">
        <v>7</v>
      </c>
      <c r="AJ401" s="1"/>
    </row>
    <row r="402" spans="1:36" x14ac:dyDescent="0.2">
      <c r="A402" s="1" t="s">
        <v>479</v>
      </c>
      <c r="B402" s="1" t="s">
        <v>881</v>
      </c>
      <c r="C402" s="1" t="s">
        <v>1154</v>
      </c>
      <c r="D402" s="1" t="s">
        <v>1226</v>
      </c>
      <c r="E402" s="3">
        <v>47.511111111111113</v>
      </c>
      <c r="F402" s="3">
        <v>4.3555555555555552</v>
      </c>
      <c r="G402" s="3">
        <v>0.1388888888888889</v>
      </c>
      <c r="H402" s="3">
        <v>0.14444444444444443</v>
      </c>
      <c r="I402" s="3">
        <v>0.22222222222222221</v>
      </c>
      <c r="J402" s="3">
        <v>0</v>
      </c>
      <c r="K402" s="3">
        <v>0</v>
      </c>
      <c r="L402" s="3">
        <v>5.2995555555555551</v>
      </c>
      <c r="M402" s="3">
        <v>0</v>
      </c>
      <c r="N402" s="3">
        <v>4.45</v>
      </c>
      <c r="O402" s="3">
        <f>SUM(Table2[[#This Row],[Qualified Social Work Staff Hours]:[Other Social Work Staff Hours]])/Table2[[#This Row],[MDS Census]]</f>
        <v>9.3662301216089802E-2</v>
      </c>
      <c r="P402" s="3">
        <v>5.6083333333333334</v>
      </c>
      <c r="Q402" s="3">
        <v>0.83333333333333337</v>
      </c>
      <c r="R402" s="3">
        <f>SUM(Table2[[#This Row],[Qualified Activities Professional Hours]:[Other Activities Professional Hours]])/Table2[[#This Row],[MDS Census]]</f>
        <v>0.1355823199251637</v>
      </c>
      <c r="S402" s="3">
        <v>0.7583333333333333</v>
      </c>
      <c r="T402" s="3">
        <v>6.031777777777779</v>
      </c>
      <c r="U402" s="3">
        <v>0</v>
      </c>
      <c r="V402" s="3">
        <f>SUM(Table2[[#This Row],[Occupational Therapist Hours]:[OT Aide Hours]])/Table2[[#This Row],[MDS Census]]</f>
        <v>0.14291627689429376</v>
      </c>
      <c r="W402" s="3">
        <v>1.477888888888889</v>
      </c>
      <c r="X402" s="3">
        <v>5.8055555555555545</v>
      </c>
      <c r="Y402" s="3">
        <v>0</v>
      </c>
      <c r="Z402" s="3">
        <f>SUM(Table2[[#This Row],[Physical Therapist (PT) Hours]:[PT Aide Hours]])/Table2[[#This Row],[MDS Census]]</f>
        <v>0.15329981290926095</v>
      </c>
      <c r="AA402" s="3">
        <v>0</v>
      </c>
      <c r="AB402" s="3">
        <v>0</v>
      </c>
      <c r="AC402" s="3">
        <v>0</v>
      </c>
      <c r="AD402" s="3">
        <v>0</v>
      </c>
      <c r="AE402" s="3">
        <v>0</v>
      </c>
      <c r="AF402" s="3">
        <v>0</v>
      </c>
      <c r="AG402" s="3">
        <v>0</v>
      </c>
      <c r="AH402" s="1" t="s">
        <v>400</v>
      </c>
      <c r="AI402" s="17">
        <v>7</v>
      </c>
      <c r="AJ402" s="1"/>
    </row>
    <row r="403" spans="1:36" x14ac:dyDescent="0.2">
      <c r="A403" s="1" t="s">
        <v>479</v>
      </c>
      <c r="B403" s="1" t="s">
        <v>882</v>
      </c>
      <c r="C403" s="1" t="s">
        <v>987</v>
      </c>
      <c r="D403" s="1" t="s">
        <v>1281</v>
      </c>
      <c r="E403" s="3">
        <v>79.8</v>
      </c>
      <c r="F403" s="3">
        <v>6.1511111111111116</v>
      </c>
      <c r="G403" s="3">
        <v>0</v>
      </c>
      <c r="H403" s="3">
        <v>0</v>
      </c>
      <c r="I403" s="3">
        <v>5.8738888888888914</v>
      </c>
      <c r="J403" s="3">
        <v>0</v>
      </c>
      <c r="K403" s="3">
        <v>5.6888888888888891</v>
      </c>
      <c r="L403" s="3">
        <v>4.6603333333333339</v>
      </c>
      <c r="M403" s="3">
        <v>5.6272222222222261</v>
      </c>
      <c r="N403" s="3">
        <v>0</v>
      </c>
      <c r="O403" s="3">
        <f>SUM(Table2[[#This Row],[Qualified Social Work Staff Hours]:[Other Social Work Staff Hours]])/Table2[[#This Row],[MDS Census]]</f>
        <v>7.0516569200779783E-2</v>
      </c>
      <c r="P403" s="3">
        <v>0</v>
      </c>
      <c r="Q403" s="3">
        <v>3.5238888888888886</v>
      </c>
      <c r="R403" s="3">
        <f>SUM(Table2[[#This Row],[Qualified Activities Professional Hours]:[Other Activities Professional Hours]])/Table2[[#This Row],[MDS Census]]</f>
        <v>4.4159008632692842E-2</v>
      </c>
      <c r="S403" s="3">
        <v>1.9688888888888894</v>
      </c>
      <c r="T403" s="3">
        <v>9.3713333333333342</v>
      </c>
      <c r="U403" s="3">
        <v>0</v>
      </c>
      <c r="V403" s="3">
        <f>SUM(Table2[[#This Row],[Occupational Therapist Hours]:[OT Aide Hours]])/Table2[[#This Row],[MDS Census]]</f>
        <v>0.1421080478975216</v>
      </c>
      <c r="W403" s="3">
        <v>2.2968888888888888</v>
      </c>
      <c r="X403" s="3">
        <v>10.002777777777776</v>
      </c>
      <c r="Y403" s="3">
        <v>0</v>
      </c>
      <c r="Z403" s="3">
        <f>SUM(Table2[[#This Row],[Physical Therapist (PT) Hours]:[PT Aide Hours]])/Table2[[#This Row],[MDS Census]]</f>
        <v>0.15413116123642437</v>
      </c>
      <c r="AA403" s="3">
        <v>0</v>
      </c>
      <c r="AB403" s="3">
        <v>0</v>
      </c>
      <c r="AC403" s="3">
        <v>0</v>
      </c>
      <c r="AD403" s="3">
        <v>10.127222222222221</v>
      </c>
      <c r="AE403" s="3">
        <v>0</v>
      </c>
      <c r="AF403" s="3">
        <v>0</v>
      </c>
      <c r="AG403" s="3">
        <v>0</v>
      </c>
      <c r="AH403" s="1" t="s">
        <v>401</v>
      </c>
      <c r="AI403" s="17">
        <v>7</v>
      </c>
      <c r="AJ403" s="1"/>
    </row>
    <row r="404" spans="1:36" x14ac:dyDescent="0.2">
      <c r="A404" s="1" t="s">
        <v>479</v>
      </c>
      <c r="B404" s="1" t="s">
        <v>883</v>
      </c>
      <c r="C404" s="1" t="s">
        <v>985</v>
      </c>
      <c r="D404" s="1" t="s">
        <v>1227</v>
      </c>
      <c r="E404" s="3">
        <v>76.388888888888886</v>
      </c>
      <c r="F404" s="3">
        <v>10.613888888888889</v>
      </c>
      <c r="G404" s="3">
        <v>0</v>
      </c>
      <c r="H404" s="3">
        <v>0.53333333333333333</v>
      </c>
      <c r="I404" s="3">
        <v>0.36944444444444446</v>
      </c>
      <c r="J404" s="3">
        <v>0</v>
      </c>
      <c r="K404" s="3">
        <v>0</v>
      </c>
      <c r="L404" s="3">
        <v>12.506999999999998</v>
      </c>
      <c r="M404" s="3">
        <v>5.208333333333333</v>
      </c>
      <c r="N404" s="3">
        <v>5.4249999999999998</v>
      </c>
      <c r="O404" s="3">
        <f>SUM(Table2[[#This Row],[Qualified Social Work Staff Hours]:[Other Social Work Staff Hours]])/Table2[[#This Row],[MDS Census]]</f>
        <v>0.13919999999999999</v>
      </c>
      <c r="P404" s="3">
        <v>4.1833333333333336</v>
      </c>
      <c r="Q404" s="3">
        <v>0</v>
      </c>
      <c r="R404" s="3">
        <f>SUM(Table2[[#This Row],[Qualified Activities Professional Hours]:[Other Activities Professional Hours]])/Table2[[#This Row],[MDS Census]]</f>
        <v>5.4763636363636368E-2</v>
      </c>
      <c r="S404" s="3">
        <v>4.9041111111111109</v>
      </c>
      <c r="T404" s="3">
        <v>19.018888888888881</v>
      </c>
      <c r="U404" s="3">
        <v>0</v>
      </c>
      <c r="V404" s="3">
        <f>SUM(Table2[[#This Row],[Occupational Therapist Hours]:[OT Aide Hours]])/Table2[[#This Row],[MDS Census]]</f>
        <v>0.31317381818181805</v>
      </c>
      <c r="W404" s="3">
        <v>9.5493333333333332</v>
      </c>
      <c r="X404" s="3">
        <v>12.791</v>
      </c>
      <c r="Y404" s="3">
        <v>4.5475555555555536</v>
      </c>
      <c r="Z404" s="3">
        <f>SUM(Table2[[#This Row],[Physical Therapist (PT) Hours]:[PT Aide Hours]])/Table2[[#This Row],[MDS Census]]</f>
        <v>0.35198690909090907</v>
      </c>
      <c r="AA404" s="3">
        <v>0</v>
      </c>
      <c r="AB404" s="3">
        <v>0</v>
      </c>
      <c r="AC404" s="3">
        <v>0</v>
      </c>
      <c r="AD404" s="3">
        <v>12.897222222222222</v>
      </c>
      <c r="AE404" s="3">
        <v>0</v>
      </c>
      <c r="AF404" s="3">
        <v>0</v>
      </c>
      <c r="AG404" s="3">
        <v>0</v>
      </c>
      <c r="AH404" s="1" t="s">
        <v>402</v>
      </c>
      <c r="AI404" s="17">
        <v>7</v>
      </c>
      <c r="AJ404" s="1"/>
    </row>
    <row r="405" spans="1:36" x14ac:dyDescent="0.2">
      <c r="A405" s="1" t="s">
        <v>479</v>
      </c>
      <c r="B405" s="1" t="s">
        <v>884</v>
      </c>
      <c r="C405" s="1" t="s">
        <v>1184</v>
      </c>
      <c r="D405" s="1" t="s">
        <v>1250</v>
      </c>
      <c r="E405" s="3">
        <v>50.43333333333333</v>
      </c>
      <c r="F405" s="3">
        <v>14.994444444444444</v>
      </c>
      <c r="G405" s="3">
        <v>6.6666666666666666E-2</v>
      </c>
      <c r="H405" s="3">
        <v>0.26666666666666666</v>
      </c>
      <c r="I405" s="3">
        <v>0.13333333333333333</v>
      </c>
      <c r="J405" s="3">
        <v>0</v>
      </c>
      <c r="K405" s="3">
        <v>0</v>
      </c>
      <c r="L405" s="3">
        <v>2.9334444444444436</v>
      </c>
      <c r="M405" s="3">
        <v>3.4388888888888891</v>
      </c>
      <c r="N405" s="3">
        <v>0</v>
      </c>
      <c r="O405" s="3">
        <f>SUM(Table2[[#This Row],[Qualified Social Work Staff Hours]:[Other Social Work Staff Hours]])/Table2[[#This Row],[MDS Census]]</f>
        <v>6.8186825291914527E-2</v>
      </c>
      <c r="P405" s="3">
        <v>12.975</v>
      </c>
      <c r="Q405" s="3">
        <v>0</v>
      </c>
      <c r="R405" s="3">
        <f>SUM(Table2[[#This Row],[Qualified Activities Professional Hours]:[Other Activities Professional Hours]])/Table2[[#This Row],[MDS Census]]</f>
        <v>0.25727032385988102</v>
      </c>
      <c r="S405" s="3">
        <v>0.62211111111111106</v>
      </c>
      <c r="T405" s="3">
        <v>2.561777777777777</v>
      </c>
      <c r="U405" s="3">
        <v>0</v>
      </c>
      <c r="V405" s="3">
        <f>SUM(Table2[[#This Row],[Occupational Therapist Hours]:[OT Aide Hours]])/Table2[[#This Row],[MDS Census]]</f>
        <v>6.313064551663361E-2</v>
      </c>
      <c r="W405" s="3">
        <v>0.59833333333333327</v>
      </c>
      <c r="X405" s="3">
        <v>5.6926666666666659</v>
      </c>
      <c r="Y405" s="3">
        <v>0.83600000000000008</v>
      </c>
      <c r="Z405" s="3">
        <f>SUM(Table2[[#This Row],[Physical Therapist (PT) Hours]:[PT Aide Hours]])/Table2[[#This Row],[MDS Census]]</f>
        <v>0.14131526768010574</v>
      </c>
      <c r="AA405" s="3">
        <v>0</v>
      </c>
      <c r="AB405" s="3">
        <v>0</v>
      </c>
      <c r="AC405" s="3">
        <v>0</v>
      </c>
      <c r="AD405" s="3">
        <v>3.7027777777777779</v>
      </c>
      <c r="AE405" s="3">
        <v>0</v>
      </c>
      <c r="AF405" s="3">
        <v>0</v>
      </c>
      <c r="AG405" s="3">
        <v>0</v>
      </c>
      <c r="AH405" s="1" t="s">
        <v>403</v>
      </c>
      <c r="AI405" s="17">
        <v>7</v>
      </c>
      <c r="AJ405" s="1"/>
    </row>
    <row r="406" spans="1:36" x14ac:dyDescent="0.2">
      <c r="A406" s="1" t="s">
        <v>479</v>
      </c>
      <c r="B406" s="1" t="s">
        <v>885</v>
      </c>
      <c r="C406" s="1" t="s">
        <v>1185</v>
      </c>
      <c r="D406" s="1" t="s">
        <v>1295</v>
      </c>
      <c r="E406" s="3">
        <v>34.344444444444441</v>
      </c>
      <c r="F406" s="3">
        <v>5.6</v>
      </c>
      <c r="G406" s="3">
        <v>3.3333333333333333E-2</v>
      </c>
      <c r="H406" s="3">
        <v>0.22222222222222221</v>
      </c>
      <c r="I406" s="3">
        <v>0.21944444444444444</v>
      </c>
      <c r="J406" s="3">
        <v>0</v>
      </c>
      <c r="K406" s="3">
        <v>0</v>
      </c>
      <c r="L406" s="3">
        <v>0.38533333333333342</v>
      </c>
      <c r="M406" s="3">
        <v>0</v>
      </c>
      <c r="N406" s="3">
        <v>4.3455555555555554</v>
      </c>
      <c r="O406" s="3">
        <f>SUM(Table2[[#This Row],[Qualified Social Work Staff Hours]:[Other Social Work Staff Hours]])/Table2[[#This Row],[MDS Census]]</f>
        <v>0.12652863151083793</v>
      </c>
      <c r="P406" s="3">
        <v>5.0197777777777777</v>
      </c>
      <c r="Q406" s="3">
        <v>6.7702222222222206</v>
      </c>
      <c r="R406" s="3">
        <f>SUM(Table2[[#This Row],[Qualified Activities Professional Hours]:[Other Activities Professional Hours]])/Table2[[#This Row],[MDS Census]]</f>
        <v>0.34328696214817211</v>
      </c>
      <c r="S406" s="3">
        <v>0.96188888888888902</v>
      </c>
      <c r="T406" s="3">
        <v>3.5703333333333327</v>
      </c>
      <c r="U406" s="3">
        <v>0</v>
      </c>
      <c r="V406" s="3">
        <f>SUM(Table2[[#This Row],[Occupational Therapist Hours]:[OT Aide Hours]])/Table2[[#This Row],[MDS Census]]</f>
        <v>0.13196376577159497</v>
      </c>
      <c r="W406" s="3">
        <v>0.66233333333333333</v>
      </c>
      <c r="X406" s="3">
        <v>4.3554444444444425</v>
      </c>
      <c r="Y406" s="3">
        <v>0</v>
      </c>
      <c r="Z406" s="3">
        <f>SUM(Table2[[#This Row],[Physical Therapist (PT) Hours]:[PT Aide Hours]])/Table2[[#This Row],[MDS Census]]</f>
        <v>0.1461015852474927</v>
      </c>
      <c r="AA406" s="3">
        <v>0</v>
      </c>
      <c r="AB406" s="3">
        <v>0</v>
      </c>
      <c r="AC406" s="3">
        <v>0</v>
      </c>
      <c r="AD406" s="3">
        <v>4.863666666666667</v>
      </c>
      <c r="AE406" s="3">
        <v>0</v>
      </c>
      <c r="AF406" s="3">
        <v>0</v>
      </c>
      <c r="AG406" s="3">
        <v>0</v>
      </c>
      <c r="AH406" s="1" t="s">
        <v>404</v>
      </c>
      <c r="AI406" s="17">
        <v>7</v>
      </c>
      <c r="AJ406" s="1"/>
    </row>
    <row r="407" spans="1:36" x14ac:dyDescent="0.2">
      <c r="A407" s="1" t="s">
        <v>479</v>
      </c>
      <c r="B407" s="1" t="s">
        <v>886</v>
      </c>
      <c r="C407" s="1" t="s">
        <v>1031</v>
      </c>
      <c r="D407" s="1" t="s">
        <v>1203</v>
      </c>
      <c r="E407" s="3">
        <v>29.433333333333334</v>
      </c>
      <c r="F407" s="3">
        <v>4.7111111111111112</v>
      </c>
      <c r="G407" s="3">
        <v>0</v>
      </c>
      <c r="H407" s="3">
        <v>0</v>
      </c>
      <c r="I407" s="3">
        <v>0</v>
      </c>
      <c r="J407" s="3">
        <v>0</v>
      </c>
      <c r="K407" s="3">
        <v>0</v>
      </c>
      <c r="L407" s="3">
        <v>0</v>
      </c>
      <c r="M407" s="3">
        <v>5.2944444444444443</v>
      </c>
      <c r="N407" s="3">
        <v>0</v>
      </c>
      <c r="O407" s="3">
        <f>SUM(Table2[[#This Row],[Qualified Social Work Staff Hours]:[Other Social Work Staff Hours]])/Table2[[#This Row],[MDS Census]]</f>
        <v>0.17987919969799923</v>
      </c>
      <c r="P407" s="3">
        <v>0</v>
      </c>
      <c r="Q407" s="3">
        <v>2.8361111111111112</v>
      </c>
      <c r="R407" s="3">
        <f>SUM(Table2[[#This Row],[Qualified Activities Professional Hours]:[Other Activities Professional Hours]])/Table2[[#This Row],[MDS Census]]</f>
        <v>9.6357115892789738E-2</v>
      </c>
      <c r="S407" s="3">
        <v>0</v>
      </c>
      <c r="T407" s="3">
        <v>0</v>
      </c>
      <c r="U407" s="3">
        <v>0</v>
      </c>
      <c r="V407" s="3">
        <f>SUM(Table2[[#This Row],[Occupational Therapist Hours]:[OT Aide Hours]])/Table2[[#This Row],[MDS Census]]</f>
        <v>0</v>
      </c>
      <c r="W407" s="3">
        <v>0</v>
      </c>
      <c r="X407" s="3">
        <v>0</v>
      </c>
      <c r="Y407" s="3">
        <v>0</v>
      </c>
      <c r="Z407" s="3">
        <f>SUM(Table2[[#This Row],[Physical Therapist (PT) Hours]:[PT Aide Hours]])/Table2[[#This Row],[MDS Census]]</f>
        <v>0</v>
      </c>
      <c r="AA407" s="3">
        <v>0</v>
      </c>
      <c r="AB407" s="3">
        <v>0</v>
      </c>
      <c r="AC407" s="3">
        <v>0</v>
      </c>
      <c r="AD407" s="3">
        <v>0</v>
      </c>
      <c r="AE407" s="3">
        <v>0</v>
      </c>
      <c r="AF407" s="3">
        <v>0</v>
      </c>
      <c r="AG407" s="3">
        <v>0</v>
      </c>
      <c r="AH407" s="1" t="s">
        <v>405</v>
      </c>
      <c r="AI407" s="17">
        <v>7</v>
      </c>
      <c r="AJ407" s="1"/>
    </row>
    <row r="408" spans="1:36" x14ac:dyDescent="0.2">
      <c r="A408" s="1" t="s">
        <v>479</v>
      </c>
      <c r="B408" s="1" t="s">
        <v>887</v>
      </c>
      <c r="C408" s="1" t="s">
        <v>1124</v>
      </c>
      <c r="D408" s="1" t="s">
        <v>1255</v>
      </c>
      <c r="E408" s="3">
        <v>81.74444444444444</v>
      </c>
      <c r="F408" s="3">
        <v>14.819555555555555</v>
      </c>
      <c r="G408" s="3">
        <v>0</v>
      </c>
      <c r="H408" s="3">
        <v>0.42711111111111111</v>
      </c>
      <c r="I408" s="3">
        <v>1.1944444444444444</v>
      </c>
      <c r="J408" s="3">
        <v>0</v>
      </c>
      <c r="K408" s="3">
        <v>0</v>
      </c>
      <c r="L408" s="3">
        <v>2.6027777777777779</v>
      </c>
      <c r="M408" s="3">
        <v>0</v>
      </c>
      <c r="N408" s="3">
        <v>10.697222222222223</v>
      </c>
      <c r="O408" s="3">
        <f>SUM(Table2[[#This Row],[Qualified Social Work Staff Hours]:[Other Social Work Staff Hours]])/Table2[[#This Row],[MDS Census]]</f>
        <v>0.13086176430610305</v>
      </c>
      <c r="P408" s="3">
        <v>6.7305555555555552</v>
      </c>
      <c r="Q408" s="3">
        <v>5.3666666666666663</v>
      </c>
      <c r="R408" s="3">
        <f>SUM(Table2[[#This Row],[Qualified Activities Professional Hours]:[Other Activities Professional Hours]])/Table2[[#This Row],[MDS Census]]</f>
        <v>0.14798831045263014</v>
      </c>
      <c r="S408" s="3">
        <v>2.7</v>
      </c>
      <c r="T408" s="3">
        <v>3.6722222222222221</v>
      </c>
      <c r="U408" s="3">
        <v>0</v>
      </c>
      <c r="V408" s="3">
        <f>SUM(Table2[[#This Row],[Occupational Therapist Hours]:[OT Aide Hours]])/Table2[[#This Row],[MDS Census]]</f>
        <v>7.7952969960581764E-2</v>
      </c>
      <c r="W408" s="3">
        <v>3.6722222222222221</v>
      </c>
      <c r="X408" s="3">
        <v>2.9361111111111109</v>
      </c>
      <c r="Y408" s="3">
        <v>0</v>
      </c>
      <c r="Z408" s="3">
        <f>SUM(Table2[[#This Row],[Physical Therapist (PT) Hours]:[PT Aide Hours]])/Table2[[#This Row],[MDS Census]]</f>
        <v>8.0841375560690487E-2</v>
      </c>
      <c r="AA408" s="3">
        <v>0</v>
      </c>
      <c r="AB408" s="3">
        <v>0</v>
      </c>
      <c r="AC408" s="3">
        <v>0</v>
      </c>
      <c r="AD408" s="3">
        <v>0</v>
      </c>
      <c r="AE408" s="3">
        <v>0</v>
      </c>
      <c r="AF408" s="3">
        <v>0</v>
      </c>
      <c r="AG408" s="3">
        <v>0</v>
      </c>
      <c r="AH408" s="1" t="s">
        <v>406</v>
      </c>
      <c r="AI408" s="17">
        <v>7</v>
      </c>
      <c r="AJ408" s="1"/>
    </row>
    <row r="409" spans="1:36" x14ac:dyDescent="0.2">
      <c r="A409" s="1" t="s">
        <v>479</v>
      </c>
      <c r="B409" s="1" t="s">
        <v>888</v>
      </c>
      <c r="C409" s="1" t="s">
        <v>985</v>
      </c>
      <c r="D409" s="1" t="s">
        <v>1227</v>
      </c>
      <c r="E409" s="3">
        <v>85.36666666666666</v>
      </c>
      <c r="F409" s="3">
        <v>5.6888888888888891</v>
      </c>
      <c r="G409" s="3">
        <v>0</v>
      </c>
      <c r="H409" s="3">
        <v>0</v>
      </c>
      <c r="I409" s="3">
        <v>0</v>
      </c>
      <c r="J409" s="3">
        <v>0</v>
      </c>
      <c r="K409" s="3">
        <v>0</v>
      </c>
      <c r="L409" s="3">
        <v>4.8685555555555569</v>
      </c>
      <c r="M409" s="3">
        <v>5.2151111111111117</v>
      </c>
      <c r="N409" s="3">
        <v>8.7138888888888886</v>
      </c>
      <c r="O409" s="3">
        <f>SUM(Table2[[#This Row],[Qualified Social Work Staff Hours]:[Other Social Work Staff Hours]])/Table2[[#This Row],[MDS Census]]</f>
        <v>0.16316673174541196</v>
      </c>
      <c r="P409" s="3">
        <v>0</v>
      </c>
      <c r="Q409" s="3">
        <v>15.309777777777779</v>
      </c>
      <c r="R409" s="3">
        <f>SUM(Table2[[#This Row],[Qualified Activities Professional Hours]:[Other Activities Professional Hours]])/Table2[[#This Row],[MDS Census]]</f>
        <v>0.17934140309774829</v>
      </c>
      <c r="S409" s="3">
        <v>1.4648888888888889</v>
      </c>
      <c r="T409" s="3">
        <v>5.0243333333333338</v>
      </c>
      <c r="U409" s="3">
        <v>0</v>
      </c>
      <c r="V409" s="3">
        <f>SUM(Table2[[#This Row],[Occupational Therapist Hours]:[OT Aide Hours]])/Table2[[#This Row],[MDS Census]]</f>
        <v>7.6015879213848767E-2</v>
      </c>
      <c r="W409" s="3">
        <v>3.4446666666666657</v>
      </c>
      <c r="X409" s="3">
        <v>4.0002222222222237</v>
      </c>
      <c r="Y409" s="3">
        <v>0</v>
      </c>
      <c r="Z409" s="3">
        <f>SUM(Table2[[#This Row],[Physical Therapist (PT) Hours]:[PT Aide Hours]])/Table2[[#This Row],[MDS Census]]</f>
        <v>8.7210724977222445E-2</v>
      </c>
      <c r="AA409" s="3">
        <v>0</v>
      </c>
      <c r="AB409" s="3">
        <v>0</v>
      </c>
      <c r="AC409" s="3">
        <v>0</v>
      </c>
      <c r="AD409" s="3">
        <v>0</v>
      </c>
      <c r="AE409" s="3">
        <v>0</v>
      </c>
      <c r="AF409" s="3">
        <v>0</v>
      </c>
      <c r="AG409" s="3">
        <v>0</v>
      </c>
      <c r="AH409" s="1" t="s">
        <v>407</v>
      </c>
      <c r="AI409" s="17">
        <v>7</v>
      </c>
      <c r="AJ409" s="1"/>
    </row>
    <row r="410" spans="1:36" x14ac:dyDescent="0.2">
      <c r="A410" s="1" t="s">
        <v>479</v>
      </c>
      <c r="B410" s="1" t="s">
        <v>889</v>
      </c>
      <c r="C410" s="1" t="s">
        <v>1101</v>
      </c>
      <c r="D410" s="1" t="s">
        <v>1276</v>
      </c>
      <c r="E410" s="3">
        <v>35.133333333333333</v>
      </c>
      <c r="F410" s="3">
        <v>2.8333333333333335</v>
      </c>
      <c r="G410" s="3">
        <v>0</v>
      </c>
      <c r="H410" s="3">
        <v>0.32311111111111118</v>
      </c>
      <c r="I410" s="3">
        <v>0</v>
      </c>
      <c r="J410" s="3">
        <v>0</v>
      </c>
      <c r="K410" s="3">
        <v>0</v>
      </c>
      <c r="L410" s="3">
        <v>3.1023333333333336</v>
      </c>
      <c r="M410" s="3">
        <v>0</v>
      </c>
      <c r="N410" s="3">
        <v>0</v>
      </c>
      <c r="O410" s="3">
        <f>SUM(Table2[[#This Row],[Qualified Social Work Staff Hours]:[Other Social Work Staff Hours]])/Table2[[#This Row],[MDS Census]]</f>
        <v>0</v>
      </c>
      <c r="P410" s="3">
        <v>0</v>
      </c>
      <c r="Q410" s="3">
        <v>0</v>
      </c>
      <c r="R410" s="3">
        <f>SUM(Table2[[#This Row],[Qualified Activities Professional Hours]:[Other Activities Professional Hours]])/Table2[[#This Row],[MDS Census]]</f>
        <v>0</v>
      </c>
      <c r="S410" s="3">
        <v>1.9513333333333334</v>
      </c>
      <c r="T410" s="3">
        <v>6.980222222222225</v>
      </c>
      <c r="U410" s="3">
        <v>0</v>
      </c>
      <c r="V410" s="3">
        <f>SUM(Table2[[#This Row],[Occupational Therapist Hours]:[OT Aide Hours]])/Table2[[#This Row],[MDS Census]]</f>
        <v>0.25421884882985463</v>
      </c>
      <c r="W410" s="3">
        <v>3.9669999999999992</v>
      </c>
      <c r="X410" s="3">
        <v>7.7914444444444459</v>
      </c>
      <c r="Y410" s="3">
        <v>0</v>
      </c>
      <c r="Z410" s="3">
        <f>SUM(Table2[[#This Row],[Physical Therapist (PT) Hours]:[PT Aide Hours]])/Table2[[#This Row],[MDS Census]]</f>
        <v>0.33468058191018346</v>
      </c>
      <c r="AA410" s="3">
        <v>0</v>
      </c>
      <c r="AB410" s="3">
        <v>0</v>
      </c>
      <c r="AC410" s="3">
        <v>0</v>
      </c>
      <c r="AD410" s="3">
        <v>0</v>
      </c>
      <c r="AE410" s="3">
        <v>0</v>
      </c>
      <c r="AF410" s="3">
        <v>0</v>
      </c>
      <c r="AG410" s="3">
        <v>0</v>
      </c>
      <c r="AH410" s="1" t="s">
        <v>408</v>
      </c>
      <c r="AI410" s="17">
        <v>7</v>
      </c>
      <c r="AJ410" s="1"/>
    </row>
    <row r="411" spans="1:36" x14ac:dyDescent="0.2">
      <c r="A411" s="1" t="s">
        <v>479</v>
      </c>
      <c r="B411" s="1" t="s">
        <v>890</v>
      </c>
      <c r="C411" s="1" t="s">
        <v>1186</v>
      </c>
      <c r="D411" s="1" t="s">
        <v>1259</v>
      </c>
      <c r="E411" s="3">
        <v>52.93333333333333</v>
      </c>
      <c r="F411" s="3">
        <v>15.526777777777786</v>
      </c>
      <c r="G411" s="3">
        <v>0</v>
      </c>
      <c r="H411" s="3">
        <v>0.12688888888888888</v>
      </c>
      <c r="I411" s="3">
        <v>0.31111111111111112</v>
      </c>
      <c r="J411" s="3">
        <v>0</v>
      </c>
      <c r="K411" s="3">
        <v>0</v>
      </c>
      <c r="L411" s="3">
        <v>7.2777777777777775E-2</v>
      </c>
      <c r="M411" s="3">
        <v>0</v>
      </c>
      <c r="N411" s="3">
        <v>5.3350000000000017</v>
      </c>
      <c r="O411" s="3">
        <f>SUM(Table2[[#This Row],[Qualified Social Work Staff Hours]:[Other Social Work Staff Hours]])/Table2[[#This Row],[MDS Census]]</f>
        <v>0.10078715365239299</v>
      </c>
      <c r="P411" s="3">
        <v>9.210333333333331</v>
      </c>
      <c r="Q411" s="3">
        <v>3.6379999999999995</v>
      </c>
      <c r="R411" s="3">
        <f>SUM(Table2[[#This Row],[Qualified Activities Professional Hours]:[Other Activities Professional Hours]])/Table2[[#This Row],[MDS Census]]</f>
        <v>0.24272670025188914</v>
      </c>
      <c r="S411" s="3">
        <v>0.29888888888888882</v>
      </c>
      <c r="T411" s="3">
        <v>4.9969999999999999</v>
      </c>
      <c r="U411" s="3">
        <v>0</v>
      </c>
      <c r="V411" s="3">
        <f>SUM(Table2[[#This Row],[Occupational Therapist Hours]:[OT Aide Hours]])/Table2[[#This Row],[MDS Census]]</f>
        <v>0.10004827875734676</v>
      </c>
      <c r="W411" s="3">
        <v>0.70399999999999996</v>
      </c>
      <c r="X411" s="3">
        <v>2.3133333333333335</v>
      </c>
      <c r="Y411" s="3">
        <v>0</v>
      </c>
      <c r="Z411" s="3">
        <f>SUM(Table2[[#This Row],[Physical Therapist (PT) Hours]:[PT Aide Hours]])/Table2[[#This Row],[MDS Census]]</f>
        <v>5.7002518891687656E-2</v>
      </c>
      <c r="AA411" s="3">
        <v>5.3357777777777775</v>
      </c>
      <c r="AB411" s="3">
        <v>0</v>
      </c>
      <c r="AC411" s="3">
        <v>0</v>
      </c>
      <c r="AD411" s="3">
        <v>0</v>
      </c>
      <c r="AE411" s="3">
        <v>0</v>
      </c>
      <c r="AF411" s="3">
        <v>0</v>
      </c>
      <c r="AG411" s="3">
        <v>0</v>
      </c>
      <c r="AH411" s="1" t="s">
        <v>409</v>
      </c>
      <c r="AI411" s="17">
        <v>7</v>
      </c>
      <c r="AJ411" s="1"/>
    </row>
    <row r="412" spans="1:36" x14ac:dyDescent="0.2">
      <c r="A412" s="1" t="s">
        <v>479</v>
      </c>
      <c r="B412" s="1" t="s">
        <v>891</v>
      </c>
      <c r="C412" s="1" t="s">
        <v>1075</v>
      </c>
      <c r="D412" s="1" t="s">
        <v>1284</v>
      </c>
      <c r="E412" s="3">
        <v>40.81111111111111</v>
      </c>
      <c r="F412" s="3">
        <v>5.6</v>
      </c>
      <c r="G412" s="3">
        <v>0</v>
      </c>
      <c r="H412" s="3">
        <v>0</v>
      </c>
      <c r="I412" s="3">
        <v>5.5555555555555558E-3</v>
      </c>
      <c r="J412" s="3">
        <v>0</v>
      </c>
      <c r="K412" s="3">
        <v>0</v>
      </c>
      <c r="L412" s="3">
        <v>2.0793333333333335</v>
      </c>
      <c r="M412" s="3">
        <v>0</v>
      </c>
      <c r="N412" s="3">
        <v>5.7664444444444456</v>
      </c>
      <c r="O412" s="3">
        <f>SUM(Table2[[#This Row],[Qualified Social Work Staff Hours]:[Other Social Work Staff Hours]])/Table2[[#This Row],[MDS Census]]</f>
        <v>0.14129594337054183</v>
      </c>
      <c r="P412" s="3">
        <v>0</v>
      </c>
      <c r="Q412" s="3">
        <v>0</v>
      </c>
      <c r="R412" s="3">
        <f>SUM(Table2[[#This Row],[Qualified Activities Professional Hours]:[Other Activities Professional Hours]])/Table2[[#This Row],[MDS Census]]</f>
        <v>0</v>
      </c>
      <c r="S412" s="3">
        <v>2.3917777777777776</v>
      </c>
      <c r="T412" s="3">
        <v>1.2662222222222224</v>
      </c>
      <c r="U412" s="3">
        <v>0</v>
      </c>
      <c r="V412" s="3">
        <f>SUM(Table2[[#This Row],[Occupational Therapist Hours]:[OT Aide Hours]])/Table2[[#This Row],[MDS Census]]</f>
        <v>8.9632453035665666E-2</v>
      </c>
      <c r="W412" s="3">
        <v>1.0349999999999997</v>
      </c>
      <c r="X412" s="3">
        <v>4.8806666666666656</v>
      </c>
      <c r="Y412" s="3">
        <v>1.556111111111111</v>
      </c>
      <c r="Z412" s="3">
        <f>SUM(Table2[[#This Row],[Physical Therapist (PT) Hours]:[PT Aide Hours]])/Table2[[#This Row],[MDS Census]]</f>
        <v>0.18308194936019598</v>
      </c>
      <c r="AA412" s="3">
        <v>0</v>
      </c>
      <c r="AB412" s="3">
        <v>0</v>
      </c>
      <c r="AC412" s="3">
        <v>0</v>
      </c>
      <c r="AD412" s="3">
        <v>0</v>
      </c>
      <c r="AE412" s="3">
        <v>0</v>
      </c>
      <c r="AF412" s="3">
        <v>0</v>
      </c>
      <c r="AG412" s="3">
        <v>0</v>
      </c>
      <c r="AH412" s="1" t="s">
        <v>410</v>
      </c>
      <c r="AI412" s="17">
        <v>7</v>
      </c>
      <c r="AJ412" s="1"/>
    </row>
    <row r="413" spans="1:36" x14ac:dyDescent="0.2">
      <c r="A413" s="1" t="s">
        <v>479</v>
      </c>
      <c r="B413" s="1" t="s">
        <v>892</v>
      </c>
      <c r="C413" s="1" t="s">
        <v>1003</v>
      </c>
      <c r="D413" s="1" t="s">
        <v>1251</v>
      </c>
      <c r="E413" s="3">
        <v>45.611111111111114</v>
      </c>
      <c r="F413" s="3">
        <v>11.022222222222222</v>
      </c>
      <c r="G413" s="3">
        <v>0</v>
      </c>
      <c r="H413" s="3">
        <v>0.16666666666666666</v>
      </c>
      <c r="I413" s="3">
        <v>0</v>
      </c>
      <c r="J413" s="3">
        <v>0</v>
      </c>
      <c r="K413" s="3">
        <v>0</v>
      </c>
      <c r="L413" s="3">
        <v>0.55866666666666664</v>
      </c>
      <c r="M413" s="3">
        <v>0</v>
      </c>
      <c r="N413" s="3">
        <v>5.6</v>
      </c>
      <c r="O413" s="3">
        <f>SUM(Table2[[#This Row],[Qualified Social Work Staff Hours]:[Other Social Work Staff Hours]])/Table2[[#This Row],[MDS Census]]</f>
        <v>0.1227771010962241</v>
      </c>
      <c r="P413" s="3">
        <v>0</v>
      </c>
      <c r="Q413" s="3">
        <v>8.3583333333333325</v>
      </c>
      <c r="R413" s="3">
        <f>SUM(Table2[[#This Row],[Qualified Activities Professional Hours]:[Other Activities Professional Hours]])/Table2[[#This Row],[MDS Census]]</f>
        <v>0.18325213154689399</v>
      </c>
      <c r="S413" s="3">
        <v>0.48233333333333323</v>
      </c>
      <c r="T413" s="3">
        <v>2.8537777777777769</v>
      </c>
      <c r="U413" s="3">
        <v>0</v>
      </c>
      <c r="V413" s="3">
        <f>SUM(Table2[[#This Row],[Occupational Therapist Hours]:[OT Aide Hours]])/Table2[[#This Row],[MDS Census]]</f>
        <v>7.3142509135200942E-2</v>
      </c>
      <c r="W413" s="3">
        <v>0.45233333333333337</v>
      </c>
      <c r="X413" s="3">
        <v>2.2205555555555554</v>
      </c>
      <c r="Y413" s="3">
        <v>0</v>
      </c>
      <c r="Z413" s="3">
        <f>SUM(Table2[[#This Row],[Physical Therapist (PT) Hours]:[PT Aide Hours]])/Table2[[#This Row],[MDS Census]]</f>
        <v>5.8601705237515213E-2</v>
      </c>
      <c r="AA413" s="3">
        <v>0</v>
      </c>
      <c r="AB413" s="3">
        <v>0</v>
      </c>
      <c r="AC413" s="3">
        <v>0</v>
      </c>
      <c r="AD413" s="3">
        <v>0</v>
      </c>
      <c r="AE413" s="3">
        <v>0</v>
      </c>
      <c r="AF413" s="3">
        <v>0</v>
      </c>
      <c r="AG413" s="3">
        <v>0</v>
      </c>
      <c r="AH413" s="1" t="s">
        <v>411</v>
      </c>
      <c r="AI413" s="17">
        <v>7</v>
      </c>
      <c r="AJ413" s="1"/>
    </row>
    <row r="414" spans="1:36" x14ac:dyDescent="0.2">
      <c r="A414" s="1" t="s">
        <v>479</v>
      </c>
      <c r="B414" s="1" t="s">
        <v>893</v>
      </c>
      <c r="C414" s="1" t="s">
        <v>985</v>
      </c>
      <c r="D414" s="1" t="s">
        <v>1227</v>
      </c>
      <c r="E414" s="3">
        <v>62.633333333333333</v>
      </c>
      <c r="F414" s="3">
        <v>13.614777777777785</v>
      </c>
      <c r="G414" s="3">
        <v>0</v>
      </c>
      <c r="H414" s="3">
        <v>0.22966666666666669</v>
      </c>
      <c r="I414" s="3">
        <v>0.55555555555555558</v>
      </c>
      <c r="J414" s="3">
        <v>0</v>
      </c>
      <c r="K414" s="3">
        <v>0</v>
      </c>
      <c r="L414" s="3">
        <v>1.4652222222222222</v>
      </c>
      <c r="M414" s="3">
        <v>0</v>
      </c>
      <c r="N414" s="3">
        <v>5.7298888888888895</v>
      </c>
      <c r="O414" s="3">
        <f>SUM(Table2[[#This Row],[Qualified Social Work Staff Hours]:[Other Social Work Staff Hours]])/Table2[[#This Row],[MDS Census]]</f>
        <v>9.1483058364378228E-2</v>
      </c>
      <c r="P414" s="3">
        <v>4.9655555555555555</v>
      </c>
      <c r="Q414" s="3">
        <v>0.49699999999999994</v>
      </c>
      <c r="R414" s="3">
        <f>SUM(Table2[[#This Row],[Qualified Activities Professional Hours]:[Other Activities Professional Hours]])/Table2[[#This Row],[MDS Census]]</f>
        <v>8.7214830583643779E-2</v>
      </c>
      <c r="S414" s="3">
        <v>1.6207777777777779</v>
      </c>
      <c r="T414" s="3">
        <v>1.9393333333333329</v>
      </c>
      <c r="U414" s="3">
        <v>0</v>
      </c>
      <c r="V414" s="3">
        <f>SUM(Table2[[#This Row],[Occupational Therapist Hours]:[OT Aide Hours]])/Table2[[#This Row],[MDS Census]]</f>
        <v>5.6840518006031571E-2</v>
      </c>
      <c r="W414" s="3">
        <v>0.71311111111111103</v>
      </c>
      <c r="X414" s="3">
        <v>4.1047777777777785</v>
      </c>
      <c r="Y414" s="3">
        <v>0</v>
      </c>
      <c r="Z414" s="3">
        <f>SUM(Table2[[#This Row],[Physical Therapist (PT) Hours]:[PT Aide Hours]])/Table2[[#This Row],[MDS Census]]</f>
        <v>7.6922121695937568E-2</v>
      </c>
      <c r="AA414" s="3">
        <v>0</v>
      </c>
      <c r="AB414" s="3">
        <v>0</v>
      </c>
      <c r="AC414" s="3">
        <v>0</v>
      </c>
      <c r="AD414" s="3">
        <v>0</v>
      </c>
      <c r="AE414" s="3">
        <v>0</v>
      </c>
      <c r="AF414" s="3">
        <v>0</v>
      </c>
      <c r="AG414" s="3">
        <v>0</v>
      </c>
      <c r="AH414" s="1" t="s">
        <v>412</v>
      </c>
      <c r="AI414" s="17">
        <v>7</v>
      </c>
      <c r="AJ414" s="1"/>
    </row>
    <row r="415" spans="1:36" x14ac:dyDescent="0.2">
      <c r="A415" s="1" t="s">
        <v>479</v>
      </c>
      <c r="B415" s="1" t="s">
        <v>894</v>
      </c>
      <c r="C415" s="1" t="s">
        <v>1187</v>
      </c>
      <c r="D415" s="1" t="s">
        <v>1252</v>
      </c>
      <c r="E415" s="3">
        <v>28.8</v>
      </c>
      <c r="F415" s="3">
        <v>8.7688888888888918</v>
      </c>
      <c r="G415" s="3">
        <v>0</v>
      </c>
      <c r="H415" s="3">
        <v>0</v>
      </c>
      <c r="I415" s="3">
        <v>0</v>
      </c>
      <c r="J415" s="3">
        <v>0</v>
      </c>
      <c r="K415" s="3">
        <v>0</v>
      </c>
      <c r="L415" s="3">
        <v>0.48133333333333334</v>
      </c>
      <c r="M415" s="3">
        <v>5.187444444444445</v>
      </c>
      <c r="N415" s="3">
        <v>0</v>
      </c>
      <c r="O415" s="3">
        <f>SUM(Table2[[#This Row],[Qualified Social Work Staff Hours]:[Other Social Work Staff Hours]])/Table2[[#This Row],[MDS Census]]</f>
        <v>0.18011959876543213</v>
      </c>
      <c r="P415" s="3">
        <v>4.2694444444444439</v>
      </c>
      <c r="Q415" s="3">
        <v>0</v>
      </c>
      <c r="R415" s="3">
        <f>SUM(Table2[[#This Row],[Qualified Activities Professional Hours]:[Other Activities Professional Hours]])/Table2[[#This Row],[MDS Census]]</f>
        <v>0.14824459876543208</v>
      </c>
      <c r="S415" s="3">
        <v>0.64366666666666661</v>
      </c>
      <c r="T415" s="3">
        <v>2.581666666666667</v>
      </c>
      <c r="U415" s="3">
        <v>0</v>
      </c>
      <c r="V415" s="3">
        <f>SUM(Table2[[#This Row],[Occupational Therapist Hours]:[OT Aide Hours]])/Table2[[#This Row],[MDS Census]]</f>
        <v>0.11199074074074074</v>
      </c>
      <c r="W415" s="3">
        <v>0.42211111111111116</v>
      </c>
      <c r="X415" s="3">
        <v>0.63577777777777755</v>
      </c>
      <c r="Y415" s="3">
        <v>1.1494444444444447</v>
      </c>
      <c r="Z415" s="3">
        <f>SUM(Table2[[#This Row],[Physical Therapist (PT) Hours]:[PT Aide Hours]])/Table2[[#This Row],[MDS Census]]</f>
        <v>7.6643518518518527E-2</v>
      </c>
      <c r="AA415" s="3">
        <v>0</v>
      </c>
      <c r="AB415" s="3">
        <v>0</v>
      </c>
      <c r="AC415" s="3">
        <v>0</v>
      </c>
      <c r="AD415" s="3">
        <v>0</v>
      </c>
      <c r="AE415" s="3">
        <v>0</v>
      </c>
      <c r="AF415" s="3">
        <v>0</v>
      </c>
      <c r="AG415" s="3">
        <v>0</v>
      </c>
      <c r="AH415" s="1" t="s">
        <v>413</v>
      </c>
      <c r="AI415" s="17">
        <v>7</v>
      </c>
      <c r="AJ415" s="1"/>
    </row>
    <row r="416" spans="1:36" x14ac:dyDescent="0.2">
      <c r="A416" s="1" t="s">
        <v>479</v>
      </c>
      <c r="B416" s="1" t="s">
        <v>895</v>
      </c>
      <c r="C416" s="1" t="s">
        <v>1050</v>
      </c>
      <c r="D416" s="1" t="s">
        <v>1293</v>
      </c>
      <c r="E416" s="3">
        <v>57.222222222222221</v>
      </c>
      <c r="F416" s="3">
        <v>5.6</v>
      </c>
      <c r="G416" s="3">
        <v>0.66666666666666663</v>
      </c>
      <c r="H416" s="3">
        <v>0.23333333333333334</v>
      </c>
      <c r="I416" s="3">
        <v>0.67222222222222228</v>
      </c>
      <c r="J416" s="3">
        <v>0</v>
      </c>
      <c r="K416" s="3">
        <v>0</v>
      </c>
      <c r="L416" s="3">
        <v>0.96800000000000008</v>
      </c>
      <c r="M416" s="3">
        <v>1.0666666666666667</v>
      </c>
      <c r="N416" s="3">
        <v>0</v>
      </c>
      <c r="O416" s="3">
        <f>SUM(Table2[[#This Row],[Qualified Social Work Staff Hours]:[Other Social Work Staff Hours]])/Table2[[#This Row],[MDS Census]]</f>
        <v>1.8640776699029128E-2</v>
      </c>
      <c r="P416" s="3">
        <v>3.2621111111111114</v>
      </c>
      <c r="Q416" s="3">
        <v>2.5068888888888892</v>
      </c>
      <c r="R416" s="3">
        <f>SUM(Table2[[#This Row],[Qualified Activities Professional Hours]:[Other Activities Professional Hours]])/Table2[[#This Row],[MDS Census]]</f>
        <v>0.10081747572815535</v>
      </c>
      <c r="S416" s="3">
        <v>0.89011111111111108</v>
      </c>
      <c r="T416" s="3">
        <v>5.2513333333333332</v>
      </c>
      <c r="U416" s="3">
        <v>0.11144444444444444</v>
      </c>
      <c r="V416" s="3">
        <f>SUM(Table2[[#This Row],[Occupational Therapist Hours]:[OT Aide Hours]])/Table2[[#This Row],[MDS Census]]</f>
        <v>0.10927378640776698</v>
      </c>
      <c r="W416" s="3">
        <v>0.82166666666666666</v>
      </c>
      <c r="X416" s="3">
        <v>0</v>
      </c>
      <c r="Y416" s="3">
        <v>5.6</v>
      </c>
      <c r="Z416" s="3">
        <f>SUM(Table2[[#This Row],[Physical Therapist (PT) Hours]:[PT Aide Hours]])/Table2[[#This Row],[MDS Census]]</f>
        <v>0.11222330097087378</v>
      </c>
      <c r="AA416" s="3">
        <v>0</v>
      </c>
      <c r="AB416" s="3">
        <v>0</v>
      </c>
      <c r="AC416" s="3">
        <v>0</v>
      </c>
      <c r="AD416" s="3">
        <v>0</v>
      </c>
      <c r="AE416" s="3">
        <v>0</v>
      </c>
      <c r="AF416" s="3">
        <v>0</v>
      </c>
      <c r="AG416" s="3">
        <v>0</v>
      </c>
      <c r="AH416" s="1" t="s">
        <v>414</v>
      </c>
      <c r="AI416" s="17">
        <v>7</v>
      </c>
      <c r="AJ416" s="1"/>
    </row>
    <row r="417" spans="1:36" x14ac:dyDescent="0.2">
      <c r="A417" s="1" t="s">
        <v>479</v>
      </c>
      <c r="B417" s="1" t="s">
        <v>896</v>
      </c>
      <c r="C417" s="1" t="s">
        <v>1075</v>
      </c>
      <c r="D417" s="1" t="s">
        <v>1284</v>
      </c>
      <c r="E417" s="3">
        <v>24.322222222222223</v>
      </c>
      <c r="F417" s="3">
        <v>5.338111111111111</v>
      </c>
      <c r="G417" s="3">
        <v>0</v>
      </c>
      <c r="H417" s="3">
        <v>0</v>
      </c>
      <c r="I417" s="3">
        <v>1.6666666666666666E-2</v>
      </c>
      <c r="J417" s="3">
        <v>0</v>
      </c>
      <c r="K417" s="3">
        <v>0</v>
      </c>
      <c r="L417" s="3">
        <v>2.1072222222222217</v>
      </c>
      <c r="M417" s="3">
        <v>0</v>
      </c>
      <c r="N417" s="3">
        <v>0</v>
      </c>
      <c r="O417" s="3">
        <f>SUM(Table2[[#This Row],[Qualified Social Work Staff Hours]:[Other Social Work Staff Hours]])/Table2[[#This Row],[MDS Census]]</f>
        <v>0</v>
      </c>
      <c r="P417" s="3">
        <v>0</v>
      </c>
      <c r="Q417" s="3">
        <v>17.612111111111112</v>
      </c>
      <c r="R417" s="3">
        <f>SUM(Table2[[#This Row],[Qualified Activities Professional Hours]:[Other Activities Professional Hours]])/Table2[[#This Row],[MDS Census]]</f>
        <v>0.72411603471904984</v>
      </c>
      <c r="S417" s="3">
        <v>1.1624444444444446</v>
      </c>
      <c r="T417" s="3">
        <v>3.1503333333333332</v>
      </c>
      <c r="U417" s="3">
        <v>0</v>
      </c>
      <c r="V417" s="3">
        <f>SUM(Table2[[#This Row],[Occupational Therapist Hours]:[OT Aide Hours]])/Table2[[#This Row],[MDS Census]]</f>
        <v>0.17731841023298309</v>
      </c>
      <c r="W417" s="3">
        <v>1.7477777777777779</v>
      </c>
      <c r="X417" s="3">
        <v>6.0331111111111104</v>
      </c>
      <c r="Y417" s="3">
        <v>3.111111111111111E-2</v>
      </c>
      <c r="Z417" s="3">
        <f>SUM(Table2[[#This Row],[Physical Therapist (PT) Hours]:[PT Aide Hours]])/Table2[[#This Row],[MDS Census]]</f>
        <v>0.32118775696665142</v>
      </c>
      <c r="AA417" s="3">
        <v>0</v>
      </c>
      <c r="AB417" s="3">
        <v>0</v>
      </c>
      <c r="AC417" s="3">
        <v>0</v>
      </c>
      <c r="AD417" s="3">
        <v>0</v>
      </c>
      <c r="AE417" s="3">
        <v>0</v>
      </c>
      <c r="AF417" s="3">
        <v>0</v>
      </c>
      <c r="AG417" s="3">
        <v>0</v>
      </c>
      <c r="AH417" s="1" t="s">
        <v>415</v>
      </c>
      <c r="AI417" s="17">
        <v>7</v>
      </c>
      <c r="AJ417" s="1"/>
    </row>
    <row r="418" spans="1:36" x14ac:dyDescent="0.2">
      <c r="A418" s="1" t="s">
        <v>479</v>
      </c>
      <c r="B418" s="1" t="s">
        <v>897</v>
      </c>
      <c r="C418" s="1" t="s">
        <v>1027</v>
      </c>
      <c r="D418" s="1" t="s">
        <v>1203</v>
      </c>
      <c r="E418" s="3">
        <v>99.822222222222223</v>
      </c>
      <c r="F418" s="3">
        <v>4.5333333333333332</v>
      </c>
      <c r="G418" s="3">
        <v>0.17222222222222222</v>
      </c>
      <c r="H418" s="3">
        <v>0.69444444444444442</v>
      </c>
      <c r="I418" s="3">
        <v>5.2166666666666668</v>
      </c>
      <c r="J418" s="3">
        <v>0</v>
      </c>
      <c r="K418" s="3">
        <v>0</v>
      </c>
      <c r="L418" s="3">
        <v>4.0555555555555554</v>
      </c>
      <c r="M418" s="3">
        <v>5.5111111111111111</v>
      </c>
      <c r="N418" s="3">
        <v>14.947222222222223</v>
      </c>
      <c r="O418" s="3">
        <f>SUM(Table2[[#This Row],[Qualified Social Work Staff Hours]:[Other Social Work Staff Hours]])/Table2[[#This Row],[MDS Census]]</f>
        <v>0.20494768477292968</v>
      </c>
      <c r="P418" s="3">
        <v>5.333333333333333</v>
      </c>
      <c r="Q418" s="3">
        <v>8.4972222222222218</v>
      </c>
      <c r="R418" s="3">
        <f>SUM(Table2[[#This Row],[Qualified Activities Professional Hours]:[Other Activities Professional Hours]])/Table2[[#This Row],[MDS Census]]</f>
        <v>0.13855186999109528</v>
      </c>
      <c r="S418" s="3">
        <v>8.9444444444444446</v>
      </c>
      <c r="T418" s="3">
        <v>4.0888888888888886</v>
      </c>
      <c r="U418" s="3">
        <v>0</v>
      </c>
      <c r="V418" s="3">
        <f>SUM(Table2[[#This Row],[Occupational Therapist Hours]:[OT Aide Hours]])/Table2[[#This Row],[MDS Census]]</f>
        <v>0.13056544968833481</v>
      </c>
      <c r="W418" s="3">
        <v>8.3361111111111104</v>
      </c>
      <c r="X418" s="3">
        <v>8.2055555555555557</v>
      </c>
      <c r="Y418" s="3">
        <v>1.0694444444444444</v>
      </c>
      <c r="Z418" s="3">
        <f>SUM(Table2[[#This Row],[Physical Therapist (PT) Hours]:[PT Aide Hours]])/Table2[[#This Row],[MDS Census]]</f>
        <v>0.17642475512021366</v>
      </c>
      <c r="AA418" s="3">
        <v>0</v>
      </c>
      <c r="AB418" s="3">
        <v>0</v>
      </c>
      <c r="AC418" s="3">
        <v>0</v>
      </c>
      <c r="AD418" s="3">
        <v>0</v>
      </c>
      <c r="AE418" s="3">
        <v>0</v>
      </c>
      <c r="AF418" s="3">
        <v>0</v>
      </c>
      <c r="AG418" s="3">
        <v>0</v>
      </c>
      <c r="AH418" s="1" t="s">
        <v>416</v>
      </c>
      <c r="AI418" s="17">
        <v>7</v>
      </c>
      <c r="AJ418" s="1"/>
    </row>
    <row r="419" spans="1:36" x14ac:dyDescent="0.2">
      <c r="A419" s="1" t="s">
        <v>479</v>
      </c>
      <c r="B419" s="1" t="s">
        <v>898</v>
      </c>
      <c r="C419" s="1" t="s">
        <v>1104</v>
      </c>
      <c r="D419" s="1" t="s">
        <v>1213</v>
      </c>
      <c r="E419" s="3">
        <v>42.911111111111111</v>
      </c>
      <c r="F419" s="3">
        <v>10.796222222222225</v>
      </c>
      <c r="G419" s="3">
        <v>2.2222222222222223E-2</v>
      </c>
      <c r="H419" s="3">
        <v>0.10833333333333334</v>
      </c>
      <c r="I419" s="3">
        <v>0.26111111111111113</v>
      </c>
      <c r="J419" s="3">
        <v>0</v>
      </c>
      <c r="K419" s="3">
        <v>0</v>
      </c>
      <c r="L419" s="3">
        <v>6.0208888888888872</v>
      </c>
      <c r="M419" s="3">
        <v>0</v>
      </c>
      <c r="N419" s="3">
        <v>6.0353333333333312</v>
      </c>
      <c r="O419" s="3">
        <f>SUM(Table2[[#This Row],[Qualified Social Work Staff Hours]:[Other Social Work Staff Hours]])/Table2[[#This Row],[MDS Census]]</f>
        <v>0.14064733298808901</v>
      </c>
      <c r="P419" s="3">
        <v>4.1158888888888905</v>
      </c>
      <c r="Q419" s="3">
        <v>0</v>
      </c>
      <c r="R419" s="3">
        <f>SUM(Table2[[#This Row],[Qualified Activities Professional Hours]:[Other Activities Professional Hours]])/Table2[[#This Row],[MDS Census]]</f>
        <v>9.5916623511134169E-2</v>
      </c>
      <c r="S419" s="3">
        <v>4.2692222222222229</v>
      </c>
      <c r="T419" s="3">
        <v>1.2484444444444442</v>
      </c>
      <c r="U419" s="3">
        <v>0</v>
      </c>
      <c r="V419" s="3">
        <f>SUM(Table2[[#This Row],[Occupational Therapist Hours]:[OT Aide Hours]])/Table2[[#This Row],[MDS Census]]</f>
        <v>0.12858363542206111</v>
      </c>
      <c r="W419" s="3">
        <v>2.1761111111111116</v>
      </c>
      <c r="X419" s="3">
        <v>4.3147777777777785</v>
      </c>
      <c r="Y419" s="3">
        <v>0</v>
      </c>
      <c r="Z419" s="3">
        <f>SUM(Table2[[#This Row],[Physical Therapist (PT) Hours]:[PT Aide Hours]])/Table2[[#This Row],[MDS Census]]</f>
        <v>0.15126359399274988</v>
      </c>
      <c r="AA419" s="3">
        <v>0</v>
      </c>
      <c r="AB419" s="3">
        <v>0</v>
      </c>
      <c r="AC419" s="3">
        <v>0</v>
      </c>
      <c r="AD419" s="3">
        <v>0</v>
      </c>
      <c r="AE419" s="3">
        <v>0</v>
      </c>
      <c r="AF419" s="3">
        <v>0</v>
      </c>
      <c r="AG419" s="3">
        <v>0</v>
      </c>
      <c r="AH419" s="1" t="s">
        <v>417</v>
      </c>
      <c r="AI419" s="17">
        <v>7</v>
      </c>
      <c r="AJ419" s="1"/>
    </row>
    <row r="420" spans="1:36" x14ac:dyDescent="0.2">
      <c r="A420" s="1" t="s">
        <v>479</v>
      </c>
      <c r="B420" s="1" t="s">
        <v>899</v>
      </c>
      <c r="C420" s="1" t="s">
        <v>1145</v>
      </c>
      <c r="D420" s="1" t="s">
        <v>1272</v>
      </c>
      <c r="E420" s="3">
        <v>102.72222222222223</v>
      </c>
      <c r="F420" s="3">
        <v>9.9111111111111114</v>
      </c>
      <c r="G420" s="3">
        <v>0.57777777777777772</v>
      </c>
      <c r="H420" s="3">
        <v>0.62222222222222223</v>
      </c>
      <c r="I420" s="3">
        <v>5.3250000000000002</v>
      </c>
      <c r="J420" s="3">
        <v>0</v>
      </c>
      <c r="K420" s="3">
        <v>0</v>
      </c>
      <c r="L420" s="3">
        <v>4.2194444444444441</v>
      </c>
      <c r="M420" s="3">
        <v>15.683333333333334</v>
      </c>
      <c r="N420" s="3">
        <v>0</v>
      </c>
      <c r="O420" s="3">
        <f>SUM(Table2[[#This Row],[Qualified Social Work Staff Hours]:[Other Social Work Staff Hours]])/Table2[[#This Row],[MDS Census]]</f>
        <v>0.15267712276906434</v>
      </c>
      <c r="P420" s="3">
        <v>5.3472222222222223</v>
      </c>
      <c r="Q420" s="3">
        <v>20.297222222222221</v>
      </c>
      <c r="R420" s="3">
        <f>SUM(Table2[[#This Row],[Qualified Activities Professional Hours]:[Other Activities Professional Hours]])/Table2[[#This Row],[MDS Census]]</f>
        <v>0.24964845862628443</v>
      </c>
      <c r="S420" s="3">
        <v>12.536111111111111</v>
      </c>
      <c r="T420" s="3">
        <v>16.497222222222224</v>
      </c>
      <c r="U420" s="3">
        <v>10.119444444444444</v>
      </c>
      <c r="V420" s="3">
        <f>SUM(Table2[[#This Row],[Occupational Therapist Hours]:[OT Aide Hours]])/Table2[[#This Row],[MDS Census]]</f>
        <v>0.3811519740400216</v>
      </c>
      <c r="W420" s="3">
        <v>9.2611111111111111</v>
      </c>
      <c r="X420" s="3">
        <v>14.677777777777777</v>
      </c>
      <c r="Y420" s="3">
        <v>0</v>
      </c>
      <c r="Z420" s="3">
        <f>SUM(Table2[[#This Row],[Physical Therapist (PT) Hours]:[PT Aide Hours]])/Table2[[#This Row],[MDS Census]]</f>
        <v>0.23304488912925905</v>
      </c>
      <c r="AA420" s="3">
        <v>0</v>
      </c>
      <c r="AB420" s="3">
        <v>0</v>
      </c>
      <c r="AC420" s="3">
        <v>0</v>
      </c>
      <c r="AD420" s="3">
        <v>0</v>
      </c>
      <c r="AE420" s="3">
        <v>0</v>
      </c>
      <c r="AF420" s="3">
        <v>0</v>
      </c>
      <c r="AG420" s="3">
        <v>0</v>
      </c>
      <c r="AH420" s="1" t="s">
        <v>418</v>
      </c>
      <c r="AI420" s="17">
        <v>7</v>
      </c>
      <c r="AJ420" s="1"/>
    </row>
    <row r="421" spans="1:36" x14ac:dyDescent="0.2">
      <c r="A421" s="1" t="s">
        <v>479</v>
      </c>
      <c r="B421" s="1" t="s">
        <v>900</v>
      </c>
      <c r="C421" s="1" t="s">
        <v>1188</v>
      </c>
      <c r="D421" s="1" t="s">
        <v>1236</v>
      </c>
      <c r="E421" s="3">
        <v>48.533333333333331</v>
      </c>
      <c r="F421" s="3">
        <v>4.3640000000000008</v>
      </c>
      <c r="G421" s="3">
        <v>6.6666666666666666E-2</v>
      </c>
      <c r="H421" s="3">
        <v>0.1</v>
      </c>
      <c r="I421" s="3">
        <v>0.15</v>
      </c>
      <c r="J421" s="3">
        <v>0</v>
      </c>
      <c r="K421" s="3">
        <v>0</v>
      </c>
      <c r="L421" s="3">
        <v>0</v>
      </c>
      <c r="M421" s="3">
        <v>2.2691111111111106</v>
      </c>
      <c r="N421" s="3">
        <v>0</v>
      </c>
      <c r="O421" s="3">
        <f>SUM(Table2[[#This Row],[Qualified Social Work Staff Hours]:[Other Social Work Staff Hours]])/Table2[[#This Row],[MDS Census]]</f>
        <v>4.6753663003662994E-2</v>
      </c>
      <c r="P421" s="3">
        <v>0</v>
      </c>
      <c r="Q421" s="3">
        <v>6.5302222222222204</v>
      </c>
      <c r="R421" s="3">
        <f>SUM(Table2[[#This Row],[Qualified Activities Professional Hours]:[Other Activities Professional Hours]])/Table2[[#This Row],[MDS Census]]</f>
        <v>0.13455128205128203</v>
      </c>
      <c r="S421" s="3">
        <v>0</v>
      </c>
      <c r="T421" s="3">
        <v>0</v>
      </c>
      <c r="U421" s="3">
        <v>0</v>
      </c>
      <c r="V421" s="3">
        <f>SUM(Table2[[#This Row],[Occupational Therapist Hours]:[OT Aide Hours]])/Table2[[#This Row],[MDS Census]]</f>
        <v>0</v>
      </c>
      <c r="W421" s="3">
        <v>0</v>
      </c>
      <c r="X421" s="3">
        <v>0</v>
      </c>
      <c r="Y421" s="3">
        <v>0</v>
      </c>
      <c r="Z421" s="3">
        <f>SUM(Table2[[#This Row],[Physical Therapist (PT) Hours]:[PT Aide Hours]])/Table2[[#This Row],[MDS Census]]</f>
        <v>0</v>
      </c>
      <c r="AA421" s="3">
        <v>0</v>
      </c>
      <c r="AB421" s="3">
        <v>0</v>
      </c>
      <c r="AC421" s="3">
        <v>0</v>
      </c>
      <c r="AD421" s="3">
        <v>0</v>
      </c>
      <c r="AE421" s="3">
        <v>0</v>
      </c>
      <c r="AF421" s="3">
        <v>0</v>
      </c>
      <c r="AG421" s="3">
        <v>0</v>
      </c>
      <c r="AH421" s="1" t="s">
        <v>419</v>
      </c>
      <c r="AI421" s="17">
        <v>7</v>
      </c>
      <c r="AJ421" s="1"/>
    </row>
    <row r="422" spans="1:36" x14ac:dyDescent="0.2">
      <c r="A422" s="1" t="s">
        <v>479</v>
      </c>
      <c r="B422" s="1" t="s">
        <v>901</v>
      </c>
      <c r="C422" s="1" t="s">
        <v>1189</v>
      </c>
      <c r="D422" s="1" t="s">
        <v>1241</v>
      </c>
      <c r="E422" s="3">
        <v>52.111111111111114</v>
      </c>
      <c r="F422" s="3">
        <v>4.8083333333333336</v>
      </c>
      <c r="G422" s="3">
        <v>0</v>
      </c>
      <c r="H422" s="3">
        <v>0</v>
      </c>
      <c r="I422" s="3">
        <v>0</v>
      </c>
      <c r="J422" s="3">
        <v>0</v>
      </c>
      <c r="K422" s="3">
        <v>0</v>
      </c>
      <c r="L422" s="3">
        <v>3.7999999999999999E-2</v>
      </c>
      <c r="M422" s="3">
        <v>0</v>
      </c>
      <c r="N422" s="3">
        <v>0</v>
      </c>
      <c r="O422" s="3">
        <f>SUM(Table2[[#This Row],[Qualified Social Work Staff Hours]:[Other Social Work Staff Hours]])/Table2[[#This Row],[MDS Census]]</f>
        <v>0</v>
      </c>
      <c r="P422" s="3">
        <v>1.1972222222222222</v>
      </c>
      <c r="Q422" s="3">
        <v>0</v>
      </c>
      <c r="R422" s="3">
        <f>SUM(Table2[[#This Row],[Qualified Activities Professional Hours]:[Other Activities Professional Hours]])/Table2[[#This Row],[MDS Census]]</f>
        <v>2.2974413646055434E-2</v>
      </c>
      <c r="S422" s="3">
        <v>0.39177777777777778</v>
      </c>
      <c r="T422" s="3">
        <v>2.0294444444444428</v>
      </c>
      <c r="U422" s="3">
        <v>0</v>
      </c>
      <c r="V422" s="3">
        <f>SUM(Table2[[#This Row],[Occupational Therapist Hours]:[OT Aide Hours]])/Table2[[#This Row],[MDS Census]]</f>
        <v>4.6462686567164138E-2</v>
      </c>
      <c r="W422" s="3">
        <v>0.25466666666666671</v>
      </c>
      <c r="X422" s="3">
        <v>1.51</v>
      </c>
      <c r="Y422" s="3">
        <v>0</v>
      </c>
      <c r="Z422" s="3">
        <f>SUM(Table2[[#This Row],[Physical Therapist (PT) Hours]:[PT Aide Hours]])/Table2[[#This Row],[MDS Census]]</f>
        <v>3.3863539445628997E-2</v>
      </c>
      <c r="AA422" s="3">
        <v>0</v>
      </c>
      <c r="AB422" s="3">
        <v>0</v>
      </c>
      <c r="AC422" s="3">
        <v>0</v>
      </c>
      <c r="AD422" s="3">
        <v>0</v>
      </c>
      <c r="AE422" s="3">
        <v>0</v>
      </c>
      <c r="AF422" s="3">
        <v>0</v>
      </c>
      <c r="AG422" s="3">
        <v>0</v>
      </c>
      <c r="AH422" s="1" t="s">
        <v>420</v>
      </c>
      <c r="AI422" s="17">
        <v>7</v>
      </c>
      <c r="AJ422" s="1"/>
    </row>
    <row r="423" spans="1:36" x14ac:dyDescent="0.2">
      <c r="A423" s="1" t="s">
        <v>479</v>
      </c>
      <c r="B423" s="1" t="s">
        <v>902</v>
      </c>
      <c r="C423" s="1" t="s">
        <v>1096</v>
      </c>
      <c r="D423" s="1" t="s">
        <v>1264</v>
      </c>
      <c r="E423" s="3">
        <v>64.333333333333329</v>
      </c>
      <c r="F423" s="3">
        <v>5.6</v>
      </c>
      <c r="G423" s="3">
        <v>0.33333333333333331</v>
      </c>
      <c r="H423" s="3">
        <v>0.34533333333333344</v>
      </c>
      <c r="I423" s="3">
        <v>1.7416666666666667</v>
      </c>
      <c r="J423" s="3">
        <v>0</v>
      </c>
      <c r="K423" s="3">
        <v>0</v>
      </c>
      <c r="L423" s="3">
        <v>4.399111111111111</v>
      </c>
      <c r="M423" s="3">
        <v>3.8427777777777785</v>
      </c>
      <c r="N423" s="3">
        <v>0.47566666666666663</v>
      </c>
      <c r="O423" s="3">
        <f>SUM(Table2[[#This Row],[Qualified Social Work Staff Hours]:[Other Social Work Staff Hours]])/Table2[[#This Row],[MDS Census]]</f>
        <v>6.7126079447322989E-2</v>
      </c>
      <c r="P423" s="3">
        <v>4.1006666666666662</v>
      </c>
      <c r="Q423" s="3">
        <v>0</v>
      </c>
      <c r="R423" s="3">
        <f>SUM(Table2[[#This Row],[Qualified Activities Professional Hours]:[Other Activities Professional Hours]])/Table2[[#This Row],[MDS Census]]</f>
        <v>6.374093264248705E-2</v>
      </c>
      <c r="S423" s="3">
        <v>4.3436666666666666</v>
      </c>
      <c r="T423" s="3">
        <v>5.4942222222222226</v>
      </c>
      <c r="U423" s="3">
        <v>0</v>
      </c>
      <c r="V423" s="3">
        <f>SUM(Table2[[#This Row],[Occupational Therapist Hours]:[OT Aide Hours]])/Table2[[#This Row],[MDS Census]]</f>
        <v>0.15292055267702936</v>
      </c>
      <c r="W423" s="3">
        <v>5.6782222222222218</v>
      </c>
      <c r="X423" s="3">
        <v>7.6563333333333361</v>
      </c>
      <c r="Y423" s="3">
        <v>0</v>
      </c>
      <c r="Z423" s="3">
        <f>SUM(Table2[[#This Row],[Physical Therapist (PT) Hours]:[PT Aide Hours]])/Table2[[#This Row],[MDS Census]]</f>
        <v>0.20727288428324703</v>
      </c>
      <c r="AA423" s="3">
        <v>0</v>
      </c>
      <c r="AB423" s="3">
        <v>0</v>
      </c>
      <c r="AC423" s="3">
        <v>0</v>
      </c>
      <c r="AD423" s="3">
        <v>0</v>
      </c>
      <c r="AE423" s="3">
        <v>0</v>
      </c>
      <c r="AF423" s="3">
        <v>0</v>
      </c>
      <c r="AG423" s="3">
        <v>0</v>
      </c>
      <c r="AH423" s="1" t="s">
        <v>421</v>
      </c>
      <c r="AI423" s="17">
        <v>7</v>
      </c>
      <c r="AJ423" s="1"/>
    </row>
    <row r="424" spans="1:36" x14ac:dyDescent="0.2">
      <c r="A424" s="1" t="s">
        <v>479</v>
      </c>
      <c r="B424" s="1" t="s">
        <v>903</v>
      </c>
      <c r="C424" s="1" t="s">
        <v>1050</v>
      </c>
      <c r="D424" s="1" t="s">
        <v>1293</v>
      </c>
      <c r="E424" s="3">
        <v>53.87777777777778</v>
      </c>
      <c r="F424" s="3">
        <v>5.6888888888888891</v>
      </c>
      <c r="G424" s="3">
        <v>0.83333333333333337</v>
      </c>
      <c r="H424" s="3">
        <v>0.23333333333333334</v>
      </c>
      <c r="I424" s="3">
        <v>0.2</v>
      </c>
      <c r="J424" s="3">
        <v>0</v>
      </c>
      <c r="K424" s="3">
        <v>0.8666666666666667</v>
      </c>
      <c r="L424" s="3">
        <v>3.0265555555555554</v>
      </c>
      <c r="M424" s="3">
        <v>5.6888888888888891</v>
      </c>
      <c r="N424" s="3">
        <v>0</v>
      </c>
      <c r="O424" s="3">
        <f>SUM(Table2[[#This Row],[Qualified Social Work Staff Hours]:[Other Social Work Staff Hours]])/Table2[[#This Row],[MDS Census]]</f>
        <v>0.10558878119199835</v>
      </c>
      <c r="P424" s="3">
        <v>0</v>
      </c>
      <c r="Q424" s="3">
        <v>0</v>
      </c>
      <c r="R424" s="3">
        <f>SUM(Table2[[#This Row],[Qualified Activities Professional Hours]:[Other Activities Professional Hours]])/Table2[[#This Row],[MDS Census]]</f>
        <v>0</v>
      </c>
      <c r="S424" s="3">
        <v>3.3560000000000003</v>
      </c>
      <c r="T424" s="3">
        <v>1.1456666666666668</v>
      </c>
      <c r="U424" s="3">
        <v>0</v>
      </c>
      <c r="V424" s="3">
        <f>SUM(Table2[[#This Row],[Occupational Therapist Hours]:[OT Aide Hours]])/Table2[[#This Row],[MDS Census]]</f>
        <v>8.3553309960816669E-2</v>
      </c>
      <c r="W424" s="3">
        <v>0.94311111111111123</v>
      </c>
      <c r="X424" s="3">
        <v>4.8029999999999999</v>
      </c>
      <c r="Y424" s="3">
        <v>0</v>
      </c>
      <c r="Z424" s="3">
        <f>SUM(Table2[[#This Row],[Physical Therapist (PT) Hours]:[PT Aide Hours]])/Table2[[#This Row],[MDS Census]]</f>
        <v>0.10665085584656631</v>
      </c>
      <c r="AA424" s="3">
        <v>0</v>
      </c>
      <c r="AB424" s="3">
        <v>0</v>
      </c>
      <c r="AC424" s="3">
        <v>0</v>
      </c>
      <c r="AD424" s="3">
        <v>0</v>
      </c>
      <c r="AE424" s="3">
        <v>0</v>
      </c>
      <c r="AF424" s="3">
        <v>0</v>
      </c>
      <c r="AG424" s="3">
        <v>2.7666666666666666</v>
      </c>
      <c r="AH424" s="1" t="s">
        <v>422</v>
      </c>
      <c r="AI424" s="17">
        <v>7</v>
      </c>
      <c r="AJ424" s="1"/>
    </row>
    <row r="425" spans="1:36" x14ac:dyDescent="0.2">
      <c r="A425" s="1" t="s">
        <v>479</v>
      </c>
      <c r="B425" s="1" t="s">
        <v>904</v>
      </c>
      <c r="C425" s="1" t="s">
        <v>972</v>
      </c>
      <c r="D425" s="1" t="s">
        <v>1209</v>
      </c>
      <c r="E425" s="3">
        <v>76.388888888888886</v>
      </c>
      <c r="F425" s="3">
        <v>0</v>
      </c>
      <c r="G425" s="3">
        <v>3.3333333333333333E-2</v>
      </c>
      <c r="H425" s="3">
        <v>0</v>
      </c>
      <c r="I425" s="3">
        <v>0</v>
      </c>
      <c r="J425" s="3">
        <v>0</v>
      </c>
      <c r="K425" s="3">
        <v>0</v>
      </c>
      <c r="L425" s="3">
        <v>2.5345555555555559</v>
      </c>
      <c r="M425" s="3">
        <v>0</v>
      </c>
      <c r="N425" s="3">
        <v>0</v>
      </c>
      <c r="O425" s="3">
        <f>SUM(Table2[[#This Row],[Qualified Social Work Staff Hours]:[Other Social Work Staff Hours]])/Table2[[#This Row],[MDS Census]]</f>
        <v>0</v>
      </c>
      <c r="P425" s="3">
        <v>0</v>
      </c>
      <c r="Q425" s="3">
        <v>10.324999999999999</v>
      </c>
      <c r="R425" s="3">
        <f>SUM(Table2[[#This Row],[Qualified Activities Professional Hours]:[Other Activities Professional Hours]])/Table2[[#This Row],[MDS Census]]</f>
        <v>0.13516363636363635</v>
      </c>
      <c r="S425" s="3">
        <v>1.1115555555555554</v>
      </c>
      <c r="T425" s="3">
        <v>2.8058888888888887</v>
      </c>
      <c r="U425" s="3">
        <v>0</v>
      </c>
      <c r="V425" s="3">
        <f>SUM(Table2[[#This Row],[Occupational Therapist Hours]:[OT Aide Hours]])/Table2[[#This Row],[MDS Census]]</f>
        <v>5.1282909090909087E-2</v>
      </c>
      <c r="W425" s="3">
        <v>0.98555555555555541</v>
      </c>
      <c r="X425" s="3">
        <v>3.8601111111111113</v>
      </c>
      <c r="Y425" s="3">
        <v>4.5757777777777768</v>
      </c>
      <c r="Z425" s="3">
        <f>SUM(Table2[[#This Row],[Physical Therapist (PT) Hours]:[PT Aide Hours]])/Table2[[#This Row],[MDS Census]]</f>
        <v>0.12333527272727271</v>
      </c>
      <c r="AA425" s="3">
        <v>0</v>
      </c>
      <c r="AB425" s="3">
        <v>0</v>
      </c>
      <c r="AC425" s="3">
        <v>0</v>
      </c>
      <c r="AD425" s="3">
        <v>13.244444444444444</v>
      </c>
      <c r="AE425" s="3">
        <v>0</v>
      </c>
      <c r="AF425" s="3">
        <v>0</v>
      </c>
      <c r="AG425" s="3">
        <v>0</v>
      </c>
      <c r="AH425" s="1" t="s">
        <v>423</v>
      </c>
      <c r="AI425" s="17">
        <v>7</v>
      </c>
      <c r="AJ425" s="1"/>
    </row>
    <row r="426" spans="1:36" x14ac:dyDescent="0.2">
      <c r="A426" s="1" t="s">
        <v>479</v>
      </c>
      <c r="B426" s="1" t="s">
        <v>905</v>
      </c>
      <c r="C426" s="1" t="s">
        <v>1190</v>
      </c>
      <c r="D426" s="1" t="s">
        <v>1276</v>
      </c>
      <c r="E426" s="3">
        <v>54.144444444444446</v>
      </c>
      <c r="F426" s="3">
        <v>5.6888888888888891</v>
      </c>
      <c r="G426" s="3">
        <v>0.83333333333333337</v>
      </c>
      <c r="H426" s="3">
        <v>0</v>
      </c>
      <c r="I426" s="3">
        <v>0.26666666666666666</v>
      </c>
      <c r="J426" s="3">
        <v>0</v>
      </c>
      <c r="K426" s="3">
        <v>1.8666666666666667</v>
      </c>
      <c r="L426" s="3">
        <v>0.69744444444444453</v>
      </c>
      <c r="M426" s="3">
        <v>5.7527777777777782</v>
      </c>
      <c r="N426" s="3">
        <v>0</v>
      </c>
      <c r="O426" s="3">
        <f>SUM(Table2[[#This Row],[Qualified Social Work Staff Hours]:[Other Social Work Staff Hours]])/Table2[[#This Row],[MDS Census]]</f>
        <v>0.10624871742253232</v>
      </c>
      <c r="P426" s="3">
        <v>4.0888888888888886</v>
      </c>
      <c r="Q426" s="3">
        <v>0</v>
      </c>
      <c r="R426" s="3">
        <f>SUM(Table2[[#This Row],[Qualified Activities Professional Hours]:[Other Activities Professional Hours]])/Table2[[#This Row],[MDS Census]]</f>
        <v>7.5518161296942332E-2</v>
      </c>
      <c r="S426" s="3">
        <v>0.43022222222222228</v>
      </c>
      <c r="T426" s="3">
        <v>0.87333333333333307</v>
      </c>
      <c r="U426" s="3">
        <v>0</v>
      </c>
      <c r="V426" s="3">
        <f>SUM(Table2[[#This Row],[Occupational Therapist Hours]:[OT Aide Hours]])/Table2[[#This Row],[MDS Census]]</f>
        <v>2.4075518161296938E-2</v>
      </c>
      <c r="W426" s="3">
        <v>0.32300000000000006</v>
      </c>
      <c r="X426" s="3">
        <v>2.2247777777777782</v>
      </c>
      <c r="Y426" s="3">
        <v>0</v>
      </c>
      <c r="Z426" s="3">
        <f>SUM(Table2[[#This Row],[Physical Therapist (PT) Hours]:[PT Aide Hours]])/Table2[[#This Row],[MDS Census]]</f>
        <v>4.7055202134208912E-2</v>
      </c>
      <c r="AA426" s="3">
        <v>0</v>
      </c>
      <c r="AB426" s="3">
        <v>0</v>
      </c>
      <c r="AC426" s="3">
        <v>0</v>
      </c>
      <c r="AD426" s="3">
        <v>0</v>
      </c>
      <c r="AE426" s="3">
        <v>0</v>
      </c>
      <c r="AF426" s="3">
        <v>0</v>
      </c>
      <c r="AG426" s="3">
        <v>1.2333333333333334</v>
      </c>
      <c r="AH426" s="1" t="s">
        <v>424</v>
      </c>
      <c r="AI426" s="17">
        <v>7</v>
      </c>
      <c r="AJ426" s="1"/>
    </row>
    <row r="427" spans="1:36" x14ac:dyDescent="0.2">
      <c r="A427" s="1" t="s">
        <v>479</v>
      </c>
      <c r="B427" s="1" t="s">
        <v>906</v>
      </c>
      <c r="C427" s="1" t="s">
        <v>1191</v>
      </c>
      <c r="D427" s="1" t="s">
        <v>1276</v>
      </c>
      <c r="E427" s="3">
        <v>44.06666666666667</v>
      </c>
      <c r="F427" s="3">
        <v>0</v>
      </c>
      <c r="G427" s="3">
        <v>0</v>
      </c>
      <c r="H427" s="3">
        <v>0</v>
      </c>
      <c r="I427" s="3">
        <v>0</v>
      </c>
      <c r="J427" s="3">
        <v>0</v>
      </c>
      <c r="K427" s="3">
        <v>0</v>
      </c>
      <c r="L427" s="3">
        <v>0</v>
      </c>
      <c r="M427" s="3">
        <v>0</v>
      </c>
      <c r="N427" s="3">
        <v>0</v>
      </c>
      <c r="O427" s="3">
        <f>SUM(Table2[[#This Row],[Qualified Social Work Staff Hours]:[Other Social Work Staff Hours]])/Table2[[#This Row],[MDS Census]]</f>
        <v>0</v>
      </c>
      <c r="P427" s="3">
        <v>0</v>
      </c>
      <c r="Q427" s="3">
        <v>4.1388888888888893</v>
      </c>
      <c r="R427" s="3">
        <f>SUM(Table2[[#This Row],[Qualified Activities Professional Hours]:[Other Activities Professional Hours]])/Table2[[#This Row],[MDS Census]]</f>
        <v>9.3923348461926376E-2</v>
      </c>
      <c r="S427" s="3">
        <v>0</v>
      </c>
      <c r="T427" s="3">
        <v>0</v>
      </c>
      <c r="U427" s="3">
        <v>0</v>
      </c>
      <c r="V427" s="3">
        <f>SUM(Table2[[#This Row],[Occupational Therapist Hours]:[OT Aide Hours]])/Table2[[#This Row],[MDS Census]]</f>
        <v>0</v>
      </c>
      <c r="W427" s="3">
        <v>0</v>
      </c>
      <c r="X427" s="3">
        <v>0</v>
      </c>
      <c r="Y427" s="3">
        <v>0</v>
      </c>
      <c r="Z427" s="3">
        <f>SUM(Table2[[#This Row],[Physical Therapist (PT) Hours]:[PT Aide Hours]])/Table2[[#This Row],[MDS Census]]</f>
        <v>0</v>
      </c>
      <c r="AA427" s="3">
        <v>0</v>
      </c>
      <c r="AB427" s="3">
        <v>2.575555555555558</v>
      </c>
      <c r="AC427" s="3">
        <v>0</v>
      </c>
      <c r="AD427" s="3">
        <v>0</v>
      </c>
      <c r="AE427" s="3">
        <v>0</v>
      </c>
      <c r="AF427" s="3">
        <v>0</v>
      </c>
      <c r="AG427" s="3">
        <v>0</v>
      </c>
      <c r="AH427" s="1" t="s">
        <v>425</v>
      </c>
      <c r="AI427" s="17">
        <v>7</v>
      </c>
      <c r="AJ427" s="1"/>
    </row>
    <row r="428" spans="1:36" x14ac:dyDescent="0.2">
      <c r="A428" s="1" t="s">
        <v>479</v>
      </c>
      <c r="B428" s="1" t="s">
        <v>907</v>
      </c>
      <c r="C428" s="1" t="s">
        <v>1192</v>
      </c>
      <c r="D428" s="1" t="s">
        <v>1276</v>
      </c>
      <c r="E428" s="3">
        <v>82.8</v>
      </c>
      <c r="F428" s="3">
        <v>4.3555555555555552</v>
      </c>
      <c r="G428" s="3">
        <v>0.20277777777777778</v>
      </c>
      <c r="H428" s="3">
        <v>0.26666666666666666</v>
      </c>
      <c r="I428" s="3">
        <v>7.5888888888888886</v>
      </c>
      <c r="J428" s="3">
        <v>0</v>
      </c>
      <c r="K428" s="3">
        <v>0</v>
      </c>
      <c r="L428" s="3">
        <v>8.7859999999999978</v>
      </c>
      <c r="M428" s="3">
        <v>0</v>
      </c>
      <c r="N428" s="3">
        <v>10.488888888888889</v>
      </c>
      <c r="O428" s="3">
        <f>SUM(Table2[[#This Row],[Qualified Social Work Staff Hours]:[Other Social Work Staff Hours]])/Table2[[#This Row],[MDS Census]]</f>
        <v>0.12667740203972089</v>
      </c>
      <c r="P428" s="3">
        <v>0</v>
      </c>
      <c r="Q428" s="3">
        <v>5.5427777777777782</v>
      </c>
      <c r="R428" s="3">
        <f>SUM(Table2[[#This Row],[Qualified Activities Professional Hours]:[Other Activities Professional Hours]])/Table2[[#This Row],[MDS Census]]</f>
        <v>6.69417606011809E-2</v>
      </c>
      <c r="S428" s="3">
        <v>9.155222222222223</v>
      </c>
      <c r="T428" s="3">
        <v>9.0175555555555515</v>
      </c>
      <c r="U428" s="3">
        <v>0</v>
      </c>
      <c r="V428" s="3">
        <f>SUM(Table2[[#This Row],[Occupational Therapist Hours]:[OT Aide Hours]])/Table2[[#This Row],[MDS Census]]</f>
        <v>0.21947799248523883</v>
      </c>
      <c r="W428" s="3">
        <v>2.3482222222222227</v>
      </c>
      <c r="X428" s="3">
        <v>13.993111111111112</v>
      </c>
      <c r="Y428" s="3">
        <v>0</v>
      </c>
      <c r="Z428" s="3">
        <f>SUM(Table2[[#This Row],[Physical Therapist (PT) Hours]:[PT Aide Hours]])/Table2[[#This Row],[MDS Census]]</f>
        <v>0.19735909822866346</v>
      </c>
      <c r="AA428" s="3">
        <v>0</v>
      </c>
      <c r="AB428" s="3">
        <v>0</v>
      </c>
      <c r="AC428" s="3">
        <v>0</v>
      </c>
      <c r="AD428" s="3">
        <v>0</v>
      </c>
      <c r="AE428" s="3">
        <v>0</v>
      </c>
      <c r="AF428" s="3">
        <v>0</v>
      </c>
      <c r="AG428" s="3">
        <v>0</v>
      </c>
      <c r="AH428" s="1" t="s">
        <v>426</v>
      </c>
      <c r="AI428" s="17">
        <v>7</v>
      </c>
      <c r="AJ428" s="1"/>
    </row>
    <row r="429" spans="1:36" x14ac:dyDescent="0.2">
      <c r="A429" s="1" t="s">
        <v>479</v>
      </c>
      <c r="B429" s="1" t="s">
        <v>908</v>
      </c>
      <c r="C429" s="1" t="s">
        <v>985</v>
      </c>
      <c r="D429" s="1" t="s">
        <v>1227</v>
      </c>
      <c r="E429" s="3">
        <v>56.644444444444446</v>
      </c>
      <c r="F429" s="3">
        <v>11.880444444444446</v>
      </c>
      <c r="G429" s="3">
        <v>0</v>
      </c>
      <c r="H429" s="3">
        <v>0.19722222222222222</v>
      </c>
      <c r="I429" s="3">
        <v>0.48333333333333334</v>
      </c>
      <c r="J429" s="3">
        <v>0</v>
      </c>
      <c r="K429" s="3">
        <v>0</v>
      </c>
      <c r="L429" s="3">
        <v>3.4338888888888897</v>
      </c>
      <c r="M429" s="3">
        <v>0</v>
      </c>
      <c r="N429" s="3">
        <v>4.4993333333333343</v>
      </c>
      <c r="O429" s="3">
        <f>SUM(Table2[[#This Row],[Qualified Social Work Staff Hours]:[Other Social Work Staff Hours]])/Table2[[#This Row],[MDS Census]]</f>
        <v>7.943114947038056E-2</v>
      </c>
      <c r="P429" s="3">
        <v>4.5245555555555539</v>
      </c>
      <c r="Q429" s="3">
        <v>0</v>
      </c>
      <c r="R429" s="3">
        <f>SUM(Table2[[#This Row],[Qualified Activities Professional Hours]:[Other Activities Professional Hours]])/Table2[[#This Row],[MDS Census]]</f>
        <v>7.9876422126324023E-2</v>
      </c>
      <c r="S429" s="3">
        <v>4.234</v>
      </c>
      <c r="T429" s="3">
        <v>2.6127777777777776</v>
      </c>
      <c r="U429" s="3">
        <v>0</v>
      </c>
      <c r="V429" s="3">
        <f>SUM(Table2[[#This Row],[Occupational Therapist Hours]:[OT Aide Hours]])/Table2[[#This Row],[MDS Census]]</f>
        <v>0.1208728913299333</v>
      </c>
      <c r="W429" s="3">
        <v>3.8236666666666674</v>
      </c>
      <c r="X429" s="3">
        <v>5.721111111111111</v>
      </c>
      <c r="Y429" s="3">
        <v>0</v>
      </c>
      <c r="Z429" s="3">
        <f>SUM(Table2[[#This Row],[Physical Therapist (PT) Hours]:[PT Aide Hours]])/Table2[[#This Row],[MDS Census]]</f>
        <v>0.1685033346410357</v>
      </c>
      <c r="AA429" s="3">
        <v>4.8746666666666671</v>
      </c>
      <c r="AB429" s="3">
        <v>0</v>
      </c>
      <c r="AC429" s="3">
        <v>0</v>
      </c>
      <c r="AD429" s="3">
        <v>0</v>
      </c>
      <c r="AE429" s="3">
        <v>0</v>
      </c>
      <c r="AF429" s="3">
        <v>0</v>
      </c>
      <c r="AG429" s="3">
        <v>0</v>
      </c>
      <c r="AH429" s="1" t="s">
        <v>427</v>
      </c>
      <c r="AI429" s="17">
        <v>7</v>
      </c>
      <c r="AJ429" s="1"/>
    </row>
    <row r="430" spans="1:36" x14ac:dyDescent="0.2">
      <c r="A430" s="1" t="s">
        <v>479</v>
      </c>
      <c r="B430" s="1" t="s">
        <v>909</v>
      </c>
      <c r="C430" s="1" t="s">
        <v>959</v>
      </c>
      <c r="D430" s="1" t="s">
        <v>1294</v>
      </c>
      <c r="E430" s="3">
        <v>27.566666666666666</v>
      </c>
      <c r="F430" s="3">
        <v>5.6</v>
      </c>
      <c r="G430" s="3">
        <v>1.1111111111111112E-2</v>
      </c>
      <c r="H430" s="3">
        <v>0.25833333333333336</v>
      </c>
      <c r="I430" s="3">
        <v>0.45</v>
      </c>
      <c r="J430" s="3">
        <v>0</v>
      </c>
      <c r="K430" s="3">
        <v>0</v>
      </c>
      <c r="L430" s="3">
        <v>0.54288888888888887</v>
      </c>
      <c r="M430" s="3">
        <v>0</v>
      </c>
      <c r="N430" s="3">
        <v>5.0329999999999995</v>
      </c>
      <c r="O430" s="3">
        <f>SUM(Table2[[#This Row],[Qualified Social Work Staff Hours]:[Other Social Work Staff Hours]])/Table2[[#This Row],[MDS Census]]</f>
        <v>0.18257557436517532</v>
      </c>
      <c r="P430" s="3">
        <v>5.639888888888887</v>
      </c>
      <c r="Q430" s="3">
        <v>0</v>
      </c>
      <c r="R430" s="3">
        <f>SUM(Table2[[#This Row],[Qualified Activities Professional Hours]:[Other Activities Professional Hours]])/Table2[[#This Row],[MDS Census]]</f>
        <v>0.20459089076985079</v>
      </c>
      <c r="S430" s="3">
        <v>0.53533333333333333</v>
      </c>
      <c r="T430" s="3">
        <v>3.0004444444444447</v>
      </c>
      <c r="U430" s="3">
        <v>0</v>
      </c>
      <c r="V430" s="3">
        <f>SUM(Table2[[#This Row],[Occupational Therapist Hours]:[OT Aide Hours]])/Table2[[#This Row],[MDS Census]]</f>
        <v>0.1282627972591697</v>
      </c>
      <c r="W430" s="3">
        <v>0.43500000000000005</v>
      </c>
      <c r="X430" s="3">
        <v>4.0612222222222227</v>
      </c>
      <c r="Y430" s="3">
        <v>0</v>
      </c>
      <c r="Z430" s="3">
        <f>SUM(Table2[[#This Row],[Physical Therapist (PT) Hours]:[PT Aide Hours]])/Table2[[#This Row],[MDS Census]]</f>
        <v>0.16310358726320032</v>
      </c>
      <c r="AA430" s="3">
        <v>0</v>
      </c>
      <c r="AB430" s="3">
        <v>0</v>
      </c>
      <c r="AC430" s="3">
        <v>0</v>
      </c>
      <c r="AD430" s="3">
        <v>0</v>
      </c>
      <c r="AE430" s="3">
        <v>0</v>
      </c>
      <c r="AF430" s="3">
        <v>0</v>
      </c>
      <c r="AG430" s="3">
        <v>0</v>
      </c>
      <c r="AH430" s="1" t="s">
        <v>428</v>
      </c>
      <c r="AI430" s="17">
        <v>7</v>
      </c>
      <c r="AJ430" s="1"/>
    </row>
    <row r="431" spans="1:36" x14ac:dyDescent="0.2">
      <c r="A431" s="1" t="s">
        <v>479</v>
      </c>
      <c r="B431" s="1" t="s">
        <v>910</v>
      </c>
      <c r="C431" s="1" t="s">
        <v>1075</v>
      </c>
      <c r="D431" s="1" t="s">
        <v>1284</v>
      </c>
      <c r="E431" s="3">
        <v>39.255555555555553</v>
      </c>
      <c r="F431" s="3">
        <v>5.2666666666666666</v>
      </c>
      <c r="G431" s="3">
        <v>0</v>
      </c>
      <c r="H431" s="3">
        <v>0.15477777777777776</v>
      </c>
      <c r="I431" s="3">
        <v>0</v>
      </c>
      <c r="J431" s="3">
        <v>0</v>
      </c>
      <c r="K431" s="3">
        <v>0</v>
      </c>
      <c r="L431" s="3">
        <v>1.7364444444444451</v>
      </c>
      <c r="M431" s="3">
        <v>0</v>
      </c>
      <c r="N431" s="3">
        <v>0</v>
      </c>
      <c r="O431" s="3">
        <f>SUM(Table2[[#This Row],[Qualified Social Work Staff Hours]:[Other Social Work Staff Hours]])/Table2[[#This Row],[MDS Census]]</f>
        <v>0</v>
      </c>
      <c r="P431" s="3">
        <v>0</v>
      </c>
      <c r="Q431" s="3">
        <v>0</v>
      </c>
      <c r="R431" s="3">
        <f>SUM(Table2[[#This Row],[Qualified Activities Professional Hours]:[Other Activities Professional Hours]])/Table2[[#This Row],[MDS Census]]</f>
        <v>0</v>
      </c>
      <c r="S431" s="3">
        <v>2.7969999999999997</v>
      </c>
      <c r="T431" s="3">
        <v>4.8694444444444445</v>
      </c>
      <c r="U431" s="3">
        <v>0</v>
      </c>
      <c r="V431" s="3">
        <f>SUM(Table2[[#This Row],[Occupational Therapist Hours]:[OT Aide Hours]])/Table2[[#This Row],[MDS Census]]</f>
        <v>0.195295782621002</v>
      </c>
      <c r="W431" s="3">
        <v>3.6111111111111112</v>
      </c>
      <c r="X431" s="3">
        <v>6.9225555555555554</v>
      </c>
      <c r="Y431" s="3">
        <v>0</v>
      </c>
      <c r="Z431" s="3">
        <f>SUM(Table2[[#This Row],[Physical Therapist (PT) Hours]:[PT Aide Hours]])/Table2[[#This Row],[MDS Census]]</f>
        <v>0.26833569204641949</v>
      </c>
      <c r="AA431" s="3">
        <v>0</v>
      </c>
      <c r="AB431" s="3">
        <v>0</v>
      </c>
      <c r="AC431" s="3">
        <v>0</v>
      </c>
      <c r="AD431" s="3">
        <v>0</v>
      </c>
      <c r="AE431" s="3">
        <v>0</v>
      </c>
      <c r="AF431" s="3">
        <v>0</v>
      </c>
      <c r="AG431" s="3">
        <v>0</v>
      </c>
      <c r="AH431" s="1" t="s">
        <v>429</v>
      </c>
      <c r="AI431" s="17">
        <v>7</v>
      </c>
      <c r="AJ431" s="1"/>
    </row>
    <row r="432" spans="1:36" x14ac:dyDescent="0.2">
      <c r="A432" s="1" t="s">
        <v>479</v>
      </c>
      <c r="B432" s="1" t="s">
        <v>911</v>
      </c>
      <c r="C432" s="1" t="s">
        <v>1090</v>
      </c>
      <c r="D432" s="1" t="s">
        <v>1272</v>
      </c>
      <c r="E432" s="3">
        <v>49.911111111111111</v>
      </c>
      <c r="F432" s="3">
        <v>5.1555555555555559</v>
      </c>
      <c r="G432" s="3">
        <v>1.0922222222222222</v>
      </c>
      <c r="H432" s="3">
        <v>0</v>
      </c>
      <c r="I432" s="3">
        <v>0</v>
      </c>
      <c r="J432" s="3">
        <v>0</v>
      </c>
      <c r="K432" s="3">
        <v>0.34222222222222221</v>
      </c>
      <c r="L432" s="3">
        <v>5.1084444444444435</v>
      </c>
      <c r="M432" s="3">
        <v>0</v>
      </c>
      <c r="N432" s="3">
        <v>5.0666666666666664</v>
      </c>
      <c r="O432" s="3">
        <f>SUM(Table2[[#This Row],[Qualified Social Work Staff Hours]:[Other Social Work Staff Hours]])/Table2[[#This Row],[MDS Census]]</f>
        <v>0.10151380231522707</v>
      </c>
      <c r="P432" s="3">
        <v>0</v>
      </c>
      <c r="Q432" s="3">
        <v>12.391666666666667</v>
      </c>
      <c r="R432" s="3">
        <f>SUM(Table2[[#This Row],[Qualified Activities Professional Hours]:[Other Activities Professional Hours]])/Table2[[#This Row],[MDS Census]]</f>
        <v>0.24827471059661621</v>
      </c>
      <c r="S432" s="3">
        <v>5.2498888888888882</v>
      </c>
      <c r="T432" s="3">
        <v>8.6741111111111113</v>
      </c>
      <c r="U432" s="3">
        <v>0</v>
      </c>
      <c r="V432" s="3">
        <f>SUM(Table2[[#This Row],[Occupational Therapist Hours]:[OT Aide Hours]])/Table2[[#This Row],[MDS Census]]</f>
        <v>0.27897595725734636</v>
      </c>
      <c r="W432" s="3">
        <v>3.8038888888888884</v>
      </c>
      <c r="X432" s="3">
        <v>8.7205555555555545</v>
      </c>
      <c r="Y432" s="3">
        <v>0</v>
      </c>
      <c r="Z432" s="3">
        <f>SUM(Table2[[#This Row],[Physical Therapist (PT) Hours]:[PT Aide Hours]])/Table2[[#This Row],[MDS Census]]</f>
        <v>0.2509349955476402</v>
      </c>
      <c r="AA432" s="3">
        <v>0</v>
      </c>
      <c r="AB432" s="3">
        <v>0</v>
      </c>
      <c r="AC432" s="3">
        <v>0</v>
      </c>
      <c r="AD432" s="3">
        <v>0</v>
      </c>
      <c r="AE432" s="3">
        <v>0</v>
      </c>
      <c r="AF432" s="3">
        <v>1.5535555555555558</v>
      </c>
      <c r="AG432" s="3">
        <v>0.68311111111111111</v>
      </c>
      <c r="AH432" s="1" t="s">
        <v>430</v>
      </c>
      <c r="AI432" s="17">
        <v>7</v>
      </c>
      <c r="AJ432" s="1"/>
    </row>
    <row r="433" spans="1:36" x14ac:dyDescent="0.2">
      <c r="A433" s="1" t="s">
        <v>479</v>
      </c>
      <c r="B433" s="1" t="s">
        <v>912</v>
      </c>
      <c r="C433" s="1" t="s">
        <v>1012</v>
      </c>
      <c r="D433" s="1" t="s">
        <v>1229</v>
      </c>
      <c r="E433" s="3">
        <v>70.566666666666663</v>
      </c>
      <c r="F433" s="3">
        <v>20.805555555555557</v>
      </c>
      <c r="G433" s="3">
        <v>0</v>
      </c>
      <c r="H433" s="3">
        <v>0</v>
      </c>
      <c r="I433" s="3">
        <v>1.0555555555555556</v>
      </c>
      <c r="J433" s="3">
        <v>0</v>
      </c>
      <c r="K433" s="3">
        <v>0</v>
      </c>
      <c r="L433" s="3">
        <v>9.559333333333333</v>
      </c>
      <c r="M433" s="3">
        <v>6.6277777777777782</v>
      </c>
      <c r="N433" s="3">
        <v>0</v>
      </c>
      <c r="O433" s="3">
        <f>SUM(Table2[[#This Row],[Qualified Social Work Staff Hours]:[Other Social Work Staff Hours]])/Table2[[#This Row],[MDS Census]]</f>
        <v>9.3922216973704939E-2</v>
      </c>
      <c r="P433" s="3">
        <v>11.166666666666666</v>
      </c>
      <c r="Q433" s="3">
        <v>0</v>
      </c>
      <c r="R433" s="3">
        <f>SUM(Table2[[#This Row],[Qualified Activities Professional Hours]:[Other Activities Professional Hours]])/Table2[[#This Row],[MDS Census]]</f>
        <v>0.15824279641001418</v>
      </c>
      <c r="S433" s="3">
        <v>3.6645555555555562</v>
      </c>
      <c r="T433" s="3">
        <v>10.19288888888889</v>
      </c>
      <c r="U433" s="3">
        <v>0</v>
      </c>
      <c r="V433" s="3">
        <f>SUM(Table2[[#This Row],[Occupational Therapist Hours]:[OT Aide Hours]])/Table2[[#This Row],[MDS Census]]</f>
        <v>0.19637379940166907</v>
      </c>
      <c r="W433" s="3">
        <v>5.118444444444445</v>
      </c>
      <c r="X433" s="3">
        <v>10.954222222222223</v>
      </c>
      <c r="Y433" s="3">
        <v>4.4602222222222228</v>
      </c>
      <c r="Z433" s="3">
        <f>SUM(Table2[[#This Row],[Physical Therapist (PT) Hours]:[PT Aide Hours]])/Table2[[#This Row],[MDS Census]]</f>
        <v>0.29097150055109439</v>
      </c>
      <c r="AA433" s="3">
        <v>0</v>
      </c>
      <c r="AB433" s="3">
        <v>0</v>
      </c>
      <c r="AC433" s="3">
        <v>0</v>
      </c>
      <c r="AD433" s="3">
        <v>39.93333333333333</v>
      </c>
      <c r="AE433" s="3">
        <v>0</v>
      </c>
      <c r="AF433" s="3">
        <v>0</v>
      </c>
      <c r="AG433" s="3">
        <v>0</v>
      </c>
      <c r="AH433" s="1" t="s">
        <v>431</v>
      </c>
      <c r="AI433" s="17">
        <v>7</v>
      </c>
      <c r="AJ433" s="1"/>
    </row>
    <row r="434" spans="1:36" x14ac:dyDescent="0.2">
      <c r="A434" s="1" t="s">
        <v>479</v>
      </c>
      <c r="B434" s="1" t="s">
        <v>913</v>
      </c>
      <c r="C434" s="1" t="s">
        <v>1191</v>
      </c>
      <c r="D434" s="1" t="s">
        <v>1276</v>
      </c>
      <c r="E434" s="3">
        <v>32.6</v>
      </c>
      <c r="F434" s="3">
        <v>9.3333333333333339</v>
      </c>
      <c r="G434" s="3">
        <v>0.97411111111111115</v>
      </c>
      <c r="H434" s="3">
        <v>0.14444444444444443</v>
      </c>
      <c r="I434" s="3">
        <v>0.43333333333333335</v>
      </c>
      <c r="J434" s="3">
        <v>0</v>
      </c>
      <c r="K434" s="3">
        <v>0</v>
      </c>
      <c r="L434" s="3">
        <v>2.3153333333333337</v>
      </c>
      <c r="M434" s="3">
        <v>8.3555555555555561</v>
      </c>
      <c r="N434" s="3">
        <v>10.844444444444445</v>
      </c>
      <c r="O434" s="3">
        <f>SUM(Table2[[#This Row],[Qualified Social Work Staff Hours]:[Other Social Work Staff Hours]])/Table2[[#This Row],[MDS Census]]</f>
        <v>0.58895705521472397</v>
      </c>
      <c r="P434" s="3">
        <v>9.7958888888888893</v>
      </c>
      <c r="Q434" s="3">
        <v>22.125888888888891</v>
      </c>
      <c r="R434" s="3">
        <f>SUM(Table2[[#This Row],[Qualified Activities Professional Hours]:[Other Activities Professional Hours]])/Table2[[#This Row],[MDS Census]]</f>
        <v>0.97919563735514659</v>
      </c>
      <c r="S434" s="3">
        <v>2.9201111111111118</v>
      </c>
      <c r="T434" s="3">
        <v>2.1966666666666668</v>
      </c>
      <c r="U434" s="3">
        <v>0</v>
      </c>
      <c r="V434" s="3">
        <f>SUM(Table2[[#This Row],[Occupational Therapist Hours]:[OT Aide Hours]])/Table2[[#This Row],[MDS Census]]</f>
        <v>0.15695637355146561</v>
      </c>
      <c r="W434" s="3">
        <v>4.8804444444444455</v>
      </c>
      <c r="X434" s="3">
        <v>5.1558888888888879</v>
      </c>
      <c r="Y434" s="3">
        <v>0</v>
      </c>
      <c r="Z434" s="3">
        <f>SUM(Table2[[#This Row],[Physical Therapist (PT) Hours]:[PT Aide Hours]])/Table2[[#This Row],[MDS Census]]</f>
        <v>0.30786298568507159</v>
      </c>
      <c r="AA434" s="3">
        <v>0</v>
      </c>
      <c r="AB434" s="3">
        <v>0</v>
      </c>
      <c r="AC434" s="3">
        <v>0</v>
      </c>
      <c r="AD434" s="3">
        <v>0</v>
      </c>
      <c r="AE434" s="3">
        <v>0</v>
      </c>
      <c r="AF434" s="3">
        <v>0</v>
      </c>
      <c r="AG434" s="3">
        <v>1.1807777777777777</v>
      </c>
      <c r="AH434" s="1" t="s">
        <v>432</v>
      </c>
      <c r="AI434" s="17">
        <v>7</v>
      </c>
      <c r="AJ434" s="1"/>
    </row>
    <row r="435" spans="1:36" x14ac:dyDescent="0.2">
      <c r="A435" s="1" t="s">
        <v>479</v>
      </c>
      <c r="B435" s="1" t="s">
        <v>914</v>
      </c>
      <c r="C435" s="1" t="s">
        <v>1080</v>
      </c>
      <c r="D435" s="1" t="s">
        <v>1276</v>
      </c>
      <c r="E435" s="3">
        <v>44.677777777777777</v>
      </c>
      <c r="F435" s="3">
        <v>5.333333333333333</v>
      </c>
      <c r="G435" s="3">
        <v>0.57777777777777772</v>
      </c>
      <c r="H435" s="3">
        <v>0.14722222222222223</v>
      </c>
      <c r="I435" s="3">
        <v>0.92222222222222228</v>
      </c>
      <c r="J435" s="3">
        <v>0</v>
      </c>
      <c r="K435" s="3">
        <v>0</v>
      </c>
      <c r="L435" s="3">
        <v>3.7364444444444449</v>
      </c>
      <c r="M435" s="3">
        <v>2.7083333333333335</v>
      </c>
      <c r="N435" s="3">
        <v>0</v>
      </c>
      <c r="O435" s="3">
        <f>SUM(Table2[[#This Row],[Qualified Social Work Staff Hours]:[Other Social Work Staff Hours]])/Table2[[#This Row],[MDS Census]]</f>
        <v>6.0619248943048994E-2</v>
      </c>
      <c r="P435" s="3">
        <v>0</v>
      </c>
      <c r="Q435" s="3">
        <v>9.85</v>
      </c>
      <c r="R435" s="3">
        <f>SUM(Table2[[#This Row],[Qualified Activities Professional Hours]:[Other Activities Professional Hours]])/Table2[[#This Row],[MDS Census]]</f>
        <v>0.22046754538671973</v>
      </c>
      <c r="S435" s="3">
        <v>4.2798888888888893</v>
      </c>
      <c r="T435" s="3">
        <v>8.6530000000000005</v>
      </c>
      <c r="U435" s="3">
        <v>0</v>
      </c>
      <c r="V435" s="3">
        <f>SUM(Table2[[#This Row],[Occupational Therapist Hours]:[OT Aide Hours]])/Table2[[#This Row],[MDS Census]]</f>
        <v>0.28947028102462075</v>
      </c>
      <c r="W435" s="3">
        <v>4.365555555555555</v>
      </c>
      <c r="X435" s="3">
        <v>12.052888888888885</v>
      </c>
      <c r="Y435" s="3">
        <v>0.22155555555555556</v>
      </c>
      <c r="Z435" s="3">
        <f>SUM(Table2[[#This Row],[Physical Therapist (PT) Hours]:[PT Aide Hours]])/Table2[[#This Row],[MDS Census]]</f>
        <v>0.3724446655060929</v>
      </c>
      <c r="AA435" s="3">
        <v>0</v>
      </c>
      <c r="AB435" s="3">
        <v>0</v>
      </c>
      <c r="AC435" s="3">
        <v>0</v>
      </c>
      <c r="AD435" s="3">
        <v>0</v>
      </c>
      <c r="AE435" s="3">
        <v>0</v>
      </c>
      <c r="AF435" s="3">
        <v>0</v>
      </c>
      <c r="AG435" s="3">
        <v>0</v>
      </c>
      <c r="AH435" s="1" t="s">
        <v>433</v>
      </c>
      <c r="AI435" s="17">
        <v>7</v>
      </c>
      <c r="AJ435" s="1"/>
    </row>
    <row r="436" spans="1:36" x14ac:dyDescent="0.2">
      <c r="A436" s="1" t="s">
        <v>479</v>
      </c>
      <c r="B436" s="1" t="s">
        <v>915</v>
      </c>
      <c r="C436" s="1" t="s">
        <v>1193</v>
      </c>
      <c r="D436" s="1" t="s">
        <v>1220</v>
      </c>
      <c r="E436" s="3">
        <v>23.333333333333332</v>
      </c>
      <c r="F436" s="3">
        <v>5.2444444444444445</v>
      </c>
      <c r="G436" s="3">
        <v>0</v>
      </c>
      <c r="H436" s="3">
        <v>0</v>
      </c>
      <c r="I436" s="3">
        <v>1.3064444444444445</v>
      </c>
      <c r="J436" s="3">
        <v>0</v>
      </c>
      <c r="K436" s="3">
        <v>0</v>
      </c>
      <c r="L436" s="3">
        <v>0</v>
      </c>
      <c r="M436" s="3">
        <v>4.3555555555555552</v>
      </c>
      <c r="N436" s="3">
        <v>0</v>
      </c>
      <c r="O436" s="3">
        <f>SUM(Table2[[#This Row],[Qualified Social Work Staff Hours]:[Other Social Work Staff Hours]])/Table2[[#This Row],[MDS Census]]</f>
        <v>0.18666666666666665</v>
      </c>
      <c r="P436" s="3">
        <v>4.3209999999999997</v>
      </c>
      <c r="Q436" s="3">
        <v>0</v>
      </c>
      <c r="R436" s="3">
        <f>SUM(Table2[[#This Row],[Qualified Activities Professional Hours]:[Other Activities Professional Hours]])/Table2[[#This Row],[MDS Census]]</f>
        <v>0.18518571428571429</v>
      </c>
      <c r="S436" s="3">
        <v>0</v>
      </c>
      <c r="T436" s="3">
        <v>0</v>
      </c>
      <c r="U436" s="3">
        <v>0</v>
      </c>
      <c r="V436" s="3">
        <f>SUM(Table2[[#This Row],[Occupational Therapist Hours]:[OT Aide Hours]])/Table2[[#This Row],[MDS Census]]</f>
        <v>0</v>
      </c>
      <c r="W436" s="3">
        <v>0</v>
      </c>
      <c r="X436" s="3">
        <v>0</v>
      </c>
      <c r="Y436" s="3">
        <v>0</v>
      </c>
      <c r="Z436" s="3">
        <f>SUM(Table2[[#This Row],[Physical Therapist (PT) Hours]:[PT Aide Hours]])/Table2[[#This Row],[MDS Census]]</f>
        <v>0</v>
      </c>
      <c r="AA436" s="3">
        <v>0</v>
      </c>
      <c r="AB436" s="3">
        <v>0</v>
      </c>
      <c r="AC436" s="3">
        <v>0</v>
      </c>
      <c r="AD436" s="3">
        <v>0</v>
      </c>
      <c r="AE436" s="3">
        <v>0</v>
      </c>
      <c r="AF436" s="3">
        <v>0</v>
      </c>
      <c r="AG436" s="3">
        <v>0</v>
      </c>
      <c r="AH436" s="1" t="s">
        <v>434</v>
      </c>
      <c r="AI436" s="17">
        <v>7</v>
      </c>
      <c r="AJ436" s="1"/>
    </row>
    <row r="437" spans="1:36" x14ac:dyDescent="0.2">
      <c r="A437" s="1" t="s">
        <v>479</v>
      </c>
      <c r="B437" s="1" t="s">
        <v>916</v>
      </c>
      <c r="C437" s="1" t="s">
        <v>1086</v>
      </c>
      <c r="D437" s="1" t="s">
        <v>1287</v>
      </c>
      <c r="E437" s="3">
        <v>79.25555555555556</v>
      </c>
      <c r="F437" s="3">
        <v>5.6</v>
      </c>
      <c r="G437" s="3">
        <v>0.5</v>
      </c>
      <c r="H437" s="3">
        <v>0.16666666666666666</v>
      </c>
      <c r="I437" s="3">
        <v>1.0133333333333334</v>
      </c>
      <c r="J437" s="3">
        <v>0</v>
      </c>
      <c r="K437" s="3">
        <v>0</v>
      </c>
      <c r="L437" s="3">
        <v>3.9916666666666667</v>
      </c>
      <c r="M437" s="3">
        <v>3.3660000000000001</v>
      </c>
      <c r="N437" s="3">
        <v>7.9695555555555595</v>
      </c>
      <c r="O437" s="3">
        <f>SUM(Table2[[#This Row],[Qualified Social Work Staff Hours]:[Other Social Work Staff Hours]])/Table2[[#This Row],[MDS Census]]</f>
        <v>0.14302537501752424</v>
      </c>
      <c r="P437" s="3">
        <v>3.4123333333333337</v>
      </c>
      <c r="Q437" s="3">
        <v>0.55699999999999994</v>
      </c>
      <c r="R437" s="3">
        <f>SUM(Table2[[#This Row],[Qualified Activities Professional Hours]:[Other Activities Professional Hours]])/Table2[[#This Row],[MDS Census]]</f>
        <v>5.0082714145520818E-2</v>
      </c>
      <c r="S437" s="3">
        <v>9.8033333333333346</v>
      </c>
      <c r="T437" s="3">
        <v>0</v>
      </c>
      <c r="U437" s="3">
        <v>8.8073333333333359</v>
      </c>
      <c r="V437" s="3">
        <f>SUM(Table2[[#This Row],[Occupational Therapist Hours]:[OT Aide Hours]])/Table2[[#This Row],[MDS Census]]</f>
        <v>0.23481844946025518</v>
      </c>
      <c r="W437" s="3">
        <v>7.2196666666666678</v>
      </c>
      <c r="X437" s="3">
        <v>0</v>
      </c>
      <c r="Y437" s="3">
        <v>7.3701111111111102</v>
      </c>
      <c r="Z437" s="3">
        <f>SUM(Table2[[#This Row],[Physical Therapist (PT) Hours]:[PT Aide Hours]])/Table2[[#This Row],[MDS Census]]</f>
        <v>0.18408523762792653</v>
      </c>
      <c r="AA437" s="3">
        <v>0</v>
      </c>
      <c r="AB437" s="3">
        <v>0</v>
      </c>
      <c r="AC437" s="3">
        <v>0</v>
      </c>
      <c r="AD437" s="3">
        <v>0</v>
      </c>
      <c r="AE437" s="3">
        <v>0</v>
      </c>
      <c r="AF437" s="3">
        <v>0</v>
      </c>
      <c r="AG437" s="3">
        <v>0</v>
      </c>
      <c r="AH437" s="1" t="s">
        <v>435</v>
      </c>
      <c r="AI437" s="17">
        <v>7</v>
      </c>
      <c r="AJ437" s="1"/>
    </row>
    <row r="438" spans="1:36" x14ac:dyDescent="0.2">
      <c r="A438" s="1" t="s">
        <v>479</v>
      </c>
      <c r="B438" s="1" t="s">
        <v>917</v>
      </c>
      <c r="C438" s="1" t="s">
        <v>1031</v>
      </c>
      <c r="D438" s="1" t="s">
        <v>1203</v>
      </c>
      <c r="E438" s="3">
        <v>148.54444444444445</v>
      </c>
      <c r="F438" s="3">
        <v>8.8888888888888892E-2</v>
      </c>
      <c r="G438" s="3">
        <v>0</v>
      </c>
      <c r="H438" s="3">
        <v>88.786444444444427</v>
      </c>
      <c r="I438" s="3">
        <v>15.644444444444444</v>
      </c>
      <c r="J438" s="3">
        <v>0</v>
      </c>
      <c r="K438" s="3">
        <v>0</v>
      </c>
      <c r="L438" s="3">
        <v>11.973777777777778</v>
      </c>
      <c r="M438" s="3">
        <v>15.27588888888889</v>
      </c>
      <c r="N438" s="3">
        <v>4.9777777777777779</v>
      </c>
      <c r="O438" s="3">
        <f>SUM(Table2[[#This Row],[Qualified Social Work Staff Hours]:[Other Social Work Staff Hours]])/Table2[[#This Row],[MDS Census]]</f>
        <v>0.13634752038297554</v>
      </c>
      <c r="P438" s="3">
        <v>9.6888888888888882</v>
      </c>
      <c r="Q438" s="3">
        <v>0</v>
      </c>
      <c r="R438" s="3">
        <f>SUM(Table2[[#This Row],[Qualified Activities Professional Hours]:[Other Activities Professional Hours]])/Table2[[#This Row],[MDS Census]]</f>
        <v>6.5225521729373917E-2</v>
      </c>
      <c r="S438" s="3">
        <v>0</v>
      </c>
      <c r="T438" s="3">
        <v>0</v>
      </c>
      <c r="U438" s="3">
        <v>0</v>
      </c>
      <c r="V438" s="3">
        <f>SUM(Table2[[#This Row],[Occupational Therapist Hours]:[OT Aide Hours]])/Table2[[#This Row],[MDS Census]]</f>
        <v>0</v>
      </c>
      <c r="W438" s="3">
        <v>37.67144444444444</v>
      </c>
      <c r="X438" s="3">
        <v>0</v>
      </c>
      <c r="Y438" s="3">
        <v>0</v>
      </c>
      <c r="Z438" s="3">
        <f>SUM(Table2[[#This Row],[Physical Therapist (PT) Hours]:[PT Aide Hours]])/Table2[[#This Row],[MDS Census]]</f>
        <v>0.25360385967536836</v>
      </c>
      <c r="AA438" s="3">
        <v>50.006999999999998</v>
      </c>
      <c r="AB438" s="3">
        <v>28.604888888888883</v>
      </c>
      <c r="AC438" s="3">
        <v>0</v>
      </c>
      <c r="AD438" s="3">
        <v>0</v>
      </c>
      <c r="AE438" s="3">
        <v>0</v>
      </c>
      <c r="AF438" s="3">
        <v>46.218999999999987</v>
      </c>
      <c r="AG438" s="3">
        <v>0</v>
      </c>
      <c r="AH438" s="1" t="s">
        <v>436</v>
      </c>
      <c r="AI438" s="17">
        <v>7</v>
      </c>
      <c r="AJ438" s="1"/>
    </row>
    <row r="439" spans="1:36" x14ac:dyDescent="0.2">
      <c r="A439" s="1" t="s">
        <v>479</v>
      </c>
      <c r="B439" s="1" t="s">
        <v>918</v>
      </c>
      <c r="C439" s="1" t="s">
        <v>996</v>
      </c>
      <c r="D439" s="1" t="s">
        <v>1312</v>
      </c>
      <c r="E439" s="3">
        <v>33.233333333333334</v>
      </c>
      <c r="F439" s="3">
        <v>5.6</v>
      </c>
      <c r="G439" s="3">
        <v>0</v>
      </c>
      <c r="H439" s="3">
        <v>0</v>
      </c>
      <c r="I439" s="3">
        <v>0</v>
      </c>
      <c r="J439" s="3">
        <v>0</v>
      </c>
      <c r="K439" s="3">
        <v>0</v>
      </c>
      <c r="L439" s="3">
        <v>0.15533333333333332</v>
      </c>
      <c r="M439" s="3">
        <v>5.6002222222222215</v>
      </c>
      <c r="N439" s="3">
        <v>0.85555555555555551</v>
      </c>
      <c r="O439" s="3">
        <f>SUM(Table2[[#This Row],[Qualified Social Work Staff Hours]:[Other Social Work Staff Hours]])/Table2[[#This Row],[MDS Census]]</f>
        <v>0.19425610163824805</v>
      </c>
      <c r="P439" s="3">
        <v>0.72499999999999998</v>
      </c>
      <c r="Q439" s="3">
        <v>0</v>
      </c>
      <c r="R439" s="3">
        <f>SUM(Table2[[#This Row],[Qualified Activities Professional Hours]:[Other Activities Professional Hours]])/Table2[[#This Row],[MDS Census]]</f>
        <v>2.1815446339017049E-2</v>
      </c>
      <c r="S439" s="3">
        <v>0.13422222222222221</v>
      </c>
      <c r="T439" s="3">
        <v>1.1238888888888892</v>
      </c>
      <c r="U439" s="3">
        <v>0</v>
      </c>
      <c r="V439" s="3">
        <f>SUM(Table2[[#This Row],[Occupational Therapist Hours]:[OT Aide Hours]])/Table2[[#This Row],[MDS Census]]</f>
        <v>3.785690404546975E-2</v>
      </c>
      <c r="W439" s="3">
        <v>0.21455555555555558</v>
      </c>
      <c r="X439" s="3">
        <v>1.7525555555555554</v>
      </c>
      <c r="Y439" s="3">
        <v>0</v>
      </c>
      <c r="Z439" s="3">
        <f>SUM(Table2[[#This Row],[Physical Therapist (PT) Hours]:[PT Aide Hours]])/Table2[[#This Row],[MDS Census]]</f>
        <v>5.9190906051487795E-2</v>
      </c>
      <c r="AA439" s="3">
        <v>0</v>
      </c>
      <c r="AB439" s="3">
        <v>0</v>
      </c>
      <c r="AC439" s="3">
        <v>0</v>
      </c>
      <c r="AD439" s="3">
        <v>0</v>
      </c>
      <c r="AE439" s="3">
        <v>0</v>
      </c>
      <c r="AF439" s="3">
        <v>0</v>
      </c>
      <c r="AG439" s="3">
        <v>0</v>
      </c>
      <c r="AH439" s="1" t="s">
        <v>437</v>
      </c>
      <c r="AI439" s="17">
        <v>7</v>
      </c>
      <c r="AJ439" s="1"/>
    </row>
    <row r="440" spans="1:36" x14ac:dyDescent="0.2">
      <c r="A440" s="1" t="s">
        <v>479</v>
      </c>
      <c r="B440" s="1" t="s">
        <v>919</v>
      </c>
      <c r="C440" s="1" t="s">
        <v>1093</v>
      </c>
      <c r="D440" s="1" t="s">
        <v>1227</v>
      </c>
      <c r="E440" s="3">
        <v>35.633333333333333</v>
      </c>
      <c r="F440" s="3">
        <v>12.158333333333333</v>
      </c>
      <c r="G440" s="3">
        <v>0</v>
      </c>
      <c r="H440" s="3">
        <v>0.1388888888888889</v>
      </c>
      <c r="I440" s="3">
        <v>0.22222222222222221</v>
      </c>
      <c r="J440" s="3">
        <v>0</v>
      </c>
      <c r="K440" s="3">
        <v>0</v>
      </c>
      <c r="L440" s="3">
        <v>4.5756666666666677</v>
      </c>
      <c r="M440" s="3">
        <v>0</v>
      </c>
      <c r="N440" s="3">
        <v>5.3723333333333327</v>
      </c>
      <c r="O440" s="3">
        <f>SUM(Table2[[#This Row],[Qualified Social Work Staff Hours]:[Other Social Work Staff Hours]])/Table2[[#This Row],[MDS Census]]</f>
        <v>0.1507670720299345</v>
      </c>
      <c r="P440" s="3">
        <v>4.3222222222222211</v>
      </c>
      <c r="Q440" s="3">
        <v>0</v>
      </c>
      <c r="R440" s="3">
        <f>SUM(Table2[[#This Row],[Qualified Activities Professional Hours]:[Other Activities Professional Hours]])/Table2[[#This Row],[MDS Census]]</f>
        <v>0.121297162457125</v>
      </c>
      <c r="S440" s="3">
        <v>0.76400000000000001</v>
      </c>
      <c r="T440" s="3">
        <v>5.817222222222223</v>
      </c>
      <c r="U440" s="3">
        <v>0</v>
      </c>
      <c r="V440" s="3">
        <f>SUM(Table2[[#This Row],[Occupational Therapist Hours]:[OT Aide Hours]])/Table2[[#This Row],[MDS Census]]</f>
        <v>0.18469285937012789</v>
      </c>
      <c r="W440" s="3">
        <v>4.1468888888888902</v>
      </c>
      <c r="X440" s="3">
        <v>1.392222222222222</v>
      </c>
      <c r="Y440" s="3">
        <v>0</v>
      </c>
      <c r="Z440" s="3">
        <f>SUM(Table2[[#This Row],[Physical Therapist (PT) Hours]:[PT Aide Hours]])/Table2[[#This Row],[MDS Census]]</f>
        <v>0.15544745868412851</v>
      </c>
      <c r="AA440" s="3">
        <v>0</v>
      </c>
      <c r="AB440" s="3">
        <v>0</v>
      </c>
      <c r="AC440" s="3">
        <v>0</v>
      </c>
      <c r="AD440" s="3">
        <v>0</v>
      </c>
      <c r="AE440" s="3">
        <v>0</v>
      </c>
      <c r="AF440" s="3">
        <v>0</v>
      </c>
      <c r="AG440" s="3">
        <v>0</v>
      </c>
      <c r="AH440" s="1" t="s">
        <v>438</v>
      </c>
      <c r="AI440" s="17">
        <v>7</v>
      </c>
      <c r="AJ440" s="1"/>
    </row>
    <row r="441" spans="1:36" x14ac:dyDescent="0.2">
      <c r="A441" s="1" t="s">
        <v>479</v>
      </c>
      <c r="B441" s="1" t="s">
        <v>920</v>
      </c>
      <c r="C441" s="1" t="s">
        <v>1071</v>
      </c>
      <c r="D441" s="1" t="s">
        <v>1246</v>
      </c>
      <c r="E441" s="3">
        <v>110.45555555555555</v>
      </c>
      <c r="F441" s="3">
        <v>5.6</v>
      </c>
      <c r="G441" s="3">
        <v>0.26666666666666666</v>
      </c>
      <c r="H441" s="3">
        <v>0.26666666666666666</v>
      </c>
      <c r="I441" s="3">
        <v>0.85555555555555551</v>
      </c>
      <c r="J441" s="3">
        <v>0</v>
      </c>
      <c r="K441" s="3">
        <v>0</v>
      </c>
      <c r="L441" s="3">
        <v>11.335333333333338</v>
      </c>
      <c r="M441" s="3">
        <v>0</v>
      </c>
      <c r="N441" s="3">
        <v>8.7472222222222218</v>
      </c>
      <c r="O441" s="3">
        <f>SUM(Table2[[#This Row],[Qualified Social Work Staff Hours]:[Other Social Work Staff Hours]])/Table2[[#This Row],[MDS Census]]</f>
        <v>7.9192234181671858E-2</v>
      </c>
      <c r="P441" s="3">
        <v>5.5333333333333332</v>
      </c>
      <c r="Q441" s="3">
        <v>0</v>
      </c>
      <c r="R441" s="3">
        <f>SUM(Table2[[#This Row],[Qualified Activities Professional Hours]:[Other Activities Professional Hours]])/Table2[[#This Row],[MDS Census]]</f>
        <v>5.0095563826576803E-2</v>
      </c>
      <c r="S441" s="3">
        <v>9.082111111111109</v>
      </c>
      <c r="T441" s="3">
        <v>19.996111111111109</v>
      </c>
      <c r="U441" s="3">
        <v>0</v>
      </c>
      <c r="V441" s="3">
        <f>SUM(Table2[[#This Row],[Occupational Therapist Hours]:[OT Aide Hours]])/Table2[[#This Row],[MDS Census]]</f>
        <v>0.26325721758374404</v>
      </c>
      <c r="W441" s="3">
        <v>9.9198888888888881</v>
      </c>
      <c r="X441" s="3">
        <v>24.53544444444444</v>
      </c>
      <c r="Y441" s="3">
        <v>0</v>
      </c>
      <c r="Z441" s="3">
        <f>SUM(Table2[[#This Row],[Physical Therapist (PT) Hours]:[PT Aide Hours]])/Table2[[#This Row],[MDS Census]]</f>
        <v>0.31193843677698418</v>
      </c>
      <c r="AA441" s="3">
        <v>0</v>
      </c>
      <c r="AB441" s="3">
        <v>0</v>
      </c>
      <c r="AC441" s="3">
        <v>0</v>
      </c>
      <c r="AD441" s="3">
        <v>0</v>
      </c>
      <c r="AE441" s="3">
        <v>0</v>
      </c>
      <c r="AF441" s="3">
        <v>0</v>
      </c>
      <c r="AG441" s="3">
        <v>0</v>
      </c>
      <c r="AH441" s="1" t="s">
        <v>439</v>
      </c>
      <c r="AI441" s="17">
        <v>7</v>
      </c>
      <c r="AJ441" s="1"/>
    </row>
    <row r="442" spans="1:36" x14ac:dyDescent="0.2">
      <c r="A442" s="1" t="s">
        <v>479</v>
      </c>
      <c r="B442" s="1" t="s">
        <v>921</v>
      </c>
      <c r="C442" s="1" t="s">
        <v>1050</v>
      </c>
      <c r="D442" s="1" t="s">
        <v>1276</v>
      </c>
      <c r="E442" s="3">
        <v>64.555555555555557</v>
      </c>
      <c r="F442" s="3">
        <v>5.1555555555555559</v>
      </c>
      <c r="G442" s="3">
        <v>0.3</v>
      </c>
      <c r="H442" s="3">
        <v>0.23755555555555558</v>
      </c>
      <c r="I442" s="3">
        <v>0.41388888888888886</v>
      </c>
      <c r="J442" s="3">
        <v>0</v>
      </c>
      <c r="K442" s="3">
        <v>0</v>
      </c>
      <c r="L442" s="3">
        <v>0</v>
      </c>
      <c r="M442" s="3">
        <v>5.4916666666666663</v>
      </c>
      <c r="N442" s="3">
        <v>0</v>
      </c>
      <c r="O442" s="3">
        <f>SUM(Table2[[#This Row],[Qualified Social Work Staff Hours]:[Other Social Work Staff Hours]])/Table2[[#This Row],[MDS Census]]</f>
        <v>8.5068846815834764E-2</v>
      </c>
      <c r="P442" s="3">
        <v>5.0111111111111111</v>
      </c>
      <c r="Q442" s="3">
        <v>21.169444444444444</v>
      </c>
      <c r="R442" s="3">
        <f>SUM(Table2[[#This Row],[Qualified Activities Professional Hours]:[Other Activities Professional Hours]])/Table2[[#This Row],[MDS Census]]</f>
        <v>0.40555077452667815</v>
      </c>
      <c r="S442" s="3">
        <v>5.6833333333333336</v>
      </c>
      <c r="T442" s="3">
        <v>6.5756666666666677</v>
      </c>
      <c r="U442" s="3">
        <v>0</v>
      </c>
      <c r="V442" s="3">
        <f>SUM(Table2[[#This Row],[Occupational Therapist Hours]:[OT Aide Hours]])/Table2[[#This Row],[MDS Census]]</f>
        <v>0.18989845094664373</v>
      </c>
      <c r="W442" s="3">
        <v>3.2164444444444444</v>
      </c>
      <c r="X442" s="3">
        <v>1.2047777777777777</v>
      </c>
      <c r="Y442" s="3">
        <v>0</v>
      </c>
      <c r="Z442" s="3">
        <f>SUM(Table2[[#This Row],[Physical Therapist (PT) Hours]:[PT Aide Hours]])/Table2[[#This Row],[MDS Census]]</f>
        <v>6.8487091222030977E-2</v>
      </c>
      <c r="AA442" s="3">
        <v>0</v>
      </c>
      <c r="AB442" s="3">
        <v>0</v>
      </c>
      <c r="AC442" s="3">
        <v>0</v>
      </c>
      <c r="AD442" s="3">
        <v>0</v>
      </c>
      <c r="AE442" s="3">
        <v>0</v>
      </c>
      <c r="AF442" s="3">
        <v>0</v>
      </c>
      <c r="AG442" s="3">
        <v>0</v>
      </c>
      <c r="AH442" s="1" t="s">
        <v>440</v>
      </c>
      <c r="AI442" s="17">
        <v>7</v>
      </c>
      <c r="AJ442" s="1"/>
    </row>
    <row r="443" spans="1:36" x14ac:dyDescent="0.2">
      <c r="A443" s="1" t="s">
        <v>479</v>
      </c>
      <c r="B443" s="1" t="s">
        <v>922</v>
      </c>
      <c r="C443" s="1" t="s">
        <v>1031</v>
      </c>
      <c r="D443" s="1" t="s">
        <v>1203</v>
      </c>
      <c r="E443" s="3">
        <v>67.355555555555554</v>
      </c>
      <c r="F443" s="3">
        <v>5.4222222222222225</v>
      </c>
      <c r="G443" s="3">
        <v>0.13333333333333333</v>
      </c>
      <c r="H443" s="3">
        <v>0.2388888888888889</v>
      </c>
      <c r="I443" s="3">
        <v>6.072222222222222</v>
      </c>
      <c r="J443" s="3">
        <v>0</v>
      </c>
      <c r="K443" s="3">
        <v>0</v>
      </c>
      <c r="L443" s="3">
        <v>1.7823333333333335</v>
      </c>
      <c r="M443" s="3">
        <v>5.6</v>
      </c>
      <c r="N443" s="3">
        <v>0</v>
      </c>
      <c r="O443" s="3">
        <f>SUM(Table2[[#This Row],[Qualified Social Work Staff Hours]:[Other Social Work Staff Hours]])/Table2[[#This Row],[MDS Census]]</f>
        <v>8.3140877598152418E-2</v>
      </c>
      <c r="P443" s="3">
        <v>5.6</v>
      </c>
      <c r="Q443" s="3">
        <v>10.775</v>
      </c>
      <c r="R443" s="3">
        <f>SUM(Table2[[#This Row],[Qualified Activities Professional Hours]:[Other Activities Professional Hours]])/Table2[[#This Row],[MDS Census]]</f>
        <v>0.24311283404816891</v>
      </c>
      <c r="S443" s="3">
        <v>2.4336666666666669</v>
      </c>
      <c r="T443" s="3">
        <v>6.072333333333332</v>
      </c>
      <c r="U443" s="3">
        <v>0</v>
      </c>
      <c r="V443" s="3">
        <f>SUM(Table2[[#This Row],[Occupational Therapist Hours]:[OT Aide Hours]])/Table2[[#This Row],[MDS Census]]</f>
        <v>0.12628505443747937</v>
      </c>
      <c r="W443" s="3">
        <v>1.0232222222222223</v>
      </c>
      <c r="X443" s="3">
        <v>6.5865555555555551</v>
      </c>
      <c r="Y443" s="3">
        <v>0</v>
      </c>
      <c r="Z443" s="3">
        <f>SUM(Table2[[#This Row],[Physical Therapist (PT) Hours]:[PT Aide Hours]])/Table2[[#This Row],[MDS Census]]</f>
        <v>0.11297921478060045</v>
      </c>
      <c r="AA443" s="3">
        <v>0</v>
      </c>
      <c r="AB443" s="3">
        <v>0</v>
      </c>
      <c r="AC443" s="3">
        <v>0</v>
      </c>
      <c r="AD443" s="3">
        <v>0</v>
      </c>
      <c r="AE443" s="3">
        <v>0</v>
      </c>
      <c r="AF443" s="3">
        <v>0</v>
      </c>
      <c r="AG443" s="3">
        <v>0</v>
      </c>
      <c r="AH443" s="1" t="s">
        <v>441</v>
      </c>
      <c r="AI443" s="17">
        <v>7</v>
      </c>
      <c r="AJ443" s="1"/>
    </row>
    <row r="444" spans="1:36" x14ac:dyDescent="0.2">
      <c r="A444" s="1" t="s">
        <v>479</v>
      </c>
      <c r="B444" s="1" t="s">
        <v>923</v>
      </c>
      <c r="C444" s="1" t="s">
        <v>1086</v>
      </c>
      <c r="D444" s="1" t="s">
        <v>1287</v>
      </c>
      <c r="E444" s="3">
        <v>65.86666666666666</v>
      </c>
      <c r="F444" s="3">
        <v>5.0666666666666664</v>
      </c>
      <c r="G444" s="3">
        <v>0</v>
      </c>
      <c r="H444" s="3">
        <v>0</v>
      </c>
      <c r="I444" s="3">
        <v>0</v>
      </c>
      <c r="J444" s="3">
        <v>0</v>
      </c>
      <c r="K444" s="3">
        <v>0</v>
      </c>
      <c r="L444" s="3">
        <v>2.4808888888888885</v>
      </c>
      <c r="M444" s="3">
        <v>5.0388888888888888</v>
      </c>
      <c r="N444" s="3">
        <v>0</v>
      </c>
      <c r="O444" s="3">
        <f>SUM(Table2[[#This Row],[Qualified Social Work Staff Hours]:[Other Social Work Staff Hours]])/Table2[[#This Row],[MDS Census]]</f>
        <v>7.6501349527665324E-2</v>
      </c>
      <c r="P444" s="3">
        <v>5.5194444444444448</v>
      </c>
      <c r="Q444" s="3">
        <v>0</v>
      </c>
      <c r="R444" s="3">
        <f>SUM(Table2[[#This Row],[Qualified Activities Professional Hours]:[Other Activities Professional Hours]])/Table2[[#This Row],[MDS Census]]</f>
        <v>8.3797233468286117E-2</v>
      </c>
      <c r="S444" s="3">
        <v>3.2814444444444444</v>
      </c>
      <c r="T444" s="3">
        <v>4.5446666666666671</v>
      </c>
      <c r="U444" s="3">
        <v>0</v>
      </c>
      <c r="V444" s="3">
        <f>SUM(Table2[[#This Row],[Occupational Therapist Hours]:[OT Aide Hours]])/Table2[[#This Row],[MDS Census]]</f>
        <v>0.11881747638326587</v>
      </c>
      <c r="W444" s="3">
        <v>0.77311111111111108</v>
      </c>
      <c r="X444" s="3">
        <v>4.1894444444444447</v>
      </c>
      <c r="Y444" s="3">
        <v>4.2643333333333331</v>
      </c>
      <c r="Z444" s="3">
        <f>SUM(Table2[[#This Row],[Physical Therapist (PT) Hours]:[PT Aide Hours]])/Table2[[#This Row],[MDS Census]]</f>
        <v>0.14008434547908233</v>
      </c>
      <c r="AA444" s="3">
        <v>0</v>
      </c>
      <c r="AB444" s="3">
        <v>0</v>
      </c>
      <c r="AC444" s="3">
        <v>0</v>
      </c>
      <c r="AD444" s="3">
        <v>0</v>
      </c>
      <c r="AE444" s="3">
        <v>0</v>
      </c>
      <c r="AF444" s="3">
        <v>0</v>
      </c>
      <c r="AG444" s="3">
        <v>0</v>
      </c>
      <c r="AH444" s="1" t="s">
        <v>442</v>
      </c>
      <c r="AI444" s="17">
        <v>7</v>
      </c>
      <c r="AJ444" s="1"/>
    </row>
    <row r="445" spans="1:36" x14ac:dyDescent="0.2">
      <c r="A445" s="1" t="s">
        <v>479</v>
      </c>
      <c r="B445" s="1" t="s">
        <v>924</v>
      </c>
      <c r="C445" s="1" t="s">
        <v>1096</v>
      </c>
      <c r="D445" s="1" t="s">
        <v>1264</v>
      </c>
      <c r="E445" s="3">
        <v>63.033333333333331</v>
      </c>
      <c r="F445" s="3">
        <v>5.8666666666666663</v>
      </c>
      <c r="G445" s="3">
        <v>0.35555555555555557</v>
      </c>
      <c r="H445" s="3">
        <v>0.26977777777777789</v>
      </c>
      <c r="I445" s="3">
        <v>0.84722222222222221</v>
      </c>
      <c r="J445" s="3">
        <v>0</v>
      </c>
      <c r="K445" s="3">
        <v>0</v>
      </c>
      <c r="L445" s="3">
        <v>0.6634444444444445</v>
      </c>
      <c r="M445" s="3">
        <v>1.2916666666666667</v>
      </c>
      <c r="N445" s="3">
        <v>0</v>
      </c>
      <c r="O445" s="3">
        <f>SUM(Table2[[#This Row],[Qualified Social Work Staff Hours]:[Other Social Work Staff Hours]])/Table2[[#This Row],[MDS Census]]</f>
        <v>2.0491803278688527E-2</v>
      </c>
      <c r="P445" s="3">
        <v>3.7592222222222222</v>
      </c>
      <c r="Q445" s="3">
        <v>0</v>
      </c>
      <c r="R445" s="3">
        <f>SUM(Table2[[#This Row],[Qualified Activities Professional Hours]:[Other Activities Professional Hours]])/Table2[[#This Row],[MDS Census]]</f>
        <v>5.963863916798872E-2</v>
      </c>
      <c r="S445" s="3">
        <v>0.26522222222222219</v>
      </c>
      <c r="T445" s="3">
        <v>0.58877777777777762</v>
      </c>
      <c r="U445" s="3">
        <v>0</v>
      </c>
      <c r="V445" s="3">
        <f>SUM(Table2[[#This Row],[Occupational Therapist Hours]:[OT Aide Hours]])/Table2[[#This Row],[MDS Census]]</f>
        <v>1.3548387096774191E-2</v>
      </c>
      <c r="W445" s="3">
        <v>0.73100000000000009</v>
      </c>
      <c r="X445" s="3">
        <v>1.7774444444444448</v>
      </c>
      <c r="Y445" s="3">
        <v>0</v>
      </c>
      <c r="Z445" s="3">
        <f>SUM(Table2[[#This Row],[Physical Therapist (PT) Hours]:[PT Aide Hours]])/Table2[[#This Row],[MDS Census]]</f>
        <v>3.9795522651154595E-2</v>
      </c>
      <c r="AA445" s="3">
        <v>0</v>
      </c>
      <c r="AB445" s="3">
        <v>0</v>
      </c>
      <c r="AC445" s="3">
        <v>0</v>
      </c>
      <c r="AD445" s="3">
        <v>0</v>
      </c>
      <c r="AE445" s="3">
        <v>0</v>
      </c>
      <c r="AF445" s="3">
        <v>0</v>
      </c>
      <c r="AG445" s="3">
        <v>0</v>
      </c>
      <c r="AH445" s="1" t="s">
        <v>443</v>
      </c>
      <c r="AI445" s="17">
        <v>7</v>
      </c>
      <c r="AJ445" s="1"/>
    </row>
    <row r="446" spans="1:36" x14ac:dyDescent="0.2">
      <c r="A446" s="1" t="s">
        <v>479</v>
      </c>
      <c r="B446" s="1" t="s">
        <v>925</v>
      </c>
      <c r="C446" s="1" t="s">
        <v>1071</v>
      </c>
      <c r="D446" s="1" t="s">
        <v>1246</v>
      </c>
      <c r="E446" s="3">
        <v>60.333333333333336</v>
      </c>
      <c r="F446" s="3">
        <v>10.587555555555555</v>
      </c>
      <c r="G446" s="3">
        <v>0.42499999999999999</v>
      </c>
      <c r="H446" s="3">
        <v>0.22244444444444444</v>
      </c>
      <c r="I446" s="3">
        <v>0.66666666666666663</v>
      </c>
      <c r="J446" s="3">
        <v>0</v>
      </c>
      <c r="K446" s="3">
        <v>0</v>
      </c>
      <c r="L446" s="3">
        <v>0.67655555555555569</v>
      </c>
      <c r="M446" s="3">
        <v>0</v>
      </c>
      <c r="N446" s="3">
        <v>10.989444444444448</v>
      </c>
      <c r="O446" s="3">
        <f>SUM(Table2[[#This Row],[Qualified Social Work Staff Hours]:[Other Social Work Staff Hours]])/Table2[[#This Row],[MDS Census]]</f>
        <v>0.18214548802946598</v>
      </c>
      <c r="P446" s="3">
        <v>4.927999999999999</v>
      </c>
      <c r="Q446" s="3">
        <v>0</v>
      </c>
      <c r="R446" s="3">
        <f>SUM(Table2[[#This Row],[Qualified Activities Professional Hours]:[Other Activities Professional Hours]])/Table2[[#This Row],[MDS Census]]</f>
        <v>8.1679558011049702E-2</v>
      </c>
      <c r="S446" s="3">
        <v>1.5205555555555554</v>
      </c>
      <c r="T446" s="3">
        <v>9.4535555555555515</v>
      </c>
      <c r="U446" s="3">
        <v>0</v>
      </c>
      <c r="V446" s="3">
        <f>SUM(Table2[[#This Row],[Occupational Therapist Hours]:[OT Aide Hours]])/Table2[[#This Row],[MDS Census]]</f>
        <v>0.18189134438305701</v>
      </c>
      <c r="W446" s="3">
        <v>4.6114444444444427</v>
      </c>
      <c r="X446" s="3">
        <v>3.0863333333333332</v>
      </c>
      <c r="Y446" s="3">
        <v>0</v>
      </c>
      <c r="Z446" s="3">
        <f>SUM(Table2[[#This Row],[Physical Therapist (PT) Hours]:[PT Aide Hours]])/Table2[[#This Row],[MDS Census]]</f>
        <v>0.12758747697974213</v>
      </c>
      <c r="AA446" s="3">
        <v>0</v>
      </c>
      <c r="AB446" s="3">
        <v>0</v>
      </c>
      <c r="AC446" s="3">
        <v>0</v>
      </c>
      <c r="AD446" s="3">
        <v>0</v>
      </c>
      <c r="AE446" s="3">
        <v>0</v>
      </c>
      <c r="AF446" s="3">
        <v>0</v>
      </c>
      <c r="AG446" s="3">
        <v>0</v>
      </c>
      <c r="AH446" s="1" t="s">
        <v>444</v>
      </c>
      <c r="AI446" s="17">
        <v>7</v>
      </c>
      <c r="AJ446" s="1"/>
    </row>
    <row r="447" spans="1:36" x14ac:dyDescent="0.2">
      <c r="A447" s="1" t="s">
        <v>479</v>
      </c>
      <c r="B447" s="1" t="s">
        <v>926</v>
      </c>
      <c r="C447" s="1" t="s">
        <v>1194</v>
      </c>
      <c r="D447" s="1" t="s">
        <v>1314</v>
      </c>
      <c r="E447" s="3">
        <v>42.755555555555553</v>
      </c>
      <c r="F447" s="3">
        <v>0</v>
      </c>
      <c r="G447" s="3">
        <v>0</v>
      </c>
      <c r="H447" s="3">
        <v>0</v>
      </c>
      <c r="I447" s="3">
        <v>0</v>
      </c>
      <c r="J447" s="3">
        <v>0</v>
      </c>
      <c r="K447" s="3">
        <v>0</v>
      </c>
      <c r="L447" s="3">
        <v>0</v>
      </c>
      <c r="M447" s="3">
        <v>0</v>
      </c>
      <c r="N447" s="3">
        <v>3.9650000000000003</v>
      </c>
      <c r="O447" s="3">
        <f>SUM(Table2[[#This Row],[Qualified Social Work Staff Hours]:[Other Social Work Staff Hours]])/Table2[[#This Row],[MDS Census]]</f>
        <v>9.2736486486486497E-2</v>
      </c>
      <c r="P447" s="3">
        <v>0</v>
      </c>
      <c r="Q447" s="3">
        <v>4.8643333333333345</v>
      </c>
      <c r="R447" s="3">
        <f>SUM(Table2[[#This Row],[Qualified Activities Professional Hours]:[Other Activities Professional Hours]])/Table2[[#This Row],[MDS Census]]</f>
        <v>0.11377079002079006</v>
      </c>
      <c r="S447" s="3">
        <v>0</v>
      </c>
      <c r="T447" s="3">
        <v>0</v>
      </c>
      <c r="U447" s="3">
        <v>0</v>
      </c>
      <c r="V447" s="3">
        <f>SUM(Table2[[#This Row],[Occupational Therapist Hours]:[OT Aide Hours]])/Table2[[#This Row],[MDS Census]]</f>
        <v>0</v>
      </c>
      <c r="W447" s="3">
        <v>0</v>
      </c>
      <c r="X447" s="3">
        <v>0</v>
      </c>
      <c r="Y447" s="3">
        <v>0</v>
      </c>
      <c r="Z447" s="3">
        <f>SUM(Table2[[#This Row],[Physical Therapist (PT) Hours]:[PT Aide Hours]])/Table2[[#This Row],[MDS Census]]</f>
        <v>0</v>
      </c>
      <c r="AA447" s="3">
        <v>0</v>
      </c>
      <c r="AB447" s="3">
        <v>0</v>
      </c>
      <c r="AC447" s="3">
        <v>0</v>
      </c>
      <c r="AD447" s="3">
        <v>47.930111111111124</v>
      </c>
      <c r="AE447" s="3">
        <v>0</v>
      </c>
      <c r="AF447" s="3">
        <v>0</v>
      </c>
      <c r="AG447" s="3">
        <v>0</v>
      </c>
      <c r="AH447" s="1" t="s">
        <v>445</v>
      </c>
      <c r="AI447" s="17">
        <v>7</v>
      </c>
      <c r="AJ447" s="1"/>
    </row>
    <row r="448" spans="1:36" x14ac:dyDescent="0.2">
      <c r="A448" s="1" t="s">
        <v>479</v>
      </c>
      <c r="B448" s="1" t="s">
        <v>927</v>
      </c>
      <c r="C448" s="1" t="s">
        <v>1195</v>
      </c>
      <c r="D448" s="1" t="s">
        <v>1213</v>
      </c>
      <c r="E448" s="3">
        <v>36.511111111111113</v>
      </c>
      <c r="F448" s="3">
        <v>5.4222222222222225</v>
      </c>
      <c r="G448" s="3">
        <v>0.35555555555555557</v>
      </c>
      <c r="H448" s="3">
        <v>0.66111111111111109</v>
      </c>
      <c r="I448" s="3">
        <v>0.6</v>
      </c>
      <c r="J448" s="3">
        <v>0</v>
      </c>
      <c r="K448" s="3">
        <v>0</v>
      </c>
      <c r="L448" s="3">
        <v>4.1844444444444431</v>
      </c>
      <c r="M448" s="3">
        <v>0</v>
      </c>
      <c r="N448" s="3">
        <v>0</v>
      </c>
      <c r="O448" s="3">
        <f>SUM(Table2[[#This Row],[Qualified Social Work Staff Hours]:[Other Social Work Staff Hours]])/Table2[[#This Row],[MDS Census]]</f>
        <v>0</v>
      </c>
      <c r="P448" s="3">
        <v>5.6662222222222223</v>
      </c>
      <c r="Q448" s="3">
        <v>5.0992222222222221</v>
      </c>
      <c r="R448" s="3">
        <f>SUM(Table2[[#This Row],[Qualified Activities Professional Hours]:[Other Activities Professional Hours]])/Table2[[#This Row],[MDS Census]]</f>
        <v>0.29485392574558733</v>
      </c>
      <c r="S448" s="3">
        <v>4.2228888888888898</v>
      </c>
      <c r="T448" s="3">
        <v>3.4283333333333341</v>
      </c>
      <c r="U448" s="3">
        <v>0</v>
      </c>
      <c r="V448" s="3">
        <f>SUM(Table2[[#This Row],[Occupational Therapist Hours]:[OT Aide Hours]])/Table2[[#This Row],[MDS Census]]</f>
        <v>0.20955873402312844</v>
      </c>
      <c r="W448" s="3">
        <v>3.7828888888888885</v>
      </c>
      <c r="X448" s="3">
        <v>8.0671111111111102</v>
      </c>
      <c r="Y448" s="3">
        <v>0</v>
      </c>
      <c r="Z448" s="3">
        <f>SUM(Table2[[#This Row],[Physical Therapist (PT) Hours]:[PT Aide Hours]])/Table2[[#This Row],[MDS Census]]</f>
        <v>0.32455873402312835</v>
      </c>
      <c r="AA448" s="3">
        <v>0</v>
      </c>
      <c r="AB448" s="3">
        <v>0</v>
      </c>
      <c r="AC448" s="3">
        <v>0</v>
      </c>
      <c r="AD448" s="3">
        <v>0</v>
      </c>
      <c r="AE448" s="3">
        <v>0</v>
      </c>
      <c r="AF448" s="3">
        <v>0</v>
      </c>
      <c r="AG448" s="3">
        <v>0</v>
      </c>
      <c r="AH448" s="1" t="s">
        <v>446</v>
      </c>
      <c r="AI448" s="17">
        <v>7</v>
      </c>
      <c r="AJ448" s="1"/>
    </row>
    <row r="449" spans="1:36" x14ac:dyDescent="0.2">
      <c r="A449" s="1" t="s">
        <v>479</v>
      </c>
      <c r="B449" s="1" t="s">
        <v>928</v>
      </c>
      <c r="C449" s="1" t="s">
        <v>1194</v>
      </c>
      <c r="D449" s="1" t="s">
        <v>1314</v>
      </c>
      <c r="E449" s="3">
        <v>44.722222222222221</v>
      </c>
      <c r="F449" s="3">
        <v>0</v>
      </c>
      <c r="G449" s="3">
        <v>0</v>
      </c>
      <c r="H449" s="3">
        <v>0</v>
      </c>
      <c r="I449" s="3">
        <v>0</v>
      </c>
      <c r="J449" s="3">
        <v>0</v>
      </c>
      <c r="K449" s="3">
        <v>0</v>
      </c>
      <c r="L449" s="3">
        <v>0</v>
      </c>
      <c r="M449" s="3">
        <v>1.3178888888888889</v>
      </c>
      <c r="N449" s="3">
        <v>5.0814444444444469</v>
      </c>
      <c r="O449" s="3">
        <f>SUM(Table2[[#This Row],[Qualified Social Work Staff Hours]:[Other Social Work Staff Hours]])/Table2[[#This Row],[MDS Census]]</f>
        <v>0.14309068322981372</v>
      </c>
      <c r="P449" s="3">
        <v>0</v>
      </c>
      <c r="Q449" s="3">
        <v>5.5957777777777782</v>
      </c>
      <c r="R449" s="3">
        <f>SUM(Table2[[#This Row],[Qualified Activities Professional Hours]:[Other Activities Professional Hours]])/Table2[[#This Row],[MDS Census]]</f>
        <v>0.12512298136645963</v>
      </c>
      <c r="S449" s="3">
        <v>0</v>
      </c>
      <c r="T449" s="3">
        <v>0</v>
      </c>
      <c r="U449" s="3">
        <v>0</v>
      </c>
      <c r="V449" s="3">
        <f>SUM(Table2[[#This Row],[Occupational Therapist Hours]:[OT Aide Hours]])/Table2[[#This Row],[MDS Census]]</f>
        <v>0</v>
      </c>
      <c r="W449" s="3">
        <v>0</v>
      </c>
      <c r="X449" s="3">
        <v>0</v>
      </c>
      <c r="Y449" s="3">
        <v>0</v>
      </c>
      <c r="Z449" s="3">
        <f>SUM(Table2[[#This Row],[Physical Therapist (PT) Hours]:[PT Aide Hours]])/Table2[[#This Row],[MDS Census]]</f>
        <v>0</v>
      </c>
      <c r="AA449" s="3">
        <v>0</v>
      </c>
      <c r="AB449" s="3">
        <v>0</v>
      </c>
      <c r="AC449" s="3">
        <v>0</v>
      </c>
      <c r="AD449" s="3">
        <v>35.355555555555554</v>
      </c>
      <c r="AE449" s="3">
        <v>0</v>
      </c>
      <c r="AF449" s="3">
        <v>0</v>
      </c>
      <c r="AG449" s="3">
        <v>0</v>
      </c>
      <c r="AH449" s="1" t="s">
        <v>447</v>
      </c>
      <c r="AI449" s="17">
        <v>7</v>
      </c>
      <c r="AJ449" s="1"/>
    </row>
    <row r="450" spans="1:36" x14ac:dyDescent="0.2">
      <c r="A450" s="1" t="s">
        <v>479</v>
      </c>
      <c r="B450" s="1" t="s">
        <v>929</v>
      </c>
      <c r="C450" s="1" t="s">
        <v>1022</v>
      </c>
      <c r="D450" s="1" t="s">
        <v>1213</v>
      </c>
      <c r="E450" s="3">
        <v>98.166666666666671</v>
      </c>
      <c r="F450" s="3">
        <v>5.6</v>
      </c>
      <c r="G450" s="3">
        <v>0.26666666666666666</v>
      </c>
      <c r="H450" s="3">
        <v>0.26666666666666666</v>
      </c>
      <c r="I450" s="3">
        <v>0.26666666666666666</v>
      </c>
      <c r="J450" s="3">
        <v>0</v>
      </c>
      <c r="K450" s="3">
        <v>0</v>
      </c>
      <c r="L450" s="3">
        <v>4.9373333333333331</v>
      </c>
      <c r="M450" s="3">
        <v>10.598000000000003</v>
      </c>
      <c r="N450" s="3">
        <v>0</v>
      </c>
      <c r="O450" s="3">
        <f>SUM(Table2[[#This Row],[Qualified Social Work Staff Hours]:[Other Social Work Staff Hours]])/Table2[[#This Row],[MDS Census]]</f>
        <v>0.10795925297113754</v>
      </c>
      <c r="P450" s="3">
        <v>5.8966666666666656</v>
      </c>
      <c r="Q450" s="3">
        <v>0.51266666666666671</v>
      </c>
      <c r="R450" s="3">
        <f>SUM(Table2[[#This Row],[Qualified Activities Professional Hours]:[Other Activities Professional Hours]])/Table2[[#This Row],[MDS Census]]</f>
        <v>6.5290322580645155E-2</v>
      </c>
      <c r="S450" s="3">
        <v>3.2606666666666659</v>
      </c>
      <c r="T450" s="3">
        <v>1.0645555555555555</v>
      </c>
      <c r="U450" s="3">
        <v>6.9403333333333324</v>
      </c>
      <c r="V450" s="3">
        <f>SUM(Table2[[#This Row],[Occupational Therapist Hours]:[OT Aide Hours]])/Table2[[#This Row],[MDS Census]]</f>
        <v>0.11475947934352007</v>
      </c>
      <c r="W450" s="3">
        <v>4.7208888888888891</v>
      </c>
      <c r="X450" s="3">
        <v>14.167666666666664</v>
      </c>
      <c r="Y450" s="3">
        <v>0</v>
      </c>
      <c r="Z450" s="3">
        <f>SUM(Table2[[#This Row],[Physical Therapist (PT) Hours]:[PT Aide Hours]])/Table2[[#This Row],[MDS Census]]</f>
        <v>0.19241312959818899</v>
      </c>
      <c r="AA450" s="3">
        <v>0</v>
      </c>
      <c r="AB450" s="3">
        <v>0</v>
      </c>
      <c r="AC450" s="3">
        <v>0</v>
      </c>
      <c r="AD450" s="3">
        <v>0</v>
      </c>
      <c r="AE450" s="3">
        <v>0</v>
      </c>
      <c r="AF450" s="3">
        <v>0</v>
      </c>
      <c r="AG450" s="3">
        <v>0</v>
      </c>
      <c r="AH450" s="1" t="s">
        <v>448</v>
      </c>
      <c r="AI450" s="17">
        <v>7</v>
      </c>
      <c r="AJ450" s="1"/>
    </row>
    <row r="451" spans="1:36" x14ac:dyDescent="0.2">
      <c r="A451" s="1" t="s">
        <v>479</v>
      </c>
      <c r="B451" s="1" t="s">
        <v>930</v>
      </c>
      <c r="C451" s="1" t="s">
        <v>1194</v>
      </c>
      <c r="D451" s="1" t="s">
        <v>1314</v>
      </c>
      <c r="E451" s="3">
        <v>49.766666666666666</v>
      </c>
      <c r="F451" s="3">
        <v>5.177777777777778</v>
      </c>
      <c r="G451" s="3">
        <v>0</v>
      </c>
      <c r="H451" s="3">
        <v>0</v>
      </c>
      <c r="I451" s="3">
        <v>0</v>
      </c>
      <c r="J451" s="3">
        <v>0</v>
      </c>
      <c r="K451" s="3">
        <v>0</v>
      </c>
      <c r="L451" s="3">
        <v>0</v>
      </c>
      <c r="M451" s="3">
        <v>0</v>
      </c>
      <c r="N451" s="3">
        <v>5.1111111111111107</v>
      </c>
      <c r="O451" s="3">
        <f>SUM(Table2[[#This Row],[Qualified Social Work Staff Hours]:[Other Social Work Staff Hours]])/Table2[[#This Row],[MDS Census]]</f>
        <v>0.10270149586961375</v>
      </c>
      <c r="P451" s="3">
        <v>0</v>
      </c>
      <c r="Q451" s="3">
        <v>10.486111111111111</v>
      </c>
      <c r="R451" s="3">
        <f>SUM(Table2[[#This Row],[Qualified Activities Professional Hours]:[Other Activities Professional Hours]])/Table2[[#This Row],[MDS Census]]</f>
        <v>0.21070551462379994</v>
      </c>
      <c r="S451" s="3">
        <v>0</v>
      </c>
      <c r="T451" s="3">
        <v>0</v>
      </c>
      <c r="U451" s="3">
        <v>0</v>
      </c>
      <c r="V451" s="3">
        <f>SUM(Table2[[#This Row],[Occupational Therapist Hours]:[OT Aide Hours]])/Table2[[#This Row],[MDS Census]]</f>
        <v>0</v>
      </c>
      <c r="W451" s="3">
        <v>0</v>
      </c>
      <c r="X451" s="3">
        <v>0</v>
      </c>
      <c r="Y451" s="3">
        <v>0</v>
      </c>
      <c r="Z451" s="3">
        <f>SUM(Table2[[#This Row],[Physical Therapist (PT) Hours]:[PT Aide Hours]])/Table2[[#This Row],[MDS Census]]</f>
        <v>0</v>
      </c>
      <c r="AA451" s="3">
        <v>0</v>
      </c>
      <c r="AB451" s="3">
        <v>0</v>
      </c>
      <c r="AC451" s="3">
        <v>0</v>
      </c>
      <c r="AD451" s="3">
        <v>0</v>
      </c>
      <c r="AE451" s="3">
        <v>0</v>
      </c>
      <c r="AF451" s="3">
        <v>0</v>
      </c>
      <c r="AG451" s="3">
        <v>0</v>
      </c>
      <c r="AH451" s="1" t="s">
        <v>449</v>
      </c>
      <c r="AI451" s="17">
        <v>7</v>
      </c>
      <c r="AJ451" s="1"/>
    </row>
    <row r="452" spans="1:36" x14ac:dyDescent="0.2">
      <c r="A452" s="1" t="s">
        <v>479</v>
      </c>
      <c r="B452" s="1" t="s">
        <v>931</v>
      </c>
      <c r="C452" s="1" t="s">
        <v>1196</v>
      </c>
      <c r="D452" s="1" t="s">
        <v>1285</v>
      </c>
      <c r="E452" s="3">
        <v>58.888888888888886</v>
      </c>
      <c r="F452" s="3">
        <v>6.666666666666667</v>
      </c>
      <c r="G452" s="3">
        <v>0.53333333333333333</v>
      </c>
      <c r="H452" s="3">
        <v>0.13333333333333333</v>
      </c>
      <c r="I452" s="3">
        <v>0.53333333333333333</v>
      </c>
      <c r="J452" s="3">
        <v>0</v>
      </c>
      <c r="K452" s="3">
        <v>0</v>
      </c>
      <c r="L452" s="3">
        <v>0.84977777777777763</v>
      </c>
      <c r="M452" s="3">
        <v>0</v>
      </c>
      <c r="N452" s="3">
        <v>4.3583333333333334</v>
      </c>
      <c r="O452" s="3">
        <f>SUM(Table2[[#This Row],[Qualified Social Work Staff Hours]:[Other Social Work Staff Hours]])/Table2[[#This Row],[MDS Census]]</f>
        <v>7.4009433962264157E-2</v>
      </c>
      <c r="P452" s="3">
        <v>5.9222222222222225</v>
      </c>
      <c r="Q452" s="3">
        <v>0</v>
      </c>
      <c r="R452" s="3">
        <f>SUM(Table2[[#This Row],[Qualified Activities Professional Hours]:[Other Activities Professional Hours]])/Table2[[#This Row],[MDS Census]]</f>
        <v>0.10056603773584907</v>
      </c>
      <c r="S452" s="3">
        <v>0.44077777777777782</v>
      </c>
      <c r="T452" s="3">
        <v>4.0586666666666682</v>
      </c>
      <c r="U452" s="3">
        <v>0</v>
      </c>
      <c r="V452" s="3">
        <f>SUM(Table2[[#This Row],[Occupational Therapist Hours]:[OT Aide Hours]])/Table2[[#This Row],[MDS Census]]</f>
        <v>7.640566037735852E-2</v>
      </c>
      <c r="W452" s="3">
        <v>1.330888888888889</v>
      </c>
      <c r="X452" s="3">
        <v>5.6803333333333326</v>
      </c>
      <c r="Y452" s="3">
        <v>0</v>
      </c>
      <c r="Z452" s="3">
        <f>SUM(Table2[[#This Row],[Physical Therapist (PT) Hours]:[PT Aide Hours]])/Table2[[#This Row],[MDS Census]]</f>
        <v>0.11905849056603772</v>
      </c>
      <c r="AA452" s="3">
        <v>0</v>
      </c>
      <c r="AB452" s="3">
        <v>0</v>
      </c>
      <c r="AC452" s="3">
        <v>0</v>
      </c>
      <c r="AD452" s="3">
        <v>0</v>
      </c>
      <c r="AE452" s="3">
        <v>0</v>
      </c>
      <c r="AF452" s="3">
        <v>0</v>
      </c>
      <c r="AG452" s="3">
        <v>0</v>
      </c>
      <c r="AH452" s="1" t="s">
        <v>450</v>
      </c>
      <c r="AI452" s="17">
        <v>7</v>
      </c>
      <c r="AJ452" s="1"/>
    </row>
    <row r="453" spans="1:36" x14ac:dyDescent="0.2">
      <c r="A453" s="1" t="s">
        <v>479</v>
      </c>
      <c r="B453" s="1" t="s">
        <v>932</v>
      </c>
      <c r="C453" s="1" t="s">
        <v>1197</v>
      </c>
      <c r="D453" s="1" t="s">
        <v>1272</v>
      </c>
      <c r="E453" s="3">
        <v>50.333333333333336</v>
      </c>
      <c r="F453" s="3">
        <v>5.3777777777777782</v>
      </c>
      <c r="G453" s="3">
        <v>0.33333333333333331</v>
      </c>
      <c r="H453" s="3">
        <v>0.32222222222222224</v>
      </c>
      <c r="I453" s="3">
        <v>0.42777777777777776</v>
      </c>
      <c r="J453" s="3">
        <v>0</v>
      </c>
      <c r="K453" s="3">
        <v>0</v>
      </c>
      <c r="L453" s="3">
        <v>4.105777777777778</v>
      </c>
      <c r="M453" s="3">
        <v>6.9525555555555547</v>
      </c>
      <c r="N453" s="3">
        <v>0</v>
      </c>
      <c r="O453" s="3">
        <f>SUM(Table2[[#This Row],[Qualified Social Work Staff Hours]:[Other Social Work Staff Hours]])/Table2[[#This Row],[MDS Census]]</f>
        <v>0.13813024282560704</v>
      </c>
      <c r="P453" s="3">
        <v>5.6</v>
      </c>
      <c r="Q453" s="3">
        <v>7.4462222222222261</v>
      </c>
      <c r="R453" s="3">
        <f>SUM(Table2[[#This Row],[Qualified Activities Professional Hours]:[Other Activities Professional Hours]])/Table2[[#This Row],[MDS Census]]</f>
        <v>0.25919646799117008</v>
      </c>
      <c r="S453" s="3">
        <v>6.4985555555555559</v>
      </c>
      <c r="T453" s="3">
        <v>8.8410000000000011</v>
      </c>
      <c r="U453" s="3">
        <v>0</v>
      </c>
      <c r="V453" s="3">
        <f>SUM(Table2[[#This Row],[Occupational Therapist Hours]:[OT Aide Hours]])/Table2[[#This Row],[MDS Census]]</f>
        <v>0.30475938189845475</v>
      </c>
      <c r="W453" s="3">
        <v>4.6194444444444436</v>
      </c>
      <c r="X453" s="3">
        <v>9.9786666666666672</v>
      </c>
      <c r="Y453" s="3">
        <v>0</v>
      </c>
      <c r="Z453" s="3">
        <f>SUM(Table2[[#This Row],[Physical Therapist (PT) Hours]:[PT Aide Hours]])/Table2[[#This Row],[MDS Census]]</f>
        <v>0.29002869757174393</v>
      </c>
      <c r="AA453" s="3">
        <v>0</v>
      </c>
      <c r="AB453" s="3">
        <v>0</v>
      </c>
      <c r="AC453" s="3">
        <v>0</v>
      </c>
      <c r="AD453" s="3">
        <v>0</v>
      </c>
      <c r="AE453" s="3">
        <v>0</v>
      </c>
      <c r="AF453" s="3">
        <v>0</v>
      </c>
      <c r="AG453" s="3">
        <v>0</v>
      </c>
      <c r="AH453" s="1" t="s">
        <v>451</v>
      </c>
      <c r="AI453" s="17">
        <v>7</v>
      </c>
      <c r="AJ453" s="1"/>
    </row>
    <row r="454" spans="1:36" x14ac:dyDescent="0.2">
      <c r="A454" s="1" t="s">
        <v>479</v>
      </c>
      <c r="B454" s="1" t="s">
        <v>933</v>
      </c>
      <c r="C454" s="1" t="s">
        <v>1182</v>
      </c>
      <c r="D454" s="1" t="s">
        <v>1255</v>
      </c>
      <c r="E454" s="3">
        <v>62.766666666666666</v>
      </c>
      <c r="F454" s="3">
        <v>47.713888888888889</v>
      </c>
      <c r="G454" s="3">
        <v>0.34166666666666667</v>
      </c>
      <c r="H454" s="3">
        <v>0.22222222222222221</v>
      </c>
      <c r="I454" s="3">
        <v>0</v>
      </c>
      <c r="J454" s="3">
        <v>0</v>
      </c>
      <c r="K454" s="3">
        <v>0</v>
      </c>
      <c r="L454" s="3">
        <v>0</v>
      </c>
      <c r="M454" s="3">
        <v>5.6277777777777782</v>
      </c>
      <c r="N454" s="3">
        <v>12.425000000000001</v>
      </c>
      <c r="O454" s="3">
        <f>SUM(Table2[[#This Row],[Qualified Social Work Staff Hours]:[Other Social Work Staff Hours]])/Table2[[#This Row],[MDS Census]]</f>
        <v>0.28761727739422904</v>
      </c>
      <c r="P454" s="3">
        <v>0</v>
      </c>
      <c r="Q454" s="3">
        <v>5.6583333333333332</v>
      </c>
      <c r="R454" s="3">
        <f>SUM(Table2[[#This Row],[Qualified Activities Professional Hours]:[Other Activities Professional Hours]])/Table2[[#This Row],[MDS Census]]</f>
        <v>9.0148698884758363E-2</v>
      </c>
      <c r="S454" s="3">
        <v>0</v>
      </c>
      <c r="T454" s="3">
        <v>0</v>
      </c>
      <c r="U454" s="3">
        <v>0</v>
      </c>
      <c r="V454" s="3">
        <f>SUM(Table2[[#This Row],[Occupational Therapist Hours]:[OT Aide Hours]])/Table2[[#This Row],[MDS Census]]</f>
        <v>0</v>
      </c>
      <c r="W454" s="3">
        <v>0</v>
      </c>
      <c r="X454" s="3">
        <v>0</v>
      </c>
      <c r="Y454" s="3">
        <v>0</v>
      </c>
      <c r="Z454" s="3">
        <f>SUM(Table2[[#This Row],[Physical Therapist (PT) Hours]:[PT Aide Hours]])/Table2[[#This Row],[MDS Census]]</f>
        <v>0</v>
      </c>
      <c r="AA454" s="3">
        <v>0</v>
      </c>
      <c r="AB454" s="3">
        <v>0</v>
      </c>
      <c r="AC454" s="3">
        <v>0</v>
      </c>
      <c r="AD454" s="3">
        <v>0</v>
      </c>
      <c r="AE454" s="3">
        <v>0</v>
      </c>
      <c r="AF454" s="3">
        <v>0</v>
      </c>
      <c r="AG454" s="3">
        <v>0</v>
      </c>
      <c r="AH454" s="1" t="s">
        <v>452</v>
      </c>
      <c r="AI454" s="17">
        <v>7</v>
      </c>
      <c r="AJ454" s="1"/>
    </row>
    <row r="455" spans="1:36" x14ac:dyDescent="0.2">
      <c r="A455" s="1" t="s">
        <v>479</v>
      </c>
      <c r="B455" s="1" t="s">
        <v>934</v>
      </c>
      <c r="C455" s="1" t="s">
        <v>1031</v>
      </c>
      <c r="D455" s="1" t="s">
        <v>1298</v>
      </c>
      <c r="E455" s="3">
        <v>98.511111111111106</v>
      </c>
      <c r="F455" s="3">
        <v>60.343333333333327</v>
      </c>
      <c r="G455" s="3">
        <v>0.10833333333333334</v>
      </c>
      <c r="H455" s="3">
        <v>0</v>
      </c>
      <c r="I455" s="3">
        <v>0</v>
      </c>
      <c r="J455" s="3">
        <v>0</v>
      </c>
      <c r="K455" s="3">
        <v>0</v>
      </c>
      <c r="L455" s="3">
        <v>0</v>
      </c>
      <c r="M455" s="3">
        <v>0</v>
      </c>
      <c r="N455" s="3">
        <v>19.391666666666666</v>
      </c>
      <c r="O455" s="3">
        <f>SUM(Table2[[#This Row],[Qualified Social Work Staff Hours]:[Other Social Work Staff Hours]])/Table2[[#This Row],[MDS Census]]</f>
        <v>0.19684750733137829</v>
      </c>
      <c r="P455" s="3">
        <v>0</v>
      </c>
      <c r="Q455" s="3">
        <v>5.1222222222222218</v>
      </c>
      <c r="R455" s="3">
        <f>SUM(Table2[[#This Row],[Qualified Activities Professional Hours]:[Other Activities Professional Hours]])/Table2[[#This Row],[MDS Census]]</f>
        <v>5.1996390706068124E-2</v>
      </c>
      <c r="S455" s="3">
        <v>0</v>
      </c>
      <c r="T455" s="3">
        <v>0</v>
      </c>
      <c r="U455" s="3">
        <v>0</v>
      </c>
      <c r="V455" s="3">
        <f>SUM(Table2[[#This Row],[Occupational Therapist Hours]:[OT Aide Hours]])/Table2[[#This Row],[MDS Census]]</f>
        <v>0</v>
      </c>
      <c r="W455" s="3">
        <v>0</v>
      </c>
      <c r="X455" s="3">
        <v>0</v>
      </c>
      <c r="Y455" s="3">
        <v>0</v>
      </c>
      <c r="Z455" s="3">
        <f>SUM(Table2[[#This Row],[Physical Therapist (PT) Hours]:[PT Aide Hours]])/Table2[[#This Row],[MDS Census]]</f>
        <v>0</v>
      </c>
      <c r="AA455" s="3">
        <v>0</v>
      </c>
      <c r="AB455" s="3">
        <v>0</v>
      </c>
      <c r="AC455" s="3">
        <v>0</v>
      </c>
      <c r="AD455" s="3">
        <v>0</v>
      </c>
      <c r="AE455" s="3">
        <v>0</v>
      </c>
      <c r="AF455" s="3">
        <v>0</v>
      </c>
      <c r="AG455" s="3">
        <v>0</v>
      </c>
      <c r="AH455" s="1" t="s">
        <v>453</v>
      </c>
      <c r="AI455" s="17">
        <v>7</v>
      </c>
      <c r="AJ455" s="1"/>
    </row>
    <row r="456" spans="1:36" x14ac:dyDescent="0.2">
      <c r="A456" s="1" t="s">
        <v>479</v>
      </c>
      <c r="B456" s="1" t="s">
        <v>935</v>
      </c>
      <c r="C456" s="1" t="s">
        <v>1027</v>
      </c>
      <c r="D456" s="1" t="s">
        <v>1203</v>
      </c>
      <c r="E456" s="3">
        <v>32.922222222222224</v>
      </c>
      <c r="F456" s="3">
        <v>5.6888888888888891</v>
      </c>
      <c r="G456" s="3">
        <v>0.33333333333333331</v>
      </c>
      <c r="H456" s="3">
        <v>0.10555555555555556</v>
      </c>
      <c r="I456" s="3">
        <v>1.211111111111111</v>
      </c>
      <c r="J456" s="3">
        <v>0</v>
      </c>
      <c r="K456" s="3">
        <v>0</v>
      </c>
      <c r="L456" s="3">
        <v>5.3758888888888894</v>
      </c>
      <c r="M456" s="3">
        <v>6.4705555555555554</v>
      </c>
      <c r="N456" s="3">
        <v>0</v>
      </c>
      <c r="O456" s="3">
        <f>SUM(Table2[[#This Row],[Qualified Social Work Staff Hours]:[Other Social Work Staff Hours]])/Table2[[#This Row],[MDS Census]]</f>
        <v>0.19654066824164695</v>
      </c>
      <c r="P456" s="3">
        <v>0</v>
      </c>
      <c r="Q456" s="3">
        <v>0</v>
      </c>
      <c r="R456" s="3">
        <f>SUM(Table2[[#This Row],[Qualified Activities Professional Hours]:[Other Activities Professional Hours]])/Table2[[#This Row],[MDS Census]]</f>
        <v>0</v>
      </c>
      <c r="S456" s="3">
        <v>5.2523333333333335</v>
      </c>
      <c r="T456" s="3">
        <v>13.201222222222221</v>
      </c>
      <c r="U456" s="3">
        <v>0</v>
      </c>
      <c r="V456" s="3">
        <f>SUM(Table2[[#This Row],[Occupational Therapist Hours]:[OT Aide Hours]])/Table2[[#This Row],[MDS Census]]</f>
        <v>0.5605197435032061</v>
      </c>
      <c r="W456" s="3">
        <v>5.2916666666666679</v>
      </c>
      <c r="X456" s="3">
        <v>18.88</v>
      </c>
      <c r="Y456" s="3">
        <v>0</v>
      </c>
      <c r="Z456" s="3">
        <f>SUM(Table2[[#This Row],[Physical Therapist (PT) Hours]:[PT Aide Hours]])/Table2[[#This Row],[MDS Census]]</f>
        <v>0.73420519743503199</v>
      </c>
      <c r="AA456" s="3">
        <v>0</v>
      </c>
      <c r="AB456" s="3">
        <v>0</v>
      </c>
      <c r="AC456" s="3">
        <v>0</v>
      </c>
      <c r="AD456" s="3">
        <v>0</v>
      </c>
      <c r="AE456" s="3">
        <v>0</v>
      </c>
      <c r="AF456" s="3">
        <v>0</v>
      </c>
      <c r="AG456" s="3">
        <v>0</v>
      </c>
      <c r="AH456" s="1" t="s">
        <v>454</v>
      </c>
      <c r="AI456" s="17">
        <v>7</v>
      </c>
      <c r="AJ456" s="1"/>
    </row>
    <row r="457" spans="1:36" x14ac:dyDescent="0.2">
      <c r="A457" s="1" t="s">
        <v>479</v>
      </c>
      <c r="B457" s="1" t="s">
        <v>936</v>
      </c>
      <c r="C457" s="1" t="s">
        <v>985</v>
      </c>
      <c r="D457" s="1" t="s">
        <v>1227</v>
      </c>
      <c r="E457" s="3">
        <v>93.922222222222217</v>
      </c>
      <c r="F457" s="3">
        <v>5.6888888888888891</v>
      </c>
      <c r="G457" s="3">
        <v>0</v>
      </c>
      <c r="H457" s="3">
        <v>0</v>
      </c>
      <c r="I457" s="3">
        <v>0</v>
      </c>
      <c r="J457" s="3">
        <v>0</v>
      </c>
      <c r="K457" s="3">
        <v>0</v>
      </c>
      <c r="L457" s="3">
        <v>5.8375555555555572</v>
      </c>
      <c r="M457" s="3">
        <v>5.1592222222222226</v>
      </c>
      <c r="N457" s="3">
        <v>5.1885555555555563</v>
      </c>
      <c r="O457" s="3">
        <f>SUM(Table2[[#This Row],[Qualified Social Work Staff Hours]:[Other Social Work Staff Hours]])/Table2[[#This Row],[MDS Census]]</f>
        <v>0.11017390275641786</v>
      </c>
      <c r="P457" s="3">
        <v>0</v>
      </c>
      <c r="Q457" s="3">
        <v>10.241555555555557</v>
      </c>
      <c r="R457" s="3">
        <f>SUM(Table2[[#This Row],[Qualified Activities Professional Hours]:[Other Activities Professional Hours]])/Table2[[#This Row],[MDS Census]]</f>
        <v>0.10904294333372769</v>
      </c>
      <c r="S457" s="3">
        <v>4.1264444444444441</v>
      </c>
      <c r="T457" s="3">
        <v>5.1820000000000004</v>
      </c>
      <c r="U457" s="3">
        <v>0</v>
      </c>
      <c r="V457" s="3">
        <f>SUM(Table2[[#This Row],[Occupational Therapist Hours]:[OT Aide Hours]])/Table2[[#This Row],[MDS Census]]</f>
        <v>9.9108008990890811E-2</v>
      </c>
      <c r="W457" s="3">
        <v>4.5138888888888866</v>
      </c>
      <c r="X457" s="3">
        <v>6.2538888888888851</v>
      </c>
      <c r="Y457" s="3">
        <v>0</v>
      </c>
      <c r="Z457" s="3">
        <f>SUM(Table2[[#This Row],[Physical Therapist (PT) Hours]:[PT Aide Hours]])/Table2[[#This Row],[MDS Census]]</f>
        <v>0.11464568792144794</v>
      </c>
      <c r="AA457" s="3">
        <v>0</v>
      </c>
      <c r="AB457" s="3">
        <v>0</v>
      </c>
      <c r="AC457" s="3">
        <v>0</v>
      </c>
      <c r="AD457" s="3">
        <v>0</v>
      </c>
      <c r="AE457" s="3">
        <v>0</v>
      </c>
      <c r="AF457" s="3">
        <v>0</v>
      </c>
      <c r="AG457" s="3">
        <v>0</v>
      </c>
      <c r="AH457" s="1" t="s">
        <v>455</v>
      </c>
      <c r="AI457" s="17">
        <v>7</v>
      </c>
      <c r="AJ457" s="1"/>
    </row>
    <row r="458" spans="1:36" x14ac:dyDescent="0.2">
      <c r="A458" s="1" t="s">
        <v>479</v>
      </c>
      <c r="B458" s="1" t="s">
        <v>937</v>
      </c>
      <c r="C458" s="1" t="s">
        <v>1198</v>
      </c>
      <c r="D458" s="1" t="s">
        <v>1225</v>
      </c>
      <c r="E458" s="3">
        <v>41.155555555555559</v>
      </c>
      <c r="F458" s="3">
        <v>5.6</v>
      </c>
      <c r="G458" s="3">
        <v>0.16666666666666666</v>
      </c>
      <c r="H458" s="3">
        <v>0.15555555555555556</v>
      </c>
      <c r="I458" s="3">
        <v>0</v>
      </c>
      <c r="J458" s="3">
        <v>0</v>
      </c>
      <c r="K458" s="3">
        <v>0</v>
      </c>
      <c r="L458" s="3">
        <v>0.8889999999999999</v>
      </c>
      <c r="M458" s="3">
        <v>0</v>
      </c>
      <c r="N458" s="3">
        <v>6.6686666666666676</v>
      </c>
      <c r="O458" s="3">
        <f>SUM(Table2[[#This Row],[Qualified Social Work Staff Hours]:[Other Social Work Staff Hours]])/Table2[[#This Row],[MDS Census]]</f>
        <v>0.16203563714902808</v>
      </c>
      <c r="P458" s="3">
        <v>0</v>
      </c>
      <c r="Q458" s="3">
        <v>6.4401111111111087</v>
      </c>
      <c r="R458" s="3">
        <f>SUM(Table2[[#This Row],[Qualified Activities Professional Hours]:[Other Activities Professional Hours]])/Table2[[#This Row],[MDS Census]]</f>
        <v>0.15648218142548589</v>
      </c>
      <c r="S458" s="3">
        <v>0.44711111111111113</v>
      </c>
      <c r="T458" s="3">
        <v>3.1245555555555553</v>
      </c>
      <c r="U458" s="3">
        <v>0</v>
      </c>
      <c r="V458" s="3">
        <f>SUM(Table2[[#This Row],[Occupational Therapist Hours]:[OT Aide Hours]])/Table2[[#This Row],[MDS Census]]</f>
        <v>8.6784557235421153E-2</v>
      </c>
      <c r="W458" s="3">
        <v>1.9507777777777777</v>
      </c>
      <c r="X458" s="3">
        <v>3.0571111111111118</v>
      </c>
      <c r="Y458" s="3">
        <v>0</v>
      </c>
      <c r="Z458" s="3">
        <f>SUM(Table2[[#This Row],[Physical Therapist (PT) Hours]:[PT Aide Hours]])/Table2[[#This Row],[MDS Census]]</f>
        <v>0.12168196544276458</v>
      </c>
      <c r="AA458" s="3">
        <v>0</v>
      </c>
      <c r="AB458" s="3">
        <v>0</v>
      </c>
      <c r="AC458" s="3">
        <v>0</v>
      </c>
      <c r="AD458" s="3">
        <v>0</v>
      </c>
      <c r="AE458" s="3">
        <v>0</v>
      </c>
      <c r="AF458" s="3">
        <v>0</v>
      </c>
      <c r="AG458" s="3">
        <v>0</v>
      </c>
      <c r="AH458" s="1" t="s">
        <v>456</v>
      </c>
      <c r="AI458" s="17">
        <v>7</v>
      </c>
      <c r="AJ458" s="1"/>
    </row>
    <row r="459" spans="1:36" x14ac:dyDescent="0.2">
      <c r="A459" s="1" t="s">
        <v>479</v>
      </c>
      <c r="B459" s="1" t="s">
        <v>938</v>
      </c>
      <c r="C459" s="1" t="s">
        <v>1022</v>
      </c>
      <c r="D459" s="1" t="s">
        <v>1213</v>
      </c>
      <c r="E459" s="3">
        <v>34.166666666666664</v>
      </c>
      <c r="F459" s="3">
        <v>22.75</v>
      </c>
      <c r="G459" s="3">
        <v>0.17222222222222222</v>
      </c>
      <c r="H459" s="3">
        <v>0</v>
      </c>
      <c r="I459" s="3">
        <v>0</v>
      </c>
      <c r="J459" s="3">
        <v>0</v>
      </c>
      <c r="K459" s="3">
        <v>0</v>
      </c>
      <c r="L459" s="3">
        <v>0</v>
      </c>
      <c r="M459" s="3">
        <v>0</v>
      </c>
      <c r="N459" s="3">
        <v>10.797222222222222</v>
      </c>
      <c r="O459" s="3">
        <f>SUM(Table2[[#This Row],[Qualified Social Work Staff Hours]:[Other Social Work Staff Hours]])/Table2[[#This Row],[MDS Census]]</f>
        <v>0.31601626016260165</v>
      </c>
      <c r="P459" s="3">
        <v>5.0666666666666664</v>
      </c>
      <c r="Q459" s="3">
        <v>0.23055555555555557</v>
      </c>
      <c r="R459" s="3">
        <f>SUM(Table2[[#This Row],[Qualified Activities Professional Hours]:[Other Activities Professional Hours]])/Table2[[#This Row],[MDS Census]]</f>
        <v>0.15504065040650405</v>
      </c>
      <c r="S459" s="3">
        <v>0</v>
      </c>
      <c r="T459" s="3">
        <v>0</v>
      </c>
      <c r="U459" s="3">
        <v>0</v>
      </c>
      <c r="V459" s="3">
        <f>SUM(Table2[[#This Row],[Occupational Therapist Hours]:[OT Aide Hours]])/Table2[[#This Row],[MDS Census]]</f>
        <v>0</v>
      </c>
      <c r="W459" s="3">
        <v>0</v>
      </c>
      <c r="X459" s="3">
        <v>0</v>
      </c>
      <c r="Y459" s="3">
        <v>0</v>
      </c>
      <c r="Z459" s="3">
        <f>SUM(Table2[[#This Row],[Physical Therapist (PT) Hours]:[PT Aide Hours]])/Table2[[#This Row],[MDS Census]]</f>
        <v>0</v>
      </c>
      <c r="AA459" s="3">
        <v>0</v>
      </c>
      <c r="AB459" s="3">
        <v>0</v>
      </c>
      <c r="AC459" s="3">
        <v>0</v>
      </c>
      <c r="AD459" s="3">
        <v>0</v>
      </c>
      <c r="AE459" s="3">
        <v>0</v>
      </c>
      <c r="AF459" s="3">
        <v>0</v>
      </c>
      <c r="AG459" s="3">
        <v>0</v>
      </c>
      <c r="AH459" s="1" t="s">
        <v>457</v>
      </c>
      <c r="AI459" s="17">
        <v>7</v>
      </c>
      <c r="AJ459" s="1"/>
    </row>
    <row r="460" spans="1:36" x14ac:dyDescent="0.2">
      <c r="A460" s="1" t="s">
        <v>479</v>
      </c>
      <c r="B460" s="1" t="s">
        <v>939</v>
      </c>
      <c r="C460" s="1" t="s">
        <v>1012</v>
      </c>
      <c r="D460" s="1" t="s">
        <v>1229</v>
      </c>
      <c r="E460" s="3">
        <v>52.166666666666664</v>
      </c>
      <c r="F460" s="3">
        <v>4.2666666666666666</v>
      </c>
      <c r="G460" s="3">
        <v>1.1111111111111112</v>
      </c>
      <c r="H460" s="3">
        <v>0.43400000000000005</v>
      </c>
      <c r="I460" s="3">
        <v>1.1055555555555556</v>
      </c>
      <c r="J460" s="3">
        <v>0</v>
      </c>
      <c r="K460" s="3">
        <v>0</v>
      </c>
      <c r="L460" s="3">
        <v>0</v>
      </c>
      <c r="M460" s="3">
        <v>6.083000000000002</v>
      </c>
      <c r="N460" s="3">
        <v>0</v>
      </c>
      <c r="O460" s="3">
        <f>SUM(Table2[[#This Row],[Qualified Social Work Staff Hours]:[Other Social Work Staff Hours]])/Table2[[#This Row],[MDS Census]]</f>
        <v>0.11660702875399365</v>
      </c>
      <c r="P460" s="3">
        <v>5.4118888888888872</v>
      </c>
      <c r="Q460" s="3">
        <v>0</v>
      </c>
      <c r="R460" s="3">
        <f>SUM(Table2[[#This Row],[Qualified Activities Professional Hours]:[Other Activities Professional Hours]])/Table2[[#This Row],[MDS Census]]</f>
        <v>0.10374227902023427</v>
      </c>
      <c r="S460" s="3">
        <v>0</v>
      </c>
      <c r="T460" s="3">
        <v>0</v>
      </c>
      <c r="U460" s="3">
        <v>0</v>
      </c>
      <c r="V460" s="3">
        <f>SUM(Table2[[#This Row],[Occupational Therapist Hours]:[OT Aide Hours]])/Table2[[#This Row],[MDS Census]]</f>
        <v>0</v>
      </c>
      <c r="W460" s="3">
        <v>0</v>
      </c>
      <c r="X460" s="3">
        <v>0</v>
      </c>
      <c r="Y460" s="3">
        <v>0</v>
      </c>
      <c r="Z460" s="3">
        <f>SUM(Table2[[#This Row],[Physical Therapist (PT) Hours]:[PT Aide Hours]])/Table2[[#This Row],[MDS Census]]</f>
        <v>0</v>
      </c>
      <c r="AA460" s="3">
        <v>0</v>
      </c>
      <c r="AB460" s="3">
        <v>0</v>
      </c>
      <c r="AC460" s="3">
        <v>0</v>
      </c>
      <c r="AD460" s="3">
        <v>0</v>
      </c>
      <c r="AE460" s="3">
        <v>0</v>
      </c>
      <c r="AF460" s="3">
        <v>0</v>
      </c>
      <c r="AG460" s="3">
        <v>0</v>
      </c>
      <c r="AH460" s="1" t="s">
        <v>458</v>
      </c>
      <c r="AI460" s="17">
        <v>7</v>
      </c>
      <c r="AJ460" s="1"/>
    </row>
    <row r="461" spans="1:36" x14ac:dyDescent="0.2">
      <c r="A461" s="1" t="s">
        <v>479</v>
      </c>
      <c r="B461" s="1" t="s">
        <v>940</v>
      </c>
      <c r="C461" s="1" t="s">
        <v>1031</v>
      </c>
      <c r="D461" s="1" t="s">
        <v>1213</v>
      </c>
      <c r="E461" s="3">
        <v>50.555555555555557</v>
      </c>
      <c r="F461" s="3">
        <v>4.8888888888888893</v>
      </c>
      <c r="G461" s="3">
        <v>0.24722222222222223</v>
      </c>
      <c r="H461" s="3">
        <v>0.14166666666666666</v>
      </c>
      <c r="I461" s="3">
        <v>1.2444444444444445</v>
      </c>
      <c r="J461" s="3">
        <v>0</v>
      </c>
      <c r="K461" s="3">
        <v>0</v>
      </c>
      <c r="L461" s="3">
        <v>5.2493333333333325</v>
      </c>
      <c r="M461" s="3">
        <v>5.4222222222222225</v>
      </c>
      <c r="N461" s="3">
        <v>5.5111111111111111</v>
      </c>
      <c r="O461" s="3">
        <f>SUM(Table2[[#This Row],[Qualified Social Work Staff Hours]:[Other Social Work Staff Hours]])/Table2[[#This Row],[MDS Census]]</f>
        <v>0.21626373626373627</v>
      </c>
      <c r="P461" s="3">
        <v>5.4222222222222225</v>
      </c>
      <c r="Q461" s="3">
        <v>2.7133333333333343</v>
      </c>
      <c r="R461" s="3">
        <f>SUM(Table2[[#This Row],[Qualified Activities Professional Hours]:[Other Activities Professional Hours]])/Table2[[#This Row],[MDS Census]]</f>
        <v>0.16092307692307695</v>
      </c>
      <c r="S461" s="3">
        <v>6.5478888888888909</v>
      </c>
      <c r="T461" s="3">
        <v>7.8274444444444464</v>
      </c>
      <c r="U461" s="3">
        <v>0</v>
      </c>
      <c r="V461" s="3">
        <f>SUM(Table2[[#This Row],[Occupational Therapist Hours]:[OT Aide Hours]])/Table2[[#This Row],[MDS Census]]</f>
        <v>0.28434725274725281</v>
      </c>
      <c r="W461" s="3">
        <v>6.6192222222222208</v>
      </c>
      <c r="X461" s="3">
        <v>8.0075555555555553</v>
      </c>
      <c r="Y461" s="3">
        <v>0</v>
      </c>
      <c r="Z461" s="3">
        <f>SUM(Table2[[#This Row],[Physical Therapist (PT) Hours]:[PT Aide Hours]])/Table2[[#This Row],[MDS Census]]</f>
        <v>0.28932087912087906</v>
      </c>
      <c r="AA461" s="3">
        <v>0</v>
      </c>
      <c r="AB461" s="3">
        <v>0</v>
      </c>
      <c r="AC461" s="3">
        <v>0</v>
      </c>
      <c r="AD461" s="3">
        <v>0</v>
      </c>
      <c r="AE461" s="3">
        <v>0</v>
      </c>
      <c r="AF461" s="3">
        <v>0</v>
      </c>
      <c r="AG461" s="3">
        <v>0</v>
      </c>
      <c r="AH461" s="1" t="s">
        <v>459</v>
      </c>
      <c r="AI461" s="17">
        <v>7</v>
      </c>
      <c r="AJ461" s="1"/>
    </row>
    <row r="462" spans="1:36" x14ac:dyDescent="0.2">
      <c r="A462" s="1" t="s">
        <v>479</v>
      </c>
      <c r="B462" s="1" t="s">
        <v>941</v>
      </c>
      <c r="C462" s="1" t="s">
        <v>1031</v>
      </c>
      <c r="D462" s="1" t="s">
        <v>1213</v>
      </c>
      <c r="E462" s="3">
        <v>68.066666666666663</v>
      </c>
      <c r="F462" s="3">
        <v>49.030555555555559</v>
      </c>
      <c r="G462" s="3">
        <v>0.12777777777777777</v>
      </c>
      <c r="H462" s="3">
        <v>0</v>
      </c>
      <c r="I462" s="3">
        <v>0</v>
      </c>
      <c r="J462" s="3">
        <v>0</v>
      </c>
      <c r="K462" s="3">
        <v>0</v>
      </c>
      <c r="L462" s="3">
        <v>0</v>
      </c>
      <c r="M462" s="3">
        <v>5.6</v>
      </c>
      <c r="N462" s="3">
        <v>5.6</v>
      </c>
      <c r="O462" s="3">
        <f>SUM(Table2[[#This Row],[Qualified Social Work Staff Hours]:[Other Social Work Staff Hours]])/Table2[[#This Row],[MDS Census]]</f>
        <v>0.16454456415279137</v>
      </c>
      <c r="P462" s="3">
        <v>0</v>
      </c>
      <c r="Q462" s="3">
        <v>0</v>
      </c>
      <c r="R462" s="3">
        <f>SUM(Table2[[#This Row],[Qualified Activities Professional Hours]:[Other Activities Professional Hours]])/Table2[[#This Row],[MDS Census]]</f>
        <v>0</v>
      </c>
      <c r="S462" s="3">
        <v>0</v>
      </c>
      <c r="T462" s="3">
        <v>0</v>
      </c>
      <c r="U462" s="3">
        <v>0</v>
      </c>
      <c r="V462" s="3">
        <f>SUM(Table2[[#This Row],[Occupational Therapist Hours]:[OT Aide Hours]])/Table2[[#This Row],[MDS Census]]</f>
        <v>0</v>
      </c>
      <c r="W462" s="3">
        <v>0</v>
      </c>
      <c r="X462" s="3">
        <v>0</v>
      </c>
      <c r="Y462" s="3">
        <v>0</v>
      </c>
      <c r="Z462" s="3">
        <f>SUM(Table2[[#This Row],[Physical Therapist (PT) Hours]:[PT Aide Hours]])/Table2[[#This Row],[MDS Census]]</f>
        <v>0</v>
      </c>
      <c r="AA462" s="3">
        <v>0</v>
      </c>
      <c r="AB462" s="3">
        <v>0</v>
      </c>
      <c r="AC462" s="3">
        <v>0</v>
      </c>
      <c r="AD462" s="3">
        <v>0</v>
      </c>
      <c r="AE462" s="3">
        <v>0</v>
      </c>
      <c r="AF462" s="3">
        <v>0.17777777777777778</v>
      </c>
      <c r="AG462" s="3">
        <v>0</v>
      </c>
      <c r="AH462" s="1" t="s">
        <v>460</v>
      </c>
      <c r="AI462" s="17">
        <v>7</v>
      </c>
      <c r="AJ462" s="1"/>
    </row>
    <row r="463" spans="1:36" x14ac:dyDescent="0.2">
      <c r="A463" s="1" t="s">
        <v>479</v>
      </c>
      <c r="B463" s="1" t="s">
        <v>942</v>
      </c>
      <c r="C463" s="1" t="s">
        <v>985</v>
      </c>
      <c r="D463" s="1" t="s">
        <v>1227</v>
      </c>
      <c r="E463" s="3">
        <v>31.966666666666665</v>
      </c>
      <c r="F463" s="3">
        <v>5.6888888888888891</v>
      </c>
      <c r="G463" s="3">
        <v>1.0699999999999996</v>
      </c>
      <c r="H463" s="3">
        <v>0.16666666666666666</v>
      </c>
      <c r="I463" s="3">
        <v>0</v>
      </c>
      <c r="J463" s="3">
        <v>0</v>
      </c>
      <c r="K463" s="3">
        <v>0</v>
      </c>
      <c r="L463" s="3">
        <v>4.8883333333333336</v>
      </c>
      <c r="M463" s="3">
        <v>0.88888888888888884</v>
      </c>
      <c r="N463" s="3">
        <v>0</v>
      </c>
      <c r="O463" s="3">
        <f>SUM(Table2[[#This Row],[Qualified Social Work Staff Hours]:[Other Social Work Staff Hours]])/Table2[[#This Row],[MDS Census]]</f>
        <v>2.7806743135210289E-2</v>
      </c>
      <c r="P463" s="3">
        <v>0</v>
      </c>
      <c r="Q463" s="3">
        <v>0</v>
      </c>
      <c r="R463" s="3">
        <f>SUM(Table2[[#This Row],[Qualified Activities Professional Hours]:[Other Activities Professional Hours]])/Table2[[#This Row],[MDS Census]]</f>
        <v>0</v>
      </c>
      <c r="S463" s="3">
        <v>3.8679999999999994</v>
      </c>
      <c r="T463" s="3">
        <v>13.480555555555553</v>
      </c>
      <c r="U463" s="3">
        <v>0</v>
      </c>
      <c r="V463" s="3">
        <f>SUM(Table2[[#This Row],[Occupational Therapist Hours]:[OT Aide Hours]])/Table2[[#This Row],[MDS Census]]</f>
        <v>0.54270768161279104</v>
      </c>
      <c r="W463" s="3">
        <v>4.7752222222222223</v>
      </c>
      <c r="X463" s="3">
        <v>12.272222222222222</v>
      </c>
      <c r="Y463" s="3">
        <v>0</v>
      </c>
      <c r="Z463" s="3">
        <f>SUM(Table2[[#This Row],[Physical Therapist (PT) Hours]:[PT Aide Hours]])/Table2[[#This Row],[MDS Census]]</f>
        <v>0.5332881473757386</v>
      </c>
      <c r="AA463" s="3">
        <v>0</v>
      </c>
      <c r="AB463" s="3">
        <v>0</v>
      </c>
      <c r="AC463" s="3">
        <v>0</v>
      </c>
      <c r="AD463" s="3">
        <v>0</v>
      </c>
      <c r="AE463" s="3">
        <v>0</v>
      </c>
      <c r="AF463" s="3">
        <v>0</v>
      </c>
      <c r="AG463" s="3">
        <v>0</v>
      </c>
      <c r="AH463" s="1" t="s">
        <v>461</v>
      </c>
      <c r="AI463" s="17">
        <v>7</v>
      </c>
      <c r="AJ463" s="1"/>
    </row>
    <row r="464" spans="1:36" x14ac:dyDescent="0.2">
      <c r="A464" s="1" t="s">
        <v>479</v>
      </c>
      <c r="B464" s="1" t="s">
        <v>943</v>
      </c>
      <c r="C464" s="1" t="s">
        <v>1031</v>
      </c>
      <c r="D464" s="1" t="s">
        <v>1298</v>
      </c>
      <c r="E464" s="3">
        <v>74.544444444444451</v>
      </c>
      <c r="F464" s="3">
        <v>0</v>
      </c>
      <c r="G464" s="3">
        <v>0</v>
      </c>
      <c r="H464" s="3">
        <v>0</v>
      </c>
      <c r="I464" s="3">
        <v>0</v>
      </c>
      <c r="J464" s="3">
        <v>0</v>
      </c>
      <c r="K464" s="3">
        <v>0</v>
      </c>
      <c r="L464" s="3">
        <v>10.922111111111111</v>
      </c>
      <c r="M464" s="3">
        <v>8.2055555555555557</v>
      </c>
      <c r="N464" s="3">
        <v>0.41666666666666669</v>
      </c>
      <c r="O464" s="3">
        <f>SUM(Table2[[#This Row],[Qualified Social Work Staff Hours]:[Other Social Work Staff Hours]])/Table2[[#This Row],[MDS Census]]</f>
        <v>0.11566552392308838</v>
      </c>
      <c r="P464" s="3">
        <v>0</v>
      </c>
      <c r="Q464" s="3">
        <v>0</v>
      </c>
      <c r="R464" s="3">
        <f>SUM(Table2[[#This Row],[Qualified Activities Professional Hours]:[Other Activities Professional Hours]])/Table2[[#This Row],[MDS Census]]</f>
        <v>0</v>
      </c>
      <c r="S464" s="3">
        <v>14.830777777777785</v>
      </c>
      <c r="T464" s="3">
        <v>23.289333333333332</v>
      </c>
      <c r="U464" s="3">
        <v>0.53588888888888897</v>
      </c>
      <c r="V464" s="3">
        <f>SUM(Table2[[#This Row],[Occupational Therapist Hours]:[OT Aide Hours]])/Table2[[#This Row],[MDS Census]]</f>
        <v>0.51856312416157402</v>
      </c>
      <c r="W464" s="3">
        <v>11.99011111111111</v>
      </c>
      <c r="X464" s="3">
        <v>21.647222222222219</v>
      </c>
      <c r="Y464" s="3">
        <v>8.2092222222222233</v>
      </c>
      <c r="Z464" s="3">
        <f>SUM(Table2[[#This Row],[Physical Therapist (PT) Hours]:[PT Aide Hours]])/Table2[[#This Row],[MDS Census]]</f>
        <v>0.56136383961842296</v>
      </c>
      <c r="AA464" s="3">
        <v>0</v>
      </c>
      <c r="AB464" s="3">
        <v>0</v>
      </c>
      <c r="AC464" s="3">
        <v>0</v>
      </c>
      <c r="AD464" s="3">
        <v>0</v>
      </c>
      <c r="AE464" s="3">
        <v>0</v>
      </c>
      <c r="AF464" s="3">
        <v>0</v>
      </c>
      <c r="AG464" s="3">
        <v>0</v>
      </c>
      <c r="AH464" s="1" t="s">
        <v>462</v>
      </c>
      <c r="AI464" s="17">
        <v>7</v>
      </c>
      <c r="AJ464" s="1"/>
    </row>
    <row r="465" spans="1:36" x14ac:dyDescent="0.2">
      <c r="A465" s="1" t="s">
        <v>479</v>
      </c>
      <c r="B465" s="1" t="s">
        <v>944</v>
      </c>
      <c r="C465" s="1" t="s">
        <v>1042</v>
      </c>
      <c r="D465" s="1" t="s">
        <v>1206</v>
      </c>
      <c r="E465" s="3">
        <v>43.977777777777774</v>
      </c>
      <c r="F465" s="3">
        <v>34.880555555555553</v>
      </c>
      <c r="G465" s="3">
        <v>0</v>
      </c>
      <c r="H465" s="3">
        <v>0.23333333333333334</v>
      </c>
      <c r="I465" s="3">
        <v>0.28888888888888886</v>
      </c>
      <c r="J465" s="3">
        <v>0</v>
      </c>
      <c r="K465" s="3">
        <v>0</v>
      </c>
      <c r="L465" s="3">
        <v>1.4356666666666664</v>
      </c>
      <c r="M465" s="3">
        <v>0</v>
      </c>
      <c r="N465" s="3">
        <v>5.7361111111111107</v>
      </c>
      <c r="O465" s="3">
        <f>SUM(Table2[[#This Row],[Qualified Social Work Staff Hours]:[Other Social Work Staff Hours]])/Table2[[#This Row],[MDS Census]]</f>
        <v>0.13043203638201112</v>
      </c>
      <c r="P465" s="3">
        <v>3.4083333333333332</v>
      </c>
      <c r="Q465" s="3">
        <v>0.96111111111111114</v>
      </c>
      <c r="R465" s="3">
        <f>SUM(Table2[[#This Row],[Qualified Activities Professional Hours]:[Other Activities Professional Hours]])/Table2[[#This Row],[MDS Census]]</f>
        <v>9.9355735219807992E-2</v>
      </c>
      <c r="S465" s="3">
        <v>3.2854444444444444</v>
      </c>
      <c r="T465" s="3">
        <v>1.0588888888888888</v>
      </c>
      <c r="U465" s="3">
        <v>0</v>
      </c>
      <c r="V465" s="3">
        <f>SUM(Table2[[#This Row],[Occupational Therapist Hours]:[OT Aide Hours]])/Table2[[#This Row],[MDS Census]]</f>
        <v>9.8784739767559374E-2</v>
      </c>
      <c r="W465" s="3">
        <v>3.1230000000000007</v>
      </c>
      <c r="X465" s="3">
        <v>1.4641111111111109</v>
      </c>
      <c r="Y465" s="3">
        <v>0.71477777777777773</v>
      </c>
      <c r="Z465" s="3">
        <f>SUM(Table2[[#This Row],[Physical Therapist (PT) Hours]:[PT Aide Hours]])/Table2[[#This Row],[MDS Census]]</f>
        <v>0.12055836280949978</v>
      </c>
      <c r="AA465" s="3">
        <v>0</v>
      </c>
      <c r="AB465" s="3">
        <v>0</v>
      </c>
      <c r="AC465" s="3">
        <v>0</v>
      </c>
      <c r="AD465" s="3">
        <v>0</v>
      </c>
      <c r="AE465" s="3">
        <v>0</v>
      </c>
      <c r="AF465" s="3">
        <v>0</v>
      </c>
      <c r="AG465" s="3">
        <v>0</v>
      </c>
      <c r="AH465" s="1" t="s">
        <v>463</v>
      </c>
      <c r="AI465" s="17">
        <v>7</v>
      </c>
      <c r="AJ465" s="1"/>
    </row>
    <row r="466" spans="1:36" x14ac:dyDescent="0.2">
      <c r="A466" s="1" t="s">
        <v>479</v>
      </c>
      <c r="B466" s="1" t="s">
        <v>487</v>
      </c>
      <c r="C466" s="1" t="s">
        <v>1199</v>
      </c>
      <c r="D466" s="1" t="s">
        <v>1296</v>
      </c>
      <c r="E466" s="3">
        <v>33.777777777777779</v>
      </c>
      <c r="F466" s="3">
        <v>11.091666666666667</v>
      </c>
      <c r="G466" s="3">
        <v>0</v>
      </c>
      <c r="H466" s="3">
        <v>30.652777777777779</v>
      </c>
      <c r="I466" s="3">
        <v>0</v>
      </c>
      <c r="J466" s="3">
        <v>0</v>
      </c>
      <c r="K466" s="3">
        <v>0</v>
      </c>
      <c r="L466" s="3">
        <v>0</v>
      </c>
      <c r="M466" s="3">
        <v>0</v>
      </c>
      <c r="N466" s="3">
        <v>4.802777777777778</v>
      </c>
      <c r="O466" s="3">
        <f>SUM(Table2[[#This Row],[Qualified Social Work Staff Hours]:[Other Social Work Staff Hours]])/Table2[[#This Row],[MDS Census]]</f>
        <v>0.14218749999999999</v>
      </c>
      <c r="P466" s="3">
        <v>4.2472222222222218</v>
      </c>
      <c r="Q466" s="3">
        <v>0</v>
      </c>
      <c r="R466" s="3">
        <f>SUM(Table2[[#This Row],[Qualified Activities Professional Hours]:[Other Activities Professional Hours]])/Table2[[#This Row],[MDS Census]]</f>
        <v>0.12574013157894734</v>
      </c>
      <c r="S466" s="3">
        <v>0</v>
      </c>
      <c r="T466" s="3">
        <v>0</v>
      </c>
      <c r="U466" s="3">
        <v>0</v>
      </c>
      <c r="V466" s="3">
        <f>SUM(Table2[[#This Row],[Occupational Therapist Hours]:[OT Aide Hours]])/Table2[[#This Row],[MDS Census]]</f>
        <v>0</v>
      </c>
      <c r="W466" s="3">
        <v>0</v>
      </c>
      <c r="X466" s="3">
        <v>0</v>
      </c>
      <c r="Y466" s="3">
        <v>0</v>
      </c>
      <c r="Z466" s="3">
        <f>SUM(Table2[[#This Row],[Physical Therapist (PT) Hours]:[PT Aide Hours]])/Table2[[#This Row],[MDS Census]]</f>
        <v>0</v>
      </c>
      <c r="AA466" s="3">
        <v>0</v>
      </c>
      <c r="AB466" s="3">
        <v>0</v>
      </c>
      <c r="AC466" s="3">
        <v>0</v>
      </c>
      <c r="AD466" s="3">
        <v>0</v>
      </c>
      <c r="AE466" s="3">
        <v>0</v>
      </c>
      <c r="AF466" s="3">
        <v>0</v>
      </c>
      <c r="AG466" s="3">
        <v>0</v>
      </c>
      <c r="AH466" s="1" t="s">
        <v>464</v>
      </c>
      <c r="AI466" s="17">
        <v>7</v>
      </c>
      <c r="AJ466" s="1"/>
    </row>
    <row r="467" spans="1:36" x14ac:dyDescent="0.2">
      <c r="A467" s="1" t="s">
        <v>479</v>
      </c>
      <c r="B467" s="1" t="s">
        <v>945</v>
      </c>
      <c r="C467" s="1" t="s">
        <v>1145</v>
      </c>
      <c r="D467" s="1" t="s">
        <v>1272</v>
      </c>
      <c r="E467" s="3">
        <v>47.666666666666664</v>
      </c>
      <c r="F467" s="3">
        <v>5.6888888888888891</v>
      </c>
      <c r="G467" s="3">
        <v>0</v>
      </c>
      <c r="H467" s="3">
        <v>0</v>
      </c>
      <c r="I467" s="3">
        <v>0</v>
      </c>
      <c r="J467" s="3">
        <v>0</v>
      </c>
      <c r="K467" s="3">
        <v>0</v>
      </c>
      <c r="L467" s="3">
        <v>4.5057777777777783</v>
      </c>
      <c r="M467" s="3">
        <v>0</v>
      </c>
      <c r="N467" s="3">
        <v>5.6888888888888891</v>
      </c>
      <c r="O467" s="3">
        <f>SUM(Table2[[#This Row],[Qualified Social Work Staff Hours]:[Other Social Work Staff Hours]])/Table2[[#This Row],[MDS Census]]</f>
        <v>0.11934731934731936</v>
      </c>
      <c r="P467" s="3">
        <v>0</v>
      </c>
      <c r="Q467" s="3">
        <v>8.4336666666666655</v>
      </c>
      <c r="R467" s="3">
        <f>SUM(Table2[[#This Row],[Qualified Activities Professional Hours]:[Other Activities Professional Hours]])/Table2[[#This Row],[MDS Census]]</f>
        <v>0.17693006993006991</v>
      </c>
      <c r="S467" s="3">
        <v>1.6728888888888895</v>
      </c>
      <c r="T467" s="3">
        <v>5.532222222222221</v>
      </c>
      <c r="U467" s="3">
        <v>0</v>
      </c>
      <c r="V467" s="3">
        <f>SUM(Table2[[#This Row],[Occupational Therapist Hours]:[OT Aide Hours]])/Table2[[#This Row],[MDS Census]]</f>
        <v>0.15115617715617713</v>
      </c>
      <c r="W467" s="3">
        <v>1.9535555555555553</v>
      </c>
      <c r="X467" s="3">
        <v>4.2523333333333335</v>
      </c>
      <c r="Y467" s="3">
        <v>0</v>
      </c>
      <c r="Z467" s="3">
        <f>SUM(Table2[[#This Row],[Physical Therapist (PT) Hours]:[PT Aide Hours]])/Table2[[#This Row],[MDS Census]]</f>
        <v>0.13019347319347319</v>
      </c>
      <c r="AA467" s="3">
        <v>0</v>
      </c>
      <c r="AB467" s="3">
        <v>0</v>
      </c>
      <c r="AC467" s="3">
        <v>0</v>
      </c>
      <c r="AD467" s="3">
        <v>0</v>
      </c>
      <c r="AE467" s="3">
        <v>0</v>
      </c>
      <c r="AF467" s="3">
        <v>0</v>
      </c>
      <c r="AG467" s="3">
        <v>0</v>
      </c>
      <c r="AH467" s="1" t="s">
        <v>465</v>
      </c>
      <c r="AI467" s="17">
        <v>7</v>
      </c>
      <c r="AJ467" s="1"/>
    </row>
    <row r="468" spans="1:36" x14ac:dyDescent="0.2">
      <c r="A468" s="1" t="s">
        <v>479</v>
      </c>
      <c r="B468" s="1" t="s">
        <v>946</v>
      </c>
      <c r="C468" s="1" t="s">
        <v>1070</v>
      </c>
      <c r="D468" s="1" t="s">
        <v>1247</v>
      </c>
      <c r="E468" s="3">
        <v>27.7</v>
      </c>
      <c r="F468" s="3">
        <v>9.5333333333333332</v>
      </c>
      <c r="G468" s="3">
        <v>0.57777777777777772</v>
      </c>
      <c r="H468" s="3">
        <v>0.14444444444444443</v>
      </c>
      <c r="I468" s="3">
        <v>1.9777777777777779</v>
      </c>
      <c r="J468" s="3">
        <v>0</v>
      </c>
      <c r="K468" s="3">
        <v>0</v>
      </c>
      <c r="L468" s="3">
        <v>4.4527777777777775</v>
      </c>
      <c r="M468" s="3">
        <v>4.8888888888888893</v>
      </c>
      <c r="N468" s="3">
        <v>0</v>
      </c>
      <c r="O468" s="3">
        <f>SUM(Table2[[#This Row],[Qualified Social Work Staff Hours]:[Other Social Work Staff Hours]])/Table2[[#This Row],[MDS Census]]</f>
        <v>0.17649418371440034</v>
      </c>
      <c r="P468" s="3">
        <v>2.6916666666666669</v>
      </c>
      <c r="Q468" s="3">
        <v>0</v>
      </c>
      <c r="R468" s="3">
        <f>SUM(Table2[[#This Row],[Qualified Activities Professional Hours]:[Other Activities Professional Hours]])/Table2[[#This Row],[MDS Census]]</f>
        <v>9.7172081829121557E-2</v>
      </c>
      <c r="S468" s="3">
        <v>10.199222222222222</v>
      </c>
      <c r="T468" s="3">
        <v>0</v>
      </c>
      <c r="U468" s="3">
        <v>0</v>
      </c>
      <c r="V468" s="3">
        <f>SUM(Table2[[#This Row],[Occupational Therapist Hours]:[OT Aide Hours]])/Table2[[#This Row],[MDS Census]]</f>
        <v>0.36820296831127153</v>
      </c>
      <c r="W468" s="3">
        <v>1.155111111111111</v>
      </c>
      <c r="X468" s="3">
        <v>5.2391111111111108</v>
      </c>
      <c r="Y468" s="3">
        <v>0</v>
      </c>
      <c r="Z468" s="3">
        <f>SUM(Table2[[#This Row],[Physical Therapist (PT) Hours]:[PT Aide Hours]])/Table2[[#This Row],[MDS Census]]</f>
        <v>0.23083834737264339</v>
      </c>
      <c r="AA468" s="3">
        <v>0</v>
      </c>
      <c r="AB468" s="3">
        <v>0</v>
      </c>
      <c r="AC468" s="3">
        <v>0</v>
      </c>
      <c r="AD468" s="3">
        <v>22.472777777777779</v>
      </c>
      <c r="AE468" s="3">
        <v>0</v>
      </c>
      <c r="AF468" s="3">
        <v>0</v>
      </c>
      <c r="AG468" s="3">
        <v>6.6666666666666666E-2</v>
      </c>
      <c r="AH468" s="1" t="s">
        <v>466</v>
      </c>
      <c r="AI468" s="17">
        <v>7</v>
      </c>
      <c r="AJ468" s="1"/>
    </row>
    <row r="469" spans="1:36" x14ac:dyDescent="0.2">
      <c r="A469" s="1" t="s">
        <v>479</v>
      </c>
      <c r="B469" s="1" t="s">
        <v>947</v>
      </c>
      <c r="C469" s="1" t="s">
        <v>1071</v>
      </c>
      <c r="D469" s="1" t="s">
        <v>1246</v>
      </c>
      <c r="E469" s="3">
        <v>68.400000000000006</v>
      </c>
      <c r="F469" s="3">
        <v>5.6888888888888891</v>
      </c>
      <c r="G469" s="3">
        <v>0.26666666666666666</v>
      </c>
      <c r="H469" s="3">
        <v>0.26666666666666666</v>
      </c>
      <c r="I469" s="3">
        <v>0.26666666666666666</v>
      </c>
      <c r="J469" s="3">
        <v>0</v>
      </c>
      <c r="K469" s="3">
        <v>0</v>
      </c>
      <c r="L469" s="3">
        <v>3.629777777777778</v>
      </c>
      <c r="M469" s="3">
        <v>0</v>
      </c>
      <c r="N469" s="3">
        <v>5.4888888888888889</v>
      </c>
      <c r="O469" s="3">
        <f>SUM(Table2[[#This Row],[Qualified Social Work Staff Hours]:[Other Social Work Staff Hours]])/Table2[[#This Row],[MDS Census]]</f>
        <v>8.0246913580246909E-2</v>
      </c>
      <c r="P469" s="3">
        <v>7.5916666666666668</v>
      </c>
      <c r="Q469" s="3">
        <v>0</v>
      </c>
      <c r="R469" s="3">
        <f>SUM(Table2[[#This Row],[Qualified Activities Professional Hours]:[Other Activities Professional Hours]])/Table2[[#This Row],[MDS Census]]</f>
        <v>0.11098927875243664</v>
      </c>
      <c r="S469" s="3">
        <v>1.0942222222222222</v>
      </c>
      <c r="T469" s="3">
        <v>9.5736666666666661</v>
      </c>
      <c r="U469" s="3">
        <v>0</v>
      </c>
      <c r="V469" s="3">
        <f>SUM(Table2[[#This Row],[Occupational Therapist Hours]:[OT Aide Hours]])/Table2[[#This Row],[MDS Census]]</f>
        <v>0.15596328784925276</v>
      </c>
      <c r="W469" s="3">
        <v>1.1065555555555555</v>
      </c>
      <c r="X469" s="3">
        <v>6.0923333333333325</v>
      </c>
      <c r="Y469" s="3">
        <v>0</v>
      </c>
      <c r="Z469" s="3">
        <f>SUM(Table2[[#This Row],[Physical Therapist (PT) Hours]:[PT Aide Hours]])/Table2[[#This Row],[MDS Census]]</f>
        <v>0.10524691358024689</v>
      </c>
      <c r="AA469" s="3">
        <v>0</v>
      </c>
      <c r="AB469" s="3">
        <v>0</v>
      </c>
      <c r="AC469" s="3">
        <v>0</v>
      </c>
      <c r="AD469" s="3">
        <v>0</v>
      </c>
      <c r="AE469" s="3">
        <v>0</v>
      </c>
      <c r="AF469" s="3">
        <v>0</v>
      </c>
      <c r="AG469" s="3">
        <v>0</v>
      </c>
      <c r="AH469" s="1" t="s">
        <v>467</v>
      </c>
      <c r="AI469" s="17">
        <v>7</v>
      </c>
      <c r="AJ469" s="1"/>
    </row>
    <row r="470" spans="1:36" x14ac:dyDescent="0.2">
      <c r="A470" s="1" t="s">
        <v>479</v>
      </c>
      <c r="B470" s="1" t="s">
        <v>948</v>
      </c>
      <c r="C470" s="1" t="s">
        <v>1200</v>
      </c>
      <c r="D470" s="1" t="s">
        <v>1261</v>
      </c>
      <c r="E470" s="3">
        <v>71.155555555555551</v>
      </c>
      <c r="F470" s="3">
        <v>5.322222222222222</v>
      </c>
      <c r="G470" s="3">
        <v>0</v>
      </c>
      <c r="H470" s="3">
        <v>0.50555555555555554</v>
      </c>
      <c r="I470" s="3">
        <v>0.28333333333333333</v>
      </c>
      <c r="J470" s="3">
        <v>0</v>
      </c>
      <c r="K470" s="3">
        <v>0</v>
      </c>
      <c r="L470" s="3">
        <v>3.9873333333333334</v>
      </c>
      <c r="M470" s="3">
        <v>0</v>
      </c>
      <c r="N470" s="3">
        <v>8.2259999999999991</v>
      </c>
      <c r="O470" s="3">
        <f>SUM(Table2[[#This Row],[Qualified Social Work Staff Hours]:[Other Social Work Staff Hours]])/Table2[[#This Row],[MDS Census]]</f>
        <v>0.11560587133041848</v>
      </c>
      <c r="P470" s="3">
        <v>5.6583333333333332</v>
      </c>
      <c r="Q470" s="3">
        <v>8.6074444444444431</v>
      </c>
      <c r="R470" s="3">
        <f>SUM(Table2[[#This Row],[Qualified Activities Professional Hours]:[Other Activities Professional Hours]])/Table2[[#This Row],[MDS Census]]</f>
        <v>0.20048719550281074</v>
      </c>
      <c r="S470" s="3">
        <v>1.6083333333333334</v>
      </c>
      <c r="T470" s="3">
        <v>5.2808888888888887</v>
      </c>
      <c r="U470" s="3">
        <v>0</v>
      </c>
      <c r="V470" s="3">
        <f>SUM(Table2[[#This Row],[Occupational Therapist Hours]:[OT Aide Hours]])/Table2[[#This Row],[MDS Census]]</f>
        <v>9.6819175515302947E-2</v>
      </c>
      <c r="W470" s="3">
        <v>2.4127777777777784</v>
      </c>
      <c r="X470" s="3">
        <v>4.0762222222222224</v>
      </c>
      <c r="Y470" s="3">
        <v>0</v>
      </c>
      <c r="Z470" s="3">
        <f>SUM(Table2[[#This Row],[Physical Therapist (PT) Hours]:[PT Aide Hours]])/Table2[[#This Row],[MDS Census]]</f>
        <v>9.1194565896314819E-2</v>
      </c>
      <c r="AA470" s="3">
        <v>0</v>
      </c>
      <c r="AB470" s="3">
        <v>0</v>
      </c>
      <c r="AC470" s="3">
        <v>0</v>
      </c>
      <c r="AD470" s="3">
        <v>0</v>
      </c>
      <c r="AE470" s="3">
        <v>0</v>
      </c>
      <c r="AF470" s="3">
        <v>0</v>
      </c>
      <c r="AG470" s="3">
        <v>0</v>
      </c>
      <c r="AH470" s="1" t="s">
        <v>468</v>
      </c>
      <c r="AI470" s="17">
        <v>7</v>
      </c>
      <c r="AJ470" s="1"/>
    </row>
    <row r="471" spans="1:36" x14ac:dyDescent="0.2">
      <c r="A471" s="1" t="s">
        <v>479</v>
      </c>
      <c r="B471" s="1" t="s">
        <v>949</v>
      </c>
      <c r="C471" s="1" t="s">
        <v>1050</v>
      </c>
      <c r="D471" s="1" t="s">
        <v>1293</v>
      </c>
      <c r="E471" s="3">
        <v>12.477777777777778</v>
      </c>
      <c r="F471" s="3">
        <v>5.6888888888888891</v>
      </c>
      <c r="G471" s="3">
        <v>0.5</v>
      </c>
      <c r="H471" s="3">
        <v>3.3333333333333333E-2</v>
      </c>
      <c r="I471" s="3">
        <v>3.3333333333333333E-2</v>
      </c>
      <c r="J471" s="3">
        <v>0</v>
      </c>
      <c r="K471" s="3">
        <v>0.4</v>
      </c>
      <c r="L471" s="3">
        <v>0.57355555555555549</v>
      </c>
      <c r="M471" s="3">
        <v>11.672222222222222</v>
      </c>
      <c r="N471" s="3">
        <v>0</v>
      </c>
      <c r="O471" s="3">
        <f>SUM(Table2[[#This Row],[Qualified Social Work Staff Hours]:[Other Social Work Staff Hours]])/Table2[[#This Row],[MDS Census]]</f>
        <v>0.93544078361531613</v>
      </c>
      <c r="P471" s="3">
        <v>0</v>
      </c>
      <c r="Q471" s="3">
        <v>0</v>
      </c>
      <c r="R471" s="3">
        <f>SUM(Table2[[#This Row],[Qualified Activities Professional Hours]:[Other Activities Professional Hours]])/Table2[[#This Row],[MDS Census]]</f>
        <v>0</v>
      </c>
      <c r="S471" s="3">
        <v>0.46499999999999991</v>
      </c>
      <c r="T471" s="3">
        <v>8.9444444444444451E-2</v>
      </c>
      <c r="U471" s="3">
        <v>0</v>
      </c>
      <c r="V471" s="3">
        <f>SUM(Table2[[#This Row],[Occupational Therapist Hours]:[OT Aide Hours]])/Table2[[#This Row],[MDS Census]]</f>
        <v>4.4434550311665176E-2</v>
      </c>
      <c r="W471" s="3">
        <v>0.23777777777777781</v>
      </c>
      <c r="X471" s="3">
        <v>1.6308888888888886</v>
      </c>
      <c r="Y471" s="3">
        <v>0</v>
      </c>
      <c r="Z471" s="3">
        <f>SUM(Table2[[#This Row],[Physical Therapist (PT) Hours]:[PT Aide Hours]])/Table2[[#This Row],[MDS Census]]</f>
        <v>0.14975957257346392</v>
      </c>
      <c r="AA471" s="3">
        <v>0</v>
      </c>
      <c r="AB471" s="3">
        <v>0</v>
      </c>
      <c r="AC471" s="3">
        <v>0</v>
      </c>
      <c r="AD471" s="3">
        <v>0</v>
      </c>
      <c r="AE471" s="3">
        <v>0</v>
      </c>
      <c r="AF471" s="3">
        <v>0</v>
      </c>
      <c r="AG471" s="3">
        <v>1.2666666666666666</v>
      </c>
      <c r="AH471" s="1" t="s">
        <v>469</v>
      </c>
      <c r="AI471" s="17">
        <v>7</v>
      </c>
      <c r="AJ471" s="1"/>
    </row>
    <row r="472" spans="1:36" x14ac:dyDescent="0.2">
      <c r="A472" s="1" t="s">
        <v>479</v>
      </c>
      <c r="B472" s="1" t="s">
        <v>950</v>
      </c>
      <c r="C472" s="1" t="s">
        <v>1148</v>
      </c>
      <c r="D472" s="1" t="s">
        <v>1203</v>
      </c>
      <c r="E472" s="3">
        <v>57.18888888888889</v>
      </c>
      <c r="F472" s="3">
        <v>0</v>
      </c>
      <c r="G472" s="3">
        <v>0</v>
      </c>
      <c r="H472" s="3">
        <v>0</v>
      </c>
      <c r="I472" s="3">
        <v>0</v>
      </c>
      <c r="J472" s="3">
        <v>0</v>
      </c>
      <c r="K472" s="3">
        <v>0</v>
      </c>
      <c r="L472" s="3">
        <v>11.757777777777774</v>
      </c>
      <c r="M472" s="3">
        <v>4.8555555555555552</v>
      </c>
      <c r="N472" s="3">
        <v>3.3555555555555556</v>
      </c>
      <c r="O472" s="3">
        <f>SUM(Table2[[#This Row],[Qualified Social Work Staff Hours]:[Other Social Work Staff Hours]])/Table2[[#This Row],[MDS Census]]</f>
        <v>0.14357878375752864</v>
      </c>
      <c r="P472" s="3">
        <v>0</v>
      </c>
      <c r="Q472" s="3">
        <v>0</v>
      </c>
      <c r="R472" s="3">
        <f>SUM(Table2[[#This Row],[Qualified Activities Professional Hours]:[Other Activities Professional Hours]])/Table2[[#This Row],[MDS Census]]</f>
        <v>0</v>
      </c>
      <c r="S472" s="3">
        <v>21.026111111111113</v>
      </c>
      <c r="T472" s="3">
        <v>7.7227777777777771</v>
      </c>
      <c r="U472" s="3">
        <v>0</v>
      </c>
      <c r="V472" s="3">
        <f>SUM(Table2[[#This Row],[Occupational Therapist Hours]:[OT Aide Hours]])/Table2[[#This Row],[MDS Census]]</f>
        <v>0.50270060229259772</v>
      </c>
      <c r="W472" s="3">
        <v>12.618555555555551</v>
      </c>
      <c r="X472" s="3">
        <v>18.31077777777778</v>
      </c>
      <c r="Y472" s="3">
        <v>4.6133333333333324</v>
      </c>
      <c r="Z472" s="3">
        <f>SUM(Table2[[#This Row],[Physical Therapist (PT) Hours]:[PT Aide Hours]])/Table2[[#This Row],[MDS Census]]</f>
        <v>0.62149601709733815</v>
      </c>
      <c r="AA472" s="3">
        <v>0</v>
      </c>
      <c r="AB472" s="3">
        <v>0</v>
      </c>
      <c r="AC472" s="3">
        <v>0</v>
      </c>
      <c r="AD472" s="3">
        <v>0</v>
      </c>
      <c r="AE472" s="3">
        <v>0</v>
      </c>
      <c r="AF472" s="3">
        <v>0</v>
      </c>
      <c r="AG472" s="3">
        <v>0</v>
      </c>
      <c r="AH472" s="1" t="s">
        <v>470</v>
      </c>
      <c r="AI472" s="17">
        <v>7</v>
      </c>
      <c r="AJ472" s="1"/>
    </row>
    <row r="473" spans="1:36" x14ac:dyDescent="0.2">
      <c r="A473" s="1" t="s">
        <v>479</v>
      </c>
      <c r="B473" s="1" t="s">
        <v>951</v>
      </c>
      <c r="C473" s="1" t="s">
        <v>1201</v>
      </c>
      <c r="D473" s="1" t="s">
        <v>1272</v>
      </c>
      <c r="E473" s="3">
        <v>12.577777777777778</v>
      </c>
      <c r="F473" s="3">
        <v>5.6</v>
      </c>
      <c r="G473" s="3">
        <v>0.19166666666666674</v>
      </c>
      <c r="H473" s="3">
        <v>0</v>
      </c>
      <c r="I473" s="3">
        <v>0.5</v>
      </c>
      <c r="J473" s="3">
        <v>0</v>
      </c>
      <c r="K473" s="3">
        <v>0</v>
      </c>
      <c r="L473" s="3">
        <v>1.2175555555555555</v>
      </c>
      <c r="M473" s="3">
        <v>0</v>
      </c>
      <c r="N473" s="3">
        <v>0</v>
      </c>
      <c r="O473" s="3">
        <f>SUM(Table2[[#This Row],[Qualified Social Work Staff Hours]:[Other Social Work Staff Hours]])/Table2[[#This Row],[MDS Census]]</f>
        <v>0</v>
      </c>
      <c r="P473" s="3">
        <v>0</v>
      </c>
      <c r="Q473" s="3">
        <v>0</v>
      </c>
      <c r="R473" s="3">
        <f>SUM(Table2[[#This Row],[Qualified Activities Professional Hours]:[Other Activities Professional Hours]])/Table2[[#This Row],[MDS Census]]</f>
        <v>0</v>
      </c>
      <c r="S473" s="3">
        <v>2.8884444444444441</v>
      </c>
      <c r="T473" s="3">
        <v>0.68600000000000005</v>
      </c>
      <c r="U473" s="3">
        <v>0</v>
      </c>
      <c r="V473" s="3">
        <f>SUM(Table2[[#This Row],[Occupational Therapist Hours]:[OT Aide Hours]])/Table2[[#This Row],[MDS Census]]</f>
        <v>0.28418727915194342</v>
      </c>
      <c r="W473" s="3">
        <v>2.4508888888888896</v>
      </c>
      <c r="X473" s="3">
        <v>7.0743333333333336</v>
      </c>
      <c r="Y473" s="3">
        <v>0</v>
      </c>
      <c r="Z473" s="3">
        <f>SUM(Table2[[#This Row],[Physical Therapist (PT) Hours]:[PT Aide Hours]])/Table2[[#This Row],[MDS Census]]</f>
        <v>0.75730565371024738</v>
      </c>
      <c r="AA473" s="3">
        <v>0</v>
      </c>
      <c r="AB473" s="3">
        <v>0</v>
      </c>
      <c r="AC473" s="3">
        <v>0</v>
      </c>
      <c r="AD473" s="3">
        <v>0</v>
      </c>
      <c r="AE473" s="3">
        <v>0</v>
      </c>
      <c r="AF473" s="3">
        <v>0</v>
      </c>
      <c r="AG473" s="3">
        <v>0</v>
      </c>
      <c r="AH473" s="1" t="s">
        <v>471</v>
      </c>
      <c r="AI473" s="17">
        <v>7</v>
      </c>
      <c r="AJ473" s="1"/>
    </row>
    <row r="474" spans="1:36" x14ac:dyDescent="0.2">
      <c r="A474" s="1" t="s">
        <v>479</v>
      </c>
      <c r="B474" s="1" t="s">
        <v>952</v>
      </c>
      <c r="C474" s="1" t="s">
        <v>973</v>
      </c>
      <c r="D474" s="1" t="s">
        <v>1307</v>
      </c>
      <c r="E474" s="3">
        <v>33.488888888888887</v>
      </c>
      <c r="F474" s="3">
        <v>18.288888888888888</v>
      </c>
      <c r="G474" s="3">
        <v>0.27777777777777779</v>
      </c>
      <c r="H474" s="3">
        <v>6.6666666666666666E-2</v>
      </c>
      <c r="I474" s="3">
        <v>0</v>
      </c>
      <c r="J474" s="3">
        <v>0</v>
      </c>
      <c r="K474" s="3">
        <v>0</v>
      </c>
      <c r="L474" s="3">
        <v>0.16611111111111113</v>
      </c>
      <c r="M474" s="3">
        <v>0</v>
      </c>
      <c r="N474" s="3">
        <v>3.9555555555555557</v>
      </c>
      <c r="O474" s="3">
        <f>SUM(Table2[[#This Row],[Qualified Social Work Staff Hours]:[Other Social Work Staff Hours]])/Table2[[#This Row],[MDS Census]]</f>
        <v>0.11811546118115462</v>
      </c>
      <c r="P474" s="3">
        <v>5.0222222222222221</v>
      </c>
      <c r="Q474" s="3">
        <v>0</v>
      </c>
      <c r="R474" s="3">
        <f>SUM(Table2[[#This Row],[Qualified Activities Professional Hours]:[Other Activities Professional Hours]])/Table2[[#This Row],[MDS Census]]</f>
        <v>0.14996682149966822</v>
      </c>
      <c r="S474" s="3">
        <v>4.5000000000000005E-2</v>
      </c>
      <c r="T474" s="3">
        <v>0.154</v>
      </c>
      <c r="U474" s="3">
        <v>0</v>
      </c>
      <c r="V474" s="3">
        <f>SUM(Table2[[#This Row],[Occupational Therapist Hours]:[OT Aide Hours]])/Table2[[#This Row],[MDS Census]]</f>
        <v>5.9422694094226946E-3</v>
      </c>
      <c r="W474" s="3">
        <v>0.54566666666666663</v>
      </c>
      <c r="X474" s="3">
        <v>0.48133333333333339</v>
      </c>
      <c r="Y474" s="3">
        <v>0</v>
      </c>
      <c r="Z474" s="3">
        <f>SUM(Table2[[#This Row],[Physical Therapist (PT) Hours]:[PT Aide Hours]])/Table2[[#This Row],[MDS Census]]</f>
        <v>3.0666887856668885E-2</v>
      </c>
      <c r="AA474" s="3">
        <v>0</v>
      </c>
      <c r="AB474" s="3">
        <v>0</v>
      </c>
      <c r="AC474" s="3">
        <v>0</v>
      </c>
      <c r="AD474" s="3">
        <v>0</v>
      </c>
      <c r="AE474" s="3">
        <v>0</v>
      </c>
      <c r="AF474" s="3">
        <v>0</v>
      </c>
      <c r="AG474" s="3">
        <v>0</v>
      </c>
      <c r="AH474" s="1" t="s">
        <v>472</v>
      </c>
      <c r="AI474" s="17">
        <v>7</v>
      </c>
      <c r="AJ474" s="1"/>
    </row>
    <row r="475" spans="1:36" x14ac:dyDescent="0.2">
      <c r="A475" s="1" t="s">
        <v>479</v>
      </c>
      <c r="B475" s="1" t="s">
        <v>953</v>
      </c>
      <c r="C475" s="1" t="s">
        <v>1028</v>
      </c>
      <c r="D475" s="1" t="s">
        <v>1273</v>
      </c>
      <c r="E475" s="3">
        <v>30.9</v>
      </c>
      <c r="F475" s="3">
        <v>4.9777777777777779</v>
      </c>
      <c r="G475" s="3">
        <v>3.3333333333333333E-2</v>
      </c>
      <c r="H475" s="3">
        <v>0</v>
      </c>
      <c r="I475" s="3">
        <v>0.53055555555555556</v>
      </c>
      <c r="J475" s="3">
        <v>0</v>
      </c>
      <c r="K475" s="3">
        <v>0</v>
      </c>
      <c r="L475" s="3">
        <v>0</v>
      </c>
      <c r="M475" s="3">
        <v>0</v>
      </c>
      <c r="N475" s="3">
        <v>5.2777777777777777</v>
      </c>
      <c r="O475" s="3">
        <f>SUM(Table2[[#This Row],[Qualified Social Work Staff Hours]:[Other Social Work Staff Hours]])/Table2[[#This Row],[MDS Census]]</f>
        <v>0.17080186983099604</v>
      </c>
      <c r="P475" s="3">
        <v>0</v>
      </c>
      <c r="Q475" s="3">
        <v>7.1111111111111107</v>
      </c>
      <c r="R475" s="3">
        <f>SUM(Table2[[#This Row],[Qualified Activities Professional Hours]:[Other Activities Professional Hours]])/Table2[[#This Row],[MDS Census]]</f>
        <v>0.23013304566702625</v>
      </c>
      <c r="S475" s="3">
        <v>0</v>
      </c>
      <c r="T475" s="3">
        <v>0</v>
      </c>
      <c r="U475" s="3">
        <v>0</v>
      </c>
      <c r="V475" s="3">
        <f>SUM(Table2[[#This Row],[Occupational Therapist Hours]:[OT Aide Hours]])/Table2[[#This Row],[MDS Census]]</f>
        <v>0</v>
      </c>
      <c r="W475" s="3">
        <v>0</v>
      </c>
      <c r="X475" s="3">
        <v>0</v>
      </c>
      <c r="Y475" s="3">
        <v>0</v>
      </c>
      <c r="Z475" s="3">
        <f>SUM(Table2[[#This Row],[Physical Therapist (PT) Hours]:[PT Aide Hours]])/Table2[[#This Row],[MDS Census]]</f>
        <v>0</v>
      </c>
      <c r="AA475" s="3">
        <v>0</v>
      </c>
      <c r="AB475" s="3">
        <v>0</v>
      </c>
      <c r="AC475" s="3">
        <v>0</v>
      </c>
      <c r="AD475" s="3">
        <v>16.294444444444444</v>
      </c>
      <c r="AE475" s="3">
        <v>0</v>
      </c>
      <c r="AF475" s="3">
        <v>0</v>
      </c>
      <c r="AG475" s="3">
        <v>0</v>
      </c>
      <c r="AH475" s="1" t="s">
        <v>473</v>
      </c>
      <c r="AI475" s="17">
        <v>7</v>
      </c>
      <c r="AJ475" s="1"/>
    </row>
    <row r="476" spans="1:36" x14ac:dyDescent="0.2">
      <c r="A476" s="1" t="s">
        <v>479</v>
      </c>
      <c r="B476" s="1" t="s">
        <v>954</v>
      </c>
      <c r="C476" s="1" t="s">
        <v>1031</v>
      </c>
      <c r="D476" s="1" t="s">
        <v>1203</v>
      </c>
      <c r="E476" s="3">
        <v>47.144444444444446</v>
      </c>
      <c r="F476" s="3">
        <v>3.6833333333333331</v>
      </c>
      <c r="G476" s="3">
        <v>0</v>
      </c>
      <c r="H476" s="3">
        <v>0</v>
      </c>
      <c r="I476" s="3">
        <v>5.6166666666666671</v>
      </c>
      <c r="J476" s="3">
        <v>0</v>
      </c>
      <c r="K476" s="3">
        <v>0</v>
      </c>
      <c r="L476" s="3">
        <v>0</v>
      </c>
      <c r="M476" s="3">
        <v>5.1944444444444438</v>
      </c>
      <c r="N476" s="3">
        <v>0</v>
      </c>
      <c r="O476" s="3">
        <f>SUM(Table2[[#This Row],[Qualified Social Work Staff Hours]:[Other Social Work Staff Hours]])/Table2[[#This Row],[MDS Census]]</f>
        <v>0.1101814753711996</v>
      </c>
      <c r="P476" s="3">
        <v>4.775555555555556</v>
      </c>
      <c r="Q476" s="3">
        <v>8.7844444444444463</v>
      </c>
      <c r="R476" s="3">
        <f>SUM(Table2[[#This Row],[Qualified Activities Professional Hours]:[Other Activities Professional Hours]])/Table2[[#This Row],[MDS Census]]</f>
        <v>0.2876266792363894</v>
      </c>
      <c r="S476" s="3">
        <v>0</v>
      </c>
      <c r="T476" s="3">
        <v>0</v>
      </c>
      <c r="U476" s="3">
        <v>0</v>
      </c>
      <c r="V476" s="3">
        <f>SUM(Table2[[#This Row],[Occupational Therapist Hours]:[OT Aide Hours]])/Table2[[#This Row],[MDS Census]]</f>
        <v>0</v>
      </c>
      <c r="W476" s="3">
        <v>0</v>
      </c>
      <c r="X476" s="3">
        <v>0</v>
      </c>
      <c r="Y476" s="3">
        <v>0</v>
      </c>
      <c r="Z476" s="3">
        <f>SUM(Table2[[#This Row],[Physical Therapist (PT) Hours]:[PT Aide Hours]])/Table2[[#This Row],[MDS Census]]</f>
        <v>0</v>
      </c>
      <c r="AA476" s="3">
        <v>0</v>
      </c>
      <c r="AB476" s="3">
        <v>0</v>
      </c>
      <c r="AC476" s="3">
        <v>0</v>
      </c>
      <c r="AD476" s="3">
        <v>0</v>
      </c>
      <c r="AE476" s="3">
        <v>0</v>
      </c>
      <c r="AF476" s="3">
        <v>0</v>
      </c>
      <c r="AG476" s="3">
        <v>0</v>
      </c>
      <c r="AH476" s="1" t="s">
        <v>474</v>
      </c>
      <c r="AI476" s="17">
        <v>7</v>
      </c>
      <c r="AJ476" s="1"/>
    </row>
    <row r="477" spans="1:36" x14ac:dyDescent="0.2">
      <c r="A477" s="1" t="s">
        <v>479</v>
      </c>
      <c r="B477" s="1" t="s">
        <v>955</v>
      </c>
      <c r="C477" s="1" t="s">
        <v>1194</v>
      </c>
      <c r="D477" s="1" t="s">
        <v>1314</v>
      </c>
      <c r="E477" s="3">
        <v>107.7</v>
      </c>
      <c r="F477" s="3">
        <v>5.4222222222222225</v>
      </c>
      <c r="G477" s="3">
        <v>0</v>
      </c>
      <c r="H477" s="3">
        <v>0</v>
      </c>
      <c r="I477" s="3">
        <v>0</v>
      </c>
      <c r="J477" s="3">
        <v>0</v>
      </c>
      <c r="K477" s="3">
        <v>0</v>
      </c>
      <c r="L477" s="3">
        <v>0</v>
      </c>
      <c r="M477" s="3">
        <v>0</v>
      </c>
      <c r="N477" s="3">
        <v>10.541333333333334</v>
      </c>
      <c r="O477" s="3">
        <f>SUM(Table2[[#This Row],[Qualified Social Work Staff Hours]:[Other Social Work Staff Hours]])/Table2[[#This Row],[MDS Census]]</f>
        <v>9.787681832250078E-2</v>
      </c>
      <c r="P477" s="3">
        <v>0</v>
      </c>
      <c r="Q477" s="3">
        <v>9.6166666666666671</v>
      </c>
      <c r="R477" s="3">
        <f>SUM(Table2[[#This Row],[Qualified Activities Professional Hours]:[Other Activities Professional Hours]])/Table2[[#This Row],[MDS Census]]</f>
        <v>8.9291241101826069E-2</v>
      </c>
      <c r="S477" s="3">
        <v>0</v>
      </c>
      <c r="T477" s="3">
        <v>0</v>
      </c>
      <c r="U477" s="3">
        <v>0</v>
      </c>
      <c r="V477" s="3">
        <f>SUM(Table2[[#This Row],[Occupational Therapist Hours]:[OT Aide Hours]])/Table2[[#This Row],[MDS Census]]</f>
        <v>0</v>
      </c>
      <c r="W477" s="3">
        <v>0</v>
      </c>
      <c r="X477" s="3">
        <v>0</v>
      </c>
      <c r="Y477" s="3">
        <v>0</v>
      </c>
      <c r="Z477" s="3">
        <f>SUM(Table2[[#This Row],[Physical Therapist (PT) Hours]:[PT Aide Hours]])/Table2[[#This Row],[MDS Census]]</f>
        <v>0</v>
      </c>
      <c r="AA477" s="3">
        <v>0</v>
      </c>
      <c r="AB477" s="3">
        <v>0</v>
      </c>
      <c r="AC477" s="3">
        <v>0</v>
      </c>
      <c r="AD477" s="3">
        <v>0</v>
      </c>
      <c r="AE477" s="3">
        <v>0</v>
      </c>
      <c r="AF477" s="3">
        <v>0</v>
      </c>
      <c r="AG477" s="3">
        <v>0</v>
      </c>
      <c r="AH477" s="1" t="s">
        <v>475</v>
      </c>
      <c r="AI477" s="17">
        <v>7</v>
      </c>
      <c r="AJ477" s="1"/>
    </row>
    <row r="478" spans="1:36" x14ac:dyDescent="0.2">
      <c r="A478" s="1" t="s">
        <v>479</v>
      </c>
      <c r="B478" s="1" t="s">
        <v>956</v>
      </c>
      <c r="C478" s="1" t="s">
        <v>1202</v>
      </c>
      <c r="D478" s="1" t="s">
        <v>1286</v>
      </c>
      <c r="E478" s="3">
        <v>16.644444444444446</v>
      </c>
      <c r="F478" s="3">
        <v>0</v>
      </c>
      <c r="G478" s="3">
        <v>0</v>
      </c>
      <c r="H478" s="3">
        <v>0</v>
      </c>
      <c r="I478" s="3">
        <v>0</v>
      </c>
      <c r="J478" s="3">
        <v>0</v>
      </c>
      <c r="K478" s="3">
        <v>0</v>
      </c>
      <c r="L478" s="3">
        <v>0</v>
      </c>
      <c r="M478" s="3">
        <v>6.2833333333333332</v>
      </c>
      <c r="N478" s="3">
        <v>0</v>
      </c>
      <c r="O478" s="3">
        <f>SUM(Table2[[#This Row],[Qualified Social Work Staff Hours]:[Other Social Work Staff Hours]])/Table2[[#This Row],[MDS Census]]</f>
        <v>0.37750333778371159</v>
      </c>
      <c r="P478" s="3">
        <v>0</v>
      </c>
      <c r="Q478" s="3">
        <v>4.9333333333333336</v>
      </c>
      <c r="R478" s="3">
        <f>SUM(Table2[[#This Row],[Qualified Activities Professional Hours]:[Other Activities Professional Hours]])/Table2[[#This Row],[MDS Census]]</f>
        <v>0.29639519359145527</v>
      </c>
      <c r="S478" s="3">
        <v>0</v>
      </c>
      <c r="T478" s="3">
        <v>0</v>
      </c>
      <c r="U478" s="3">
        <v>0</v>
      </c>
      <c r="V478" s="3">
        <f>SUM(Table2[[#This Row],[Occupational Therapist Hours]:[OT Aide Hours]])/Table2[[#This Row],[MDS Census]]</f>
        <v>0</v>
      </c>
      <c r="W478" s="3">
        <v>0</v>
      </c>
      <c r="X478" s="3">
        <v>0</v>
      </c>
      <c r="Y478" s="3">
        <v>0</v>
      </c>
      <c r="Z478" s="3">
        <f>SUM(Table2[[#This Row],[Physical Therapist (PT) Hours]:[PT Aide Hours]])/Table2[[#This Row],[MDS Census]]</f>
        <v>0</v>
      </c>
      <c r="AA478" s="3">
        <v>0</v>
      </c>
      <c r="AB478" s="3">
        <v>0</v>
      </c>
      <c r="AC478" s="3">
        <v>0</v>
      </c>
      <c r="AD478" s="3">
        <v>0</v>
      </c>
      <c r="AE478" s="3">
        <v>0</v>
      </c>
      <c r="AF478" s="3">
        <v>0</v>
      </c>
      <c r="AG478" s="3">
        <v>0</v>
      </c>
      <c r="AH478" s="1" t="s">
        <v>476</v>
      </c>
      <c r="AI478" s="17">
        <v>7</v>
      </c>
      <c r="AJ478" s="1"/>
    </row>
    <row r="479" spans="1:36" x14ac:dyDescent="0.2">
      <c r="A479" s="1" t="s">
        <v>479</v>
      </c>
      <c r="B479" s="1" t="s">
        <v>957</v>
      </c>
      <c r="C479" s="1" t="s">
        <v>1031</v>
      </c>
      <c r="D479" s="1" t="s">
        <v>1203</v>
      </c>
      <c r="E479" s="3">
        <v>54.955555555555556</v>
      </c>
      <c r="F479" s="3">
        <v>9.4598888888888908</v>
      </c>
      <c r="G479" s="3">
        <v>0</v>
      </c>
      <c r="H479" s="3">
        <v>0</v>
      </c>
      <c r="I479" s="3">
        <v>0</v>
      </c>
      <c r="J479" s="3">
        <v>0</v>
      </c>
      <c r="K479" s="3">
        <v>0</v>
      </c>
      <c r="L479" s="3">
        <v>0</v>
      </c>
      <c r="M479" s="3">
        <v>5.5466666666666686</v>
      </c>
      <c r="N479" s="3">
        <v>0</v>
      </c>
      <c r="O479" s="3">
        <f>SUM(Table2[[#This Row],[Qualified Social Work Staff Hours]:[Other Social Work Staff Hours]])/Table2[[#This Row],[MDS Census]]</f>
        <v>0.10093004448038823</v>
      </c>
      <c r="P479" s="3">
        <v>0</v>
      </c>
      <c r="Q479" s="3">
        <v>0</v>
      </c>
      <c r="R479" s="3">
        <f>SUM(Table2[[#This Row],[Qualified Activities Professional Hours]:[Other Activities Professional Hours]])/Table2[[#This Row],[MDS Census]]</f>
        <v>0</v>
      </c>
      <c r="S479" s="3">
        <v>0</v>
      </c>
      <c r="T479" s="3">
        <v>0</v>
      </c>
      <c r="U479" s="3">
        <v>0</v>
      </c>
      <c r="V479" s="3">
        <f>SUM(Table2[[#This Row],[Occupational Therapist Hours]:[OT Aide Hours]])/Table2[[#This Row],[MDS Census]]</f>
        <v>0</v>
      </c>
      <c r="W479" s="3">
        <v>0</v>
      </c>
      <c r="X479" s="3">
        <v>0</v>
      </c>
      <c r="Y479" s="3">
        <v>0</v>
      </c>
      <c r="Z479" s="3">
        <f>SUM(Table2[[#This Row],[Physical Therapist (PT) Hours]:[PT Aide Hours]])/Table2[[#This Row],[MDS Census]]</f>
        <v>0</v>
      </c>
      <c r="AA479" s="3">
        <v>0</v>
      </c>
      <c r="AB479" s="3">
        <v>0</v>
      </c>
      <c r="AC479" s="3">
        <v>0</v>
      </c>
      <c r="AD479" s="3">
        <v>0</v>
      </c>
      <c r="AE479" s="3">
        <v>0</v>
      </c>
      <c r="AF479" s="3">
        <v>0</v>
      </c>
      <c r="AG479" s="3">
        <v>0</v>
      </c>
      <c r="AH479" s="1" t="s">
        <v>477</v>
      </c>
      <c r="AI479" s="17">
        <v>7</v>
      </c>
      <c r="AJ479" s="1"/>
    </row>
    <row r="480" spans="1:36" x14ac:dyDescent="0.2">
      <c r="A480" s="1" t="s">
        <v>479</v>
      </c>
      <c r="B480" s="1" t="s">
        <v>958</v>
      </c>
      <c r="C480" s="1" t="s">
        <v>1154</v>
      </c>
      <c r="D480" s="1" t="s">
        <v>1226</v>
      </c>
      <c r="E480" s="3">
        <v>58.055555555555557</v>
      </c>
      <c r="F480" s="3">
        <v>10.816555555555558</v>
      </c>
      <c r="G480" s="3">
        <v>0</v>
      </c>
      <c r="H480" s="3">
        <v>0</v>
      </c>
      <c r="I480" s="3">
        <v>0</v>
      </c>
      <c r="J480" s="3">
        <v>0</v>
      </c>
      <c r="K480" s="3">
        <v>0</v>
      </c>
      <c r="L480" s="3">
        <v>0</v>
      </c>
      <c r="M480" s="3">
        <v>4.6304444444444455</v>
      </c>
      <c r="N480" s="3">
        <v>0</v>
      </c>
      <c r="O480" s="3">
        <f>SUM(Table2[[#This Row],[Qualified Social Work Staff Hours]:[Other Social Work Staff Hours]])/Table2[[#This Row],[MDS Census]]</f>
        <v>7.9758851674641168E-2</v>
      </c>
      <c r="P480" s="3">
        <v>5.6801111111111089</v>
      </c>
      <c r="Q480" s="3">
        <v>0</v>
      </c>
      <c r="R480" s="3">
        <f>SUM(Table2[[#This Row],[Qualified Activities Professional Hours]:[Other Activities Professional Hours]])/Table2[[#This Row],[MDS Census]]</f>
        <v>9.7839234449760726E-2</v>
      </c>
      <c r="S480" s="3">
        <v>0</v>
      </c>
      <c r="T480" s="3">
        <v>0</v>
      </c>
      <c r="U480" s="3">
        <v>0</v>
      </c>
      <c r="V480" s="3">
        <f>SUM(Table2[[#This Row],[Occupational Therapist Hours]:[OT Aide Hours]])/Table2[[#This Row],[MDS Census]]</f>
        <v>0</v>
      </c>
      <c r="W480" s="3">
        <v>0</v>
      </c>
      <c r="X480" s="3">
        <v>0</v>
      </c>
      <c r="Y480" s="3">
        <v>0</v>
      </c>
      <c r="Z480" s="3">
        <f>SUM(Table2[[#This Row],[Physical Therapist (PT) Hours]:[PT Aide Hours]])/Table2[[#This Row],[MDS Census]]</f>
        <v>0</v>
      </c>
      <c r="AA480" s="3">
        <v>0</v>
      </c>
      <c r="AB480" s="3">
        <v>0</v>
      </c>
      <c r="AC480" s="3">
        <v>0</v>
      </c>
      <c r="AD480" s="3">
        <v>0</v>
      </c>
      <c r="AE480" s="3">
        <v>0</v>
      </c>
      <c r="AF480" s="3">
        <v>0</v>
      </c>
      <c r="AG480" s="3">
        <v>0</v>
      </c>
      <c r="AH480" s="1" t="s">
        <v>478</v>
      </c>
      <c r="AI480" s="17">
        <v>7</v>
      </c>
      <c r="AJ480" s="1"/>
    </row>
  </sheetData>
  <pageMargins left="0.7" right="0.7" top="0.75" bottom="0.75" header="0.3" footer="0.3"/>
  <pageSetup orientation="portrait" horizontalDpi="1200" verticalDpi="1200" r:id="rId1"/>
  <ignoredErrors>
    <ignoredError sqref="AH2:AH48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3"/>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1315</v>
      </c>
      <c r="C2" s="15" t="s">
        <v>1394</v>
      </c>
      <c r="D2" s="16"/>
      <c r="F2" s="2" t="s">
        <v>1414</v>
      </c>
      <c r="G2" s="2" t="s">
        <v>1429</v>
      </c>
      <c r="H2" s="25" t="s">
        <v>1427</v>
      </c>
      <c r="I2" s="25" t="s">
        <v>1331</v>
      </c>
    </row>
    <row r="3" spans="2:15" ht="15" customHeight="1" x14ac:dyDescent="0.2">
      <c r="B3" s="8" t="s">
        <v>1401</v>
      </c>
      <c r="C3" s="7">
        <f>AVERAGE(Nurse!E:E)</f>
        <v>60.814103456274687</v>
      </c>
      <c r="D3" s="7"/>
      <c r="F3" s="28" t="s">
        <v>1407</v>
      </c>
      <c r="G3" s="21">
        <f>SUM(Table3[Total Hours Nurse Staffing])</f>
        <v>103436.73933333336</v>
      </c>
      <c r="H3" s="24" t="s">
        <v>1400</v>
      </c>
      <c r="I3" s="22">
        <f>Table30[[#This Row],[State Total]]/C7</f>
        <v>3.550871855470656</v>
      </c>
    </row>
    <row r="4" spans="2:15" ht="15" customHeight="1" x14ac:dyDescent="0.2">
      <c r="B4" s="9" t="s">
        <v>1342</v>
      </c>
      <c r="C4" s="7">
        <f>SUM(Nurse!J:J)/SUM(Nurse!E:E)</f>
        <v>3.550871855470656</v>
      </c>
      <c r="D4" s="7"/>
      <c r="F4" s="12" t="s">
        <v>1432</v>
      </c>
      <c r="G4" s="21">
        <f>SUM(Table3[Total Direct Care Staff Hours])</f>
        <v>96210.685000000027</v>
      </c>
      <c r="H4" s="24">
        <f>Table30[[#This Row],[State Total]]/G3</f>
        <v>0.93014035071188017</v>
      </c>
      <c r="I4" s="22">
        <f>Table30[[#This Row],[State Total]]/C7</f>
        <v>3.3028091929804204</v>
      </c>
    </row>
    <row r="5" spans="2:15" ht="15" customHeight="1" thickBot="1" x14ac:dyDescent="0.25">
      <c r="B5" s="10" t="s">
        <v>1467</v>
      </c>
      <c r="C5" s="11">
        <f>SUM(Nurse!L:L)/SUM(Nurse!E:E)</f>
        <v>0.47279107493774997</v>
      </c>
      <c r="D5" s="14"/>
      <c r="F5" s="28" t="s">
        <v>1392</v>
      </c>
      <c r="G5" s="21">
        <f>SUM(Table3[Total RN Hours (w/ Admin, DON)])</f>
        <v>13772.383000000002</v>
      </c>
      <c r="H5" s="24">
        <f>Table30[[#This Row],[State Total]]/G3</f>
        <v>0.13314788428913416</v>
      </c>
      <c r="I5" s="22">
        <f>Table30[[#This Row],[State Total]]/C7</f>
        <v>0.47279107493774997</v>
      </c>
      <c r="J5" s="20"/>
      <c r="K5" s="20"/>
      <c r="L5" s="20"/>
      <c r="M5" s="20"/>
      <c r="N5" s="20"/>
      <c r="O5" s="20"/>
    </row>
    <row r="6" spans="2:15" ht="15" customHeight="1" x14ac:dyDescent="0.2">
      <c r="B6" s="18" t="s">
        <v>1395</v>
      </c>
      <c r="C6" s="19">
        <f>COUNTA(Nurse!A:A)-1</f>
        <v>479</v>
      </c>
      <c r="D6" s="1"/>
      <c r="F6" s="27" t="s">
        <v>1408</v>
      </c>
      <c r="G6" s="21">
        <f>SUM(Table3[RN Hours (excl. Admin, DON)])</f>
        <v>8850.0527777777806</v>
      </c>
      <c r="H6" s="24">
        <f>Table30[[#This Row],[State Total]]/G3</f>
        <v>8.556005182315117E-2</v>
      </c>
      <c r="I6" s="22">
        <f>Table30[[#This Row],[State Total]]/C7</f>
        <v>0.30381277997143824</v>
      </c>
      <c r="J6" s="20"/>
      <c r="K6" s="20"/>
      <c r="L6" s="20"/>
      <c r="M6" s="20"/>
      <c r="N6" s="20"/>
      <c r="O6" s="20"/>
    </row>
    <row r="7" spans="2:15" ht="15" customHeight="1" x14ac:dyDescent="0.2">
      <c r="B7" s="18" t="s">
        <v>1396</v>
      </c>
      <c r="C7" s="19">
        <f>SUM(Nurse!E:E)</f>
        <v>29129.955555555574</v>
      </c>
      <c r="D7" s="1"/>
      <c r="F7" s="27" t="s">
        <v>1409</v>
      </c>
      <c r="G7" s="21">
        <f>SUM(Table3[RN Admin Hours])</f>
        <v>2606.942222222222</v>
      </c>
      <c r="H7" s="24">
        <f>Table30[[#This Row],[State Total]]/G3</f>
        <v>2.5203252142559689E-2</v>
      </c>
      <c r="I7" s="22">
        <f>Table30[[#This Row],[State Total]]/C7</f>
        <v>8.94935186993457E-2</v>
      </c>
      <c r="J7" s="20"/>
      <c r="K7" s="20"/>
      <c r="L7" s="20"/>
      <c r="M7" s="20"/>
      <c r="N7" s="20"/>
      <c r="O7" s="20"/>
    </row>
    <row r="8" spans="2:15" ht="15" customHeight="1" x14ac:dyDescent="0.2">
      <c r="F8" s="27" t="s">
        <v>1410</v>
      </c>
      <c r="G8" s="21">
        <f>SUM(Table3[RN DON Hours])</f>
        <v>2315.3879999999981</v>
      </c>
      <c r="H8" s="24">
        <f>Table30[[#This Row],[State Total]]/G3</f>
        <v>2.2384580323423293E-2</v>
      </c>
      <c r="I8" s="22">
        <f>Table30[[#This Row],[State Total]]/C7</f>
        <v>7.9484776266965998E-2</v>
      </c>
      <c r="J8" s="20"/>
      <c r="K8" s="20"/>
      <c r="L8" s="20"/>
      <c r="M8" s="20"/>
      <c r="N8" s="20"/>
      <c r="O8" s="20"/>
    </row>
    <row r="9" spans="2:15" ht="15" customHeight="1" x14ac:dyDescent="0.2">
      <c r="F9" s="12" t="s">
        <v>1411</v>
      </c>
      <c r="G9" s="21">
        <f>SUM(Table3[Total LPN Hours (w/ Admin)])</f>
        <v>22899.619333333325</v>
      </c>
      <c r="H9" s="24">
        <f>Table30[[#This Row],[State Total]]/G3</f>
        <v>0.22138767599331827</v>
      </c>
      <c r="I9" s="22">
        <f>Table30[[#This Row],[State Total]]/C7</f>
        <v>0.78611926783273034</v>
      </c>
      <c r="J9" s="20"/>
      <c r="K9" s="20"/>
      <c r="L9" s="20"/>
      <c r="M9" s="20"/>
      <c r="N9" s="20"/>
      <c r="O9" s="20"/>
    </row>
    <row r="10" spans="2:15" ht="15" customHeight="1" x14ac:dyDescent="0.2">
      <c r="F10" s="27" t="s">
        <v>1415</v>
      </c>
      <c r="G10" s="21">
        <f>SUM(Table3[LPN Hours (excl. Admin)])</f>
        <v>20595.895222222203</v>
      </c>
      <c r="H10" s="24">
        <f>Table30[[#This Row],[State Total]]/G3</f>
        <v>0.19911585917118138</v>
      </c>
      <c r="I10" s="22">
        <f>Table30[[#This Row],[State Total]]/C7</f>
        <v>0.70703490030880667</v>
      </c>
      <c r="J10" s="20"/>
      <c r="K10" s="20"/>
      <c r="L10" s="20"/>
      <c r="M10" s="20"/>
      <c r="N10" s="20"/>
      <c r="O10" s="20"/>
    </row>
    <row r="11" spans="2:15" ht="15" customHeight="1" x14ac:dyDescent="0.2">
      <c r="F11" s="27" t="s">
        <v>1412</v>
      </c>
      <c r="G11" s="21">
        <f>SUM(Table3[LPN Admin Hours])</f>
        <v>2303.7241111111111</v>
      </c>
      <c r="H11" s="24">
        <f>Table30[[#This Row],[State Total]]/G3</f>
        <v>2.2271816822136782E-2</v>
      </c>
      <c r="I11" s="22">
        <f>Table30[[#This Row],[State Total]]/C7</f>
        <v>7.9084367523923393E-2</v>
      </c>
      <c r="J11" s="20"/>
      <c r="K11" s="20"/>
      <c r="L11" s="20"/>
      <c r="M11" s="20"/>
      <c r="N11" s="20"/>
      <c r="O11" s="20"/>
    </row>
    <row r="12" spans="2:15" ht="15" customHeight="1" x14ac:dyDescent="0.2">
      <c r="F12" s="12" t="s">
        <v>1416</v>
      </c>
      <c r="G12" s="21">
        <f>SUM(Table3[Total CNA, NA TR, Med Aide/Tech Hours])</f>
        <v>66764.736999999936</v>
      </c>
      <c r="H12" s="24">
        <f>Table30[[#This Row],[State Total]]/G3</f>
        <v>0.64546443971754663</v>
      </c>
      <c r="I12" s="22">
        <f>Table30[[#This Row],[State Total]]/C7</f>
        <v>2.2919615127001722</v>
      </c>
      <c r="J12" s="20"/>
      <c r="K12" s="20"/>
      <c r="L12" s="20"/>
      <c r="M12" s="20"/>
      <c r="N12" s="20"/>
      <c r="O12" s="20"/>
    </row>
    <row r="13" spans="2:15" ht="15" customHeight="1" x14ac:dyDescent="0.2">
      <c r="F13" s="27" t="s">
        <v>1330</v>
      </c>
      <c r="G13" s="21">
        <f>SUM(Table3[CNA Hours])</f>
        <v>49577.524888888816</v>
      </c>
      <c r="H13" s="24">
        <f>Table30[[#This Row],[State Total]]/G3</f>
        <v>0.47930285900758324</v>
      </c>
      <c r="I13" s="22">
        <f>Table30[[#This Row],[State Total]]/C7</f>
        <v>1.7019430322966471</v>
      </c>
      <c r="J13" s="20"/>
      <c r="K13" s="20"/>
      <c r="L13" s="20"/>
      <c r="M13" s="20"/>
      <c r="N13" s="20"/>
      <c r="O13" s="20"/>
    </row>
    <row r="14" spans="2:15" ht="15" customHeight="1" x14ac:dyDescent="0.2">
      <c r="F14" s="27" t="s">
        <v>1397</v>
      </c>
      <c r="G14" s="21">
        <f>SUM(Table3[NA TR Hours])</f>
        <v>5519.3106666666599</v>
      </c>
      <c r="H14" s="24">
        <f>Table30[[#This Row],[State Total]]/G3</f>
        <v>5.335928706027971E-2</v>
      </c>
      <c r="I14" s="22">
        <f>Table30[[#This Row],[State Total]]/C7</f>
        <v>0.18947199065032677</v>
      </c>
    </row>
    <row r="15" spans="2:15" ht="15" customHeight="1" x14ac:dyDescent="0.2">
      <c r="F15" s="29" t="s">
        <v>1389</v>
      </c>
      <c r="G15" s="23">
        <f>SUM(Table3[Med Aide/Tech Hours])</f>
        <v>11667.901444444451</v>
      </c>
      <c r="H15" s="24">
        <f>Table30[[#This Row],[State Total]]/G3</f>
        <v>0.11280229364968364</v>
      </c>
      <c r="I15" s="22">
        <f>Table30[[#This Row],[State Total]]/C7</f>
        <v>0.4005464897531979</v>
      </c>
    </row>
    <row r="16" spans="2:15" ht="15" customHeight="1" x14ac:dyDescent="0.2"/>
    <row r="17" spans="6:7" ht="15" customHeight="1" x14ac:dyDescent="0.2"/>
    <row r="18" spans="6:7" ht="15" customHeight="1" x14ac:dyDescent="0.2">
      <c r="F18" s="2" t="s">
        <v>1425</v>
      </c>
      <c r="G18" s="2" t="s">
        <v>1429</v>
      </c>
    </row>
    <row r="19" spans="6:7" ht="15" customHeight="1" x14ac:dyDescent="0.2">
      <c r="F19" s="2" t="s">
        <v>1417</v>
      </c>
      <c r="G19" s="12">
        <f>SUM(Table3[RN Hours Contract])</f>
        <v>259.62277777777797</v>
      </c>
    </row>
    <row r="20" spans="6:7" ht="15" customHeight="1" x14ac:dyDescent="0.2">
      <c r="F20" s="2" t="s">
        <v>1418</v>
      </c>
      <c r="G20" s="12">
        <f>SUM(Table3[RN Admin Hours Contract])</f>
        <v>49.139555555555546</v>
      </c>
    </row>
    <row r="21" spans="6:7" ht="15" customHeight="1" x14ac:dyDescent="0.2">
      <c r="F21" s="2" t="s">
        <v>1419</v>
      </c>
      <c r="G21" s="12">
        <f>SUM(Table3[RN DON Hours Contract])</f>
        <v>37.234666666666669</v>
      </c>
    </row>
    <row r="22" spans="6:7" ht="15" customHeight="1" x14ac:dyDescent="0.2">
      <c r="F22" s="2" t="s">
        <v>1420</v>
      </c>
      <c r="G22" s="12">
        <f>SUM(Table3[LPN Hours Contract])</f>
        <v>940.47166666666658</v>
      </c>
    </row>
    <row r="23" spans="6:7" ht="15" customHeight="1" x14ac:dyDescent="0.2">
      <c r="F23" s="2" t="s">
        <v>1421</v>
      </c>
      <c r="G23" s="12">
        <f>SUM(Table3[LPN Admin Hours Contract])</f>
        <v>9.91</v>
      </c>
    </row>
    <row r="24" spans="6:7" ht="15" customHeight="1" x14ac:dyDescent="0.2">
      <c r="F24" s="2" t="s">
        <v>1422</v>
      </c>
      <c r="G24" s="12">
        <f>SUM(Table3[CNA Hours Contract])</f>
        <v>2389.8470000000007</v>
      </c>
    </row>
    <row r="25" spans="6:7" ht="15" customHeight="1" x14ac:dyDescent="0.2">
      <c r="F25" s="2" t="s">
        <v>1423</v>
      </c>
      <c r="G25" s="12">
        <f>SUM(Table3[NA TR Hours Contract])</f>
        <v>0.43033333333333335</v>
      </c>
    </row>
    <row r="26" spans="6:7" ht="15" customHeight="1" x14ac:dyDescent="0.2">
      <c r="F26" s="2" t="s">
        <v>1424</v>
      </c>
      <c r="G26" s="12">
        <f>SUM(Table3[Med Aide Hours Contract])</f>
        <v>322.3607777777778</v>
      </c>
    </row>
    <row r="27" spans="6:7" ht="15" customHeight="1" x14ac:dyDescent="0.2">
      <c r="F27" s="2" t="s">
        <v>1413</v>
      </c>
      <c r="G27" s="12">
        <f>SUM(G19:G26)</f>
        <v>4009.0167777777783</v>
      </c>
    </row>
    <row r="28" spans="6:7" ht="15" customHeight="1" x14ac:dyDescent="0.2">
      <c r="F28" s="2" t="s">
        <v>1428</v>
      </c>
      <c r="G28" s="26">
        <f>G27/G3</f>
        <v>3.8758151152255421E-2</v>
      </c>
    </row>
    <row r="29" spans="6:7" ht="15" customHeight="1" x14ac:dyDescent="0.2"/>
    <row r="30" spans="6:7" ht="15" customHeight="1" x14ac:dyDescent="0.2">
      <c r="G30" s="12"/>
    </row>
    <row r="31" spans="6:7" ht="15" customHeight="1" x14ac:dyDescent="0.2"/>
    <row r="32" spans="6:7" ht="15" customHeight="1" x14ac:dyDescent="0.2">
      <c r="F32" s="2" t="s">
        <v>1414</v>
      </c>
      <c r="G32" s="25" t="s">
        <v>1331</v>
      </c>
    </row>
    <row r="33" spans="6:7" ht="15" customHeight="1" x14ac:dyDescent="0.2">
      <c r="F33" s="28" t="s">
        <v>1393</v>
      </c>
      <c r="G33" s="22">
        <f>I3</f>
        <v>3.550871855470656</v>
      </c>
    </row>
    <row r="34" spans="6:7" ht="15" customHeight="1" x14ac:dyDescent="0.2">
      <c r="F34" s="12" t="s">
        <v>1426</v>
      </c>
      <c r="G34" s="22">
        <f>I5</f>
        <v>0.47279107493774997</v>
      </c>
    </row>
    <row r="35" spans="6:7" ht="15" customHeight="1" x14ac:dyDescent="0.2">
      <c r="F35" s="12" t="s">
        <v>1332</v>
      </c>
      <c r="G35" s="22">
        <f>I9</f>
        <v>0.78611926783273034</v>
      </c>
    </row>
    <row r="36" spans="6:7" ht="15" customHeight="1" x14ac:dyDescent="0.2">
      <c r="F36" s="12" t="s">
        <v>1430</v>
      </c>
      <c r="G36" s="22">
        <f>I12</f>
        <v>2.2919615127001722</v>
      </c>
    </row>
    <row r="37" spans="6:7" ht="15" customHeight="1" x14ac:dyDescent="0.2"/>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Data'!$F$32:$G$36</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15E93-1FB3-409E-A169-8E285B876A8C}">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1433</v>
      </c>
      <c r="D2" s="31"/>
    </row>
    <row r="3" spans="2:4" x14ac:dyDescent="0.2">
      <c r="C3" s="32" t="s">
        <v>1330</v>
      </c>
      <c r="D3" s="33" t="s">
        <v>1434</v>
      </c>
    </row>
    <row r="4" spans="2:4" x14ac:dyDescent="0.2">
      <c r="C4" s="34" t="s">
        <v>1331</v>
      </c>
      <c r="D4" s="35" t="s">
        <v>1435</v>
      </c>
    </row>
    <row r="5" spans="2:4" x14ac:dyDescent="0.2">
      <c r="C5" s="34" t="s">
        <v>1332</v>
      </c>
      <c r="D5" s="35" t="s">
        <v>1436</v>
      </c>
    </row>
    <row r="6" spans="2:4" ht="15.75" customHeight="1" x14ac:dyDescent="0.2">
      <c r="C6" s="34" t="s">
        <v>1389</v>
      </c>
      <c r="D6" s="35" t="s">
        <v>1437</v>
      </c>
    </row>
    <row r="7" spans="2:4" ht="15.5" customHeight="1" x14ac:dyDescent="0.2">
      <c r="C7" s="34" t="s">
        <v>1397</v>
      </c>
      <c r="D7" s="35" t="s">
        <v>1438</v>
      </c>
    </row>
    <row r="8" spans="2:4" x14ac:dyDescent="0.2">
      <c r="C8" s="34" t="s">
        <v>1439</v>
      </c>
      <c r="D8" s="35" t="s">
        <v>1440</v>
      </c>
    </row>
    <row r="9" spans="2:4" x14ac:dyDescent="0.2">
      <c r="C9" s="36" t="s">
        <v>1441</v>
      </c>
      <c r="D9" s="34" t="s">
        <v>1442</v>
      </c>
    </row>
    <row r="10" spans="2:4" x14ac:dyDescent="0.2">
      <c r="B10" s="37"/>
      <c r="C10" s="34" t="s">
        <v>1443</v>
      </c>
      <c r="D10" s="35" t="s">
        <v>1444</v>
      </c>
    </row>
    <row r="11" spans="2:4" x14ac:dyDescent="0.2">
      <c r="C11" s="34" t="s">
        <v>1445</v>
      </c>
      <c r="D11" s="35" t="s">
        <v>1446</v>
      </c>
    </row>
    <row r="12" spans="2:4" x14ac:dyDescent="0.2">
      <c r="C12" s="34" t="s">
        <v>1447</v>
      </c>
      <c r="D12" s="35" t="s">
        <v>1448</v>
      </c>
    </row>
    <row r="13" spans="2:4" x14ac:dyDescent="0.2">
      <c r="C13" s="34" t="s">
        <v>1443</v>
      </c>
      <c r="D13" s="35" t="s">
        <v>1444</v>
      </c>
    </row>
    <row r="14" spans="2:4" x14ac:dyDescent="0.2">
      <c r="C14" s="34" t="s">
        <v>1445</v>
      </c>
      <c r="D14" s="35" t="s">
        <v>1449</v>
      </c>
    </row>
    <row r="15" spans="2:4" x14ac:dyDescent="0.2">
      <c r="C15" s="38" t="s">
        <v>1447</v>
      </c>
      <c r="D15" s="39" t="s">
        <v>1448</v>
      </c>
    </row>
    <row r="17" spans="3:4" ht="24" x14ac:dyDescent="0.3">
      <c r="C17" s="30" t="s">
        <v>1450</v>
      </c>
      <c r="D17" s="31"/>
    </row>
    <row r="18" spans="3:4" x14ac:dyDescent="0.2">
      <c r="C18" s="34" t="s">
        <v>1331</v>
      </c>
      <c r="D18" s="35" t="s">
        <v>1451</v>
      </c>
    </row>
    <row r="19" spans="3:4" x14ac:dyDescent="0.2">
      <c r="C19" s="34" t="s">
        <v>1393</v>
      </c>
      <c r="D19" s="35" t="s">
        <v>1452</v>
      </c>
    </row>
    <row r="20" spans="3:4" x14ac:dyDescent="0.2">
      <c r="C20" s="36" t="s">
        <v>1453</v>
      </c>
      <c r="D20" s="34" t="s">
        <v>1454</v>
      </c>
    </row>
    <row r="21" spans="3:4" x14ac:dyDescent="0.2">
      <c r="C21" s="34" t="s">
        <v>1455</v>
      </c>
      <c r="D21" s="35" t="s">
        <v>1456</v>
      </c>
    </row>
    <row r="22" spans="3:4" x14ac:dyDescent="0.2">
      <c r="C22" s="34" t="s">
        <v>1457</v>
      </c>
      <c r="D22" s="35" t="s">
        <v>1458</v>
      </c>
    </row>
    <row r="23" spans="3:4" x14ac:dyDescent="0.2">
      <c r="C23" s="34" t="s">
        <v>1459</v>
      </c>
      <c r="D23" s="35" t="s">
        <v>1460</v>
      </c>
    </row>
    <row r="24" spans="3:4" x14ac:dyDescent="0.2">
      <c r="C24" s="34" t="s">
        <v>1461</v>
      </c>
      <c r="D24" s="35" t="s">
        <v>1462</v>
      </c>
    </row>
    <row r="25" spans="3:4" x14ac:dyDescent="0.2">
      <c r="C25" s="34" t="s">
        <v>1392</v>
      </c>
      <c r="D25" s="35" t="s">
        <v>1463</v>
      </c>
    </row>
    <row r="26" spans="3:4" x14ac:dyDescent="0.2">
      <c r="C26" s="34" t="s">
        <v>1457</v>
      </c>
      <c r="D26" s="35" t="s">
        <v>1458</v>
      </c>
    </row>
    <row r="27" spans="3:4" x14ac:dyDescent="0.2">
      <c r="C27" s="34" t="s">
        <v>1459</v>
      </c>
      <c r="D27" s="35" t="s">
        <v>1460</v>
      </c>
    </row>
    <row r="28" spans="3:4" x14ac:dyDescent="0.2">
      <c r="C28" s="38" t="s">
        <v>1461</v>
      </c>
      <c r="D28" s="39" t="s">
        <v>1462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2 2 7 a d c 4 6 - e 6 7 d - 4 4 3 9 - 9 9 f 0 - 5 f b e 7 0 9 a f 9 5 c "   x m l n s = " h t t p : / / s c h e m a s . m i c r o s o f t . c o m / D a t a M a s h u p " > A A A A A B Q D A A B Q S w M E F A A C A A g A L 2 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L 2 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9 n B F M o i k e 4 D g A A A B E A A A A T A B w A R m 9 y b X V s Y X M v U 2 V j d G l v b j E u b S C i G A A o o B Q A A A A A A A A A A A A A A A A A A A A A A A A A A A A r T k 0 u y c z P U w i G 0 I b W A F B L A Q I t A B Q A A g A I A C 9 n B F N + K R 6 K p A A A A P U A A A A S A A A A A A A A A A A A A A A A A A A A A A B D b 2 5 m a W c v U G F j a 2 F n Z S 5 4 b W x Q S w E C L Q A U A A I A C A A v Z w R T D 8 r p q 6 Q A A A D p A A A A E w A A A A A A A A A A A A A A A A D w A A A A W 0 N v b n R l b n R f V H l w Z X N d L n h t b F B L A Q I t A B Q A A g A I A C 9 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B O 0 l 4 B Q t I B O / l z P f 7 Y X e i g k R 4 J i b E 9 t j y A + S 4 v x 8 x N 9 A A A A A A O g A A A A A I A A C A A A A D R K q R L 0 b L G U S U s x p E O f B K 1 c e A F 3 K K M / s d 6 M T 7 l + j I / r l A A A A B t S w q W f P G V Q L C m y t J 2 r o A / U G 4 K j i j V I 8 / a 1 w j k U Y 8 0 N G E L P H 3 D s g H g Z B 9 6 e 1 t Q o a b V R 3 F 5 x o j l k 0 k 8 Z D 4 d s o + O 0 i 8 W t 0 / D N 4 w r Y q P k t 9 M s o E A A A A A b 6 J p i e / k L 9 V v J I J / f O u 8 w d Y g g f S 2 U F w 0 m A C k l U W J Z k P 0 w W V v x t R + 0 o e 6 E 7 b 8 P 9 6 Z T 5 z w d D K T B + s Q p s + 1 J D X U e < / 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90438F-65AC-4696-B849-6BA41A9EDB64}">
  <ds:schemaRefs>
    <ds:schemaRef ds:uri="http://schemas.microsoft.com/DataMashup"/>
  </ds:schemaRefs>
</ds:datastoreItem>
</file>

<file path=customXml/itemProps4.xml><?xml version="1.0" encoding="utf-8"?>
<ds:datastoreItem xmlns:ds="http://schemas.openxmlformats.org/officeDocument/2006/customXml" ds:itemID="{7D8F2965-B12E-452A-8843-79FC2160E3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2021-08-13T17:56:06Z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