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4.xml" ContentType="application/vnd.openxmlformats-officedocument.drawing+xml"/>
  <Override PartName="/xl/webextensions/webextension1.xml" ContentType="application/vnd.ms-office.webextension+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hidePivotFieldList="1" defaultThemeVersion="166925"/>
  <mc:AlternateContent xmlns:mc="http://schemas.openxmlformats.org/markup-compatibility/2006">
    <mc:Choice Requires="x15">
      <x15ac:absPath xmlns:x15ac="http://schemas.microsoft.com/office/spreadsheetml/2010/11/ac" url="/Users/hayleycronquist/Box Sync/*LTCCC/Data/State Staffing Data_edited[95]/"/>
    </mc:Choice>
  </mc:AlternateContent>
  <xr:revisionPtr revIDLastSave="0" documentId="13_ncr:1_{F4FB4680-970F-1240-8173-28C5FE36CD92}" xr6:coauthVersionLast="47" xr6:coauthVersionMax="47" xr10:uidLastSave="{00000000-0000-0000-0000-000000000000}"/>
  <bookViews>
    <workbookView xWindow="0" yWindow="500" windowWidth="28800" windowHeight="17500" xr2:uid="{67A66CE9-00D2-4A3F-AF07-D49C2DF022CA}"/>
  </bookViews>
  <sheets>
    <sheet name="Nurse" sheetId="6" r:id="rId1"/>
    <sheet name="Contract" sheetId="7" r:id="rId2"/>
    <sheet name="Non-Nurse" sheetId="8" r:id="rId3"/>
    <sheet name="Summary Data" sheetId="10" r:id="rId4"/>
    <sheet name="Charts" sheetId="11" r:id="rId5"/>
    <sheet name="Notes &amp; Glossary" sheetId="12" r:id="rId6"/>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 i="7" l="1"/>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3" i="7"/>
  <c r="K264" i="7"/>
  <c r="K265" i="7"/>
  <c r="K266" i="7"/>
  <c r="K267" i="7"/>
  <c r="K268" i="7"/>
  <c r="K269" i="7"/>
  <c r="K270" i="7"/>
  <c r="K271" i="7"/>
  <c r="K272" i="7"/>
  <c r="K273" i="7"/>
  <c r="K274" i="7"/>
  <c r="K275" i="7"/>
  <c r="K276" i="7"/>
  <c r="K277" i="7"/>
  <c r="K278" i="7"/>
  <c r="K279" i="7"/>
  <c r="K280" i="7"/>
  <c r="K281" i="7"/>
  <c r="K282" i="7"/>
  <c r="K283" i="7"/>
  <c r="K284" i="7"/>
  <c r="K285" i="7"/>
  <c r="K286" i="7"/>
  <c r="K287" i="7"/>
  <c r="K288" i="7"/>
  <c r="K289" i="7"/>
  <c r="K290" i="7"/>
  <c r="K291" i="7"/>
  <c r="K292" i="7"/>
  <c r="K293" i="7"/>
  <c r="K294" i="7"/>
  <c r="K295" i="7"/>
  <c r="K296" i="7"/>
  <c r="K297" i="7"/>
  <c r="K298" i="7"/>
  <c r="K299" i="7"/>
  <c r="K300" i="7"/>
  <c r="K301" i="7"/>
  <c r="K302" i="7"/>
  <c r="K303" i="7"/>
  <c r="K304" i="7"/>
  <c r="K305" i="7"/>
  <c r="K306" i="7"/>
  <c r="K307" i="7"/>
  <c r="K308" i="7"/>
  <c r="K309" i="7"/>
  <c r="K310" i="7"/>
  <c r="K311" i="7"/>
  <c r="K312" i="7"/>
  <c r="K313" i="7"/>
  <c r="K314" i="7"/>
  <c r="K315" i="7"/>
  <c r="K316" i="7"/>
  <c r="K317" i="7"/>
  <c r="K318" i="7"/>
  <c r="K319" i="7"/>
  <c r="K320" i="7"/>
  <c r="K321" i="7"/>
  <c r="K322" i="7"/>
  <c r="K323" i="7"/>
  <c r="K324" i="7"/>
  <c r="K325" i="7"/>
  <c r="K326" i="7"/>
  <c r="K327" i="7"/>
  <c r="K328" i="7"/>
  <c r="K329" i="7"/>
  <c r="K330" i="7"/>
  <c r="K331" i="7"/>
  <c r="K332" i="7"/>
  <c r="K333" i="7"/>
  <c r="K334" i="7"/>
  <c r="K335" i="7"/>
  <c r="K336" i="7"/>
  <c r="K337" i="7"/>
  <c r="K338" i="7"/>
  <c r="K339" i="7"/>
  <c r="K340" i="7"/>
  <c r="K341" i="7"/>
  <c r="K342" i="7"/>
  <c r="K343" i="7"/>
  <c r="K344" i="7"/>
  <c r="K345" i="7"/>
  <c r="K346" i="7"/>
  <c r="K347" i="7"/>
  <c r="K348" i="7"/>
  <c r="K349" i="7"/>
  <c r="K350" i="7"/>
  <c r="K351" i="7"/>
  <c r="K352" i="7"/>
  <c r="K353"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G29" i="10"/>
  <c r="H4" i="10"/>
  <c r="I2" i="6" l="1"/>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G2" i="6"/>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K2" i="6" l="1"/>
  <c r="L2" i="6"/>
  <c r="H2" i="6" s="1"/>
  <c r="P2" i="6"/>
  <c r="S2" i="6"/>
  <c r="W2" i="6"/>
  <c r="K3" i="6"/>
  <c r="L3" i="6"/>
  <c r="H3" i="6" s="1"/>
  <c r="P3" i="6"/>
  <c r="S3" i="6"/>
  <c r="W3" i="6"/>
  <c r="K4" i="6"/>
  <c r="L4" i="6"/>
  <c r="H4" i="6" s="1"/>
  <c r="P4" i="6"/>
  <c r="S4" i="6"/>
  <c r="W4" i="6"/>
  <c r="K5" i="6"/>
  <c r="L5" i="6"/>
  <c r="H5" i="6" s="1"/>
  <c r="P5" i="6"/>
  <c r="S5" i="6"/>
  <c r="W5" i="6"/>
  <c r="K6" i="6"/>
  <c r="L6" i="6"/>
  <c r="H6" i="6" s="1"/>
  <c r="P6" i="6"/>
  <c r="S6" i="6"/>
  <c r="W6" i="6"/>
  <c r="K7" i="6"/>
  <c r="L7" i="6"/>
  <c r="H7" i="6" s="1"/>
  <c r="P7" i="6"/>
  <c r="S7" i="6"/>
  <c r="W7" i="6"/>
  <c r="K8" i="6"/>
  <c r="L8" i="6"/>
  <c r="H8" i="6" s="1"/>
  <c r="P8" i="6"/>
  <c r="S8" i="6"/>
  <c r="W8" i="6"/>
  <c r="K9" i="6"/>
  <c r="L9" i="6"/>
  <c r="H9" i="6" s="1"/>
  <c r="P9" i="6"/>
  <c r="S9" i="6"/>
  <c r="W9" i="6"/>
  <c r="K10" i="6"/>
  <c r="L10" i="6"/>
  <c r="H10" i="6" s="1"/>
  <c r="P10" i="6"/>
  <c r="S10" i="6"/>
  <c r="W10" i="6"/>
  <c r="K11" i="6"/>
  <c r="L11" i="6"/>
  <c r="H11" i="6" s="1"/>
  <c r="P11" i="6"/>
  <c r="S11" i="6"/>
  <c r="W11" i="6"/>
  <c r="K12" i="6"/>
  <c r="L12" i="6"/>
  <c r="H12" i="6" s="1"/>
  <c r="P12" i="6"/>
  <c r="S12" i="6"/>
  <c r="W12" i="6"/>
  <c r="K13" i="6"/>
  <c r="L13" i="6"/>
  <c r="H13" i="6" s="1"/>
  <c r="P13" i="6"/>
  <c r="S13" i="6"/>
  <c r="W13" i="6"/>
  <c r="K14" i="6"/>
  <c r="L14" i="6"/>
  <c r="H14" i="6" s="1"/>
  <c r="P14" i="6"/>
  <c r="S14" i="6"/>
  <c r="W14" i="6"/>
  <c r="K15" i="6"/>
  <c r="L15" i="6"/>
  <c r="H15" i="6" s="1"/>
  <c r="P15" i="6"/>
  <c r="S15" i="6"/>
  <c r="W15" i="6"/>
  <c r="K16" i="6"/>
  <c r="L16" i="6"/>
  <c r="H16" i="6" s="1"/>
  <c r="P16" i="6"/>
  <c r="S16" i="6"/>
  <c r="W16" i="6"/>
  <c r="K17" i="6"/>
  <c r="L17" i="6"/>
  <c r="H17" i="6" s="1"/>
  <c r="P17" i="6"/>
  <c r="S17" i="6"/>
  <c r="W17" i="6"/>
  <c r="K18" i="6"/>
  <c r="L18" i="6"/>
  <c r="H18" i="6" s="1"/>
  <c r="P18" i="6"/>
  <c r="S18" i="6"/>
  <c r="W18" i="6"/>
  <c r="K19" i="6"/>
  <c r="L19" i="6"/>
  <c r="H19" i="6" s="1"/>
  <c r="P19" i="6"/>
  <c r="S19" i="6"/>
  <c r="W19" i="6"/>
  <c r="K20" i="6"/>
  <c r="L20" i="6"/>
  <c r="H20" i="6" s="1"/>
  <c r="P20" i="6"/>
  <c r="S20" i="6"/>
  <c r="W20" i="6"/>
  <c r="K21" i="6"/>
  <c r="L21" i="6"/>
  <c r="H21" i="6" s="1"/>
  <c r="P21" i="6"/>
  <c r="S21" i="6"/>
  <c r="W21" i="6"/>
  <c r="K22" i="6"/>
  <c r="L22" i="6"/>
  <c r="H22" i="6" s="1"/>
  <c r="P22" i="6"/>
  <c r="S22" i="6"/>
  <c r="W22" i="6"/>
  <c r="K23" i="6"/>
  <c r="L23" i="6"/>
  <c r="H23" i="6" s="1"/>
  <c r="P23" i="6"/>
  <c r="S23" i="6"/>
  <c r="W23" i="6"/>
  <c r="K24" i="6"/>
  <c r="L24" i="6"/>
  <c r="H24" i="6" s="1"/>
  <c r="P24" i="6"/>
  <c r="S24" i="6"/>
  <c r="W24" i="6"/>
  <c r="K25" i="6"/>
  <c r="L25" i="6"/>
  <c r="H25" i="6" s="1"/>
  <c r="P25" i="6"/>
  <c r="S25" i="6"/>
  <c r="W25" i="6"/>
  <c r="K26" i="6"/>
  <c r="L26" i="6"/>
  <c r="H26" i="6" s="1"/>
  <c r="P26" i="6"/>
  <c r="S26" i="6"/>
  <c r="W26" i="6"/>
  <c r="K27" i="6"/>
  <c r="L27" i="6"/>
  <c r="H27" i="6" s="1"/>
  <c r="P27" i="6"/>
  <c r="S27" i="6"/>
  <c r="W27" i="6"/>
  <c r="K28" i="6"/>
  <c r="L28" i="6"/>
  <c r="H28" i="6" s="1"/>
  <c r="P28" i="6"/>
  <c r="S28" i="6"/>
  <c r="W28" i="6"/>
  <c r="K29" i="6"/>
  <c r="L29" i="6"/>
  <c r="H29" i="6" s="1"/>
  <c r="P29" i="6"/>
  <c r="S29" i="6"/>
  <c r="W29" i="6"/>
  <c r="K30" i="6"/>
  <c r="L30" i="6"/>
  <c r="H30" i="6" s="1"/>
  <c r="P30" i="6"/>
  <c r="S30" i="6"/>
  <c r="W30" i="6"/>
  <c r="K31" i="6"/>
  <c r="L31" i="6"/>
  <c r="H31" i="6" s="1"/>
  <c r="P31" i="6"/>
  <c r="S31" i="6"/>
  <c r="W31" i="6"/>
  <c r="K32" i="6"/>
  <c r="L32" i="6"/>
  <c r="H32" i="6" s="1"/>
  <c r="P32" i="6"/>
  <c r="S32" i="6"/>
  <c r="W32" i="6"/>
  <c r="K33" i="6"/>
  <c r="L33" i="6"/>
  <c r="H33" i="6" s="1"/>
  <c r="P33" i="6"/>
  <c r="S33" i="6"/>
  <c r="W33" i="6"/>
  <c r="K34" i="6"/>
  <c r="L34" i="6"/>
  <c r="H34" i="6" s="1"/>
  <c r="P34" i="6"/>
  <c r="S34" i="6"/>
  <c r="W34" i="6"/>
  <c r="K35" i="6"/>
  <c r="L35" i="6"/>
  <c r="H35" i="6" s="1"/>
  <c r="P35" i="6"/>
  <c r="S35" i="6"/>
  <c r="W35" i="6"/>
  <c r="K36" i="6"/>
  <c r="L36" i="6"/>
  <c r="H36" i="6" s="1"/>
  <c r="P36" i="6"/>
  <c r="S36" i="6"/>
  <c r="W36" i="6"/>
  <c r="K37" i="6"/>
  <c r="L37" i="6"/>
  <c r="H37" i="6" s="1"/>
  <c r="P37" i="6"/>
  <c r="S37" i="6"/>
  <c r="W37" i="6"/>
  <c r="K38" i="6"/>
  <c r="L38" i="6"/>
  <c r="H38" i="6" s="1"/>
  <c r="P38" i="6"/>
  <c r="S38" i="6"/>
  <c r="W38" i="6"/>
  <c r="K39" i="6"/>
  <c r="L39" i="6"/>
  <c r="H39" i="6" s="1"/>
  <c r="P39" i="6"/>
  <c r="S39" i="6"/>
  <c r="W39" i="6"/>
  <c r="K40" i="6"/>
  <c r="L40" i="6"/>
  <c r="H40" i="6" s="1"/>
  <c r="P40" i="6"/>
  <c r="S40" i="6"/>
  <c r="W40" i="6"/>
  <c r="K41" i="6"/>
  <c r="L41" i="6"/>
  <c r="H41" i="6" s="1"/>
  <c r="P41" i="6"/>
  <c r="S41" i="6"/>
  <c r="W41" i="6"/>
  <c r="K42" i="6"/>
  <c r="L42" i="6"/>
  <c r="H42" i="6" s="1"/>
  <c r="P42" i="6"/>
  <c r="S42" i="6"/>
  <c r="W42" i="6"/>
  <c r="K43" i="6"/>
  <c r="L43" i="6"/>
  <c r="H43" i="6" s="1"/>
  <c r="P43" i="6"/>
  <c r="S43" i="6"/>
  <c r="W43" i="6"/>
  <c r="K44" i="6"/>
  <c r="L44" i="6"/>
  <c r="H44" i="6" s="1"/>
  <c r="P44" i="6"/>
  <c r="S44" i="6"/>
  <c r="W44" i="6"/>
  <c r="K45" i="6"/>
  <c r="L45" i="6"/>
  <c r="H45" i="6" s="1"/>
  <c r="P45" i="6"/>
  <c r="S45" i="6"/>
  <c r="W45" i="6"/>
  <c r="K46" i="6"/>
  <c r="L46" i="6"/>
  <c r="H46" i="6" s="1"/>
  <c r="P46" i="6"/>
  <c r="S46" i="6"/>
  <c r="W46" i="6"/>
  <c r="K47" i="6"/>
  <c r="L47" i="6"/>
  <c r="H47" i="6" s="1"/>
  <c r="P47" i="6"/>
  <c r="S47" i="6"/>
  <c r="W47" i="6"/>
  <c r="K48" i="6"/>
  <c r="L48" i="6"/>
  <c r="H48" i="6" s="1"/>
  <c r="P48" i="6"/>
  <c r="S48" i="6"/>
  <c r="W48" i="6"/>
  <c r="K49" i="6"/>
  <c r="L49" i="6"/>
  <c r="H49" i="6" s="1"/>
  <c r="P49" i="6"/>
  <c r="S49" i="6"/>
  <c r="W49" i="6"/>
  <c r="K50" i="6"/>
  <c r="L50" i="6"/>
  <c r="H50" i="6" s="1"/>
  <c r="P50" i="6"/>
  <c r="S50" i="6"/>
  <c r="W50" i="6"/>
  <c r="K51" i="6"/>
  <c r="L51" i="6"/>
  <c r="H51" i="6" s="1"/>
  <c r="P51" i="6"/>
  <c r="S51" i="6"/>
  <c r="W51" i="6"/>
  <c r="K52" i="6"/>
  <c r="L52" i="6"/>
  <c r="H52" i="6" s="1"/>
  <c r="P52" i="6"/>
  <c r="S52" i="6"/>
  <c r="W52" i="6"/>
  <c r="K53" i="6"/>
  <c r="L53" i="6"/>
  <c r="H53" i="6" s="1"/>
  <c r="P53" i="6"/>
  <c r="S53" i="6"/>
  <c r="W53" i="6"/>
  <c r="K54" i="6"/>
  <c r="L54" i="6"/>
  <c r="H54" i="6" s="1"/>
  <c r="P54" i="6"/>
  <c r="S54" i="6"/>
  <c r="W54" i="6"/>
  <c r="K55" i="6"/>
  <c r="L55" i="6"/>
  <c r="H55" i="6" s="1"/>
  <c r="P55" i="6"/>
  <c r="S55" i="6"/>
  <c r="W55" i="6"/>
  <c r="K56" i="6"/>
  <c r="L56" i="6"/>
  <c r="H56" i="6" s="1"/>
  <c r="P56" i="6"/>
  <c r="S56" i="6"/>
  <c r="W56" i="6"/>
  <c r="K57" i="6"/>
  <c r="L57" i="6"/>
  <c r="H57" i="6" s="1"/>
  <c r="P57" i="6"/>
  <c r="S57" i="6"/>
  <c r="W57" i="6"/>
  <c r="K58" i="6"/>
  <c r="L58" i="6"/>
  <c r="H58" i="6" s="1"/>
  <c r="P58" i="6"/>
  <c r="S58" i="6"/>
  <c r="W58" i="6"/>
  <c r="K59" i="6"/>
  <c r="L59" i="6"/>
  <c r="H59" i="6" s="1"/>
  <c r="P59" i="6"/>
  <c r="S59" i="6"/>
  <c r="W59" i="6"/>
  <c r="K60" i="6"/>
  <c r="L60" i="6"/>
  <c r="H60" i="6" s="1"/>
  <c r="P60" i="6"/>
  <c r="S60" i="6"/>
  <c r="W60" i="6"/>
  <c r="K61" i="6"/>
  <c r="L61" i="6"/>
  <c r="H61" i="6" s="1"/>
  <c r="P61" i="6"/>
  <c r="S61" i="6"/>
  <c r="W61" i="6"/>
  <c r="K62" i="6"/>
  <c r="L62" i="6"/>
  <c r="H62" i="6" s="1"/>
  <c r="P62" i="6"/>
  <c r="S62" i="6"/>
  <c r="W62" i="6"/>
  <c r="K63" i="6"/>
  <c r="L63" i="6"/>
  <c r="H63" i="6" s="1"/>
  <c r="P63" i="6"/>
  <c r="S63" i="6"/>
  <c r="W63" i="6"/>
  <c r="K64" i="6"/>
  <c r="L64" i="6"/>
  <c r="H64" i="6" s="1"/>
  <c r="P64" i="6"/>
  <c r="S64" i="6"/>
  <c r="W64" i="6"/>
  <c r="K65" i="6"/>
  <c r="L65" i="6"/>
  <c r="H65" i="6" s="1"/>
  <c r="P65" i="6"/>
  <c r="S65" i="6"/>
  <c r="W65" i="6"/>
  <c r="K66" i="6"/>
  <c r="L66" i="6"/>
  <c r="H66" i="6" s="1"/>
  <c r="P66" i="6"/>
  <c r="S66" i="6"/>
  <c r="W66" i="6"/>
  <c r="K67" i="6"/>
  <c r="L67" i="6"/>
  <c r="H67" i="6" s="1"/>
  <c r="P67" i="6"/>
  <c r="S67" i="6"/>
  <c r="W67" i="6"/>
  <c r="K68" i="6"/>
  <c r="L68" i="6"/>
  <c r="H68" i="6" s="1"/>
  <c r="P68" i="6"/>
  <c r="S68" i="6"/>
  <c r="W68" i="6"/>
  <c r="K69" i="6"/>
  <c r="L69" i="6"/>
  <c r="H69" i="6" s="1"/>
  <c r="P69" i="6"/>
  <c r="S69" i="6"/>
  <c r="W69" i="6"/>
  <c r="K70" i="6"/>
  <c r="L70" i="6"/>
  <c r="H70" i="6" s="1"/>
  <c r="P70" i="6"/>
  <c r="S70" i="6"/>
  <c r="W70" i="6"/>
  <c r="K71" i="6"/>
  <c r="L71" i="6"/>
  <c r="H71" i="6" s="1"/>
  <c r="P71" i="6"/>
  <c r="S71" i="6"/>
  <c r="W71" i="6"/>
  <c r="K72" i="6"/>
  <c r="L72" i="6"/>
  <c r="H72" i="6" s="1"/>
  <c r="P72" i="6"/>
  <c r="S72" i="6"/>
  <c r="W72" i="6"/>
  <c r="K73" i="6"/>
  <c r="L73" i="6"/>
  <c r="H73" i="6" s="1"/>
  <c r="P73" i="6"/>
  <c r="S73" i="6"/>
  <c r="W73" i="6"/>
  <c r="K74" i="6"/>
  <c r="L74" i="6"/>
  <c r="H74" i="6" s="1"/>
  <c r="P74" i="6"/>
  <c r="S74" i="6"/>
  <c r="W74" i="6"/>
  <c r="K75" i="6"/>
  <c r="L75" i="6"/>
  <c r="H75" i="6" s="1"/>
  <c r="P75" i="6"/>
  <c r="S75" i="6"/>
  <c r="W75" i="6"/>
  <c r="K76" i="6"/>
  <c r="L76" i="6"/>
  <c r="H76" i="6" s="1"/>
  <c r="P76" i="6"/>
  <c r="S76" i="6"/>
  <c r="W76" i="6"/>
  <c r="K77" i="6"/>
  <c r="L77" i="6"/>
  <c r="H77" i="6" s="1"/>
  <c r="P77" i="6"/>
  <c r="S77" i="6"/>
  <c r="W77" i="6"/>
  <c r="K78" i="6"/>
  <c r="L78" i="6"/>
  <c r="H78" i="6" s="1"/>
  <c r="P78" i="6"/>
  <c r="S78" i="6"/>
  <c r="W78" i="6"/>
  <c r="K79" i="6"/>
  <c r="L79" i="6"/>
  <c r="H79" i="6" s="1"/>
  <c r="P79" i="6"/>
  <c r="S79" i="6"/>
  <c r="W79" i="6"/>
  <c r="K80" i="6"/>
  <c r="L80" i="6"/>
  <c r="H80" i="6" s="1"/>
  <c r="P80" i="6"/>
  <c r="S80" i="6"/>
  <c r="W80" i="6"/>
  <c r="K81" i="6"/>
  <c r="L81" i="6"/>
  <c r="H81" i="6" s="1"/>
  <c r="P81" i="6"/>
  <c r="S81" i="6"/>
  <c r="W81" i="6"/>
  <c r="K82" i="6"/>
  <c r="L82" i="6"/>
  <c r="H82" i="6" s="1"/>
  <c r="P82" i="6"/>
  <c r="S82" i="6"/>
  <c r="W82" i="6"/>
  <c r="K83" i="6"/>
  <c r="L83" i="6"/>
  <c r="H83" i="6" s="1"/>
  <c r="P83" i="6"/>
  <c r="S83" i="6"/>
  <c r="W83" i="6"/>
  <c r="K84" i="6"/>
  <c r="L84" i="6"/>
  <c r="H84" i="6" s="1"/>
  <c r="P84" i="6"/>
  <c r="S84" i="6"/>
  <c r="W84" i="6"/>
  <c r="K85" i="6"/>
  <c r="L85" i="6"/>
  <c r="H85" i="6" s="1"/>
  <c r="P85" i="6"/>
  <c r="S85" i="6"/>
  <c r="W85" i="6"/>
  <c r="K86" i="6"/>
  <c r="L86" i="6"/>
  <c r="H86" i="6" s="1"/>
  <c r="P86" i="6"/>
  <c r="S86" i="6"/>
  <c r="W86" i="6"/>
  <c r="K87" i="6"/>
  <c r="L87" i="6"/>
  <c r="H87" i="6" s="1"/>
  <c r="P87" i="6"/>
  <c r="S87" i="6"/>
  <c r="W87" i="6"/>
  <c r="K88" i="6"/>
  <c r="L88" i="6"/>
  <c r="H88" i="6" s="1"/>
  <c r="P88" i="6"/>
  <c r="S88" i="6"/>
  <c r="W88" i="6"/>
  <c r="K89" i="6"/>
  <c r="L89" i="6"/>
  <c r="H89" i="6" s="1"/>
  <c r="P89" i="6"/>
  <c r="S89" i="6"/>
  <c r="W89" i="6"/>
  <c r="K90" i="6"/>
  <c r="L90" i="6"/>
  <c r="H90" i="6" s="1"/>
  <c r="P90" i="6"/>
  <c r="S90" i="6"/>
  <c r="W90" i="6"/>
  <c r="K91" i="6"/>
  <c r="L91" i="6"/>
  <c r="H91" i="6" s="1"/>
  <c r="P91" i="6"/>
  <c r="S91" i="6"/>
  <c r="W91" i="6"/>
  <c r="K92" i="6"/>
  <c r="L92" i="6"/>
  <c r="H92" i="6" s="1"/>
  <c r="P92" i="6"/>
  <c r="S92" i="6"/>
  <c r="W92" i="6"/>
  <c r="K93" i="6"/>
  <c r="L93" i="6"/>
  <c r="H93" i="6" s="1"/>
  <c r="P93" i="6"/>
  <c r="S93" i="6"/>
  <c r="W93" i="6"/>
  <c r="K94" i="6"/>
  <c r="L94" i="6"/>
  <c r="H94" i="6" s="1"/>
  <c r="P94" i="6"/>
  <c r="S94" i="6"/>
  <c r="W94" i="6"/>
  <c r="K95" i="6"/>
  <c r="L95" i="6"/>
  <c r="H95" i="6" s="1"/>
  <c r="P95" i="6"/>
  <c r="S95" i="6"/>
  <c r="W95" i="6"/>
  <c r="K96" i="6"/>
  <c r="L96" i="6"/>
  <c r="H96" i="6" s="1"/>
  <c r="P96" i="6"/>
  <c r="S96" i="6"/>
  <c r="W96" i="6"/>
  <c r="K97" i="6"/>
  <c r="L97" i="6"/>
  <c r="H97" i="6" s="1"/>
  <c r="P97" i="6"/>
  <c r="S97" i="6"/>
  <c r="W97" i="6"/>
  <c r="K98" i="6"/>
  <c r="L98" i="6"/>
  <c r="H98" i="6" s="1"/>
  <c r="P98" i="6"/>
  <c r="S98" i="6"/>
  <c r="W98" i="6"/>
  <c r="K99" i="6"/>
  <c r="L99" i="6"/>
  <c r="H99" i="6" s="1"/>
  <c r="P99" i="6"/>
  <c r="S99" i="6"/>
  <c r="W99" i="6"/>
  <c r="K100" i="6"/>
  <c r="L100" i="6"/>
  <c r="H100" i="6" s="1"/>
  <c r="P100" i="6"/>
  <c r="S100" i="6"/>
  <c r="W100" i="6"/>
  <c r="K101" i="6"/>
  <c r="L101" i="6"/>
  <c r="H101" i="6" s="1"/>
  <c r="P101" i="6"/>
  <c r="S101" i="6"/>
  <c r="W101" i="6"/>
  <c r="K102" i="6"/>
  <c r="L102" i="6"/>
  <c r="H102" i="6" s="1"/>
  <c r="P102" i="6"/>
  <c r="S102" i="6"/>
  <c r="W102" i="6"/>
  <c r="K103" i="6"/>
  <c r="L103" i="6"/>
  <c r="H103" i="6" s="1"/>
  <c r="P103" i="6"/>
  <c r="S103" i="6"/>
  <c r="W103" i="6"/>
  <c r="K104" i="6"/>
  <c r="L104" i="6"/>
  <c r="H104" i="6" s="1"/>
  <c r="P104" i="6"/>
  <c r="S104" i="6"/>
  <c r="W104" i="6"/>
  <c r="K105" i="6"/>
  <c r="L105" i="6"/>
  <c r="H105" i="6" s="1"/>
  <c r="P105" i="6"/>
  <c r="S105" i="6"/>
  <c r="W105" i="6"/>
  <c r="K106" i="6"/>
  <c r="L106" i="6"/>
  <c r="H106" i="6" s="1"/>
  <c r="P106" i="6"/>
  <c r="S106" i="6"/>
  <c r="W106" i="6"/>
  <c r="K107" i="6"/>
  <c r="L107" i="6"/>
  <c r="H107" i="6" s="1"/>
  <c r="P107" i="6"/>
  <c r="S107" i="6"/>
  <c r="W107" i="6"/>
  <c r="K108" i="6"/>
  <c r="L108" i="6"/>
  <c r="H108" i="6" s="1"/>
  <c r="P108" i="6"/>
  <c r="S108" i="6"/>
  <c r="W108" i="6"/>
  <c r="K109" i="6"/>
  <c r="L109" i="6"/>
  <c r="H109" i="6" s="1"/>
  <c r="P109" i="6"/>
  <c r="S109" i="6"/>
  <c r="W109" i="6"/>
  <c r="K110" i="6"/>
  <c r="L110" i="6"/>
  <c r="H110" i="6" s="1"/>
  <c r="P110" i="6"/>
  <c r="S110" i="6"/>
  <c r="W110" i="6"/>
  <c r="K111" i="6"/>
  <c r="L111" i="6"/>
  <c r="H111" i="6" s="1"/>
  <c r="P111" i="6"/>
  <c r="S111" i="6"/>
  <c r="W111" i="6"/>
  <c r="K112" i="6"/>
  <c r="L112" i="6"/>
  <c r="H112" i="6" s="1"/>
  <c r="P112" i="6"/>
  <c r="S112" i="6"/>
  <c r="W112" i="6"/>
  <c r="K113" i="6"/>
  <c r="L113" i="6"/>
  <c r="H113" i="6" s="1"/>
  <c r="P113" i="6"/>
  <c r="S113" i="6"/>
  <c r="W113" i="6"/>
  <c r="K114" i="6"/>
  <c r="L114" i="6"/>
  <c r="H114" i="6" s="1"/>
  <c r="P114" i="6"/>
  <c r="S114" i="6"/>
  <c r="W114" i="6"/>
  <c r="K115" i="6"/>
  <c r="L115" i="6"/>
  <c r="H115" i="6" s="1"/>
  <c r="P115" i="6"/>
  <c r="S115" i="6"/>
  <c r="W115" i="6"/>
  <c r="K116" i="6"/>
  <c r="L116" i="6"/>
  <c r="H116" i="6" s="1"/>
  <c r="P116" i="6"/>
  <c r="S116" i="6"/>
  <c r="W116" i="6"/>
  <c r="K117" i="6"/>
  <c r="L117" i="6"/>
  <c r="H117" i="6" s="1"/>
  <c r="P117" i="6"/>
  <c r="S117" i="6"/>
  <c r="W117" i="6"/>
  <c r="K118" i="6"/>
  <c r="L118" i="6"/>
  <c r="H118" i="6" s="1"/>
  <c r="P118" i="6"/>
  <c r="S118" i="6"/>
  <c r="W118" i="6"/>
  <c r="K119" i="6"/>
  <c r="L119" i="6"/>
  <c r="H119" i="6" s="1"/>
  <c r="P119" i="6"/>
  <c r="S119" i="6"/>
  <c r="W119" i="6"/>
  <c r="K120" i="6"/>
  <c r="L120" i="6"/>
  <c r="H120" i="6" s="1"/>
  <c r="P120" i="6"/>
  <c r="S120" i="6"/>
  <c r="W120" i="6"/>
  <c r="K121" i="6"/>
  <c r="L121" i="6"/>
  <c r="H121" i="6" s="1"/>
  <c r="P121" i="6"/>
  <c r="S121" i="6"/>
  <c r="W121" i="6"/>
  <c r="K122" i="6"/>
  <c r="L122" i="6"/>
  <c r="H122" i="6" s="1"/>
  <c r="P122" i="6"/>
  <c r="S122" i="6"/>
  <c r="W122" i="6"/>
  <c r="K123" i="6"/>
  <c r="L123" i="6"/>
  <c r="H123" i="6" s="1"/>
  <c r="P123" i="6"/>
  <c r="S123" i="6"/>
  <c r="W123" i="6"/>
  <c r="K124" i="6"/>
  <c r="L124" i="6"/>
  <c r="H124" i="6" s="1"/>
  <c r="P124" i="6"/>
  <c r="S124" i="6"/>
  <c r="W124" i="6"/>
  <c r="K125" i="6"/>
  <c r="L125" i="6"/>
  <c r="H125" i="6" s="1"/>
  <c r="P125" i="6"/>
  <c r="S125" i="6"/>
  <c r="W125" i="6"/>
  <c r="K126" i="6"/>
  <c r="L126" i="6"/>
  <c r="H126" i="6" s="1"/>
  <c r="P126" i="6"/>
  <c r="S126" i="6"/>
  <c r="W126" i="6"/>
  <c r="K127" i="6"/>
  <c r="L127" i="6"/>
  <c r="H127" i="6" s="1"/>
  <c r="P127" i="6"/>
  <c r="S127" i="6"/>
  <c r="W127" i="6"/>
  <c r="K128" i="6"/>
  <c r="L128" i="6"/>
  <c r="H128" i="6" s="1"/>
  <c r="P128" i="6"/>
  <c r="S128" i="6"/>
  <c r="W128" i="6"/>
  <c r="K129" i="6"/>
  <c r="L129" i="6"/>
  <c r="H129" i="6" s="1"/>
  <c r="P129" i="6"/>
  <c r="S129" i="6"/>
  <c r="W129" i="6"/>
  <c r="K130" i="6"/>
  <c r="L130" i="6"/>
  <c r="H130" i="6" s="1"/>
  <c r="P130" i="6"/>
  <c r="S130" i="6"/>
  <c r="W130" i="6"/>
  <c r="K131" i="6"/>
  <c r="L131" i="6"/>
  <c r="H131" i="6" s="1"/>
  <c r="P131" i="6"/>
  <c r="S131" i="6"/>
  <c r="W131" i="6"/>
  <c r="K132" i="6"/>
  <c r="L132" i="6"/>
  <c r="H132" i="6" s="1"/>
  <c r="P132" i="6"/>
  <c r="S132" i="6"/>
  <c r="W132" i="6"/>
  <c r="K133" i="6"/>
  <c r="L133" i="6"/>
  <c r="H133" i="6" s="1"/>
  <c r="P133" i="6"/>
  <c r="S133" i="6"/>
  <c r="W133" i="6"/>
  <c r="K134" i="6"/>
  <c r="L134" i="6"/>
  <c r="H134" i="6" s="1"/>
  <c r="P134" i="6"/>
  <c r="S134" i="6"/>
  <c r="W134" i="6"/>
  <c r="K135" i="6"/>
  <c r="L135" i="6"/>
  <c r="P135" i="6"/>
  <c r="S135" i="6"/>
  <c r="W135" i="6"/>
  <c r="K136" i="6"/>
  <c r="L136" i="6"/>
  <c r="P136" i="6"/>
  <c r="S136" i="6"/>
  <c r="W136" i="6"/>
  <c r="K137" i="6"/>
  <c r="L137" i="6"/>
  <c r="P137" i="6"/>
  <c r="S137" i="6"/>
  <c r="W137" i="6"/>
  <c r="K138" i="6"/>
  <c r="L138" i="6"/>
  <c r="P138" i="6"/>
  <c r="S138" i="6"/>
  <c r="W138" i="6"/>
  <c r="K139" i="6"/>
  <c r="L139" i="6"/>
  <c r="P139" i="6"/>
  <c r="S139" i="6"/>
  <c r="W139" i="6"/>
  <c r="K140" i="6"/>
  <c r="L140" i="6"/>
  <c r="P140" i="6"/>
  <c r="S140" i="6"/>
  <c r="W140" i="6"/>
  <c r="K141" i="6"/>
  <c r="L141" i="6"/>
  <c r="P141" i="6"/>
  <c r="S141" i="6"/>
  <c r="W141" i="6"/>
  <c r="K142" i="6"/>
  <c r="L142" i="6"/>
  <c r="P142" i="6"/>
  <c r="S142" i="6"/>
  <c r="W142" i="6"/>
  <c r="K143" i="6"/>
  <c r="L143" i="6"/>
  <c r="P143" i="6"/>
  <c r="S143" i="6"/>
  <c r="W143" i="6"/>
  <c r="K144" i="6"/>
  <c r="L144" i="6"/>
  <c r="P144" i="6"/>
  <c r="S144" i="6"/>
  <c r="W144" i="6"/>
  <c r="K145" i="6"/>
  <c r="L145" i="6"/>
  <c r="P145" i="6"/>
  <c r="S145" i="6"/>
  <c r="W145" i="6"/>
  <c r="K146" i="6"/>
  <c r="L146" i="6"/>
  <c r="P146" i="6"/>
  <c r="S146" i="6"/>
  <c r="W146" i="6"/>
  <c r="K147" i="6"/>
  <c r="L147" i="6"/>
  <c r="P147" i="6"/>
  <c r="S147" i="6"/>
  <c r="W147" i="6"/>
  <c r="K148" i="6"/>
  <c r="L148" i="6"/>
  <c r="P148" i="6"/>
  <c r="S148" i="6"/>
  <c r="W148" i="6"/>
  <c r="K149" i="6"/>
  <c r="L149" i="6"/>
  <c r="P149" i="6"/>
  <c r="S149" i="6"/>
  <c r="W149" i="6"/>
  <c r="K150" i="6"/>
  <c r="L150" i="6"/>
  <c r="P150" i="6"/>
  <c r="S150" i="6"/>
  <c r="W150" i="6"/>
  <c r="K151" i="6"/>
  <c r="L151" i="6"/>
  <c r="P151" i="6"/>
  <c r="S151" i="6"/>
  <c r="W151" i="6"/>
  <c r="K152" i="6"/>
  <c r="L152" i="6"/>
  <c r="P152" i="6"/>
  <c r="S152" i="6"/>
  <c r="W152" i="6"/>
  <c r="K153" i="6"/>
  <c r="L153" i="6"/>
  <c r="P153" i="6"/>
  <c r="S153" i="6"/>
  <c r="W153" i="6"/>
  <c r="K154" i="6"/>
  <c r="L154" i="6"/>
  <c r="P154" i="6"/>
  <c r="S154" i="6"/>
  <c r="W154" i="6"/>
  <c r="K155" i="6"/>
  <c r="L155" i="6"/>
  <c r="P155" i="6"/>
  <c r="S155" i="6"/>
  <c r="W155" i="6"/>
  <c r="K156" i="6"/>
  <c r="L156" i="6"/>
  <c r="P156" i="6"/>
  <c r="S156" i="6"/>
  <c r="W156" i="6"/>
  <c r="K157" i="6"/>
  <c r="L157" i="6"/>
  <c r="P157" i="6"/>
  <c r="S157" i="6"/>
  <c r="W157" i="6"/>
  <c r="K158" i="6"/>
  <c r="L158" i="6"/>
  <c r="P158" i="6"/>
  <c r="S158" i="6"/>
  <c r="W158" i="6"/>
  <c r="K159" i="6"/>
  <c r="L159" i="6"/>
  <c r="P159" i="6"/>
  <c r="S159" i="6"/>
  <c r="W159" i="6"/>
  <c r="K160" i="6"/>
  <c r="L160" i="6"/>
  <c r="P160" i="6"/>
  <c r="S160" i="6"/>
  <c r="W160" i="6"/>
  <c r="K161" i="6"/>
  <c r="L161" i="6"/>
  <c r="P161" i="6"/>
  <c r="S161" i="6"/>
  <c r="W161" i="6"/>
  <c r="K162" i="6"/>
  <c r="L162" i="6"/>
  <c r="P162" i="6"/>
  <c r="S162" i="6"/>
  <c r="W162" i="6"/>
  <c r="K163" i="6"/>
  <c r="L163" i="6"/>
  <c r="P163" i="6"/>
  <c r="S163" i="6"/>
  <c r="W163" i="6"/>
  <c r="K164" i="6"/>
  <c r="L164" i="6"/>
  <c r="P164" i="6"/>
  <c r="S164" i="6"/>
  <c r="W164" i="6"/>
  <c r="K165" i="6"/>
  <c r="L165" i="6"/>
  <c r="P165" i="6"/>
  <c r="S165" i="6"/>
  <c r="W165" i="6"/>
  <c r="K166" i="6"/>
  <c r="L166" i="6"/>
  <c r="P166" i="6"/>
  <c r="S166" i="6"/>
  <c r="W166" i="6"/>
  <c r="K167" i="6"/>
  <c r="L167" i="6"/>
  <c r="P167" i="6"/>
  <c r="S167" i="6"/>
  <c r="W167" i="6"/>
  <c r="K168" i="6"/>
  <c r="L168" i="6"/>
  <c r="P168" i="6"/>
  <c r="S168" i="6"/>
  <c r="W168" i="6"/>
  <c r="K169" i="6"/>
  <c r="L169" i="6"/>
  <c r="P169" i="6"/>
  <c r="S169" i="6"/>
  <c r="W169" i="6"/>
  <c r="K170" i="6"/>
  <c r="L170" i="6"/>
  <c r="P170" i="6"/>
  <c r="S170" i="6"/>
  <c r="W170" i="6"/>
  <c r="K171" i="6"/>
  <c r="L171" i="6"/>
  <c r="P171" i="6"/>
  <c r="S171" i="6"/>
  <c r="W171" i="6"/>
  <c r="K172" i="6"/>
  <c r="L172" i="6"/>
  <c r="P172" i="6"/>
  <c r="S172" i="6"/>
  <c r="W172" i="6"/>
  <c r="K173" i="6"/>
  <c r="L173" i="6"/>
  <c r="P173" i="6"/>
  <c r="S173" i="6"/>
  <c r="W173" i="6"/>
  <c r="K174" i="6"/>
  <c r="L174" i="6"/>
  <c r="P174" i="6"/>
  <c r="S174" i="6"/>
  <c r="W174" i="6"/>
  <c r="K175" i="6"/>
  <c r="L175" i="6"/>
  <c r="P175" i="6"/>
  <c r="S175" i="6"/>
  <c r="W175" i="6"/>
  <c r="K176" i="6"/>
  <c r="L176" i="6"/>
  <c r="P176" i="6"/>
  <c r="S176" i="6"/>
  <c r="W176" i="6"/>
  <c r="K177" i="6"/>
  <c r="L177" i="6"/>
  <c r="P177" i="6"/>
  <c r="S177" i="6"/>
  <c r="W177" i="6"/>
  <c r="K178" i="6"/>
  <c r="L178" i="6"/>
  <c r="P178" i="6"/>
  <c r="S178" i="6"/>
  <c r="W178" i="6"/>
  <c r="K179" i="6"/>
  <c r="L179" i="6"/>
  <c r="P179" i="6"/>
  <c r="S179" i="6"/>
  <c r="W179" i="6"/>
  <c r="K180" i="6"/>
  <c r="L180" i="6"/>
  <c r="P180" i="6"/>
  <c r="S180" i="6"/>
  <c r="W180" i="6"/>
  <c r="K181" i="6"/>
  <c r="L181" i="6"/>
  <c r="P181" i="6"/>
  <c r="S181" i="6"/>
  <c r="W181" i="6"/>
  <c r="K182" i="6"/>
  <c r="L182" i="6"/>
  <c r="P182" i="6"/>
  <c r="S182" i="6"/>
  <c r="W182" i="6"/>
  <c r="K183" i="6"/>
  <c r="L183" i="6"/>
  <c r="P183" i="6"/>
  <c r="S183" i="6"/>
  <c r="W183" i="6"/>
  <c r="K184" i="6"/>
  <c r="L184" i="6"/>
  <c r="P184" i="6"/>
  <c r="S184" i="6"/>
  <c r="W184" i="6"/>
  <c r="K185" i="6"/>
  <c r="L185" i="6"/>
  <c r="P185" i="6"/>
  <c r="S185" i="6"/>
  <c r="W185" i="6"/>
  <c r="K186" i="6"/>
  <c r="L186" i="6"/>
  <c r="H186" i="6" s="1"/>
  <c r="P186" i="6"/>
  <c r="S186" i="6"/>
  <c r="W186" i="6"/>
  <c r="K187" i="6"/>
  <c r="L187" i="6"/>
  <c r="H187" i="6" s="1"/>
  <c r="P187" i="6"/>
  <c r="S187" i="6"/>
  <c r="W187" i="6"/>
  <c r="K188" i="6"/>
  <c r="L188" i="6"/>
  <c r="H188" i="6" s="1"/>
  <c r="P188" i="6"/>
  <c r="S188" i="6"/>
  <c r="W188" i="6"/>
  <c r="K189" i="6"/>
  <c r="L189" i="6"/>
  <c r="H189" i="6" s="1"/>
  <c r="P189" i="6"/>
  <c r="S189" i="6"/>
  <c r="W189" i="6"/>
  <c r="K190" i="6"/>
  <c r="L190" i="6"/>
  <c r="H190" i="6" s="1"/>
  <c r="P190" i="6"/>
  <c r="S190" i="6"/>
  <c r="W190" i="6"/>
  <c r="K191" i="6"/>
  <c r="L191" i="6"/>
  <c r="H191" i="6" s="1"/>
  <c r="P191" i="6"/>
  <c r="S191" i="6"/>
  <c r="W191" i="6"/>
  <c r="K192" i="6"/>
  <c r="L192" i="6"/>
  <c r="H192" i="6" s="1"/>
  <c r="P192" i="6"/>
  <c r="S192" i="6"/>
  <c r="W192" i="6"/>
  <c r="K193" i="6"/>
  <c r="L193" i="6"/>
  <c r="H193" i="6" s="1"/>
  <c r="P193" i="6"/>
  <c r="S193" i="6"/>
  <c r="W193" i="6"/>
  <c r="K194" i="6"/>
  <c r="L194" i="6"/>
  <c r="H194" i="6" s="1"/>
  <c r="P194" i="6"/>
  <c r="S194" i="6"/>
  <c r="W194" i="6"/>
  <c r="K195" i="6"/>
  <c r="L195" i="6"/>
  <c r="H195" i="6" s="1"/>
  <c r="P195" i="6"/>
  <c r="S195" i="6"/>
  <c r="W195" i="6"/>
  <c r="K196" i="6"/>
  <c r="L196" i="6"/>
  <c r="H196" i="6" s="1"/>
  <c r="P196" i="6"/>
  <c r="S196" i="6"/>
  <c r="W196" i="6"/>
  <c r="K197" i="6"/>
  <c r="L197" i="6"/>
  <c r="H197" i="6" s="1"/>
  <c r="P197" i="6"/>
  <c r="S197" i="6"/>
  <c r="W197" i="6"/>
  <c r="K198" i="6"/>
  <c r="L198" i="6"/>
  <c r="H198" i="6" s="1"/>
  <c r="P198" i="6"/>
  <c r="S198" i="6"/>
  <c r="W198" i="6"/>
  <c r="K199" i="6"/>
  <c r="L199" i="6"/>
  <c r="H199" i="6" s="1"/>
  <c r="P199" i="6"/>
  <c r="S199" i="6"/>
  <c r="W199" i="6"/>
  <c r="K200" i="6"/>
  <c r="L200" i="6"/>
  <c r="H200" i="6" s="1"/>
  <c r="P200" i="6"/>
  <c r="S200" i="6"/>
  <c r="W200" i="6"/>
  <c r="K201" i="6"/>
  <c r="L201" i="6"/>
  <c r="H201" i="6" s="1"/>
  <c r="P201" i="6"/>
  <c r="S201" i="6"/>
  <c r="W201" i="6"/>
  <c r="K202" i="6"/>
  <c r="L202" i="6"/>
  <c r="H202" i="6" s="1"/>
  <c r="P202" i="6"/>
  <c r="S202" i="6"/>
  <c r="W202" i="6"/>
  <c r="K203" i="6"/>
  <c r="L203" i="6"/>
  <c r="H203" i="6" s="1"/>
  <c r="P203" i="6"/>
  <c r="S203" i="6"/>
  <c r="W203" i="6"/>
  <c r="K204" i="6"/>
  <c r="L204" i="6"/>
  <c r="H204" i="6" s="1"/>
  <c r="P204" i="6"/>
  <c r="S204" i="6"/>
  <c r="W204" i="6"/>
  <c r="K205" i="6"/>
  <c r="L205" i="6"/>
  <c r="H205" i="6" s="1"/>
  <c r="P205" i="6"/>
  <c r="S205" i="6"/>
  <c r="W205" i="6"/>
  <c r="K206" i="6"/>
  <c r="L206" i="6"/>
  <c r="H206" i="6" s="1"/>
  <c r="P206" i="6"/>
  <c r="S206" i="6"/>
  <c r="J206" i="6" s="1"/>
  <c r="F206" i="6" s="1"/>
  <c r="W206" i="6"/>
  <c r="K207" i="6"/>
  <c r="L207" i="6"/>
  <c r="H207" i="6" s="1"/>
  <c r="P207" i="6"/>
  <c r="S207" i="6"/>
  <c r="W207" i="6"/>
  <c r="K208" i="6"/>
  <c r="L208" i="6"/>
  <c r="H208" i="6" s="1"/>
  <c r="P208" i="6"/>
  <c r="S208" i="6"/>
  <c r="W208" i="6"/>
  <c r="K209" i="6"/>
  <c r="L209" i="6"/>
  <c r="H209" i="6" s="1"/>
  <c r="P209" i="6"/>
  <c r="S209" i="6"/>
  <c r="W209" i="6"/>
  <c r="K210" i="6"/>
  <c r="L210" i="6"/>
  <c r="H210" i="6" s="1"/>
  <c r="P210" i="6"/>
  <c r="S210" i="6"/>
  <c r="W210" i="6"/>
  <c r="K211" i="6"/>
  <c r="L211" i="6"/>
  <c r="H211" i="6" s="1"/>
  <c r="P211" i="6"/>
  <c r="S211" i="6"/>
  <c r="W211" i="6"/>
  <c r="K212" i="6"/>
  <c r="L212" i="6"/>
  <c r="H212" i="6" s="1"/>
  <c r="P212" i="6"/>
  <c r="S212" i="6"/>
  <c r="W212" i="6"/>
  <c r="K213" i="6"/>
  <c r="L213" i="6"/>
  <c r="H213" i="6" s="1"/>
  <c r="P213" i="6"/>
  <c r="S213" i="6"/>
  <c r="W213" i="6"/>
  <c r="K214" i="6"/>
  <c r="L214" i="6"/>
  <c r="H214" i="6" s="1"/>
  <c r="P214" i="6"/>
  <c r="S214" i="6"/>
  <c r="J214" i="6" s="1"/>
  <c r="F214" i="6" s="1"/>
  <c r="W214" i="6"/>
  <c r="K215" i="6"/>
  <c r="L215" i="6"/>
  <c r="H215" i="6" s="1"/>
  <c r="P215" i="6"/>
  <c r="S215" i="6"/>
  <c r="W215" i="6"/>
  <c r="K216" i="6"/>
  <c r="L216" i="6"/>
  <c r="H216" i="6" s="1"/>
  <c r="P216" i="6"/>
  <c r="S216" i="6"/>
  <c r="W216" i="6"/>
  <c r="K217" i="6"/>
  <c r="L217" i="6"/>
  <c r="H217" i="6" s="1"/>
  <c r="P217" i="6"/>
  <c r="S217" i="6"/>
  <c r="W217" i="6"/>
  <c r="K218" i="6"/>
  <c r="L218" i="6"/>
  <c r="H218" i="6" s="1"/>
  <c r="P218" i="6"/>
  <c r="S218" i="6"/>
  <c r="W218" i="6"/>
  <c r="K219" i="6"/>
  <c r="L219" i="6"/>
  <c r="H219" i="6" s="1"/>
  <c r="P219" i="6"/>
  <c r="S219" i="6"/>
  <c r="W219" i="6"/>
  <c r="K220" i="6"/>
  <c r="L220" i="6"/>
  <c r="H220" i="6" s="1"/>
  <c r="P220" i="6"/>
  <c r="S220" i="6"/>
  <c r="W220" i="6"/>
  <c r="K221" i="6"/>
  <c r="L221" i="6"/>
  <c r="H221" i="6" s="1"/>
  <c r="P221" i="6"/>
  <c r="S221" i="6"/>
  <c r="W221" i="6"/>
  <c r="K222" i="6"/>
  <c r="L222" i="6"/>
  <c r="H222" i="6" s="1"/>
  <c r="P222" i="6"/>
  <c r="S222" i="6"/>
  <c r="J222" i="6" s="1"/>
  <c r="F222" i="6" s="1"/>
  <c r="W222" i="6"/>
  <c r="K223" i="6"/>
  <c r="L223" i="6"/>
  <c r="H223" i="6" s="1"/>
  <c r="P223" i="6"/>
  <c r="S223" i="6"/>
  <c r="W223" i="6"/>
  <c r="K224" i="6"/>
  <c r="L224" i="6"/>
  <c r="H224" i="6" s="1"/>
  <c r="P224" i="6"/>
  <c r="S224" i="6"/>
  <c r="W224" i="6"/>
  <c r="K225" i="6"/>
  <c r="L225" i="6"/>
  <c r="H225" i="6" s="1"/>
  <c r="P225" i="6"/>
  <c r="S225" i="6"/>
  <c r="W225" i="6"/>
  <c r="K226" i="6"/>
  <c r="L226" i="6"/>
  <c r="H226" i="6" s="1"/>
  <c r="P226" i="6"/>
  <c r="S226" i="6"/>
  <c r="W226" i="6"/>
  <c r="K227" i="6"/>
  <c r="L227" i="6"/>
  <c r="H227" i="6" s="1"/>
  <c r="P227" i="6"/>
  <c r="S227" i="6"/>
  <c r="W227" i="6"/>
  <c r="K228" i="6"/>
  <c r="L228" i="6"/>
  <c r="H228" i="6" s="1"/>
  <c r="P228" i="6"/>
  <c r="S228" i="6"/>
  <c r="W228" i="6"/>
  <c r="K229" i="6"/>
  <c r="L229" i="6"/>
  <c r="H229" i="6" s="1"/>
  <c r="P229" i="6"/>
  <c r="S229" i="6"/>
  <c r="W229" i="6"/>
  <c r="K230" i="6"/>
  <c r="L230" i="6"/>
  <c r="H230" i="6" s="1"/>
  <c r="P230" i="6"/>
  <c r="S230" i="6"/>
  <c r="J230" i="6" s="1"/>
  <c r="F230" i="6" s="1"/>
  <c r="W230" i="6"/>
  <c r="K231" i="6"/>
  <c r="L231" i="6"/>
  <c r="H231" i="6" s="1"/>
  <c r="P231" i="6"/>
  <c r="S231" i="6"/>
  <c r="W231" i="6"/>
  <c r="K232" i="6"/>
  <c r="L232" i="6"/>
  <c r="H232" i="6" s="1"/>
  <c r="P232" i="6"/>
  <c r="S232" i="6"/>
  <c r="W232" i="6"/>
  <c r="K233" i="6"/>
  <c r="L233" i="6"/>
  <c r="H233" i="6" s="1"/>
  <c r="P233" i="6"/>
  <c r="S233" i="6"/>
  <c r="W233" i="6"/>
  <c r="K234" i="6"/>
  <c r="L234" i="6"/>
  <c r="H234" i="6" s="1"/>
  <c r="P234" i="6"/>
  <c r="S234" i="6"/>
  <c r="W234" i="6"/>
  <c r="K235" i="6"/>
  <c r="L235" i="6"/>
  <c r="H235" i="6" s="1"/>
  <c r="P235" i="6"/>
  <c r="S235" i="6"/>
  <c r="W235" i="6"/>
  <c r="K236" i="6"/>
  <c r="L236" i="6"/>
  <c r="H236" i="6" s="1"/>
  <c r="P236" i="6"/>
  <c r="S236" i="6"/>
  <c r="W236" i="6"/>
  <c r="K237" i="6"/>
  <c r="L237" i="6"/>
  <c r="H237" i="6" s="1"/>
  <c r="P237" i="6"/>
  <c r="S237" i="6"/>
  <c r="W237" i="6"/>
  <c r="K238" i="6"/>
  <c r="L238" i="6"/>
  <c r="H238" i="6" s="1"/>
  <c r="P238" i="6"/>
  <c r="S238" i="6"/>
  <c r="J238" i="6" s="1"/>
  <c r="F238" i="6" s="1"/>
  <c r="W238" i="6"/>
  <c r="K239" i="6"/>
  <c r="L239" i="6"/>
  <c r="H239" i="6" s="1"/>
  <c r="P239" i="6"/>
  <c r="S239" i="6"/>
  <c r="W239" i="6"/>
  <c r="K240" i="6"/>
  <c r="L240" i="6"/>
  <c r="H240" i="6" s="1"/>
  <c r="P240" i="6"/>
  <c r="S240" i="6"/>
  <c r="W240" i="6"/>
  <c r="K241" i="6"/>
  <c r="L241" i="6"/>
  <c r="H241" i="6" s="1"/>
  <c r="P241" i="6"/>
  <c r="S241" i="6"/>
  <c r="W241" i="6"/>
  <c r="K242" i="6"/>
  <c r="L242" i="6"/>
  <c r="H242" i="6" s="1"/>
  <c r="P242" i="6"/>
  <c r="S242" i="6"/>
  <c r="W242" i="6"/>
  <c r="K243" i="6"/>
  <c r="L243" i="6"/>
  <c r="H243" i="6" s="1"/>
  <c r="P243" i="6"/>
  <c r="S243" i="6"/>
  <c r="W243" i="6"/>
  <c r="K244" i="6"/>
  <c r="L244" i="6"/>
  <c r="H244" i="6" s="1"/>
  <c r="P244" i="6"/>
  <c r="S244" i="6"/>
  <c r="W244" i="6"/>
  <c r="K245" i="6"/>
  <c r="L245" i="6"/>
  <c r="H245" i="6" s="1"/>
  <c r="P245" i="6"/>
  <c r="S245" i="6"/>
  <c r="W245" i="6"/>
  <c r="K246" i="6"/>
  <c r="L246" i="6"/>
  <c r="H246" i="6" s="1"/>
  <c r="P246" i="6"/>
  <c r="S246" i="6"/>
  <c r="J246" i="6" s="1"/>
  <c r="F246" i="6" s="1"/>
  <c r="W246" i="6"/>
  <c r="K247" i="6"/>
  <c r="L247" i="6"/>
  <c r="H247" i="6" s="1"/>
  <c r="P247" i="6"/>
  <c r="S247" i="6"/>
  <c r="W247" i="6"/>
  <c r="K248" i="6"/>
  <c r="L248" i="6"/>
  <c r="H248" i="6" s="1"/>
  <c r="P248" i="6"/>
  <c r="S248" i="6"/>
  <c r="W248" i="6"/>
  <c r="K249" i="6"/>
  <c r="L249" i="6"/>
  <c r="H249" i="6" s="1"/>
  <c r="P249" i="6"/>
  <c r="S249" i="6"/>
  <c r="W249" i="6"/>
  <c r="K250" i="6"/>
  <c r="L250" i="6"/>
  <c r="H250" i="6" s="1"/>
  <c r="P250" i="6"/>
  <c r="S250" i="6"/>
  <c r="W250" i="6"/>
  <c r="K251" i="6"/>
  <c r="L251" i="6"/>
  <c r="H251" i="6" s="1"/>
  <c r="P251" i="6"/>
  <c r="S251" i="6"/>
  <c r="W251" i="6"/>
  <c r="K252" i="6"/>
  <c r="L252" i="6"/>
  <c r="H252" i="6" s="1"/>
  <c r="P252" i="6"/>
  <c r="S252" i="6"/>
  <c r="W252" i="6"/>
  <c r="K253" i="6"/>
  <c r="L253" i="6"/>
  <c r="H253" i="6" s="1"/>
  <c r="P253" i="6"/>
  <c r="S253" i="6"/>
  <c r="W253" i="6"/>
  <c r="K254" i="6"/>
  <c r="L254" i="6"/>
  <c r="H254" i="6" s="1"/>
  <c r="P254" i="6"/>
  <c r="S254" i="6"/>
  <c r="J254" i="6" s="1"/>
  <c r="F254" i="6" s="1"/>
  <c r="W254" i="6"/>
  <c r="K255" i="6"/>
  <c r="L255" i="6"/>
  <c r="H255" i="6" s="1"/>
  <c r="P255" i="6"/>
  <c r="S255" i="6"/>
  <c r="W255" i="6"/>
  <c r="K256" i="6"/>
  <c r="L256" i="6"/>
  <c r="H256" i="6" s="1"/>
  <c r="P256" i="6"/>
  <c r="S256" i="6"/>
  <c r="W256" i="6"/>
  <c r="K257" i="6"/>
  <c r="L257" i="6"/>
  <c r="H257" i="6" s="1"/>
  <c r="P257" i="6"/>
  <c r="S257" i="6"/>
  <c r="W257" i="6"/>
  <c r="K258" i="6"/>
  <c r="L258" i="6"/>
  <c r="H258" i="6" s="1"/>
  <c r="P258" i="6"/>
  <c r="S258" i="6"/>
  <c r="W258" i="6"/>
  <c r="K259" i="6"/>
  <c r="L259" i="6"/>
  <c r="H259" i="6" s="1"/>
  <c r="P259" i="6"/>
  <c r="S259" i="6"/>
  <c r="W259" i="6"/>
  <c r="K260" i="6"/>
  <c r="L260" i="6"/>
  <c r="H260" i="6" s="1"/>
  <c r="P260" i="6"/>
  <c r="S260" i="6"/>
  <c r="W260" i="6"/>
  <c r="K261" i="6"/>
  <c r="L261" i="6"/>
  <c r="H261" i="6" s="1"/>
  <c r="P261" i="6"/>
  <c r="S261" i="6"/>
  <c r="W261" i="6"/>
  <c r="K262" i="6"/>
  <c r="L262" i="6"/>
  <c r="H262" i="6" s="1"/>
  <c r="P262" i="6"/>
  <c r="S262" i="6"/>
  <c r="J262" i="6" s="1"/>
  <c r="F262" i="6" s="1"/>
  <c r="W262" i="6"/>
  <c r="K263" i="6"/>
  <c r="L263" i="6"/>
  <c r="H263" i="6" s="1"/>
  <c r="P263" i="6"/>
  <c r="S263" i="6"/>
  <c r="W263" i="6"/>
  <c r="K264" i="6"/>
  <c r="L264" i="6"/>
  <c r="H264" i="6" s="1"/>
  <c r="P264" i="6"/>
  <c r="S264" i="6"/>
  <c r="W264" i="6"/>
  <c r="K265" i="6"/>
  <c r="L265" i="6"/>
  <c r="H265" i="6" s="1"/>
  <c r="P265" i="6"/>
  <c r="S265" i="6"/>
  <c r="W265" i="6"/>
  <c r="K266" i="6"/>
  <c r="L266" i="6"/>
  <c r="H266" i="6" s="1"/>
  <c r="P266" i="6"/>
  <c r="S266" i="6"/>
  <c r="W266" i="6"/>
  <c r="K267" i="6"/>
  <c r="L267" i="6"/>
  <c r="H267" i="6" s="1"/>
  <c r="P267" i="6"/>
  <c r="S267" i="6"/>
  <c r="W267" i="6"/>
  <c r="K268" i="6"/>
  <c r="L268" i="6"/>
  <c r="H268" i="6" s="1"/>
  <c r="P268" i="6"/>
  <c r="S268" i="6"/>
  <c r="W268" i="6"/>
  <c r="K269" i="6"/>
  <c r="L269" i="6"/>
  <c r="H269" i="6" s="1"/>
  <c r="P269" i="6"/>
  <c r="S269" i="6"/>
  <c r="W269" i="6"/>
  <c r="K270" i="6"/>
  <c r="L270" i="6"/>
  <c r="H270" i="6" s="1"/>
  <c r="P270" i="6"/>
  <c r="S270" i="6"/>
  <c r="J270" i="6" s="1"/>
  <c r="F270" i="6" s="1"/>
  <c r="W270" i="6"/>
  <c r="K271" i="6"/>
  <c r="L271" i="6"/>
  <c r="H271" i="6" s="1"/>
  <c r="P271" i="6"/>
  <c r="S271" i="6"/>
  <c r="W271" i="6"/>
  <c r="K272" i="6"/>
  <c r="L272" i="6"/>
  <c r="H272" i="6" s="1"/>
  <c r="P272" i="6"/>
  <c r="S272" i="6"/>
  <c r="W272" i="6"/>
  <c r="K273" i="6"/>
  <c r="L273" i="6"/>
  <c r="H273" i="6" s="1"/>
  <c r="P273" i="6"/>
  <c r="S273" i="6"/>
  <c r="W273" i="6"/>
  <c r="K274" i="6"/>
  <c r="L274" i="6"/>
  <c r="H274" i="6" s="1"/>
  <c r="P274" i="6"/>
  <c r="S274" i="6"/>
  <c r="W274" i="6"/>
  <c r="K275" i="6"/>
  <c r="L275" i="6"/>
  <c r="H275" i="6" s="1"/>
  <c r="P275" i="6"/>
  <c r="S275" i="6"/>
  <c r="W275" i="6"/>
  <c r="K276" i="6"/>
  <c r="L276" i="6"/>
  <c r="H276" i="6" s="1"/>
  <c r="P276" i="6"/>
  <c r="S276" i="6"/>
  <c r="W276" i="6"/>
  <c r="K277" i="6"/>
  <c r="L277" i="6"/>
  <c r="H277" i="6" s="1"/>
  <c r="P277" i="6"/>
  <c r="S277" i="6"/>
  <c r="W277" i="6"/>
  <c r="K278" i="6"/>
  <c r="L278" i="6"/>
  <c r="H278" i="6" s="1"/>
  <c r="P278" i="6"/>
  <c r="S278" i="6"/>
  <c r="J278" i="6" s="1"/>
  <c r="F278" i="6" s="1"/>
  <c r="W278" i="6"/>
  <c r="K279" i="6"/>
  <c r="L279" i="6"/>
  <c r="H279" i="6" s="1"/>
  <c r="P279" i="6"/>
  <c r="S279" i="6"/>
  <c r="W279" i="6"/>
  <c r="K280" i="6"/>
  <c r="L280" i="6"/>
  <c r="H280" i="6" s="1"/>
  <c r="P280" i="6"/>
  <c r="S280" i="6"/>
  <c r="W280" i="6"/>
  <c r="K281" i="6"/>
  <c r="L281" i="6"/>
  <c r="H281" i="6" s="1"/>
  <c r="P281" i="6"/>
  <c r="S281" i="6"/>
  <c r="W281" i="6"/>
  <c r="K282" i="6"/>
  <c r="L282" i="6"/>
  <c r="H282" i="6" s="1"/>
  <c r="P282" i="6"/>
  <c r="S282" i="6"/>
  <c r="W282" i="6"/>
  <c r="K283" i="6"/>
  <c r="L283" i="6"/>
  <c r="H283" i="6" s="1"/>
  <c r="P283" i="6"/>
  <c r="S283" i="6"/>
  <c r="W283" i="6"/>
  <c r="K284" i="6"/>
  <c r="L284" i="6"/>
  <c r="H284" i="6" s="1"/>
  <c r="P284" i="6"/>
  <c r="S284" i="6"/>
  <c r="W284" i="6"/>
  <c r="K285" i="6"/>
  <c r="L285" i="6"/>
  <c r="H285" i="6" s="1"/>
  <c r="P285" i="6"/>
  <c r="S285" i="6"/>
  <c r="W285" i="6"/>
  <c r="K286" i="6"/>
  <c r="L286" i="6"/>
  <c r="H286" i="6" s="1"/>
  <c r="P286" i="6"/>
  <c r="S286" i="6"/>
  <c r="J286" i="6" s="1"/>
  <c r="F286" i="6" s="1"/>
  <c r="W286" i="6"/>
  <c r="K287" i="6"/>
  <c r="L287" i="6"/>
  <c r="H287" i="6" s="1"/>
  <c r="P287" i="6"/>
  <c r="S287" i="6"/>
  <c r="W287" i="6"/>
  <c r="K288" i="6"/>
  <c r="L288" i="6"/>
  <c r="H288" i="6" s="1"/>
  <c r="P288" i="6"/>
  <c r="S288" i="6"/>
  <c r="W288" i="6"/>
  <c r="K289" i="6"/>
  <c r="L289" i="6"/>
  <c r="H289" i="6" s="1"/>
  <c r="P289" i="6"/>
  <c r="S289" i="6"/>
  <c r="W289" i="6"/>
  <c r="K290" i="6"/>
  <c r="L290" i="6"/>
  <c r="H290" i="6" s="1"/>
  <c r="P290" i="6"/>
  <c r="S290" i="6"/>
  <c r="W290" i="6"/>
  <c r="K291" i="6"/>
  <c r="L291" i="6"/>
  <c r="H291" i="6" s="1"/>
  <c r="P291" i="6"/>
  <c r="S291" i="6"/>
  <c r="W291" i="6"/>
  <c r="K292" i="6"/>
  <c r="L292" i="6"/>
  <c r="H292" i="6" s="1"/>
  <c r="P292" i="6"/>
  <c r="S292" i="6"/>
  <c r="W292" i="6"/>
  <c r="K293" i="6"/>
  <c r="L293" i="6"/>
  <c r="H293" i="6" s="1"/>
  <c r="P293" i="6"/>
  <c r="S293" i="6"/>
  <c r="W293" i="6"/>
  <c r="K294" i="6"/>
  <c r="L294" i="6"/>
  <c r="H294" i="6" s="1"/>
  <c r="P294" i="6"/>
  <c r="S294" i="6"/>
  <c r="J294" i="6" s="1"/>
  <c r="F294" i="6" s="1"/>
  <c r="W294" i="6"/>
  <c r="K295" i="6"/>
  <c r="L295" i="6"/>
  <c r="H295" i="6" s="1"/>
  <c r="P295" i="6"/>
  <c r="S295" i="6"/>
  <c r="W295" i="6"/>
  <c r="K296" i="6"/>
  <c r="L296" i="6"/>
  <c r="H296" i="6" s="1"/>
  <c r="P296" i="6"/>
  <c r="S296" i="6"/>
  <c r="W296" i="6"/>
  <c r="K297" i="6"/>
  <c r="L297" i="6"/>
  <c r="H297" i="6" s="1"/>
  <c r="P297" i="6"/>
  <c r="S297" i="6"/>
  <c r="W297" i="6"/>
  <c r="K298" i="6"/>
  <c r="L298" i="6"/>
  <c r="H298" i="6" s="1"/>
  <c r="P298" i="6"/>
  <c r="S298" i="6"/>
  <c r="W298" i="6"/>
  <c r="K299" i="6"/>
  <c r="L299" i="6"/>
  <c r="H299" i="6" s="1"/>
  <c r="P299" i="6"/>
  <c r="S299" i="6"/>
  <c r="W299" i="6"/>
  <c r="K300" i="6"/>
  <c r="L300" i="6"/>
  <c r="H300" i="6" s="1"/>
  <c r="P300" i="6"/>
  <c r="S300" i="6"/>
  <c r="W300" i="6"/>
  <c r="K301" i="6"/>
  <c r="L301" i="6"/>
  <c r="H301" i="6" s="1"/>
  <c r="P301" i="6"/>
  <c r="S301" i="6"/>
  <c r="W301" i="6"/>
  <c r="K302" i="6"/>
  <c r="L302" i="6"/>
  <c r="H302" i="6" s="1"/>
  <c r="P302" i="6"/>
  <c r="S302" i="6"/>
  <c r="J302" i="6" s="1"/>
  <c r="F302" i="6" s="1"/>
  <c r="W302" i="6"/>
  <c r="K303" i="6"/>
  <c r="L303" i="6"/>
  <c r="H303" i="6" s="1"/>
  <c r="P303" i="6"/>
  <c r="S303" i="6"/>
  <c r="W303" i="6"/>
  <c r="K304" i="6"/>
  <c r="L304" i="6"/>
  <c r="H304" i="6" s="1"/>
  <c r="P304" i="6"/>
  <c r="S304" i="6"/>
  <c r="W304" i="6"/>
  <c r="K305" i="6"/>
  <c r="L305" i="6"/>
  <c r="H305" i="6" s="1"/>
  <c r="P305" i="6"/>
  <c r="S305" i="6"/>
  <c r="W305" i="6"/>
  <c r="K306" i="6"/>
  <c r="L306" i="6"/>
  <c r="H306" i="6" s="1"/>
  <c r="P306" i="6"/>
  <c r="S306" i="6"/>
  <c r="W306" i="6"/>
  <c r="K307" i="6"/>
  <c r="L307" i="6"/>
  <c r="H307" i="6" s="1"/>
  <c r="P307" i="6"/>
  <c r="S307" i="6"/>
  <c r="W307" i="6"/>
  <c r="K308" i="6"/>
  <c r="L308" i="6"/>
  <c r="H308" i="6" s="1"/>
  <c r="P308" i="6"/>
  <c r="S308" i="6"/>
  <c r="W308" i="6"/>
  <c r="K309" i="6"/>
  <c r="L309" i="6"/>
  <c r="H309" i="6" s="1"/>
  <c r="P309" i="6"/>
  <c r="S309" i="6"/>
  <c r="W309" i="6"/>
  <c r="K310" i="6"/>
  <c r="L310" i="6"/>
  <c r="H310" i="6" s="1"/>
  <c r="P310" i="6"/>
  <c r="S310" i="6"/>
  <c r="J310" i="6" s="1"/>
  <c r="F310" i="6" s="1"/>
  <c r="W310" i="6"/>
  <c r="K311" i="6"/>
  <c r="L311" i="6"/>
  <c r="H311" i="6" s="1"/>
  <c r="P311" i="6"/>
  <c r="S311" i="6"/>
  <c r="W311" i="6"/>
  <c r="K312" i="6"/>
  <c r="L312" i="6"/>
  <c r="H312" i="6" s="1"/>
  <c r="P312" i="6"/>
  <c r="S312" i="6"/>
  <c r="W312" i="6"/>
  <c r="K313" i="6"/>
  <c r="L313" i="6"/>
  <c r="H313" i="6" s="1"/>
  <c r="P313" i="6"/>
  <c r="S313" i="6"/>
  <c r="W313" i="6"/>
  <c r="K314" i="6"/>
  <c r="L314" i="6"/>
  <c r="H314" i="6" s="1"/>
  <c r="P314" i="6"/>
  <c r="S314" i="6"/>
  <c r="W314" i="6"/>
  <c r="K315" i="6"/>
  <c r="L315" i="6"/>
  <c r="H315" i="6" s="1"/>
  <c r="P315" i="6"/>
  <c r="S315" i="6"/>
  <c r="W315" i="6"/>
  <c r="K316" i="6"/>
  <c r="L316" i="6"/>
  <c r="H316" i="6" s="1"/>
  <c r="P316" i="6"/>
  <c r="S316" i="6"/>
  <c r="W316" i="6"/>
  <c r="K317" i="6"/>
  <c r="L317" i="6"/>
  <c r="H317" i="6" s="1"/>
  <c r="P317" i="6"/>
  <c r="S317" i="6"/>
  <c r="W317" i="6"/>
  <c r="K318" i="6"/>
  <c r="L318" i="6"/>
  <c r="H318" i="6" s="1"/>
  <c r="P318" i="6"/>
  <c r="S318" i="6"/>
  <c r="J318" i="6" s="1"/>
  <c r="F318" i="6" s="1"/>
  <c r="W318" i="6"/>
  <c r="K319" i="6"/>
  <c r="L319" i="6"/>
  <c r="H319" i="6" s="1"/>
  <c r="P319" i="6"/>
  <c r="S319" i="6"/>
  <c r="W319" i="6"/>
  <c r="K320" i="6"/>
  <c r="L320" i="6"/>
  <c r="H320" i="6" s="1"/>
  <c r="P320" i="6"/>
  <c r="S320" i="6"/>
  <c r="W320" i="6"/>
  <c r="K321" i="6"/>
  <c r="L321" i="6"/>
  <c r="H321" i="6" s="1"/>
  <c r="P321" i="6"/>
  <c r="S321" i="6"/>
  <c r="W321" i="6"/>
  <c r="K322" i="6"/>
  <c r="L322" i="6"/>
  <c r="H322" i="6" s="1"/>
  <c r="P322" i="6"/>
  <c r="S322" i="6"/>
  <c r="W322" i="6"/>
  <c r="K323" i="6"/>
  <c r="L323" i="6"/>
  <c r="H323" i="6" s="1"/>
  <c r="P323" i="6"/>
  <c r="S323" i="6"/>
  <c r="W323" i="6"/>
  <c r="K324" i="6"/>
  <c r="L324" i="6"/>
  <c r="H324" i="6" s="1"/>
  <c r="P324" i="6"/>
  <c r="S324" i="6"/>
  <c r="W324" i="6"/>
  <c r="K325" i="6"/>
  <c r="L325" i="6"/>
  <c r="H325" i="6" s="1"/>
  <c r="P325" i="6"/>
  <c r="S325" i="6"/>
  <c r="W325" i="6"/>
  <c r="K326" i="6"/>
  <c r="L326" i="6"/>
  <c r="H326" i="6" s="1"/>
  <c r="P326" i="6"/>
  <c r="S326" i="6"/>
  <c r="J326" i="6" s="1"/>
  <c r="F326" i="6" s="1"/>
  <c r="W326" i="6"/>
  <c r="K327" i="6"/>
  <c r="L327" i="6"/>
  <c r="H327" i="6" s="1"/>
  <c r="P327" i="6"/>
  <c r="S327" i="6"/>
  <c r="W327" i="6"/>
  <c r="K328" i="6"/>
  <c r="L328" i="6"/>
  <c r="H328" i="6" s="1"/>
  <c r="P328" i="6"/>
  <c r="S328" i="6"/>
  <c r="W328" i="6"/>
  <c r="K329" i="6"/>
  <c r="L329" i="6"/>
  <c r="H329" i="6" s="1"/>
  <c r="P329" i="6"/>
  <c r="S329" i="6"/>
  <c r="W329" i="6"/>
  <c r="K330" i="6"/>
  <c r="L330" i="6"/>
  <c r="H330" i="6" s="1"/>
  <c r="P330" i="6"/>
  <c r="S330" i="6"/>
  <c r="W330" i="6"/>
  <c r="K331" i="6"/>
  <c r="L331" i="6"/>
  <c r="H331" i="6" s="1"/>
  <c r="P331" i="6"/>
  <c r="S331" i="6"/>
  <c r="W331" i="6"/>
  <c r="K332" i="6"/>
  <c r="L332" i="6"/>
  <c r="H332" i="6" s="1"/>
  <c r="P332" i="6"/>
  <c r="S332" i="6"/>
  <c r="W332" i="6"/>
  <c r="K333" i="6"/>
  <c r="L333" i="6"/>
  <c r="H333" i="6" s="1"/>
  <c r="P333" i="6"/>
  <c r="S333" i="6"/>
  <c r="W333" i="6"/>
  <c r="K334" i="6"/>
  <c r="L334" i="6"/>
  <c r="H334" i="6" s="1"/>
  <c r="P334" i="6"/>
  <c r="S334" i="6"/>
  <c r="J334" i="6" s="1"/>
  <c r="F334" i="6" s="1"/>
  <c r="W334" i="6"/>
  <c r="K335" i="6"/>
  <c r="L335" i="6"/>
  <c r="H335" i="6" s="1"/>
  <c r="P335" i="6"/>
  <c r="S335" i="6"/>
  <c r="W335" i="6"/>
  <c r="K336" i="6"/>
  <c r="L336" i="6"/>
  <c r="H336" i="6" s="1"/>
  <c r="P336" i="6"/>
  <c r="S336" i="6"/>
  <c r="W336" i="6"/>
  <c r="K337" i="6"/>
  <c r="L337" i="6"/>
  <c r="H337" i="6" s="1"/>
  <c r="P337" i="6"/>
  <c r="S337" i="6"/>
  <c r="W337" i="6"/>
  <c r="K338" i="6"/>
  <c r="L338" i="6"/>
  <c r="H338" i="6" s="1"/>
  <c r="P338" i="6"/>
  <c r="S338" i="6"/>
  <c r="W338" i="6"/>
  <c r="K339" i="6"/>
  <c r="L339" i="6"/>
  <c r="H339" i="6" s="1"/>
  <c r="P339" i="6"/>
  <c r="S339" i="6"/>
  <c r="W339" i="6"/>
  <c r="K340" i="6"/>
  <c r="L340" i="6"/>
  <c r="H340" i="6" s="1"/>
  <c r="P340" i="6"/>
  <c r="S340" i="6"/>
  <c r="W340" i="6"/>
  <c r="K341" i="6"/>
  <c r="L341" i="6"/>
  <c r="H341" i="6" s="1"/>
  <c r="P341" i="6"/>
  <c r="S341" i="6"/>
  <c r="W341" i="6"/>
  <c r="K342" i="6"/>
  <c r="L342" i="6"/>
  <c r="H342" i="6" s="1"/>
  <c r="P342" i="6"/>
  <c r="S342" i="6"/>
  <c r="J342" i="6" s="1"/>
  <c r="F342" i="6" s="1"/>
  <c r="W342" i="6"/>
  <c r="K343" i="6"/>
  <c r="L343" i="6"/>
  <c r="H343" i="6" s="1"/>
  <c r="P343" i="6"/>
  <c r="S343" i="6"/>
  <c r="W343" i="6"/>
  <c r="K344" i="6"/>
  <c r="L344" i="6"/>
  <c r="H344" i="6" s="1"/>
  <c r="P344" i="6"/>
  <c r="S344" i="6"/>
  <c r="W344" i="6"/>
  <c r="K345" i="6"/>
  <c r="L345" i="6"/>
  <c r="H345" i="6" s="1"/>
  <c r="P345" i="6"/>
  <c r="S345" i="6"/>
  <c r="W345" i="6"/>
  <c r="K346" i="6"/>
  <c r="L346" i="6"/>
  <c r="H346" i="6" s="1"/>
  <c r="P346" i="6"/>
  <c r="S346" i="6"/>
  <c r="W346" i="6"/>
  <c r="K347" i="6"/>
  <c r="L347" i="6"/>
  <c r="H347" i="6" s="1"/>
  <c r="P347" i="6"/>
  <c r="S347" i="6"/>
  <c r="W347" i="6"/>
  <c r="K348" i="6"/>
  <c r="L348" i="6"/>
  <c r="H348" i="6" s="1"/>
  <c r="P348" i="6"/>
  <c r="S348" i="6"/>
  <c r="W348" i="6"/>
  <c r="K349" i="6"/>
  <c r="L349" i="6"/>
  <c r="H349" i="6" s="1"/>
  <c r="P349" i="6"/>
  <c r="S349" i="6"/>
  <c r="W349" i="6"/>
  <c r="K350" i="6"/>
  <c r="L350" i="6"/>
  <c r="H350" i="6" s="1"/>
  <c r="P350" i="6"/>
  <c r="S350" i="6"/>
  <c r="J350" i="6" s="1"/>
  <c r="F350" i="6" s="1"/>
  <c r="W350" i="6"/>
  <c r="K351" i="6"/>
  <c r="L351" i="6"/>
  <c r="H351" i="6" s="1"/>
  <c r="P351" i="6"/>
  <c r="S351" i="6"/>
  <c r="W351" i="6"/>
  <c r="K352" i="6"/>
  <c r="L352" i="6"/>
  <c r="H352" i="6" s="1"/>
  <c r="P352" i="6"/>
  <c r="S352" i="6"/>
  <c r="W352" i="6"/>
  <c r="K353" i="6"/>
  <c r="L353" i="6"/>
  <c r="H353" i="6" s="1"/>
  <c r="P353" i="6"/>
  <c r="S353" i="6"/>
  <c r="W353" i="6"/>
  <c r="J198" i="6" l="1"/>
  <c r="F198" i="6" s="1"/>
  <c r="J190" i="6"/>
  <c r="F190" i="6" s="1"/>
  <c r="J21" i="6"/>
  <c r="F21" i="6" s="1"/>
  <c r="J5" i="6"/>
  <c r="F5" i="6" s="1"/>
  <c r="J37" i="6"/>
  <c r="F37" i="6" s="1"/>
  <c r="J28" i="6"/>
  <c r="F28" i="6" s="1"/>
  <c r="J26" i="6"/>
  <c r="F26" i="6" s="1"/>
  <c r="J25" i="6"/>
  <c r="F25" i="6" s="1"/>
  <c r="J187" i="6"/>
  <c r="F187" i="6" s="1"/>
  <c r="J10" i="6"/>
  <c r="F10" i="6" s="1"/>
  <c r="J53" i="6"/>
  <c r="F53" i="6" s="1"/>
  <c r="J44" i="6"/>
  <c r="F44" i="6" s="1"/>
  <c r="J42" i="6"/>
  <c r="F42" i="6" s="1"/>
  <c r="J41" i="6"/>
  <c r="F41" i="6" s="1"/>
  <c r="J59" i="6"/>
  <c r="F59" i="6" s="1"/>
  <c r="J56" i="6"/>
  <c r="F56" i="6" s="1"/>
  <c r="J6" i="6"/>
  <c r="F6" i="6" s="1"/>
  <c r="J54" i="6"/>
  <c r="F54" i="6" s="1"/>
  <c r="J40" i="6"/>
  <c r="F40" i="6" s="1"/>
  <c r="J12" i="6"/>
  <c r="F12" i="6" s="1"/>
  <c r="J9" i="6"/>
  <c r="F9" i="6" s="1"/>
  <c r="J351" i="6"/>
  <c r="F351" i="6" s="1"/>
  <c r="J343" i="6"/>
  <c r="F343" i="6" s="1"/>
  <c r="J335" i="6"/>
  <c r="F335" i="6" s="1"/>
  <c r="J327" i="6"/>
  <c r="F327" i="6" s="1"/>
  <c r="J319" i="6"/>
  <c r="F319" i="6" s="1"/>
  <c r="J311" i="6"/>
  <c r="F311" i="6" s="1"/>
  <c r="J303" i="6"/>
  <c r="F303" i="6" s="1"/>
  <c r="J295" i="6"/>
  <c r="F295" i="6" s="1"/>
  <c r="J287" i="6"/>
  <c r="F287" i="6" s="1"/>
  <c r="J279" i="6"/>
  <c r="F279" i="6" s="1"/>
  <c r="J271" i="6"/>
  <c r="F271" i="6" s="1"/>
  <c r="J263" i="6"/>
  <c r="F263" i="6" s="1"/>
  <c r="J255" i="6"/>
  <c r="F255" i="6" s="1"/>
  <c r="J247" i="6"/>
  <c r="F247" i="6" s="1"/>
  <c r="J239" i="6"/>
  <c r="F239" i="6" s="1"/>
  <c r="J231" i="6"/>
  <c r="F231" i="6" s="1"/>
  <c r="J223" i="6"/>
  <c r="F223" i="6" s="1"/>
  <c r="J215" i="6"/>
  <c r="F215" i="6" s="1"/>
  <c r="J207" i="6"/>
  <c r="F207" i="6" s="1"/>
  <c r="J199" i="6"/>
  <c r="F199" i="6" s="1"/>
  <c r="J191" i="6"/>
  <c r="F191" i="6" s="1"/>
  <c r="J188" i="6"/>
  <c r="F188" i="6" s="1"/>
  <c r="J60" i="6"/>
  <c r="F60" i="6" s="1"/>
  <c r="J55" i="6"/>
  <c r="F55" i="6" s="1"/>
  <c r="J38" i="6"/>
  <c r="F38" i="6" s="1"/>
  <c r="J27" i="6"/>
  <c r="F27" i="6" s="1"/>
  <c r="J24" i="6"/>
  <c r="F24" i="6" s="1"/>
  <c r="J39" i="6"/>
  <c r="F39" i="6" s="1"/>
  <c r="J22" i="6"/>
  <c r="F22" i="6" s="1"/>
  <c r="J11" i="6"/>
  <c r="F11" i="6" s="1"/>
  <c r="J8" i="6"/>
  <c r="F8" i="6" s="1"/>
  <c r="J346" i="6"/>
  <c r="F346" i="6" s="1"/>
  <c r="J338" i="6"/>
  <c r="F338" i="6" s="1"/>
  <c r="J330" i="6"/>
  <c r="F330" i="6" s="1"/>
  <c r="J322" i="6"/>
  <c r="F322" i="6" s="1"/>
  <c r="J314" i="6"/>
  <c r="F314" i="6" s="1"/>
  <c r="J306" i="6"/>
  <c r="F306" i="6" s="1"/>
  <c r="J298" i="6"/>
  <c r="F298" i="6" s="1"/>
  <c r="J290" i="6"/>
  <c r="F290" i="6" s="1"/>
  <c r="J282" i="6"/>
  <c r="F282" i="6" s="1"/>
  <c r="J274" i="6"/>
  <c r="F274" i="6" s="1"/>
  <c r="J266" i="6"/>
  <c r="F266" i="6" s="1"/>
  <c r="J258" i="6"/>
  <c r="F258" i="6" s="1"/>
  <c r="J250" i="6"/>
  <c r="F250" i="6" s="1"/>
  <c r="J242" i="6"/>
  <c r="F242" i="6" s="1"/>
  <c r="J234" i="6"/>
  <c r="F234" i="6" s="1"/>
  <c r="J226" i="6"/>
  <c r="F226" i="6" s="1"/>
  <c r="J218" i="6"/>
  <c r="F218" i="6" s="1"/>
  <c r="J210" i="6"/>
  <c r="F210" i="6" s="1"/>
  <c r="J202" i="6"/>
  <c r="F202" i="6" s="1"/>
  <c r="J194" i="6"/>
  <c r="F194" i="6" s="1"/>
  <c r="J64" i="6"/>
  <c r="F64" i="6" s="1"/>
  <c r="J52" i="6"/>
  <c r="F52" i="6" s="1"/>
  <c r="J50" i="6"/>
  <c r="F50" i="6" s="1"/>
  <c r="J49" i="6"/>
  <c r="F49" i="6" s="1"/>
  <c r="J47" i="6"/>
  <c r="F47" i="6" s="1"/>
  <c r="J36" i="6"/>
  <c r="F36" i="6" s="1"/>
  <c r="J34" i="6"/>
  <c r="F34" i="6" s="1"/>
  <c r="J33" i="6"/>
  <c r="F33" i="6" s="1"/>
  <c r="J31" i="6"/>
  <c r="F31" i="6" s="1"/>
  <c r="J20" i="6"/>
  <c r="F20" i="6" s="1"/>
  <c r="J18" i="6"/>
  <c r="F18" i="6" s="1"/>
  <c r="J17" i="6"/>
  <c r="F17" i="6" s="1"/>
  <c r="J4" i="6"/>
  <c r="F4" i="6" s="1"/>
  <c r="J2" i="6"/>
  <c r="F2" i="6" s="1"/>
  <c r="J349" i="6"/>
  <c r="F349" i="6" s="1"/>
  <c r="J341" i="6"/>
  <c r="F341" i="6" s="1"/>
  <c r="J333" i="6"/>
  <c r="F333" i="6" s="1"/>
  <c r="J325" i="6"/>
  <c r="F325" i="6" s="1"/>
  <c r="J317" i="6"/>
  <c r="F317" i="6" s="1"/>
  <c r="J309" i="6"/>
  <c r="F309" i="6" s="1"/>
  <c r="J301" i="6"/>
  <c r="F301" i="6" s="1"/>
  <c r="J293" i="6"/>
  <c r="F293" i="6" s="1"/>
  <c r="J285" i="6"/>
  <c r="F285" i="6" s="1"/>
  <c r="J277" i="6"/>
  <c r="F277" i="6" s="1"/>
  <c r="J269" i="6"/>
  <c r="F269" i="6" s="1"/>
  <c r="J261" i="6"/>
  <c r="F261" i="6" s="1"/>
  <c r="J253" i="6"/>
  <c r="F253" i="6" s="1"/>
  <c r="J245" i="6"/>
  <c r="F245" i="6" s="1"/>
  <c r="J237" i="6"/>
  <c r="F237" i="6" s="1"/>
  <c r="J229" i="6"/>
  <c r="F229" i="6" s="1"/>
  <c r="J221" i="6"/>
  <c r="F221" i="6" s="1"/>
  <c r="J213" i="6"/>
  <c r="F213" i="6" s="1"/>
  <c r="J205" i="6"/>
  <c r="F205" i="6" s="1"/>
  <c r="J197" i="6"/>
  <c r="F197" i="6" s="1"/>
  <c r="J189" i="6"/>
  <c r="F189" i="6" s="1"/>
  <c r="J15" i="6"/>
  <c r="F15" i="6" s="1"/>
  <c r="J352" i="6"/>
  <c r="F352" i="6" s="1"/>
  <c r="J344" i="6"/>
  <c r="F344" i="6" s="1"/>
  <c r="J336" i="6"/>
  <c r="F336" i="6" s="1"/>
  <c r="J328" i="6"/>
  <c r="F328" i="6" s="1"/>
  <c r="J320" i="6"/>
  <c r="F320" i="6" s="1"/>
  <c r="J312" i="6"/>
  <c r="F312" i="6" s="1"/>
  <c r="J304" i="6"/>
  <c r="F304" i="6" s="1"/>
  <c r="J296" i="6"/>
  <c r="F296" i="6" s="1"/>
  <c r="J288" i="6"/>
  <c r="F288" i="6" s="1"/>
  <c r="J280" i="6"/>
  <c r="F280" i="6" s="1"/>
  <c r="J272" i="6"/>
  <c r="F272" i="6" s="1"/>
  <c r="J264" i="6"/>
  <c r="F264" i="6" s="1"/>
  <c r="J256" i="6"/>
  <c r="F256" i="6" s="1"/>
  <c r="J248" i="6"/>
  <c r="F248" i="6" s="1"/>
  <c r="J240" i="6"/>
  <c r="F240" i="6" s="1"/>
  <c r="J232" i="6"/>
  <c r="F232" i="6" s="1"/>
  <c r="J224" i="6"/>
  <c r="F224" i="6" s="1"/>
  <c r="J216" i="6"/>
  <c r="F216" i="6" s="1"/>
  <c r="J208" i="6"/>
  <c r="F208" i="6" s="1"/>
  <c r="J200" i="6"/>
  <c r="F200" i="6" s="1"/>
  <c r="J192" i="6"/>
  <c r="F192" i="6" s="1"/>
  <c r="J63" i="6"/>
  <c r="F63" i="6" s="1"/>
  <c r="J51" i="6"/>
  <c r="F51" i="6" s="1"/>
  <c r="J35" i="6"/>
  <c r="F35" i="6" s="1"/>
  <c r="J347" i="6"/>
  <c r="F347" i="6" s="1"/>
  <c r="J339" i="6"/>
  <c r="F339" i="6" s="1"/>
  <c r="J331" i="6"/>
  <c r="F331" i="6" s="1"/>
  <c r="J323" i="6"/>
  <c r="F323" i="6" s="1"/>
  <c r="J315" i="6"/>
  <c r="F315" i="6" s="1"/>
  <c r="J307" i="6"/>
  <c r="F307" i="6" s="1"/>
  <c r="J299" i="6"/>
  <c r="F299" i="6" s="1"/>
  <c r="J291" i="6"/>
  <c r="F291" i="6" s="1"/>
  <c r="J283" i="6"/>
  <c r="F283" i="6" s="1"/>
  <c r="J275" i="6"/>
  <c r="F275" i="6" s="1"/>
  <c r="J267" i="6"/>
  <c r="F267" i="6" s="1"/>
  <c r="J259" i="6"/>
  <c r="F259" i="6" s="1"/>
  <c r="J251" i="6"/>
  <c r="F251" i="6" s="1"/>
  <c r="J243" i="6"/>
  <c r="F243" i="6" s="1"/>
  <c r="J235" i="6"/>
  <c r="F235" i="6" s="1"/>
  <c r="J227" i="6"/>
  <c r="F227" i="6" s="1"/>
  <c r="J219" i="6"/>
  <c r="F219" i="6" s="1"/>
  <c r="J211" i="6"/>
  <c r="F211" i="6" s="1"/>
  <c r="J203" i="6"/>
  <c r="F203" i="6" s="1"/>
  <c r="J195" i="6"/>
  <c r="F195" i="6" s="1"/>
  <c r="J19" i="6"/>
  <c r="F19" i="6" s="1"/>
  <c r="J3" i="6"/>
  <c r="F3" i="6" s="1"/>
  <c r="J353" i="6"/>
  <c r="F353" i="6" s="1"/>
  <c r="J345" i="6"/>
  <c r="F345" i="6" s="1"/>
  <c r="J337" i="6"/>
  <c r="F337" i="6" s="1"/>
  <c r="J329" i="6"/>
  <c r="F329" i="6" s="1"/>
  <c r="J321" i="6"/>
  <c r="F321" i="6" s="1"/>
  <c r="J313" i="6"/>
  <c r="F313" i="6" s="1"/>
  <c r="J305" i="6"/>
  <c r="F305" i="6" s="1"/>
  <c r="J297" i="6"/>
  <c r="F297" i="6" s="1"/>
  <c r="J289" i="6"/>
  <c r="F289" i="6" s="1"/>
  <c r="J281" i="6"/>
  <c r="F281" i="6" s="1"/>
  <c r="J273" i="6"/>
  <c r="F273" i="6" s="1"/>
  <c r="J265" i="6"/>
  <c r="F265" i="6" s="1"/>
  <c r="J257" i="6"/>
  <c r="F257" i="6" s="1"/>
  <c r="J249" i="6"/>
  <c r="F249" i="6" s="1"/>
  <c r="J241" i="6"/>
  <c r="F241" i="6" s="1"/>
  <c r="J233" i="6"/>
  <c r="F233" i="6" s="1"/>
  <c r="J225" i="6"/>
  <c r="F225" i="6" s="1"/>
  <c r="J217" i="6"/>
  <c r="F217" i="6" s="1"/>
  <c r="J209" i="6"/>
  <c r="F209" i="6" s="1"/>
  <c r="J201" i="6"/>
  <c r="F201" i="6" s="1"/>
  <c r="J193" i="6"/>
  <c r="F193" i="6" s="1"/>
  <c r="J186" i="6"/>
  <c r="F186" i="6" s="1"/>
  <c r="J23" i="6"/>
  <c r="F23" i="6" s="1"/>
  <c r="J7" i="6"/>
  <c r="F7" i="6" s="1"/>
  <c r="J348" i="6"/>
  <c r="F348" i="6" s="1"/>
  <c r="J340" i="6"/>
  <c r="F340" i="6" s="1"/>
  <c r="J332" i="6"/>
  <c r="F332" i="6" s="1"/>
  <c r="J324" i="6"/>
  <c r="F324" i="6" s="1"/>
  <c r="J316" i="6"/>
  <c r="F316" i="6" s="1"/>
  <c r="J308" i="6"/>
  <c r="F308" i="6" s="1"/>
  <c r="J300" i="6"/>
  <c r="F300" i="6" s="1"/>
  <c r="J292" i="6"/>
  <c r="F292" i="6" s="1"/>
  <c r="J284" i="6"/>
  <c r="F284" i="6" s="1"/>
  <c r="J276" i="6"/>
  <c r="F276" i="6" s="1"/>
  <c r="J268" i="6"/>
  <c r="F268" i="6" s="1"/>
  <c r="J260" i="6"/>
  <c r="F260" i="6" s="1"/>
  <c r="J252" i="6"/>
  <c r="F252" i="6" s="1"/>
  <c r="J244" i="6"/>
  <c r="F244" i="6" s="1"/>
  <c r="J236" i="6"/>
  <c r="F236" i="6" s="1"/>
  <c r="J228" i="6"/>
  <c r="F228" i="6" s="1"/>
  <c r="J220" i="6"/>
  <c r="F220" i="6" s="1"/>
  <c r="J212" i="6"/>
  <c r="F212" i="6" s="1"/>
  <c r="J204" i="6"/>
  <c r="F204" i="6" s="1"/>
  <c r="J196" i="6"/>
  <c r="F196" i="6" s="1"/>
  <c r="J48" i="6"/>
  <c r="F48" i="6" s="1"/>
  <c r="J46" i="6"/>
  <c r="F46" i="6" s="1"/>
  <c r="J45" i="6"/>
  <c r="F45" i="6" s="1"/>
  <c r="J43" i="6"/>
  <c r="F43" i="6" s="1"/>
  <c r="J32" i="6"/>
  <c r="F32" i="6" s="1"/>
  <c r="J30" i="6"/>
  <c r="F30" i="6" s="1"/>
  <c r="J29" i="6"/>
  <c r="F29" i="6" s="1"/>
  <c r="J16" i="6"/>
  <c r="F16" i="6" s="1"/>
  <c r="J14" i="6"/>
  <c r="F14" i="6" s="1"/>
  <c r="J13" i="6"/>
  <c r="F13" i="6" s="1"/>
  <c r="H183" i="6"/>
  <c r="J183" i="6"/>
  <c r="F183" i="6" s="1"/>
  <c r="H175" i="6"/>
  <c r="J175" i="6"/>
  <c r="F175" i="6" s="1"/>
  <c r="H167" i="6"/>
  <c r="J167" i="6"/>
  <c r="F167" i="6" s="1"/>
  <c r="H159" i="6"/>
  <c r="J159" i="6"/>
  <c r="F159" i="6" s="1"/>
  <c r="H151" i="6"/>
  <c r="J151" i="6"/>
  <c r="F151" i="6" s="1"/>
  <c r="H143" i="6"/>
  <c r="J143" i="6"/>
  <c r="F143" i="6" s="1"/>
  <c r="H135" i="6"/>
  <c r="J135" i="6"/>
  <c r="F135" i="6" s="1"/>
  <c r="H178" i="6"/>
  <c r="J178" i="6"/>
  <c r="F178" i="6" s="1"/>
  <c r="H170" i="6"/>
  <c r="J170" i="6"/>
  <c r="F170" i="6" s="1"/>
  <c r="H162" i="6"/>
  <c r="J162" i="6"/>
  <c r="F162" i="6" s="1"/>
  <c r="H154" i="6"/>
  <c r="J154" i="6"/>
  <c r="F154" i="6" s="1"/>
  <c r="H146" i="6"/>
  <c r="J146" i="6"/>
  <c r="F146" i="6" s="1"/>
  <c r="H138" i="6"/>
  <c r="J138" i="6"/>
  <c r="F138" i="6" s="1"/>
  <c r="H181" i="6"/>
  <c r="J181" i="6"/>
  <c r="F181" i="6" s="1"/>
  <c r="H173" i="6"/>
  <c r="J173" i="6"/>
  <c r="F173" i="6" s="1"/>
  <c r="H165" i="6"/>
  <c r="J165" i="6"/>
  <c r="F165" i="6" s="1"/>
  <c r="H157" i="6"/>
  <c r="J157" i="6"/>
  <c r="F157" i="6" s="1"/>
  <c r="H149" i="6"/>
  <c r="J149" i="6"/>
  <c r="F149" i="6" s="1"/>
  <c r="H141" i="6"/>
  <c r="J141" i="6"/>
  <c r="F141" i="6" s="1"/>
  <c r="H184" i="6"/>
  <c r="J184" i="6"/>
  <c r="F184" i="6" s="1"/>
  <c r="H176" i="6"/>
  <c r="J176" i="6"/>
  <c r="F176" i="6" s="1"/>
  <c r="H168" i="6"/>
  <c r="J168" i="6"/>
  <c r="F168" i="6" s="1"/>
  <c r="H160" i="6"/>
  <c r="J160" i="6"/>
  <c r="F160" i="6" s="1"/>
  <c r="H152" i="6"/>
  <c r="J152" i="6"/>
  <c r="F152" i="6" s="1"/>
  <c r="H144" i="6"/>
  <c r="J144" i="6"/>
  <c r="F144" i="6" s="1"/>
  <c r="H136" i="6"/>
  <c r="J136" i="6"/>
  <c r="F136" i="6" s="1"/>
  <c r="H179" i="6"/>
  <c r="J179" i="6"/>
  <c r="F179" i="6" s="1"/>
  <c r="H171" i="6"/>
  <c r="J171" i="6"/>
  <c r="F171" i="6" s="1"/>
  <c r="H163" i="6"/>
  <c r="J163" i="6"/>
  <c r="F163" i="6" s="1"/>
  <c r="H155" i="6"/>
  <c r="J155" i="6"/>
  <c r="F155" i="6" s="1"/>
  <c r="H147" i="6"/>
  <c r="J147" i="6"/>
  <c r="F147" i="6" s="1"/>
  <c r="H139" i="6"/>
  <c r="J139" i="6"/>
  <c r="F139" i="6" s="1"/>
  <c r="H182" i="6"/>
  <c r="J182" i="6"/>
  <c r="F182" i="6" s="1"/>
  <c r="H174" i="6"/>
  <c r="J174" i="6"/>
  <c r="F174" i="6" s="1"/>
  <c r="H166" i="6"/>
  <c r="J166" i="6"/>
  <c r="F166" i="6" s="1"/>
  <c r="H158" i="6"/>
  <c r="J158" i="6"/>
  <c r="F158" i="6" s="1"/>
  <c r="H150" i="6"/>
  <c r="J150" i="6"/>
  <c r="F150" i="6" s="1"/>
  <c r="H142" i="6"/>
  <c r="J142" i="6"/>
  <c r="F142" i="6" s="1"/>
  <c r="H185" i="6"/>
  <c r="J185" i="6"/>
  <c r="F185" i="6" s="1"/>
  <c r="H177" i="6"/>
  <c r="J177" i="6"/>
  <c r="F177" i="6" s="1"/>
  <c r="H169" i="6"/>
  <c r="J169" i="6"/>
  <c r="F169" i="6" s="1"/>
  <c r="H161" i="6"/>
  <c r="J161" i="6"/>
  <c r="F161" i="6" s="1"/>
  <c r="H153" i="6"/>
  <c r="J153" i="6"/>
  <c r="F153" i="6" s="1"/>
  <c r="H145" i="6"/>
  <c r="J145" i="6"/>
  <c r="F145" i="6" s="1"/>
  <c r="H137" i="6"/>
  <c r="J137" i="6"/>
  <c r="F137" i="6" s="1"/>
  <c r="H180" i="6"/>
  <c r="J180" i="6"/>
  <c r="F180" i="6" s="1"/>
  <c r="H172" i="6"/>
  <c r="J172" i="6"/>
  <c r="F172" i="6" s="1"/>
  <c r="H164" i="6"/>
  <c r="J164" i="6"/>
  <c r="F164" i="6" s="1"/>
  <c r="H156" i="6"/>
  <c r="J156" i="6"/>
  <c r="F156" i="6" s="1"/>
  <c r="H148" i="6"/>
  <c r="J148" i="6"/>
  <c r="F148" i="6" s="1"/>
  <c r="H140" i="6"/>
  <c r="J140" i="6"/>
  <c r="F140" i="6" s="1"/>
  <c r="J134" i="6"/>
  <c r="F134" i="6" s="1"/>
  <c r="J133" i="6"/>
  <c r="F133" i="6" s="1"/>
  <c r="J132" i="6"/>
  <c r="F132" i="6" s="1"/>
  <c r="J131" i="6"/>
  <c r="F131" i="6" s="1"/>
  <c r="J130" i="6"/>
  <c r="F130" i="6" s="1"/>
  <c r="J129" i="6"/>
  <c r="F129" i="6" s="1"/>
  <c r="J128" i="6"/>
  <c r="F128" i="6" s="1"/>
  <c r="J127" i="6"/>
  <c r="F127" i="6" s="1"/>
  <c r="J126" i="6"/>
  <c r="F126" i="6" s="1"/>
  <c r="J125" i="6"/>
  <c r="F125" i="6" s="1"/>
  <c r="J124" i="6"/>
  <c r="F124" i="6" s="1"/>
  <c r="J123" i="6"/>
  <c r="F123" i="6" s="1"/>
  <c r="J122" i="6"/>
  <c r="F122" i="6" s="1"/>
  <c r="J121" i="6"/>
  <c r="F121" i="6" s="1"/>
  <c r="J120" i="6"/>
  <c r="F120" i="6" s="1"/>
  <c r="J119" i="6"/>
  <c r="F119" i="6" s="1"/>
  <c r="J118" i="6"/>
  <c r="F118" i="6" s="1"/>
  <c r="J117" i="6"/>
  <c r="F117" i="6" s="1"/>
  <c r="J116" i="6"/>
  <c r="F116" i="6" s="1"/>
  <c r="J115" i="6"/>
  <c r="F115" i="6" s="1"/>
  <c r="J114" i="6"/>
  <c r="F114" i="6" s="1"/>
  <c r="J113" i="6"/>
  <c r="F113" i="6" s="1"/>
  <c r="J112" i="6"/>
  <c r="F112" i="6" s="1"/>
  <c r="J111" i="6"/>
  <c r="F111" i="6" s="1"/>
  <c r="J110" i="6"/>
  <c r="F110" i="6" s="1"/>
  <c r="J109" i="6"/>
  <c r="F109" i="6" s="1"/>
  <c r="J108" i="6"/>
  <c r="F108" i="6" s="1"/>
  <c r="J107" i="6"/>
  <c r="F107" i="6" s="1"/>
  <c r="J106" i="6"/>
  <c r="F106" i="6" s="1"/>
  <c r="J105" i="6"/>
  <c r="F105" i="6" s="1"/>
  <c r="J104" i="6"/>
  <c r="F104" i="6" s="1"/>
  <c r="J103" i="6"/>
  <c r="F103" i="6" s="1"/>
  <c r="J102" i="6"/>
  <c r="F102" i="6" s="1"/>
  <c r="J101" i="6"/>
  <c r="F101" i="6" s="1"/>
  <c r="J100" i="6"/>
  <c r="F100" i="6" s="1"/>
  <c r="J99" i="6"/>
  <c r="F99" i="6" s="1"/>
  <c r="J98" i="6"/>
  <c r="F98" i="6" s="1"/>
  <c r="J97" i="6"/>
  <c r="F97" i="6" s="1"/>
  <c r="J96" i="6"/>
  <c r="F96" i="6" s="1"/>
  <c r="J95" i="6"/>
  <c r="F95" i="6" s="1"/>
  <c r="J94" i="6"/>
  <c r="F94" i="6" s="1"/>
  <c r="J93" i="6"/>
  <c r="F93" i="6" s="1"/>
  <c r="J92" i="6"/>
  <c r="F92" i="6" s="1"/>
  <c r="J91" i="6"/>
  <c r="F91" i="6" s="1"/>
  <c r="J90" i="6"/>
  <c r="F90" i="6" s="1"/>
  <c r="J89" i="6"/>
  <c r="F89" i="6" s="1"/>
  <c r="J88" i="6"/>
  <c r="F88" i="6" s="1"/>
  <c r="J87" i="6"/>
  <c r="F87" i="6" s="1"/>
  <c r="J86" i="6"/>
  <c r="F86" i="6" s="1"/>
  <c r="J85" i="6"/>
  <c r="F85" i="6" s="1"/>
  <c r="J84" i="6"/>
  <c r="F84" i="6" s="1"/>
  <c r="J83" i="6"/>
  <c r="F83" i="6" s="1"/>
  <c r="J82" i="6"/>
  <c r="F82" i="6" s="1"/>
  <c r="J81" i="6"/>
  <c r="F81" i="6" s="1"/>
  <c r="J80" i="6"/>
  <c r="F80" i="6" s="1"/>
  <c r="J79" i="6"/>
  <c r="F79" i="6" s="1"/>
  <c r="J78" i="6"/>
  <c r="F78" i="6" s="1"/>
  <c r="J77" i="6"/>
  <c r="F77" i="6" s="1"/>
  <c r="J76" i="6"/>
  <c r="F76" i="6" s="1"/>
  <c r="J75" i="6"/>
  <c r="F75" i="6" s="1"/>
  <c r="J74" i="6"/>
  <c r="F74" i="6" s="1"/>
  <c r="J73" i="6"/>
  <c r="F73" i="6" s="1"/>
  <c r="J72" i="6"/>
  <c r="F72" i="6" s="1"/>
  <c r="J71" i="6"/>
  <c r="F71" i="6" s="1"/>
  <c r="J70" i="6"/>
  <c r="F70" i="6" s="1"/>
  <c r="J69" i="6"/>
  <c r="F69" i="6" s="1"/>
  <c r="J68" i="6"/>
  <c r="F68" i="6" s="1"/>
  <c r="J67" i="6"/>
  <c r="F67" i="6" s="1"/>
  <c r="J66" i="6"/>
  <c r="F66" i="6" s="1"/>
  <c r="J62" i="6"/>
  <c r="F62" i="6" s="1"/>
  <c r="J58" i="6"/>
  <c r="F58" i="6" s="1"/>
  <c r="J65" i="6"/>
  <c r="F65" i="6" s="1"/>
  <c r="J61" i="6"/>
  <c r="F61" i="6" s="1"/>
  <c r="J57" i="6"/>
  <c r="F57" i="6" s="1"/>
  <c r="AD2" i="7" l="1"/>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D32" i="7"/>
  <c r="AD33" i="7"/>
  <c r="AD34" i="7"/>
  <c r="AD35" i="7"/>
  <c r="AD36" i="7"/>
  <c r="AD37" i="7"/>
  <c r="AD38" i="7"/>
  <c r="AD39" i="7"/>
  <c r="AD40" i="7"/>
  <c r="AD41" i="7"/>
  <c r="AD42" i="7"/>
  <c r="AD43" i="7"/>
  <c r="AD44" i="7"/>
  <c r="AD45" i="7"/>
  <c r="AD46" i="7"/>
  <c r="AD47" i="7"/>
  <c r="AD48" i="7"/>
  <c r="AD49" i="7"/>
  <c r="AD50" i="7"/>
  <c r="AD51" i="7"/>
  <c r="AD52" i="7"/>
  <c r="AD53" i="7"/>
  <c r="AD54" i="7"/>
  <c r="AD55" i="7"/>
  <c r="AD56" i="7"/>
  <c r="AD57" i="7"/>
  <c r="AD58" i="7"/>
  <c r="AD59" i="7"/>
  <c r="AD60" i="7"/>
  <c r="AD61" i="7"/>
  <c r="AD62" i="7"/>
  <c r="AD63" i="7"/>
  <c r="AD64" i="7"/>
  <c r="AD65" i="7"/>
  <c r="AD66" i="7"/>
  <c r="AD67" i="7"/>
  <c r="AD68" i="7"/>
  <c r="AD69" i="7"/>
  <c r="AD70" i="7"/>
  <c r="AD71" i="7"/>
  <c r="AD72" i="7"/>
  <c r="AD73" i="7"/>
  <c r="AD74" i="7"/>
  <c r="AD75" i="7"/>
  <c r="AD76" i="7"/>
  <c r="AD77" i="7"/>
  <c r="AD78" i="7"/>
  <c r="AD79" i="7"/>
  <c r="AD80" i="7"/>
  <c r="AD81" i="7"/>
  <c r="AD82" i="7"/>
  <c r="AD83" i="7"/>
  <c r="AD84" i="7"/>
  <c r="AD85" i="7"/>
  <c r="AD86" i="7"/>
  <c r="AD87" i="7"/>
  <c r="AD88" i="7"/>
  <c r="AD89" i="7"/>
  <c r="AD90" i="7"/>
  <c r="AD91" i="7"/>
  <c r="AD92" i="7"/>
  <c r="AD93" i="7"/>
  <c r="AD94" i="7"/>
  <c r="AD95" i="7"/>
  <c r="AD96" i="7"/>
  <c r="AD97" i="7"/>
  <c r="AD98" i="7"/>
  <c r="AD99" i="7"/>
  <c r="AD100" i="7"/>
  <c r="AD101" i="7"/>
  <c r="AD102" i="7"/>
  <c r="AD103" i="7"/>
  <c r="AD104" i="7"/>
  <c r="AD105" i="7"/>
  <c r="AD106" i="7"/>
  <c r="AD107" i="7"/>
  <c r="AD108" i="7"/>
  <c r="AD109" i="7"/>
  <c r="AD110" i="7"/>
  <c r="AD111" i="7"/>
  <c r="AD112" i="7"/>
  <c r="AD113" i="7"/>
  <c r="AD114" i="7"/>
  <c r="AD115" i="7"/>
  <c r="AD116" i="7"/>
  <c r="AD117" i="7"/>
  <c r="AD118" i="7"/>
  <c r="AD119" i="7"/>
  <c r="AD120" i="7"/>
  <c r="AD121" i="7"/>
  <c r="AD122" i="7"/>
  <c r="AD123" i="7"/>
  <c r="AD124" i="7"/>
  <c r="AD125" i="7"/>
  <c r="AD126" i="7"/>
  <c r="AD127" i="7"/>
  <c r="AD128" i="7"/>
  <c r="AD129" i="7"/>
  <c r="AD130" i="7"/>
  <c r="AD131" i="7"/>
  <c r="AD132" i="7"/>
  <c r="AD133" i="7"/>
  <c r="AD134" i="7"/>
  <c r="AD135" i="7"/>
  <c r="AD136" i="7"/>
  <c r="AD137" i="7"/>
  <c r="AD138" i="7"/>
  <c r="AD139" i="7"/>
  <c r="AD140" i="7"/>
  <c r="AD141" i="7"/>
  <c r="AD142" i="7"/>
  <c r="AD143" i="7"/>
  <c r="AD144" i="7"/>
  <c r="AD145" i="7"/>
  <c r="AD146" i="7"/>
  <c r="AD147" i="7"/>
  <c r="AD148" i="7"/>
  <c r="AD149" i="7"/>
  <c r="AD150" i="7"/>
  <c r="AD151" i="7"/>
  <c r="AD152" i="7"/>
  <c r="AD153" i="7"/>
  <c r="AD154" i="7"/>
  <c r="AD155" i="7"/>
  <c r="AD156" i="7"/>
  <c r="AD157" i="7"/>
  <c r="AD158" i="7"/>
  <c r="AD159" i="7"/>
  <c r="AD160" i="7"/>
  <c r="AD161" i="7"/>
  <c r="AD162" i="7"/>
  <c r="AD163" i="7"/>
  <c r="AD164" i="7"/>
  <c r="AD165" i="7"/>
  <c r="AD166" i="7"/>
  <c r="AD167" i="7"/>
  <c r="AD168" i="7"/>
  <c r="AD169" i="7"/>
  <c r="AD170" i="7"/>
  <c r="AD171" i="7"/>
  <c r="AD172" i="7"/>
  <c r="AD173" i="7"/>
  <c r="AD174" i="7"/>
  <c r="AD175" i="7"/>
  <c r="AD176" i="7"/>
  <c r="AD177" i="7"/>
  <c r="AD178" i="7"/>
  <c r="AD179" i="7"/>
  <c r="AD180" i="7"/>
  <c r="AD181" i="7"/>
  <c r="AD182" i="7"/>
  <c r="AD183" i="7"/>
  <c r="AD184" i="7"/>
  <c r="AD185" i="7"/>
  <c r="AD186" i="7"/>
  <c r="AD187" i="7"/>
  <c r="AD188" i="7"/>
  <c r="AD189" i="7"/>
  <c r="AD190" i="7"/>
  <c r="AD191" i="7"/>
  <c r="AD192" i="7"/>
  <c r="AD193" i="7"/>
  <c r="AD194" i="7"/>
  <c r="AD195" i="7"/>
  <c r="AD196" i="7"/>
  <c r="AD197" i="7"/>
  <c r="AD198" i="7"/>
  <c r="AD199" i="7"/>
  <c r="AD200" i="7"/>
  <c r="AD201" i="7"/>
  <c r="AD202" i="7"/>
  <c r="AD203" i="7"/>
  <c r="AD204" i="7"/>
  <c r="AD205" i="7"/>
  <c r="AD206" i="7"/>
  <c r="AD207" i="7"/>
  <c r="AD208" i="7"/>
  <c r="AD209" i="7"/>
  <c r="AD210" i="7"/>
  <c r="AD211" i="7"/>
  <c r="AD212" i="7"/>
  <c r="AD213" i="7"/>
  <c r="AD214" i="7"/>
  <c r="AD215" i="7"/>
  <c r="AD216" i="7"/>
  <c r="AD217" i="7"/>
  <c r="AD218" i="7"/>
  <c r="AD219" i="7"/>
  <c r="AD220" i="7"/>
  <c r="AD221" i="7"/>
  <c r="AD222" i="7"/>
  <c r="AD223" i="7"/>
  <c r="AD224" i="7"/>
  <c r="AD225" i="7"/>
  <c r="AD226" i="7"/>
  <c r="AD227" i="7"/>
  <c r="AD228" i="7"/>
  <c r="AD229" i="7"/>
  <c r="AD230" i="7"/>
  <c r="AD231" i="7"/>
  <c r="AD232" i="7"/>
  <c r="AD233" i="7"/>
  <c r="AD234" i="7"/>
  <c r="AD235" i="7"/>
  <c r="AD236" i="7"/>
  <c r="AD237" i="7"/>
  <c r="AD238" i="7"/>
  <c r="AD239" i="7"/>
  <c r="AD240" i="7"/>
  <c r="AD241" i="7"/>
  <c r="AD242" i="7"/>
  <c r="AD243" i="7"/>
  <c r="AD244" i="7"/>
  <c r="AD245" i="7"/>
  <c r="AD246" i="7"/>
  <c r="AD247" i="7"/>
  <c r="AD248" i="7"/>
  <c r="AD249" i="7"/>
  <c r="AD250" i="7"/>
  <c r="AD251" i="7"/>
  <c r="AD252" i="7"/>
  <c r="AD253" i="7"/>
  <c r="AD254" i="7"/>
  <c r="AD255" i="7"/>
  <c r="AD256" i="7"/>
  <c r="AD257" i="7"/>
  <c r="AD258" i="7"/>
  <c r="AD259" i="7"/>
  <c r="AD260" i="7"/>
  <c r="AD261" i="7"/>
  <c r="AD262" i="7"/>
  <c r="AD263" i="7"/>
  <c r="AD264" i="7"/>
  <c r="AD265" i="7"/>
  <c r="AD266" i="7"/>
  <c r="AD267" i="7"/>
  <c r="AD268" i="7"/>
  <c r="AD269" i="7"/>
  <c r="AD270" i="7"/>
  <c r="AD271" i="7"/>
  <c r="AD272" i="7"/>
  <c r="AD273" i="7"/>
  <c r="AD274" i="7"/>
  <c r="AD275" i="7"/>
  <c r="AD276" i="7"/>
  <c r="AD277" i="7"/>
  <c r="AD278" i="7"/>
  <c r="AD279" i="7"/>
  <c r="AD280" i="7"/>
  <c r="AD281" i="7"/>
  <c r="AD282" i="7"/>
  <c r="AD283" i="7"/>
  <c r="AD284" i="7"/>
  <c r="AD285" i="7"/>
  <c r="AD286" i="7"/>
  <c r="AD287" i="7"/>
  <c r="AD288" i="7"/>
  <c r="AD289" i="7"/>
  <c r="AD290" i="7"/>
  <c r="AD291" i="7"/>
  <c r="AD292" i="7"/>
  <c r="AD293" i="7"/>
  <c r="AD294" i="7"/>
  <c r="AD295" i="7"/>
  <c r="AD296" i="7"/>
  <c r="AD297" i="7"/>
  <c r="AD298" i="7"/>
  <c r="AD299" i="7"/>
  <c r="AD300" i="7"/>
  <c r="AD301" i="7"/>
  <c r="AD302" i="7"/>
  <c r="AD303" i="7"/>
  <c r="AD304" i="7"/>
  <c r="AD305" i="7"/>
  <c r="AD306" i="7"/>
  <c r="AD307" i="7"/>
  <c r="AD308" i="7"/>
  <c r="AD309" i="7"/>
  <c r="AD310" i="7"/>
  <c r="AD311" i="7"/>
  <c r="AD312" i="7"/>
  <c r="AD313" i="7"/>
  <c r="AD314" i="7"/>
  <c r="AD315" i="7"/>
  <c r="AD316" i="7"/>
  <c r="AD317" i="7"/>
  <c r="AD318" i="7"/>
  <c r="AD319" i="7"/>
  <c r="AD320" i="7"/>
  <c r="AD321" i="7"/>
  <c r="AD322" i="7"/>
  <c r="AD323" i="7"/>
  <c r="AD324" i="7"/>
  <c r="AD325" i="7"/>
  <c r="AD326" i="7"/>
  <c r="AD327" i="7"/>
  <c r="AD328" i="7"/>
  <c r="AD329" i="7"/>
  <c r="AD330" i="7"/>
  <c r="AD331" i="7"/>
  <c r="AD332" i="7"/>
  <c r="AD333" i="7"/>
  <c r="AD334" i="7"/>
  <c r="AD335" i="7"/>
  <c r="AD336" i="7"/>
  <c r="AD337" i="7"/>
  <c r="AD338" i="7"/>
  <c r="AD339" i="7"/>
  <c r="AD340" i="7"/>
  <c r="AD341" i="7"/>
  <c r="AD342" i="7"/>
  <c r="AD343" i="7"/>
  <c r="AD344" i="7"/>
  <c r="AD345" i="7"/>
  <c r="AD346" i="7"/>
  <c r="AD347" i="7"/>
  <c r="AD348" i="7"/>
  <c r="AD349" i="7"/>
  <c r="AD350" i="7"/>
  <c r="AD351" i="7"/>
  <c r="AD352" i="7"/>
  <c r="AD353" i="7"/>
  <c r="G26" i="10"/>
  <c r="G25" i="10"/>
  <c r="G24" i="10"/>
  <c r="G23" i="10"/>
  <c r="G22" i="10"/>
  <c r="G21" i="10"/>
  <c r="G20" i="10"/>
  <c r="G19" i="10"/>
  <c r="G15" i="10"/>
  <c r="G14" i="10"/>
  <c r="G13" i="10"/>
  <c r="G11" i="10"/>
  <c r="G10" i="10"/>
  <c r="G8" i="10"/>
  <c r="G7" i="10"/>
  <c r="G6" i="10"/>
  <c r="C7" i="10"/>
  <c r="C6" i="10"/>
  <c r="C3" i="10"/>
  <c r="G12" i="10" l="1"/>
  <c r="I12" i="10" s="1"/>
  <c r="G37" i="10" s="1"/>
  <c r="I8" i="10"/>
  <c r="I7" i="10"/>
  <c r="I10" i="10"/>
  <c r="I11" i="10"/>
  <c r="I13" i="10"/>
  <c r="I14" i="10"/>
  <c r="I15" i="10"/>
  <c r="I6" i="10"/>
  <c r="G27" i="10"/>
  <c r="Z353" i="8"/>
  <c r="V353" i="8"/>
  <c r="R353" i="8"/>
  <c r="O353" i="8"/>
  <c r="Z352" i="8"/>
  <c r="V352" i="8"/>
  <c r="R352" i="8"/>
  <c r="O352" i="8"/>
  <c r="Z351" i="8"/>
  <c r="V351" i="8"/>
  <c r="R351" i="8"/>
  <c r="O351" i="8"/>
  <c r="Z350" i="8"/>
  <c r="V350" i="8"/>
  <c r="R350" i="8"/>
  <c r="O350" i="8"/>
  <c r="Z349" i="8"/>
  <c r="V349" i="8"/>
  <c r="R349" i="8"/>
  <c r="O349" i="8"/>
  <c r="Z348" i="8"/>
  <c r="V348" i="8"/>
  <c r="R348" i="8"/>
  <c r="O348" i="8"/>
  <c r="Z347" i="8"/>
  <c r="V347" i="8"/>
  <c r="R347" i="8"/>
  <c r="O347" i="8"/>
  <c r="Z346" i="8"/>
  <c r="V346" i="8"/>
  <c r="R346" i="8"/>
  <c r="O346" i="8"/>
  <c r="Z345" i="8"/>
  <c r="V345" i="8"/>
  <c r="R345" i="8"/>
  <c r="O345" i="8"/>
  <c r="Z344" i="8"/>
  <c r="V344" i="8"/>
  <c r="R344" i="8"/>
  <c r="O344" i="8"/>
  <c r="Z343" i="8"/>
  <c r="V343" i="8"/>
  <c r="R343" i="8"/>
  <c r="O343" i="8"/>
  <c r="Z342" i="8"/>
  <c r="V342" i="8"/>
  <c r="R342" i="8"/>
  <c r="O342" i="8"/>
  <c r="Z341" i="8"/>
  <c r="V341" i="8"/>
  <c r="R341" i="8"/>
  <c r="O341" i="8"/>
  <c r="Z340" i="8"/>
  <c r="V340" i="8"/>
  <c r="R340" i="8"/>
  <c r="O340" i="8"/>
  <c r="Z339" i="8"/>
  <c r="V339" i="8"/>
  <c r="R339" i="8"/>
  <c r="O339" i="8"/>
  <c r="Z338" i="8"/>
  <c r="V338" i="8"/>
  <c r="R338" i="8"/>
  <c r="O338" i="8"/>
  <c r="Z337" i="8"/>
  <c r="V337" i="8"/>
  <c r="R337" i="8"/>
  <c r="O337" i="8"/>
  <c r="Z336" i="8"/>
  <c r="V336" i="8"/>
  <c r="R336" i="8"/>
  <c r="O336" i="8"/>
  <c r="Z335" i="8"/>
  <c r="V335" i="8"/>
  <c r="R335" i="8"/>
  <c r="O335" i="8"/>
  <c r="Z334" i="8"/>
  <c r="V334" i="8"/>
  <c r="R334" i="8"/>
  <c r="O334" i="8"/>
  <c r="Z333" i="8"/>
  <c r="V333" i="8"/>
  <c r="R333" i="8"/>
  <c r="O333" i="8"/>
  <c r="Z332" i="8"/>
  <c r="V332" i="8"/>
  <c r="R332" i="8"/>
  <c r="O332" i="8"/>
  <c r="Z331" i="8"/>
  <c r="V331" i="8"/>
  <c r="R331" i="8"/>
  <c r="O331" i="8"/>
  <c r="Z330" i="8"/>
  <c r="V330" i="8"/>
  <c r="R330" i="8"/>
  <c r="O330" i="8"/>
  <c r="Z329" i="8"/>
  <c r="V329" i="8"/>
  <c r="R329" i="8"/>
  <c r="O329" i="8"/>
  <c r="Z328" i="8"/>
  <c r="V328" i="8"/>
  <c r="R328" i="8"/>
  <c r="O328" i="8"/>
  <c r="Z327" i="8"/>
  <c r="V327" i="8"/>
  <c r="R327" i="8"/>
  <c r="O327" i="8"/>
  <c r="Z326" i="8"/>
  <c r="V326" i="8"/>
  <c r="R326" i="8"/>
  <c r="O326" i="8"/>
  <c r="Z325" i="8"/>
  <c r="V325" i="8"/>
  <c r="R325" i="8"/>
  <c r="O325" i="8"/>
  <c r="Z324" i="8"/>
  <c r="V324" i="8"/>
  <c r="R324" i="8"/>
  <c r="O324" i="8"/>
  <c r="Z323" i="8"/>
  <c r="V323" i="8"/>
  <c r="R323" i="8"/>
  <c r="O323" i="8"/>
  <c r="Z322" i="8"/>
  <c r="V322" i="8"/>
  <c r="R322" i="8"/>
  <c r="O322" i="8"/>
  <c r="Z321" i="8"/>
  <c r="V321" i="8"/>
  <c r="R321" i="8"/>
  <c r="O321" i="8"/>
  <c r="Z320" i="8"/>
  <c r="V320" i="8"/>
  <c r="R320" i="8"/>
  <c r="O320" i="8"/>
  <c r="Z319" i="8"/>
  <c r="V319" i="8"/>
  <c r="R319" i="8"/>
  <c r="O319" i="8"/>
  <c r="Z318" i="8"/>
  <c r="V318" i="8"/>
  <c r="R318" i="8"/>
  <c r="O318" i="8"/>
  <c r="Z317" i="8"/>
  <c r="V317" i="8"/>
  <c r="R317" i="8"/>
  <c r="O317" i="8"/>
  <c r="Z316" i="8"/>
  <c r="V316" i="8"/>
  <c r="R316" i="8"/>
  <c r="O316" i="8"/>
  <c r="Z315" i="8"/>
  <c r="V315" i="8"/>
  <c r="R315" i="8"/>
  <c r="O315" i="8"/>
  <c r="Z314" i="8"/>
  <c r="V314" i="8"/>
  <c r="R314" i="8"/>
  <c r="O314" i="8"/>
  <c r="Z313" i="8"/>
  <c r="V313" i="8"/>
  <c r="R313" i="8"/>
  <c r="O313" i="8"/>
  <c r="Z312" i="8"/>
  <c r="V312" i="8"/>
  <c r="R312" i="8"/>
  <c r="O312" i="8"/>
  <c r="Z311" i="8"/>
  <c r="V311" i="8"/>
  <c r="R311" i="8"/>
  <c r="O311" i="8"/>
  <c r="Z310" i="8"/>
  <c r="V310" i="8"/>
  <c r="R310" i="8"/>
  <c r="O310" i="8"/>
  <c r="Z309" i="8"/>
  <c r="V309" i="8"/>
  <c r="R309" i="8"/>
  <c r="O309" i="8"/>
  <c r="Z308" i="8"/>
  <c r="V308" i="8"/>
  <c r="R308" i="8"/>
  <c r="O308" i="8"/>
  <c r="Z307" i="8"/>
  <c r="V307" i="8"/>
  <c r="R307" i="8"/>
  <c r="O307" i="8"/>
  <c r="Z306" i="8"/>
  <c r="V306" i="8"/>
  <c r="R306" i="8"/>
  <c r="O306" i="8"/>
  <c r="Z305" i="8"/>
  <c r="V305" i="8"/>
  <c r="R305" i="8"/>
  <c r="O305" i="8"/>
  <c r="Z304" i="8"/>
  <c r="V304" i="8"/>
  <c r="R304" i="8"/>
  <c r="O304" i="8"/>
  <c r="Z303" i="8"/>
  <c r="V303" i="8"/>
  <c r="R303" i="8"/>
  <c r="O303" i="8"/>
  <c r="Z302" i="8"/>
  <c r="V302" i="8"/>
  <c r="R302" i="8"/>
  <c r="O302" i="8"/>
  <c r="Z301" i="8"/>
  <c r="V301" i="8"/>
  <c r="R301" i="8"/>
  <c r="O301" i="8"/>
  <c r="Z300" i="8"/>
  <c r="V300" i="8"/>
  <c r="R300" i="8"/>
  <c r="O300" i="8"/>
  <c r="Z299" i="8"/>
  <c r="V299" i="8"/>
  <c r="R299" i="8"/>
  <c r="O299" i="8"/>
  <c r="Z298" i="8"/>
  <c r="V298" i="8"/>
  <c r="R298" i="8"/>
  <c r="O298" i="8"/>
  <c r="Z297" i="8"/>
  <c r="V297" i="8"/>
  <c r="R297" i="8"/>
  <c r="O297" i="8"/>
  <c r="Z296" i="8"/>
  <c r="V296" i="8"/>
  <c r="R296" i="8"/>
  <c r="O296" i="8"/>
  <c r="Z295" i="8"/>
  <c r="V295" i="8"/>
  <c r="R295" i="8"/>
  <c r="O295" i="8"/>
  <c r="Z294" i="8"/>
  <c r="V294" i="8"/>
  <c r="R294" i="8"/>
  <c r="O294" i="8"/>
  <c r="Z293" i="8"/>
  <c r="V293" i="8"/>
  <c r="R293" i="8"/>
  <c r="O293" i="8"/>
  <c r="Z292" i="8"/>
  <c r="V292" i="8"/>
  <c r="R292" i="8"/>
  <c r="O292" i="8"/>
  <c r="Z291" i="8"/>
  <c r="V291" i="8"/>
  <c r="R291" i="8"/>
  <c r="O291" i="8"/>
  <c r="Z290" i="8"/>
  <c r="V290" i="8"/>
  <c r="R290" i="8"/>
  <c r="O290" i="8"/>
  <c r="Z289" i="8"/>
  <c r="V289" i="8"/>
  <c r="R289" i="8"/>
  <c r="O289" i="8"/>
  <c r="Z288" i="8"/>
  <c r="V288" i="8"/>
  <c r="R288" i="8"/>
  <c r="O288" i="8"/>
  <c r="Z287" i="8"/>
  <c r="V287" i="8"/>
  <c r="R287" i="8"/>
  <c r="O287" i="8"/>
  <c r="Z286" i="8"/>
  <c r="V286" i="8"/>
  <c r="R286" i="8"/>
  <c r="O286" i="8"/>
  <c r="Z285" i="8"/>
  <c r="V285" i="8"/>
  <c r="R285" i="8"/>
  <c r="O285" i="8"/>
  <c r="Z284" i="8"/>
  <c r="V284" i="8"/>
  <c r="R284" i="8"/>
  <c r="O284" i="8"/>
  <c r="Z283" i="8"/>
  <c r="V283" i="8"/>
  <c r="R283" i="8"/>
  <c r="O283" i="8"/>
  <c r="Z282" i="8"/>
  <c r="V282" i="8"/>
  <c r="R282" i="8"/>
  <c r="O282" i="8"/>
  <c r="Z281" i="8"/>
  <c r="V281" i="8"/>
  <c r="R281" i="8"/>
  <c r="O281" i="8"/>
  <c r="Z280" i="8"/>
  <c r="V280" i="8"/>
  <c r="R280" i="8"/>
  <c r="O280" i="8"/>
  <c r="Z279" i="8"/>
  <c r="V279" i="8"/>
  <c r="R279" i="8"/>
  <c r="O279" i="8"/>
  <c r="Z278" i="8"/>
  <c r="V278" i="8"/>
  <c r="R278" i="8"/>
  <c r="O278" i="8"/>
  <c r="Z277" i="8"/>
  <c r="V277" i="8"/>
  <c r="R277" i="8"/>
  <c r="O277" i="8"/>
  <c r="Z276" i="8"/>
  <c r="V276" i="8"/>
  <c r="R276" i="8"/>
  <c r="O276" i="8"/>
  <c r="Z275" i="8"/>
  <c r="V275" i="8"/>
  <c r="R275" i="8"/>
  <c r="O275" i="8"/>
  <c r="Z274" i="8"/>
  <c r="V274" i="8"/>
  <c r="R274" i="8"/>
  <c r="O274" i="8"/>
  <c r="Z273" i="8"/>
  <c r="V273" i="8"/>
  <c r="R273" i="8"/>
  <c r="O273" i="8"/>
  <c r="Z272" i="8"/>
  <c r="V272" i="8"/>
  <c r="R272" i="8"/>
  <c r="O272" i="8"/>
  <c r="Z271" i="8"/>
  <c r="V271" i="8"/>
  <c r="R271" i="8"/>
  <c r="O271" i="8"/>
  <c r="Z270" i="8"/>
  <c r="V270" i="8"/>
  <c r="R270" i="8"/>
  <c r="O270" i="8"/>
  <c r="Z269" i="8"/>
  <c r="V269" i="8"/>
  <c r="R269" i="8"/>
  <c r="O269" i="8"/>
  <c r="Z268" i="8"/>
  <c r="V268" i="8"/>
  <c r="R268" i="8"/>
  <c r="O268" i="8"/>
  <c r="Z267" i="8"/>
  <c r="V267" i="8"/>
  <c r="R267" i="8"/>
  <c r="O267" i="8"/>
  <c r="Z266" i="8"/>
  <c r="V266" i="8"/>
  <c r="R266" i="8"/>
  <c r="O266" i="8"/>
  <c r="Z265" i="8"/>
  <c r="V265" i="8"/>
  <c r="R265" i="8"/>
  <c r="O265" i="8"/>
  <c r="Z264" i="8"/>
  <c r="V264" i="8"/>
  <c r="R264" i="8"/>
  <c r="O264" i="8"/>
  <c r="Z263" i="8"/>
  <c r="V263" i="8"/>
  <c r="R263" i="8"/>
  <c r="O263" i="8"/>
  <c r="Z262" i="8"/>
  <c r="V262" i="8"/>
  <c r="R262" i="8"/>
  <c r="O262" i="8"/>
  <c r="Z261" i="8"/>
  <c r="V261" i="8"/>
  <c r="R261" i="8"/>
  <c r="O261" i="8"/>
  <c r="Z260" i="8"/>
  <c r="V260" i="8"/>
  <c r="R260" i="8"/>
  <c r="O260" i="8"/>
  <c r="Z259" i="8"/>
  <c r="V259" i="8"/>
  <c r="R259" i="8"/>
  <c r="O259" i="8"/>
  <c r="Z258" i="8"/>
  <c r="V258" i="8"/>
  <c r="R258" i="8"/>
  <c r="O258" i="8"/>
  <c r="Z257" i="8"/>
  <c r="V257" i="8"/>
  <c r="R257" i="8"/>
  <c r="O257" i="8"/>
  <c r="Z256" i="8"/>
  <c r="V256" i="8"/>
  <c r="R256" i="8"/>
  <c r="O256" i="8"/>
  <c r="Z255" i="8"/>
  <c r="V255" i="8"/>
  <c r="R255" i="8"/>
  <c r="O255" i="8"/>
  <c r="Z254" i="8"/>
  <c r="V254" i="8"/>
  <c r="R254" i="8"/>
  <c r="O254" i="8"/>
  <c r="Z253" i="8"/>
  <c r="V253" i="8"/>
  <c r="R253" i="8"/>
  <c r="O253" i="8"/>
  <c r="Z252" i="8"/>
  <c r="V252" i="8"/>
  <c r="R252" i="8"/>
  <c r="O252" i="8"/>
  <c r="Z251" i="8"/>
  <c r="V251" i="8"/>
  <c r="R251" i="8"/>
  <c r="O251" i="8"/>
  <c r="Z250" i="8"/>
  <c r="V250" i="8"/>
  <c r="R250" i="8"/>
  <c r="O250" i="8"/>
  <c r="Z249" i="8"/>
  <c r="V249" i="8"/>
  <c r="R249" i="8"/>
  <c r="O249" i="8"/>
  <c r="Z248" i="8"/>
  <c r="V248" i="8"/>
  <c r="R248" i="8"/>
  <c r="O248" i="8"/>
  <c r="Z247" i="8"/>
  <c r="V247" i="8"/>
  <c r="R247" i="8"/>
  <c r="O247" i="8"/>
  <c r="Z246" i="8"/>
  <c r="V246" i="8"/>
  <c r="R246" i="8"/>
  <c r="O246" i="8"/>
  <c r="Z245" i="8"/>
  <c r="V245" i="8"/>
  <c r="R245" i="8"/>
  <c r="O245" i="8"/>
  <c r="Z244" i="8"/>
  <c r="V244" i="8"/>
  <c r="R244" i="8"/>
  <c r="O244" i="8"/>
  <c r="Z243" i="8"/>
  <c r="V243" i="8"/>
  <c r="R243" i="8"/>
  <c r="O243" i="8"/>
  <c r="Z242" i="8"/>
  <c r="V242" i="8"/>
  <c r="R242" i="8"/>
  <c r="O242" i="8"/>
  <c r="Z241" i="8"/>
  <c r="V241" i="8"/>
  <c r="R241" i="8"/>
  <c r="O241" i="8"/>
  <c r="Z240" i="8"/>
  <c r="V240" i="8"/>
  <c r="R240" i="8"/>
  <c r="O240" i="8"/>
  <c r="Z239" i="8"/>
  <c r="V239" i="8"/>
  <c r="R239" i="8"/>
  <c r="O239" i="8"/>
  <c r="Z238" i="8"/>
  <c r="V238" i="8"/>
  <c r="R238" i="8"/>
  <c r="O238" i="8"/>
  <c r="Z237" i="8"/>
  <c r="V237" i="8"/>
  <c r="R237" i="8"/>
  <c r="O237" i="8"/>
  <c r="Z236" i="8"/>
  <c r="V236" i="8"/>
  <c r="R236" i="8"/>
  <c r="O236" i="8"/>
  <c r="Z235" i="8"/>
  <c r="V235" i="8"/>
  <c r="R235" i="8"/>
  <c r="O235" i="8"/>
  <c r="Z234" i="8"/>
  <c r="V234" i="8"/>
  <c r="R234" i="8"/>
  <c r="O234" i="8"/>
  <c r="Z233" i="8"/>
  <c r="V233" i="8"/>
  <c r="R233" i="8"/>
  <c r="O233" i="8"/>
  <c r="Z232" i="8"/>
  <c r="V232" i="8"/>
  <c r="R232" i="8"/>
  <c r="O232" i="8"/>
  <c r="Z231" i="8"/>
  <c r="V231" i="8"/>
  <c r="R231" i="8"/>
  <c r="O231" i="8"/>
  <c r="Z230" i="8"/>
  <c r="V230" i="8"/>
  <c r="R230" i="8"/>
  <c r="O230" i="8"/>
  <c r="Z229" i="8"/>
  <c r="V229" i="8"/>
  <c r="R229" i="8"/>
  <c r="O229" i="8"/>
  <c r="Z228" i="8"/>
  <c r="V228" i="8"/>
  <c r="R228" i="8"/>
  <c r="O228" i="8"/>
  <c r="Z227" i="8"/>
  <c r="V227" i="8"/>
  <c r="R227" i="8"/>
  <c r="O227" i="8"/>
  <c r="Z226" i="8"/>
  <c r="V226" i="8"/>
  <c r="R226" i="8"/>
  <c r="O226" i="8"/>
  <c r="Z225" i="8"/>
  <c r="V225" i="8"/>
  <c r="R225" i="8"/>
  <c r="O225" i="8"/>
  <c r="Z224" i="8"/>
  <c r="V224" i="8"/>
  <c r="R224" i="8"/>
  <c r="O224" i="8"/>
  <c r="Z223" i="8"/>
  <c r="V223" i="8"/>
  <c r="R223" i="8"/>
  <c r="O223" i="8"/>
  <c r="Z222" i="8"/>
  <c r="V222" i="8"/>
  <c r="R222" i="8"/>
  <c r="O222" i="8"/>
  <c r="Z221" i="8"/>
  <c r="V221" i="8"/>
  <c r="R221" i="8"/>
  <c r="O221" i="8"/>
  <c r="Z220" i="8"/>
  <c r="V220" i="8"/>
  <c r="R220" i="8"/>
  <c r="O220" i="8"/>
  <c r="Z219" i="8"/>
  <c r="V219" i="8"/>
  <c r="R219" i="8"/>
  <c r="O219" i="8"/>
  <c r="Z218" i="8"/>
  <c r="V218" i="8"/>
  <c r="R218" i="8"/>
  <c r="O218" i="8"/>
  <c r="Z217" i="8"/>
  <c r="V217" i="8"/>
  <c r="R217" i="8"/>
  <c r="O217" i="8"/>
  <c r="Z216" i="8"/>
  <c r="V216" i="8"/>
  <c r="R216" i="8"/>
  <c r="O216" i="8"/>
  <c r="Z215" i="8"/>
  <c r="V215" i="8"/>
  <c r="R215" i="8"/>
  <c r="O215" i="8"/>
  <c r="Z214" i="8"/>
  <c r="V214" i="8"/>
  <c r="R214" i="8"/>
  <c r="O214" i="8"/>
  <c r="Z213" i="8"/>
  <c r="V213" i="8"/>
  <c r="R213" i="8"/>
  <c r="O213" i="8"/>
  <c r="Z212" i="8"/>
  <c r="V212" i="8"/>
  <c r="R212" i="8"/>
  <c r="O212" i="8"/>
  <c r="Z211" i="8"/>
  <c r="V211" i="8"/>
  <c r="R211" i="8"/>
  <c r="O211" i="8"/>
  <c r="Z210" i="8"/>
  <c r="V210" i="8"/>
  <c r="R210" i="8"/>
  <c r="O210" i="8"/>
  <c r="Z209" i="8"/>
  <c r="V209" i="8"/>
  <c r="R209" i="8"/>
  <c r="O209" i="8"/>
  <c r="Z208" i="8"/>
  <c r="V208" i="8"/>
  <c r="R208" i="8"/>
  <c r="O208" i="8"/>
  <c r="Z207" i="8"/>
  <c r="V207" i="8"/>
  <c r="R207" i="8"/>
  <c r="O207" i="8"/>
  <c r="Z206" i="8"/>
  <c r="V206" i="8"/>
  <c r="R206" i="8"/>
  <c r="O206" i="8"/>
  <c r="Z205" i="8"/>
  <c r="V205" i="8"/>
  <c r="R205" i="8"/>
  <c r="O205" i="8"/>
  <c r="Z204" i="8"/>
  <c r="V204" i="8"/>
  <c r="R204" i="8"/>
  <c r="O204" i="8"/>
  <c r="Z203" i="8"/>
  <c r="V203" i="8"/>
  <c r="R203" i="8"/>
  <c r="O203" i="8"/>
  <c r="Z202" i="8"/>
  <c r="V202" i="8"/>
  <c r="R202" i="8"/>
  <c r="O202" i="8"/>
  <c r="Z201" i="8"/>
  <c r="V201" i="8"/>
  <c r="R201" i="8"/>
  <c r="O201" i="8"/>
  <c r="Z200" i="8"/>
  <c r="V200" i="8"/>
  <c r="R200" i="8"/>
  <c r="O200" i="8"/>
  <c r="Z199" i="8"/>
  <c r="V199" i="8"/>
  <c r="R199" i="8"/>
  <c r="O199" i="8"/>
  <c r="Z198" i="8"/>
  <c r="V198" i="8"/>
  <c r="R198" i="8"/>
  <c r="O198" i="8"/>
  <c r="Z197" i="8"/>
  <c r="V197" i="8"/>
  <c r="R197" i="8"/>
  <c r="O197" i="8"/>
  <c r="Z196" i="8"/>
  <c r="V196" i="8"/>
  <c r="R196" i="8"/>
  <c r="O196" i="8"/>
  <c r="Z195" i="8"/>
  <c r="V195" i="8"/>
  <c r="R195" i="8"/>
  <c r="O195" i="8"/>
  <c r="Z194" i="8"/>
  <c r="V194" i="8"/>
  <c r="R194" i="8"/>
  <c r="O194" i="8"/>
  <c r="Z193" i="8"/>
  <c r="V193" i="8"/>
  <c r="R193" i="8"/>
  <c r="O193" i="8"/>
  <c r="Z192" i="8"/>
  <c r="V192" i="8"/>
  <c r="R192" i="8"/>
  <c r="O192" i="8"/>
  <c r="Z191" i="8"/>
  <c r="V191" i="8"/>
  <c r="R191" i="8"/>
  <c r="O191" i="8"/>
  <c r="Z190" i="8"/>
  <c r="V190" i="8"/>
  <c r="R190" i="8"/>
  <c r="O190" i="8"/>
  <c r="Z189" i="8"/>
  <c r="V189" i="8"/>
  <c r="R189" i="8"/>
  <c r="O189" i="8"/>
  <c r="Z188" i="8"/>
  <c r="V188" i="8"/>
  <c r="R188" i="8"/>
  <c r="O188" i="8"/>
  <c r="Z187" i="8"/>
  <c r="V187" i="8"/>
  <c r="R187" i="8"/>
  <c r="O187" i="8"/>
  <c r="Z186" i="8"/>
  <c r="V186" i="8"/>
  <c r="R186" i="8"/>
  <c r="O186" i="8"/>
  <c r="Z185" i="8"/>
  <c r="V185" i="8"/>
  <c r="R185" i="8"/>
  <c r="O185" i="8"/>
  <c r="Z184" i="8"/>
  <c r="V184" i="8"/>
  <c r="R184" i="8"/>
  <c r="O184" i="8"/>
  <c r="Z183" i="8"/>
  <c r="V183" i="8"/>
  <c r="R183" i="8"/>
  <c r="O183" i="8"/>
  <c r="Z182" i="8"/>
  <c r="V182" i="8"/>
  <c r="R182" i="8"/>
  <c r="O182" i="8"/>
  <c r="Z181" i="8"/>
  <c r="V181" i="8"/>
  <c r="R181" i="8"/>
  <c r="O181" i="8"/>
  <c r="Z180" i="8"/>
  <c r="V180" i="8"/>
  <c r="R180" i="8"/>
  <c r="O180" i="8"/>
  <c r="Z179" i="8"/>
  <c r="V179" i="8"/>
  <c r="R179" i="8"/>
  <c r="O179" i="8"/>
  <c r="Z178" i="8"/>
  <c r="V178" i="8"/>
  <c r="R178" i="8"/>
  <c r="O178" i="8"/>
  <c r="Z177" i="8"/>
  <c r="V177" i="8"/>
  <c r="R177" i="8"/>
  <c r="O177" i="8"/>
  <c r="Z176" i="8"/>
  <c r="V176" i="8"/>
  <c r="R176" i="8"/>
  <c r="O176" i="8"/>
  <c r="Z175" i="8"/>
  <c r="V175" i="8"/>
  <c r="R175" i="8"/>
  <c r="O175" i="8"/>
  <c r="Z174" i="8"/>
  <c r="V174" i="8"/>
  <c r="R174" i="8"/>
  <c r="O174" i="8"/>
  <c r="Z173" i="8"/>
  <c r="V173" i="8"/>
  <c r="R173" i="8"/>
  <c r="O173" i="8"/>
  <c r="Z172" i="8"/>
  <c r="V172" i="8"/>
  <c r="R172" i="8"/>
  <c r="O172" i="8"/>
  <c r="Z171" i="8"/>
  <c r="V171" i="8"/>
  <c r="R171" i="8"/>
  <c r="O171" i="8"/>
  <c r="Z170" i="8"/>
  <c r="V170" i="8"/>
  <c r="R170" i="8"/>
  <c r="O170" i="8"/>
  <c r="Z169" i="8"/>
  <c r="V169" i="8"/>
  <c r="R169" i="8"/>
  <c r="O169" i="8"/>
  <c r="Z168" i="8"/>
  <c r="V168" i="8"/>
  <c r="R168" i="8"/>
  <c r="O168" i="8"/>
  <c r="Z167" i="8"/>
  <c r="V167" i="8"/>
  <c r="R167" i="8"/>
  <c r="O167" i="8"/>
  <c r="Z166" i="8"/>
  <c r="V166" i="8"/>
  <c r="R166" i="8"/>
  <c r="O166" i="8"/>
  <c r="Z165" i="8"/>
  <c r="V165" i="8"/>
  <c r="R165" i="8"/>
  <c r="O165" i="8"/>
  <c r="Z164" i="8"/>
  <c r="V164" i="8"/>
  <c r="R164" i="8"/>
  <c r="O164" i="8"/>
  <c r="Z163" i="8"/>
  <c r="V163" i="8"/>
  <c r="R163" i="8"/>
  <c r="O163" i="8"/>
  <c r="Z162" i="8"/>
  <c r="V162" i="8"/>
  <c r="R162" i="8"/>
  <c r="O162" i="8"/>
  <c r="Z161" i="8"/>
  <c r="V161" i="8"/>
  <c r="R161" i="8"/>
  <c r="O161" i="8"/>
  <c r="Z160" i="8"/>
  <c r="V160" i="8"/>
  <c r="R160" i="8"/>
  <c r="O160" i="8"/>
  <c r="Z159" i="8"/>
  <c r="V159" i="8"/>
  <c r="R159" i="8"/>
  <c r="O159" i="8"/>
  <c r="Z158" i="8"/>
  <c r="V158" i="8"/>
  <c r="R158" i="8"/>
  <c r="O158" i="8"/>
  <c r="Z157" i="8"/>
  <c r="V157" i="8"/>
  <c r="R157" i="8"/>
  <c r="O157" i="8"/>
  <c r="Z156" i="8"/>
  <c r="V156" i="8"/>
  <c r="R156" i="8"/>
  <c r="O156" i="8"/>
  <c r="Z155" i="8"/>
  <c r="V155" i="8"/>
  <c r="R155" i="8"/>
  <c r="O155" i="8"/>
  <c r="Z154" i="8"/>
  <c r="V154" i="8"/>
  <c r="R154" i="8"/>
  <c r="O154" i="8"/>
  <c r="Z153" i="8"/>
  <c r="V153" i="8"/>
  <c r="R153" i="8"/>
  <c r="O153" i="8"/>
  <c r="Z152" i="8"/>
  <c r="V152" i="8"/>
  <c r="R152" i="8"/>
  <c r="O152" i="8"/>
  <c r="Z151" i="8"/>
  <c r="V151" i="8"/>
  <c r="R151" i="8"/>
  <c r="O151" i="8"/>
  <c r="Z150" i="8"/>
  <c r="V150" i="8"/>
  <c r="R150" i="8"/>
  <c r="O150" i="8"/>
  <c r="Z149" i="8"/>
  <c r="V149" i="8"/>
  <c r="R149" i="8"/>
  <c r="O149" i="8"/>
  <c r="Z148" i="8"/>
  <c r="V148" i="8"/>
  <c r="R148" i="8"/>
  <c r="O148" i="8"/>
  <c r="Z147" i="8"/>
  <c r="V147" i="8"/>
  <c r="R147" i="8"/>
  <c r="O147" i="8"/>
  <c r="Z146" i="8"/>
  <c r="V146" i="8"/>
  <c r="R146" i="8"/>
  <c r="O146" i="8"/>
  <c r="Z145" i="8"/>
  <c r="V145" i="8"/>
  <c r="R145" i="8"/>
  <c r="O145" i="8"/>
  <c r="Z144" i="8"/>
  <c r="V144" i="8"/>
  <c r="R144" i="8"/>
  <c r="O144" i="8"/>
  <c r="Z143" i="8"/>
  <c r="V143" i="8"/>
  <c r="R143" i="8"/>
  <c r="O143" i="8"/>
  <c r="Z142" i="8"/>
  <c r="V142" i="8"/>
  <c r="R142" i="8"/>
  <c r="O142" i="8"/>
  <c r="Z141" i="8"/>
  <c r="V141" i="8"/>
  <c r="R141" i="8"/>
  <c r="O141" i="8"/>
  <c r="Z140" i="8"/>
  <c r="V140" i="8"/>
  <c r="R140" i="8"/>
  <c r="O140" i="8"/>
  <c r="Z139" i="8"/>
  <c r="V139" i="8"/>
  <c r="R139" i="8"/>
  <c r="O139" i="8"/>
  <c r="Z138" i="8"/>
  <c r="V138" i="8"/>
  <c r="R138" i="8"/>
  <c r="O138" i="8"/>
  <c r="Z137" i="8"/>
  <c r="V137" i="8"/>
  <c r="R137" i="8"/>
  <c r="O137" i="8"/>
  <c r="Z136" i="8"/>
  <c r="V136" i="8"/>
  <c r="R136" i="8"/>
  <c r="O136" i="8"/>
  <c r="Z135" i="8"/>
  <c r="V135" i="8"/>
  <c r="R135" i="8"/>
  <c r="O135" i="8"/>
  <c r="Z134" i="8"/>
  <c r="V134" i="8"/>
  <c r="R134" i="8"/>
  <c r="O134" i="8"/>
  <c r="Z133" i="8"/>
  <c r="V133" i="8"/>
  <c r="R133" i="8"/>
  <c r="O133" i="8"/>
  <c r="Z132" i="8"/>
  <c r="V132" i="8"/>
  <c r="R132" i="8"/>
  <c r="O132" i="8"/>
  <c r="Z131" i="8"/>
  <c r="V131" i="8"/>
  <c r="R131" i="8"/>
  <c r="O131" i="8"/>
  <c r="Z130" i="8"/>
  <c r="V130" i="8"/>
  <c r="R130" i="8"/>
  <c r="O130" i="8"/>
  <c r="Z129" i="8"/>
  <c r="V129" i="8"/>
  <c r="R129" i="8"/>
  <c r="O129" i="8"/>
  <c r="Z128" i="8"/>
  <c r="V128" i="8"/>
  <c r="R128" i="8"/>
  <c r="O128" i="8"/>
  <c r="Z127" i="8"/>
  <c r="V127" i="8"/>
  <c r="R127" i="8"/>
  <c r="O127" i="8"/>
  <c r="Z126" i="8"/>
  <c r="V126" i="8"/>
  <c r="R126" i="8"/>
  <c r="O126" i="8"/>
  <c r="Z125" i="8"/>
  <c r="V125" i="8"/>
  <c r="R125" i="8"/>
  <c r="O125" i="8"/>
  <c r="Z124" i="8"/>
  <c r="V124" i="8"/>
  <c r="R124" i="8"/>
  <c r="O124" i="8"/>
  <c r="Z123" i="8"/>
  <c r="V123" i="8"/>
  <c r="R123" i="8"/>
  <c r="O123" i="8"/>
  <c r="Z122" i="8"/>
  <c r="V122" i="8"/>
  <c r="R122" i="8"/>
  <c r="O122" i="8"/>
  <c r="Z121" i="8"/>
  <c r="V121" i="8"/>
  <c r="R121" i="8"/>
  <c r="O121" i="8"/>
  <c r="Z120" i="8"/>
  <c r="V120" i="8"/>
  <c r="R120" i="8"/>
  <c r="O120" i="8"/>
  <c r="Z119" i="8"/>
  <c r="V119" i="8"/>
  <c r="R119" i="8"/>
  <c r="O119" i="8"/>
  <c r="Z118" i="8"/>
  <c r="V118" i="8"/>
  <c r="R118" i="8"/>
  <c r="O118" i="8"/>
  <c r="Z117" i="8"/>
  <c r="V117" i="8"/>
  <c r="R117" i="8"/>
  <c r="O117" i="8"/>
  <c r="Z116" i="8"/>
  <c r="V116" i="8"/>
  <c r="R116" i="8"/>
  <c r="O116" i="8"/>
  <c r="Z115" i="8"/>
  <c r="V115" i="8"/>
  <c r="R115" i="8"/>
  <c r="O115" i="8"/>
  <c r="Z114" i="8"/>
  <c r="V114" i="8"/>
  <c r="R114" i="8"/>
  <c r="O114" i="8"/>
  <c r="Z113" i="8"/>
  <c r="V113" i="8"/>
  <c r="R113" i="8"/>
  <c r="O113" i="8"/>
  <c r="Z112" i="8"/>
  <c r="V112" i="8"/>
  <c r="R112" i="8"/>
  <c r="O112" i="8"/>
  <c r="Z111" i="8"/>
  <c r="V111" i="8"/>
  <c r="R111" i="8"/>
  <c r="O111" i="8"/>
  <c r="Z110" i="8"/>
  <c r="V110" i="8"/>
  <c r="R110" i="8"/>
  <c r="O110" i="8"/>
  <c r="Z109" i="8"/>
  <c r="V109" i="8"/>
  <c r="R109" i="8"/>
  <c r="O109" i="8"/>
  <c r="Z108" i="8"/>
  <c r="V108" i="8"/>
  <c r="R108" i="8"/>
  <c r="O108" i="8"/>
  <c r="Z107" i="8"/>
  <c r="V107" i="8"/>
  <c r="R107" i="8"/>
  <c r="O107" i="8"/>
  <c r="Z106" i="8"/>
  <c r="V106" i="8"/>
  <c r="R106" i="8"/>
  <c r="O106" i="8"/>
  <c r="Z105" i="8"/>
  <c r="V105" i="8"/>
  <c r="R105" i="8"/>
  <c r="O105" i="8"/>
  <c r="Z104" i="8"/>
  <c r="V104" i="8"/>
  <c r="R104" i="8"/>
  <c r="O104" i="8"/>
  <c r="Z103" i="8"/>
  <c r="V103" i="8"/>
  <c r="R103" i="8"/>
  <c r="O103" i="8"/>
  <c r="Z102" i="8"/>
  <c r="V102" i="8"/>
  <c r="R102" i="8"/>
  <c r="O102" i="8"/>
  <c r="Z101" i="8"/>
  <c r="V101" i="8"/>
  <c r="R101" i="8"/>
  <c r="O101" i="8"/>
  <c r="Z100" i="8"/>
  <c r="V100" i="8"/>
  <c r="R100" i="8"/>
  <c r="O100" i="8"/>
  <c r="Z99" i="8"/>
  <c r="V99" i="8"/>
  <c r="R99" i="8"/>
  <c r="O99" i="8"/>
  <c r="Z98" i="8"/>
  <c r="V98" i="8"/>
  <c r="R98" i="8"/>
  <c r="O98" i="8"/>
  <c r="Z97" i="8"/>
  <c r="V97" i="8"/>
  <c r="R97" i="8"/>
  <c r="O97" i="8"/>
  <c r="Z96" i="8"/>
  <c r="V96" i="8"/>
  <c r="R96" i="8"/>
  <c r="O96" i="8"/>
  <c r="Z95" i="8"/>
  <c r="V95" i="8"/>
  <c r="R95" i="8"/>
  <c r="O95" i="8"/>
  <c r="Z94" i="8"/>
  <c r="V94" i="8"/>
  <c r="R94" i="8"/>
  <c r="O94" i="8"/>
  <c r="Z93" i="8"/>
  <c r="V93" i="8"/>
  <c r="R93" i="8"/>
  <c r="O93" i="8"/>
  <c r="Z92" i="8"/>
  <c r="V92" i="8"/>
  <c r="R92" i="8"/>
  <c r="O92" i="8"/>
  <c r="Z91" i="8"/>
  <c r="V91" i="8"/>
  <c r="R91" i="8"/>
  <c r="O91" i="8"/>
  <c r="Z90" i="8"/>
  <c r="V90" i="8"/>
  <c r="R90" i="8"/>
  <c r="O90" i="8"/>
  <c r="Z89" i="8"/>
  <c r="V89" i="8"/>
  <c r="R89" i="8"/>
  <c r="O89" i="8"/>
  <c r="Z88" i="8"/>
  <c r="V88" i="8"/>
  <c r="R88" i="8"/>
  <c r="O88" i="8"/>
  <c r="Z87" i="8"/>
  <c r="V87" i="8"/>
  <c r="R87" i="8"/>
  <c r="O87" i="8"/>
  <c r="Z86" i="8"/>
  <c r="V86" i="8"/>
  <c r="R86" i="8"/>
  <c r="O86" i="8"/>
  <c r="Z85" i="8"/>
  <c r="V85" i="8"/>
  <c r="R85" i="8"/>
  <c r="O85" i="8"/>
  <c r="Z84" i="8"/>
  <c r="V84" i="8"/>
  <c r="R84" i="8"/>
  <c r="O84" i="8"/>
  <c r="Z83" i="8"/>
  <c r="V83" i="8"/>
  <c r="R83" i="8"/>
  <c r="O83" i="8"/>
  <c r="Z82" i="8"/>
  <c r="V82" i="8"/>
  <c r="R82" i="8"/>
  <c r="O82" i="8"/>
  <c r="Z81" i="8"/>
  <c r="V81" i="8"/>
  <c r="R81" i="8"/>
  <c r="O81" i="8"/>
  <c r="Z80" i="8"/>
  <c r="V80" i="8"/>
  <c r="R80" i="8"/>
  <c r="O80" i="8"/>
  <c r="Z79" i="8"/>
  <c r="V79" i="8"/>
  <c r="R79" i="8"/>
  <c r="O79" i="8"/>
  <c r="Z78" i="8"/>
  <c r="V78" i="8"/>
  <c r="R78" i="8"/>
  <c r="O78" i="8"/>
  <c r="Z77" i="8"/>
  <c r="V77" i="8"/>
  <c r="R77" i="8"/>
  <c r="O77" i="8"/>
  <c r="Z76" i="8"/>
  <c r="V76" i="8"/>
  <c r="R76" i="8"/>
  <c r="O76" i="8"/>
  <c r="Z75" i="8"/>
  <c r="V75" i="8"/>
  <c r="R75" i="8"/>
  <c r="O75" i="8"/>
  <c r="Z74" i="8"/>
  <c r="V74" i="8"/>
  <c r="R74" i="8"/>
  <c r="O74" i="8"/>
  <c r="Z73" i="8"/>
  <c r="V73" i="8"/>
  <c r="R73" i="8"/>
  <c r="O73" i="8"/>
  <c r="Z72" i="8"/>
  <c r="V72" i="8"/>
  <c r="R72" i="8"/>
  <c r="O72" i="8"/>
  <c r="Z71" i="8"/>
  <c r="V71" i="8"/>
  <c r="R71" i="8"/>
  <c r="O71" i="8"/>
  <c r="Z70" i="8"/>
  <c r="V70" i="8"/>
  <c r="R70" i="8"/>
  <c r="O70" i="8"/>
  <c r="Z69" i="8"/>
  <c r="V69" i="8"/>
  <c r="R69" i="8"/>
  <c r="O69" i="8"/>
  <c r="Z68" i="8"/>
  <c r="V68" i="8"/>
  <c r="R68" i="8"/>
  <c r="O68" i="8"/>
  <c r="Z67" i="8"/>
  <c r="V67" i="8"/>
  <c r="R67" i="8"/>
  <c r="O67" i="8"/>
  <c r="Z66" i="8"/>
  <c r="V66" i="8"/>
  <c r="R66" i="8"/>
  <c r="O66" i="8"/>
  <c r="Z65" i="8"/>
  <c r="V65" i="8"/>
  <c r="R65" i="8"/>
  <c r="O65" i="8"/>
  <c r="Z64" i="8"/>
  <c r="V64" i="8"/>
  <c r="R64" i="8"/>
  <c r="O64" i="8"/>
  <c r="Z63" i="8"/>
  <c r="V63" i="8"/>
  <c r="R63" i="8"/>
  <c r="O63" i="8"/>
  <c r="Z62" i="8"/>
  <c r="V62" i="8"/>
  <c r="R62" i="8"/>
  <c r="O62" i="8"/>
  <c r="Z61" i="8"/>
  <c r="V61" i="8"/>
  <c r="R61" i="8"/>
  <c r="O61" i="8"/>
  <c r="Z60" i="8"/>
  <c r="V60" i="8"/>
  <c r="R60" i="8"/>
  <c r="O60" i="8"/>
  <c r="Z59" i="8"/>
  <c r="V59" i="8"/>
  <c r="R59" i="8"/>
  <c r="O59" i="8"/>
  <c r="Z58" i="8"/>
  <c r="V58" i="8"/>
  <c r="R58" i="8"/>
  <c r="O58" i="8"/>
  <c r="Z57" i="8"/>
  <c r="V57" i="8"/>
  <c r="R57" i="8"/>
  <c r="O57" i="8"/>
  <c r="Z56" i="8"/>
  <c r="V56" i="8"/>
  <c r="R56" i="8"/>
  <c r="O56" i="8"/>
  <c r="Z55" i="8"/>
  <c r="V55" i="8"/>
  <c r="R55" i="8"/>
  <c r="O55" i="8"/>
  <c r="Z54" i="8"/>
  <c r="V54" i="8"/>
  <c r="R54" i="8"/>
  <c r="O54" i="8"/>
  <c r="Z53" i="8"/>
  <c r="V53" i="8"/>
  <c r="R53" i="8"/>
  <c r="O53" i="8"/>
  <c r="Z52" i="8"/>
  <c r="V52" i="8"/>
  <c r="R52" i="8"/>
  <c r="O52" i="8"/>
  <c r="Z51" i="8"/>
  <c r="V51" i="8"/>
  <c r="R51" i="8"/>
  <c r="O51" i="8"/>
  <c r="Z50" i="8"/>
  <c r="V50" i="8"/>
  <c r="R50" i="8"/>
  <c r="O50" i="8"/>
  <c r="Z49" i="8"/>
  <c r="V49" i="8"/>
  <c r="R49" i="8"/>
  <c r="O49" i="8"/>
  <c r="Z48" i="8"/>
  <c r="V48" i="8"/>
  <c r="R48" i="8"/>
  <c r="O48" i="8"/>
  <c r="Z47" i="8"/>
  <c r="V47" i="8"/>
  <c r="R47" i="8"/>
  <c r="O47" i="8"/>
  <c r="Z46" i="8"/>
  <c r="V46" i="8"/>
  <c r="R46" i="8"/>
  <c r="O46" i="8"/>
  <c r="Z45" i="8"/>
  <c r="V45" i="8"/>
  <c r="R45" i="8"/>
  <c r="O45" i="8"/>
  <c r="Z44" i="8"/>
  <c r="V44" i="8"/>
  <c r="R44" i="8"/>
  <c r="O44" i="8"/>
  <c r="Z43" i="8"/>
  <c r="V43" i="8"/>
  <c r="R43" i="8"/>
  <c r="O43" i="8"/>
  <c r="Z42" i="8"/>
  <c r="V42" i="8"/>
  <c r="R42" i="8"/>
  <c r="O42" i="8"/>
  <c r="Z41" i="8"/>
  <c r="V41" i="8"/>
  <c r="R41" i="8"/>
  <c r="O41" i="8"/>
  <c r="Z40" i="8"/>
  <c r="V40" i="8"/>
  <c r="R40" i="8"/>
  <c r="O40" i="8"/>
  <c r="Z39" i="8"/>
  <c r="V39" i="8"/>
  <c r="R39" i="8"/>
  <c r="O39" i="8"/>
  <c r="Z38" i="8"/>
  <c r="V38" i="8"/>
  <c r="R38" i="8"/>
  <c r="O38" i="8"/>
  <c r="Z37" i="8"/>
  <c r="V37" i="8"/>
  <c r="R37" i="8"/>
  <c r="O37" i="8"/>
  <c r="Z36" i="8"/>
  <c r="V36" i="8"/>
  <c r="R36" i="8"/>
  <c r="O36" i="8"/>
  <c r="Z35" i="8"/>
  <c r="V35" i="8"/>
  <c r="R35" i="8"/>
  <c r="O35" i="8"/>
  <c r="Z34" i="8"/>
  <c r="V34" i="8"/>
  <c r="R34" i="8"/>
  <c r="O34" i="8"/>
  <c r="Z33" i="8"/>
  <c r="V33" i="8"/>
  <c r="R33" i="8"/>
  <c r="O33" i="8"/>
  <c r="Z32" i="8"/>
  <c r="V32" i="8"/>
  <c r="R32" i="8"/>
  <c r="O32" i="8"/>
  <c r="Z31" i="8"/>
  <c r="V31" i="8"/>
  <c r="R31" i="8"/>
  <c r="O31" i="8"/>
  <c r="Z30" i="8"/>
  <c r="V30" i="8"/>
  <c r="R30" i="8"/>
  <c r="O30" i="8"/>
  <c r="Z29" i="8"/>
  <c r="V29" i="8"/>
  <c r="R29" i="8"/>
  <c r="O29" i="8"/>
  <c r="Z28" i="8"/>
  <c r="V28" i="8"/>
  <c r="R28" i="8"/>
  <c r="O28" i="8"/>
  <c r="Z27" i="8"/>
  <c r="V27" i="8"/>
  <c r="R27" i="8"/>
  <c r="O27" i="8"/>
  <c r="Z26" i="8"/>
  <c r="V26" i="8"/>
  <c r="R26" i="8"/>
  <c r="O26" i="8"/>
  <c r="Z25" i="8"/>
  <c r="V25" i="8"/>
  <c r="R25" i="8"/>
  <c r="O25" i="8"/>
  <c r="Z24" i="8"/>
  <c r="V24" i="8"/>
  <c r="R24" i="8"/>
  <c r="O24" i="8"/>
  <c r="Z23" i="8"/>
  <c r="V23" i="8"/>
  <c r="R23" i="8"/>
  <c r="O23" i="8"/>
  <c r="Z22" i="8"/>
  <c r="V22" i="8"/>
  <c r="R22" i="8"/>
  <c r="O22" i="8"/>
  <c r="Z21" i="8"/>
  <c r="V21" i="8"/>
  <c r="R21" i="8"/>
  <c r="O21" i="8"/>
  <c r="Z20" i="8"/>
  <c r="V20" i="8"/>
  <c r="R20" i="8"/>
  <c r="O20" i="8"/>
  <c r="Z19" i="8"/>
  <c r="V19" i="8"/>
  <c r="R19" i="8"/>
  <c r="O19" i="8"/>
  <c r="Z18" i="8"/>
  <c r="V18" i="8"/>
  <c r="R18" i="8"/>
  <c r="O18" i="8"/>
  <c r="Z17" i="8"/>
  <c r="V17" i="8"/>
  <c r="R17" i="8"/>
  <c r="O17" i="8"/>
  <c r="Z16" i="8"/>
  <c r="V16" i="8"/>
  <c r="R16" i="8"/>
  <c r="O16" i="8"/>
  <c r="Z15" i="8"/>
  <c r="V15" i="8"/>
  <c r="R15" i="8"/>
  <c r="O15" i="8"/>
  <c r="Z14" i="8"/>
  <c r="V14" i="8"/>
  <c r="R14" i="8"/>
  <c r="O14" i="8"/>
  <c r="Z13" i="8"/>
  <c r="V13" i="8"/>
  <c r="R13" i="8"/>
  <c r="O13" i="8"/>
  <c r="Z12" i="8"/>
  <c r="V12" i="8"/>
  <c r="R12" i="8"/>
  <c r="O12" i="8"/>
  <c r="Z11" i="8"/>
  <c r="V11" i="8"/>
  <c r="R11" i="8"/>
  <c r="O11" i="8"/>
  <c r="Z10" i="8"/>
  <c r="V10" i="8"/>
  <c r="R10" i="8"/>
  <c r="O10" i="8"/>
  <c r="Z9" i="8"/>
  <c r="V9" i="8"/>
  <c r="R9" i="8"/>
  <c r="O9" i="8"/>
  <c r="Z8" i="8"/>
  <c r="V8" i="8"/>
  <c r="R8" i="8"/>
  <c r="O8" i="8"/>
  <c r="Z7" i="8"/>
  <c r="V7" i="8"/>
  <c r="R7" i="8"/>
  <c r="O7" i="8"/>
  <c r="Z6" i="8"/>
  <c r="V6" i="8"/>
  <c r="R6" i="8"/>
  <c r="O6" i="8"/>
  <c r="Z5" i="8"/>
  <c r="V5" i="8"/>
  <c r="R5" i="8"/>
  <c r="O5" i="8"/>
  <c r="Z4" i="8"/>
  <c r="V4" i="8"/>
  <c r="R4" i="8"/>
  <c r="O4" i="8"/>
  <c r="Z3" i="8"/>
  <c r="V3" i="8"/>
  <c r="R3" i="8"/>
  <c r="O3" i="8"/>
  <c r="Z2" i="8"/>
  <c r="V2" i="8"/>
  <c r="R2" i="8"/>
  <c r="O2" i="8"/>
  <c r="I2" i="7"/>
  <c r="I3" i="7"/>
  <c r="I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J2" i="7"/>
  <c r="J3" i="7"/>
  <c r="K3" i="7" s="1"/>
  <c r="J4" i="7"/>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J250" i="7"/>
  <c r="J251" i="7"/>
  <c r="J252" i="7"/>
  <c r="J253" i="7"/>
  <c r="J254" i="7"/>
  <c r="J255" i="7"/>
  <c r="J256" i="7"/>
  <c r="J257" i="7"/>
  <c r="J258" i="7"/>
  <c r="J259" i="7"/>
  <c r="J260" i="7"/>
  <c r="J261" i="7"/>
  <c r="J262" i="7"/>
  <c r="J263" i="7"/>
  <c r="J264" i="7"/>
  <c r="J265" i="7"/>
  <c r="J266" i="7"/>
  <c r="J267" i="7"/>
  <c r="J268" i="7"/>
  <c r="J269" i="7"/>
  <c r="J270" i="7"/>
  <c r="J271" i="7"/>
  <c r="J272" i="7"/>
  <c r="J273" i="7"/>
  <c r="J274" i="7"/>
  <c r="J275" i="7"/>
  <c r="J276" i="7"/>
  <c r="J277" i="7"/>
  <c r="J278" i="7"/>
  <c r="J279" i="7"/>
  <c r="J280" i="7"/>
  <c r="J281" i="7"/>
  <c r="J282" i="7"/>
  <c r="J283" i="7"/>
  <c r="J284" i="7"/>
  <c r="J285" i="7"/>
  <c r="J286" i="7"/>
  <c r="J287" i="7"/>
  <c r="J288" i="7"/>
  <c r="J289" i="7"/>
  <c r="J290" i="7"/>
  <c r="J291" i="7"/>
  <c r="J292" i="7"/>
  <c r="J293" i="7"/>
  <c r="J294" i="7"/>
  <c r="J295" i="7"/>
  <c r="J296" i="7"/>
  <c r="J297" i="7"/>
  <c r="J298" i="7"/>
  <c r="J299" i="7"/>
  <c r="J300" i="7"/>
  <c r="J301" i="7"/>
  <c r="J302" i="7"/>
  <c r="J303" i="7"/>
  <c r="J304" i="7"/>
  <c r="J305" i="7"/>
  <c r="J306" i="7"/>
  <c r="J307" i="7"/>
  <c r="J308" i="7"/>
  <c r="J309" i="7"/>
  <c r="J310" i="7"/>
  <c r="J311" i="7"/>
  <c r="J312" i="7"/>
  <c r="J313" i="7"/>
  <c r="J314" i="7"/>
  <c r="J315" i="7"/>
  <c r="J316" i="7"/>
  <c r="J317" i="7"/>
  <c r="J318" i="7"/>
  <c r="J319" i="7"/>
  <c r="J320" i="7"/>
  <c r="J321" i="7"/>
  <c r="J322" i="7"/>
  <c r="J323" i="7"/>
  <c r="J324" i="7"/>
  <c r="J325" i="7"/>
  <c r="J326" i="7"/>
  <c r="J327" i="7"/>
  <c r="J328" i="7"/>
  <c r="J329" i="7"/>
  <c r="J330" i="7"/>
  <c r="J331" i="7"/>
  <c r="J332" i="7"/>
  <c r="J333" i="7"/>
  <c r="J334" i="7"/>
  <c r="J335" i="7"/>
  <c r="J336" i="7"/>
  <c r="J337" i="7"/>
  <c r="J338" i="7"/>
  <c r="J339" i="7"/>
  <c r="J340" i="7"/>
  <c r="J341" i="7"/>
  <c r="J342" i="7"/>
  <c r="J343" i="7"/>
  <c r="J344" i="7"/>
  <c r="J345" i="7"/>
  <c r="J346" i="7"/>
  <c r="J347" i="7"/>
  <c r="J348" i="7"/>
  <c r="J349" i="7"/>
  <c r="J350" i="7"/>
  <c r="J351" i="7"/>
  <c r="J352" i="7"/>
  <c r="J353" i="7"/>
  <c r="N2" i="7"/>
  <c r="N3" i="7"/>
  <c r="N4" i="7"/>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1" i="7"/>
  <c r="N62" i="7"/>
  <c r="N63" i="7"/>
  <c r="N64" i="7"/>
  <c r="N65" i="7"/>
  <c r="N66" i="7"/>
  <c r="N67" i="7"/>
  <c r="N68" i="7"/>
  <c r="N69" i="7"/>
  <c r="N70" i="7"/>
  <c r="N71" i="7"/>
  <c r="N72" i="7"/>
  <c r="N73" i="7"/>
  <c r="N74" i="7"/>
  <c r="N75"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N145" i="7"/>
  <c r="N146" i="7"/>
  <c r="N147" i="7"/>
  <c r="N148" i="7"/>
  <c r="N149" i="7"/>
  <c r="N150" i="7"/>
  <c r="N151" i="7"/>
  <c r="N152" i="7"/>
  <c r="N153" i="7"/>
  <c r="N154" i="7"/>
  <c r="N155" i="7"/>
  <c r="N156" i="7"/>
  <c r="N157" i="7"/>
  <c r="N158" i="7"/>
  <c r="N159" i="7"/>
  <c r="N160" i="7"/>
  <c r="N161" i="7"/>
  <c r="N162" i="7"/>
  <c r="N163" i="7"/>
  <c r="N164" i="7"/>
  <c r="N165" i="7"/>
  <c r="N166" i="7"/>
  <c r="N167" i="7"/>
  <c r="N168" i="7"/>
  <c r="N169" i="7"/>
  <c r="N170" i="7"/>
  <c r="N171" i="7"/>
  <c r="N172" i="7"/>
  <c r="N173" i="7"/>
  <c r="N174" i="7"/>
  <c r="N175" i="7"/>
  <c r="N176" i="7"/>
  <c r="N177" i="7"/>
  <c r="N178" i="7"/>
  <c r="N179" i="7"/>
  <c r="N180" i="7"/>
  <c r="N181" i="7"/>
  <c r="N182" i="7"/>
  <c r="N183" i="7"/>
  <c r="N184" i="7"/>
  <c r="N185" i="7"/>
  <c r="N186" i="7"/>
  <c r="N187" i="7"/>
  <c r="N188" i="7"/>
  <c r="N189" i="7"/>
  <c r="N190" i="7"/>
  <c r="N191" i="7"/>
  <c r="N192" i="7"/>
  <c r="N193" i="7"/>
  <c r="N194" i="7"/>
  <c r="N195" i="7"/>
  <c r="N196" i="7"/>
  <c r="N197" i="7"/>
  <c r="N198" i="7"/>
  <c r="N199" i="7"/>
  <c r="N200" i="7"/>
  <c r="N201" i="7"/>
  <c r="N202" i="7"/>
  <c r="N203" i="7"/>
  <c r="N204" i="7"/>
  <c r="N205" i="7"/>
  <c r="N206" i="7"/>
  <c r="N207" i="7"/>
  <c r="N208" i="7"/>
  <c r="N209" i="7"/>
  <c r="N210" i="7"/>
  <c r="N211" i="7"/>
  <c r="N212" i="7"/>
  <c r="N213" i="7"/>
  <c r="N214" i="7"/>
  <c r="N215" i="7"/>
  <c r="N216" i="7"/>
  <c r="N217" i="7"/>
  <c r="N218" i="7"/>
  <c r="N219" i="7"/>
  <c r="N220" i="7"/>
  <c r="N221" i="7"/>
  <c r="N222" i="7"/>
  <c r="N223" i="7"/>
  <c r="N224" i="7"/>
  <c r="N225" i="7"/>
  <c r="N226" i="7"/>
  <c r="N227" i="7"/>
  <c r="N228" i="7"/>
  <c r="N229" i="7"/>
  <c r="N230" i="7"/>
  <c r="N231" i="7"/>
  <c r="N232" i="7"/>
  <c r="N233" i="7"/>
  <c r="N234" i="7"/>
  <c r="N235" i="7"/>
  <c r="N236" i="7"/>
  <c r="N237" i="7"/>
  <c r="N238" i="7"/>
  <c r="N239" i="7"/>
  <c r="N240" i="7"/>
  <c r="N241" i="7"/>
  <c r="N242" i="7"/>
  <c r="N243" i="7"/>
  <c r="N244" i="7"/>
  <c r="N245" i="7"/>
  <c r="N246" i="7"/>
  <c r="N247" i="7"/>
  <c r="N248" i="7"/>
  <c r="N249" i="7"/>
  <c r="N250" i="7"/>
  <c r="N251" i="7"/>
  <c r="N252" i="7"/>
  <c r="N253" i="7"/>
  <c r="N254" i="7"/>
  <c r="N255" i="7"/>
  <c r="N256" i="7"/>
  <c r="N257" i="7"/>
  <c r="N258" i="7"/>
  <c r="N259" i="7"/>
  <c r="N260" i="7"/>
  <c r="N261" i="7"/>
  <c r="N262" i="7"/>
  <c r="N263" i="7"/>
  <c r="N264" i="7"/>
  <c r="N265" i="7"/>
  <c r="N266" i="7"/>
  <c r="N267" i="7"/>
  <c r="N268" i="7"/>
  <c r="N269" i="7"/>
  <c r="N270" i="7"/>
  <c r="N271" i="7"/>
  <c r="N272" i="7"/>
  <c r="N273" i="7"/>
  <c r="N274" i="7"/>
  <c r="N275" i="7"/>
  <c r="N276" i="7"/>
  <c r="N277" i="7"/>
  <c r="N278" i="7"/>
  <c r="N279" i="7"/>
  <c r="N280" i="7"/>
  <c r="N281" i="7"/>
  <c r="N282" i="7"/>
  <c r="N283" i="7"/>
  <c r="N284" i="7"/>
  <c r="N285" i="7"/>
  <c r="N286" i="7"/>
  <c r="N287" i="7"/>
  <c r="N288" i="7"/>
  <c r="N289" i="7"/>
  <c r="N290" i="7"/>
  <c r="N291" i="7"/>
  <c r="N292" i="7"/>
  <c r="N293" i="7"/>
  <c r="N294" i="7"/>
  <c r="N295" i="7"/>
  <c r="N296" i="7"/>
  <c r="N297" i="7"/>
  <c r="N298" i="7"/>
  <c r="N299" i="7"/>
  <c r="N300" i="7"/>
  <c r="N301" i="7"/>
  <c r="N302" i="7"/>
  <c r="N303" i="7"/>
  <c r="N304" i="7"/>
  <c r="N305" i="7"/>
  <c r="N306" i="7"/>
  <c r="N307" i="7"/>
  <c r="N308" i="7"/>
  <c r="N309" i="7"/>
  <c r="N310" i="7"/>
  <c r="N311" i="7"/>
  <c r="N312" i="7"/>
  <c r="N313" i="7"/>
  <c r="N314" i="7"/>
  <c r="N315" i="7"/>
  <c r="N316" i="7"/>
  <c r="N317" i="7"/>
  <c r="N318" i="7"/>
  <c r="N319" i="7"/>
  <c r="N320" i="7"/>
  <c r="N321" i="7"/>
  <c r="N322" i="7"/>
  <c r="N323" i="7"/>
  <c r="N324" i="7"/>
  <c r="N325" i="7"/>
  <c r="N326" i="7"/>
  <c r="N327" i="7"/>
  <c r="N328" i="7"/>
  <c r="N329" i="7"/>
  <c r="N330" i="7"/>
  <c r="N331" i="7"/>
  <c r="N332" i="7"/>
  <c r="N333" i="7"/>
  <c r="N334" i="7"/>
  <c r="N335" i="7"/>
  <c r="N336" i="7"/>
  <c r="N337" i="7"/>
  <c r="N338" i="7"/>
  <c r="N339" i="7"/>
  <c r="N340" i="7"/>
  <c r="N341" i="7"/>
  <c r="N342" i="7"/>
  <c r="N343" i="7"/>
  <c r="N344" i="7"/>
  <c r="N345" i="7"/>
  <c r="N346" i="7"/>
  <c r="N347" i="7"/>
  <c r="N348" i="7"/>
  <c r="N349" i="7"/>
  <c r="N350" i="7"/>
  <c r="N351" i="7"/>
  <c r="N352" i="7"/>
  <c r="N353" i="7"/>
  <c r="Q2" i="7"/>
  <c r="Q3" i="7"/>
  <c r="Q4" i="7"/>
  <c r="Q5" i="7"/>
  <c r="Q6" i="7"/>
  <c r="Q7" i="7"/>
  <c r="Q9" i="7"/>
  <c r="Q10" i="7"/>
  <c r="Q11" i="7"/>
  <c r="Q12" i="7"/>
  <c r="Q13" i="7"/>
  <c r="Q14" i="7"/>
  <c r="Q15" i="7"/>
  <c r="Q16" i="7"/>
  <c r="Q17" i="7"/>
  <c r="Q18" i="7"/>
  <c r="Q20" i="7"/>
  <c r="Q21" i="7"/>
  <c r="Q22" i="7"/>
  <c r="Q23" i="7"/>
  <c r="Q24" i="7"/>
  <c r="Q25" i="7"/>
  <c r="Q26" i="7"/>
  <c r="Q27" i="7"/>
  <c r="Q28" i="7"/>
  <c r="Q29" i="7"/>
  <c r="Q30" i="7"/>
  <c r="Q31" i="7"/>
  <c r="Q32" i="7"/>
  <c r="Q33" i="7"/>
  <c r="Q34" i="7"/>
  <c r="Q35" i="7"/>
  <c r="Q36" i="7"/>
  <c r="Q37" i="7"/>
  <c r="Q38" i="7"/>
  <c r="Q39" i="7"/>
  <c r="Q40" i="7"/>
  <c r="Q41" i="7"/>
  <c r="Q42" i="7"/>
  <c r="Q43" i="7"/>
  <c r="Q44" i="7"/>
  <c r="Q45" i="7"/>
  <c r="Q46" i="7"/>
  <c r="Q48" i="7"/>
  <c r="Q49" i="7"/>
  <c r="Q50" i="7"/>
  <c r="Q51" i="7"/>
  <c r="Q52" i="7"/>
  <c r="Q53" i="7"/>
  <c r="Q54" i="7"/>
  <c r="Q55" i="7"/>
  <c r="Q56" i="7"/>
  <c r="Q57" i="7"/>
  <c r="Q59" i="7"/>
  <c r="Q60" i="7"/>
  <c r="Q61" i="7"/>
  <c r="Q62" i="7"/>
  <c r="Q64" i="7"/>
  <c r="Q66" i="7"/>
  <c r="Q67" i="7"/>
  <c r="Q68" i="7"/>
  <c r="Q69" i="7"/>
  <c r="Q70" i="7"/>
  <c r="Q71" i="7"/>
  <c r="Q72" i="7"/>
  <c r="Q73" i="7"/>
  <c r="Q74" i="7"/>
  <c r="Q75" i="7"/>
  <c r="Q76" i="7"/>
  <c r="Q77" i="7"/>
  <c r="Q78" i="7"/>
  <c r="Q79" i="7"/>
  <c r="Q80" i="7"/>
  <c r="Q81" i="7"/>
  <c r="Q82" i="7"/>
  <c r="Q84" i="7"/>
  <c r="Q85" i="7"/>
  <c r="Q86" i="7"/>
  <c r="Q87" i="7"/>
  <c r="Q88" i="7"/>
  <c r="Q89" i="7"/>
  <c r="Q90" i="7"/>
  <c r="Q91" i="7"/>
  <c r="Q92" i="7"/>
  <c r="Q93" i="7"/>
  <c r="Q94" i="7"/>
  <c r="Q95" i="7"/>
  <c r="Q96" i="7"/>
  <c r="Q97" i="7"/>
  <c r="Q98" i="7"/>
  <c r="Q99" i="7"/>
  <c r="Q100" i="7"/>
  <c r="Q101" i="7"/>
  <c r="Q102" i="7"/>
  <c r="Q103" i="7"/>
  <c r="Q104" i="7"/>
  <c r="Q105" i="7"/>
  <c r="Q106"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8" i="7"/>
  <c r="Q139" i="7"/>
  <c r="Q140" i="7"/>
  <c r="Q141" i="7"/>
  <c r="Q142" i="7"/>
  <c r="Q143" i="7"/>
  <c r="Q144" i="7"/>
  <c r="Q145" i="7"/>
  <c r="Q146" i="7"/>
  <c r="Q147" i="7"/>
  <c r="Q148" i="7"/>
  <c r="Q150" i="7"/>
  <c r="Q151" i="7"/>
  <c r="Q153" i="7"/>
  <c r="Q154" i="7"/>
  <c r="Q155" i="7"/>
  <c r="Q156" i="7"/>
  <c r="Q157" i="7"/>
  <c r="Q159" i="7"/>
  <c r="Q161" i="7"/>
  <c r="Q162" i="7"/>
  <c r="Q163" i="7"/>
  <c r="Q164" i="7"/>
  <c r="Q165" i="7"/>
  <c r="Q167" i="7"/>
  <c r="Q168" i="7"/>
  <c r="Q169" i="7"/>
  <c r="Q171" i="7"/>
  <c r="Q172" i="7"/>
  <c r="Q173" i="7"/>
  <c r="Q174" i="7"/>
  <c r="Q175" i="7"/>
  <c r="Q176" i="7"/>
  <c r="Q177" i="7"/>
  <c r="Q178" i="7"/>
  <c r="Q179" i="7"/>
  <c r="Q180" i="7"/>
  <c r="Q181" i="7"/>
  <c r="Q182" i="7"/>
  <c r="Q183" i="7"/>
  <c r="Q184" i="7"/>
  <c r="Q185" i="7"/>
  <c r="Q186" i="7"/>
  <c r="Q187" i="7"/>
  <c r="Q188" i="7"/>
  <c r="Q190" i="7"/>
  <c r="Q191" i="7"/>
  <c r="Q192" i="7"/>
  <c r="Q193" i="7"/>
  <c r="Q194" i="7"/>
  <c r="Q195" i="7"/>
  <c r="Q196" i="7"/>
  <c r="Q197" i="7"/>
  <c r="Q198" i="7"/>
  <c r="Q199" i="7"/>
  <c r="Q201" i="7"/>
  <c r="Q202" i="7"/>
  <c r="Q203" i="7"/>
  <c r="Q204" i="7"/>
  <c r="Q205" i="7"/>
  <c r="Q206" i="7"/>
  <c r="Q207" i="7"/>
  <c r="Q208" i="7"/>
  <c r="Q211" i="7"/>
  <c r="Q212" i="7"/>
  <c r="Q213" i="7"/>
  <c r="Q214" i="7"/>
  <c r="Q215" i="7"/>
  <c r="Q216" i="7"/>
  <c r="Q217" i="7"/>
  <c r="Q218" i="7"/>
  <c r="Q219" i="7"/>
  <c r="Q220" i="7"/>
  <c r="Q221" i="7"/>
  <c r="Q222" i="7"/>
  <c r="Q223" i="7"/>
  <c r="Q224" i="7"/>
  <c r="Q225" i="7"/>
  <c r="Q226" i="7"/>
  <c r="Q228" i="7"/>
  <c r="Q229" i="7"/>
  <c r="Q230" i="7"/>
  <c r="Q231" i="7"/>
  <c r="Q232" i="7"/>
  <c r="Q233" i="7"/>
  <c r="Q234" i="7"/>
  <c r="Q235" i="7"/>
  <c r="Q236" i="7"/>
  <c r="Q237" i="7"/>
  <c r="Q238" i="7"/>
  <c r="Q239" i="7"/>
  <c r="Q240" i="7"/>
  <c r="Q241" i="7"/>
  <c r="Q242" i="7"/>
  <c r="Q243" i="7"/>
  <c r="Q244" i="7"/>
  <c r="Q245" i="7"/>
  <c r="Q246" i="7"/>
  <c r="Q247" i="7"/>
  <c r="Q248" i="7"/>
  <c r="Q249" i="7"/>
  <c r="Q250" i="7"/>
  <c r="Q251" i="7"/>
  <c r="Q252" i="7"/>
  <c r="Q253" i="7"/>
  <c r="Q255" i="7"/>
  <c r="Q256" i="7"/>
  <c r="Q257" i="7"/>
  <c r="Q258" i="7"/>
  <c r="Q259" i="7"/>
  <c r="Q260" i="7"/>
  <c r="Q262" i="7"/>
  <c r="Q263" i="7"/>
  <c r="Q264" i="7"/>
  <c r="Q265" i="7"/>
  <c r="Q266" i="7"/>
  <c r="Q267" i="7"/>
  <c r="Q268" i="7"/>
  <c r="Q269" i="7"/>
  <c r="Q270" i="7"/>
  <c r="Q271" i="7"/>
  <c r="Q272" i="7"/>
  <c r="Q273" i="7"/>
  <c r="Q274" i="7"/>
  <c r="Q275" i="7"/>
  <c r="Q276" i="7"/>
  <c r="Q279" i="7"/>
  <c r="Q280" i="7"/>
  <c r="Q281" i="7"/>
  <c r="Q282" i="7"/>
  <c r="Q283" i="7"/>
  <c r="Q284" i="7"/>
  <c r="Q285" i="7"/>
  <c r="Q286" i="7"/>
  <c r="Q287" i="7"/>
  <c r="Q288" i="7"/>
  <c r="Q291" i="7"/>
  <c r="Q292" i="7"/>
  <c r="Q294" i="7"/>
  <c r="Q295" i="7"/>
  <c r="Q296" i="7"/>
  <c r="Q298" i="7"/>
  <c r="Q299" i="7"/>
  <c r="Q300" i="7"/>
  <c r="Q301" i="7"/>
  <c r="Q302" i="7"/>
  <c r="Q303" i="7"/>
  <c r="Q304" i="7"/>
  <c r="Q305" i="7"/>
  <c r="Q306" i="7"/>
  <c r="Q307" i="7"/>
  <c r="Q308" i="7"/>
  <c r="Q310" i="7"/>
  <c r="Q311" i="7"/>
  <c r="Q312" i="7"/>
  <c r="Q315" i="7"/>
  <c r="Q317" i="7"/>
  <c r="Q319" i="7"/>
  <c r="Q320" i="7"/>
  <c r="Q321" i="7"/>
  <c r="Q323" i="7"/>
  <c r="Q325" i="7"/>
  <c r="Q326" i="7"/>
  <c r="Q327" i="7"/>
  <c r="Q328" i="7"/>
  <c r="Q329" i="7"/>
  <c r="Q330" i="7"/>
  <c r="Q331" i="7"/>
  <c r="Q332" i="7"/>
  <c r="Q333" i="7"/>
  <c r="Q334" i="7"/>
  <c r="Q335" i="7"/>
  <c r="Q336" i="7"/>
  <c r="Q337" i="7"/>
  <c r="Q338" i="7"/>
  <c r="Q339" i="7"/>
  <c r="Q340" i="7"/>
  <c r="Q341" i="7"/>
  <c r="Q342" i="7"/>
  <c r="Q343" i="7"/>
  <c r="Q344" i="7"/>
  <c r="Q345" i="7"/>
  <c r="Q346" i="7"/>
  <c r="Q347" i="7"/>
  <c r="Q348" i="7"/>
  <c r="Q349" i="7"/>
  <c r="Q350" i="7"/>
  <c r="Q351" i="7"/>
  <c r="Q352" i="7"/>
  <c r="Q353" i="7"/>
  <c r="T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T33" i="7"/>
  <c r="T34" i="7"/>
  <c r="T35" i="7"/>
  <c r="T36" i="7"/>
  <c r="T38" i="7"/>
  <c r="T39" i="7"/>
  <c r="T40" i="7"/>
  <c r="T41" i="7"/>
  <c r="T42" i="7"/>
  <c r="T43" i="7"/>
  <c r="T44" i="7"/>
  <c r="T45" i="7"/>
  <c r="T47" i="7"/>
  <c r="T48" i="7"/>
  <c r="T50" i="7"/>
  <c r="T51" i="7"/>
  <c r="T52" i="7"/>
  <c r="T54" i="7"/>
  <c r="T55" i="7"/>
  <c r="T56" i="7"/>
  <c r="T57" i="7"/>
  <c r="T58" i="7"/>
  <c r="T59" i="7"/>
  <c r="T60" i="7"/>
  <c r="T62" i="7"/>
  <c r="T63" i="7"/>
  <c r="T64" i="7"/>
  <c r="T65" i="7"/>
  <c r="T66" i="7"/>
  <c r="T67" i="7"/>
  <c r="T68" i="7"/>
  <c r="T69" i="7"/>
  <c r="T70" i="7"/>
  <c r="T71" i="7"/>
  <c r="T72" i="7"/>
  <c r="T73" i="7"/>
  <c r="T74" i="7"/>
  <c r="T75" i="7"/>
  <c r="T76" i="7"/>
  <c r="T77" i="7"/>
  <c r="T78" i="7"/>
  <c r="T79" i="7"/>
  <c r="T80" i="7"/>
  <c r="T82" i="7"/>
  <c r="T83" i="7"/>
  <c r="T84" i="7"/>
  <c r="T85" i="7"/>
  <c r="T86" i="7"/>
  <c r="T87" i="7"/>
  <c r="T88" i="7"/>
  <c r="T89" i="7"/>
  <c r="T90" i="7"/>
  <c r="T91" i="7"/>
  <c r="T92" i="7"/>
  <c r="T93" i="7"/>
  <c r="T94" i="7"/>
  <c r="T95" i="7"/>
  <c r="T96" i="7"/>
  <c r="T97" i="7"/>
  <c r="T98" i="7"/>
  <c r="T99" i="7"/>
  <c r="T100" i="7"/>
  <c r="T101" i="7"/>
  <c r="T102" i="7"/>
  <c r="T103" i="7"/>
  <c r="T104" i="7"/>
  <c r="T105"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T134" i="7"/>
  <c r="T135" i="7"/>
  <c r="T136" i="7"/>
  <c r="T137" i="7"/>
  <c r="T138" i="7"/>
  <c r="T139" i="7"/>
  <c r="T140" i="7"/>
  <c r="T141" i="7"/>
  <c r="T142" i="7"/>
  <c r="T143" i="7"/>
  <c r="T144" i="7"/>
  <c r="T145" i="7"/>
  <c r="T146" i="7"/>
  <c r="T147" i="7"/>
  <c r="T148" i="7"/>
  <c r="T149" i="7"/>
  <c r="T150" i="7"/>
  <c r="T151" i="7"/>
  <c r="T152" i="7"/>
  <c r="T153" i="7"/>
  <c r="T154" i="7"/>
  <c r="T155" i="7"/>
  <c r="T156" i="7"/>
  <c r="T157" i="7"/>
  <c r="T158" i="7"/>
  <c r="T159" i="7"/>
  <c r="T160" i="7"/>
  <c r="T161" i="7"/>
  <c r="T162" i="7"/>
  <c r="T163" i="7"/>
  <c r="T164" i="7"/>
  <c r="T166" i="7"/>
  <c r="T167" i="7"/>
  <c r="T168" i="7"/>
  <c r="T169" i="7"/>
  <c r="T170" i="7"/>
  <c r="T171" i="7"/>
  <c r="T172" i="7"/>
  <c r="T173" i="7"/>
  <c r="T174" i="7"/>
  <c r="T175" i="7"/>
  <c r="T176" i="7"/>
  <c r="T177" i="7"/>
  <c r="T178" i="7"/>
  <c r="T179" i="7"/>
  <c r="T180" i="7"/>
  <c r="T181" i="7"/>
  <c r="T182" i="7"/>
  <c r="T183" i="7"/>
  <c r="T184" i="7"/>
  <c r="T185" i="7"/>
  <c r="T186" i="7"/>
  <c r="T187" i="7"/>
  <c r="T188" i="7"/>
  <c r="T189" i="7"/>
  <c r="T190" i="7"/>
  <c r="T191" i="7"/>
  <c r="T192" i="7"/>
  <c r="T193" i="7"/>
  <c r="T194" i="7"/>
  <c r="T195" i="7"/>
  <c r="T196" i="7"/>
  <c r="T197" i="7"/>
  <c r="T198" i="7"/>
  <c r="T199" i="7"/>
  <c r="T200" i="7"/>
  <c r="T201" i="7"/>
  <c r="T202" i="7"/>
  <c r="T203" i="7"/>
  <c r="T204" i="7"/>
  <c r="T205" i="7"/>
  <c r="T206" i="7"/>
  <c r="T207" i="7"/>
  <c r="T208" i="7"/>
  <c r="T209" i="7"/>
  <c r="T210" i="7"/>
  <c r="T211" i="7"/>
  <c r="T212" i="7"/>
  <c r="T213" i="7"/>
  <c r="T214" i="7"/>
  <c r="T215" i="7"/>
  <c r="T216" i="7"/>
  <c r="T217" i="7"/>
  <c r="T218" i="7"/>
  <c r="T219" i="7"/>
  <c r="T220" i="7"/>
  <c r="T222" i="7"/>
  <c r="T223" i="7"/>
  <c r="T224" i="7"/>
  <c r="T225" i="7"/>
  <c r="T226" i="7"/>
  <c r="T227" i="7"/>
  <c r="T228" i="7"/>
  <c r="T230" i="7"/>
  <c r="T231" i="7"/>
  <c r="T232" i="7"/>
  <c r="T233" i="7"/>
  <c r="T234" i="7"/>
  <c r="T235" i="7"/>
  <c r="T236" i="7"/>
  <c r="T237" i="7"/>
  <c r="T238" i="7"/>
  <c r="T239" i="7"/>
  <c r="T240" i="7"/>
  <c r="T241" i="7"/>
  <c r="T242" i="7"/>
  <c r="T243" i="7"/>
  <c r="T244" i="7"/>
  <c r="T245" i="7"/>
  <c r="T246" i="7"/>
  <c r="T247" i="7"/>
  <c r="T248" i="7"/>
  <c r="T249" i="7"/>
  <c r="T250" i="7"/>
  <c r="T251" i="7"/>
  <c r="T253" i="7"/>
  <c r="T254" i="7"/>
  <c r="T255" i="7"/>
  <c r="T256" i="7"/>
  <c r="T257" i="7"/>
  <c r="T258" i="7"/>
  <c r="T259" i="7"/>
  <c r="T260" i="7"/>
  <c r="T261" i="7"/>
  <c r="T262" i="7"/>
  <c r="T263" i="7"/>
  <c r="T264" i="7"/>
  <c r="T265" i="7"/>
  <c r="T266" i="7"/>
  <c r="T267" i="7"/>
  <c r="T268" i="7"/>
  <c r="T269" i="7"/>
  <c r="T270" i="7"/>
  <c r="T271" i="7"/>
  <c r="T272" i="7"/>
  <c r="T273" i="7"/>
  <c r="T274" i="7"/>
  <c r="T275" i="7"/>
  <c r="T276" i="7"/>
  <c r="T277" i="7"/>
  <c r="T278" i="7"/>
  <c r="T279" i="7"/>
  <c r="T280" i="7"/>
  <c r="T281" i="7"/>
  <c r="T282" i="7"/>
  <c r="T283" i="7"/>
  <c r="T284" i="7"/>
  <c r="T285" i="7"/>
  <c r="T286" i="7"/>
  <c r="T287" i="7"/>
  <c r="T289" i="7"/>
  <c r="T290" i="7"/>
  <c r="T291" i="7"/>
  <c r="T292" i="7"/>
  <c r="T293" i="7"/>
  <c r="T294" i="7"/>
  <c r="T295" i="7"/>
  <c r="T296" i="7"/>
  <c r="T297" i="7"/>
  <c r="T298" i="7"/>
  <c r="T299" i="7"/>
  <c r="T300" i="7"/>
  <c r="T301" i="7"/>
  <c r="T302" i="7"/>
  <c r="T303" i="7"/>
  <c r="T304" i="7"/>
  <c r="T305" i="7"/>
  <c r="T306" i="7"/>
  <c r="T307" i="7"/>
  <c r="T308" i="7"/>
  <c r="T309" i="7"/>
  <c r="T310" i="7"/>
  <c r="T311" i="7"/>
  <c r="T312" i="7"/>
  <c r="T313" i="7"/>
  <c r="T314" i="7"/>
  <c r="T315" i="7"/>
  <c r="T316" i="7"/>
  <c r="T317" i="7"/>
  <c r="T318" i="7"/>
  <c r="T319" i="7"/>
  <c r="T320" i="7"/>
  <c r="T321" i="7"/>
  <c r="T322" i="7"/>
  <c r="T323" i="7"/>
  <c r="T325" i="7"/>
  <c r="T326" i="7"/>
  <c r="T327" i="7"/>
  <c r="T328" i="7"/>
  <c r="T329" i="7"/>
  <c r="T330" i="7"/>
  <c r="T331" i="7"/>
  <c r="T332" i="7"/>
  <c r="T333" i="7"/>
  <c r="T334" i="7"/>
  <c r="T335" i="7"/>
  <c r="T336" i="7"/>
  <c r="T337" i="7"/>
  <c r="T338" i="7"/>
  <c r="T339" i="7"/>
  <c r="T340" i="7"/>
  <c r="T341" i="7"/>
  <c r="T342" i="7"/>
  <c r="T343" i="7"/>
  <c r="T344" i="7"/>
  <c r="T345" i="7"/>
  <c r="T346" i="7"/>
  <c r="T347" i="7"/>
  <c r="T348" i="7"/>
  <c r="T349" i="7"/>
  <c r="T350" i="7"/>
  <c r="T352" i="7"/>
  <c r="T353" i="7"/>
  <c r="U2" i="7"/>
  <c r="U3" i="7"/>
  <c r="U4" i="7"/>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U105" i="7"/>
  <c r="U106" i="7"/>
  <c r="U107" i="7"/>
  <c r="U108" i="7"/>
  <c r="U109" i="7"/>
  <c r="U110" i="7"/>
  <c r="U111" i="7"/>
  <c r="U112" i="7"/>
  <c r="U113" i="7"/>
  <c r="U114" i="7"/>
  <c r="U115" i="7"/>
  <c r="U116" i="7"/>
  <c r="U117" i="7"/>
  <c r="U118" i="7"/>
  <c r="U119" i="7"/>
  <c r="U120" i="7"/>
  <c r="U121" i="7"/>
  <c r="U122" i="7"/>
  <c r="U123" i="7"/>
  <c r="U124" i="7"/>
  <c r="U125" i="7"/>
  <c r="U126" i="7"/>
  <c r="U127" i="7"/>
  <c r="U128" i="7"/>
  <c r="U129" i="7"/>
  <c r="U130" i="7"/>
  <c r="U131" i="7"/>
  <c r="U132" i="7"/>
  <c r="U133" i="7"/>
  <c r="U134" i="7"/>
  <c r="U135" i="7"/>
  <c r="U136" i="7"/>
  <c r="U137" i="7"/>
  <c r="U138" i="7"/>
  <c r="U139" i="7"/>
  <c r="U140" i="7"/>
  <c r="U141" i="7"/>
  <c r="U142" i="7"/>
  <c r="U143" i="7"/>
  <c r="U144" i="7"/>
  <c r="U145" i="7"/>
  <c r="U146" i="7"/>
  <c r="U147" i="7"/>
  <c r="U148" i="7"/>
  <c r="U149" i="7"/>
  <c r="U150" i="7"/>
  <c r="U151" i="7"/>
  <c r="U152" i="7"/>
  <c r="U153" i="7"/>
  <c r="U154" i="7"/>
  <c r="U155" i="7"/>
  <c r="U156" i="7"/>
  <c r="U157" i="7"/>
  <c r="U158" i="7"/>
  <c r="U159" i="7"/>
  <c r="U160" i="7"/>
  <c r="U161" i="7"/>
  <c r="U162" i="7"/>
  <c r="U163" i="7"/>
  <c r="U164" i="7"/>
  <c r="U165" i="7"/>
  <c r="U166" i="7"/>
  <c r="U167" i="7"/>
  <c r="U168" i="7"/>
  <c r="U169" i="7"/>
  <c r="U170" i="7"/>
  <c r="U171" i="7"/>
  <c r="U172" i="7"/>
  <c r="U173" i="7"/>
  <c r="U174" i="7"/>
  <c r="U175" i="7"/>
  <c r="U176" i="7"/>
  <c r="U177" i="7"/>
  <c r="U178" i="7"/>
  <c r="U179" i="7"/>
  <c r="U180" i="7"/>
  <c r="U181" i="7"/>
  <c r="U182" i="7"/>
  <c r="U183" i="7"/>
  <c r="U184" i="7"/>
  <c r="U185" i="7"/>
  <c r="U186" i="7"/>
  <c r="U187" i="7"/>
  <c r="U188" i="7"/>
  <c r="U189" i="7"/>
  <c r="U190" i="7"/>
  <c r="U191" i="7"/>
  <c r="U192" i="7"/>
  <c r="U193" i="7"/>
  <c r="U194" i="7"/>
  <c r="U195" i="7"/>
  <c r="U196" i="7"/>
  <c r="U197" i="7"/>
  <c r="U198" i="7"/>
  <c r="U199" i="7"/>
  <c r="U200" i="7"/>
  <c r="U201" i="7"/>
  <c r="U202" i="7"/>
  <c r="U203" i="7"/>
  <c r="U204" i="7"/>
  <c r="U205" i="7"/>
  <c r="U206" i="7"/>
  <c r="U207" i="7"/>
  <c r="U208" i="7"/>
  <c r="U209" i="7"/>
  <c r="U210" i="7"/>
  <c r="U211" i="7"/>
  <c r="U212" i="7"/>
  <c r="U213" i="7"/>
  <c r="U214" i="7"/>
  <c r="U215" i="7"/>
  <c r="U216" i="7"/>
  <c r="U217" i="7"/>
  <c r="U218" i="7"/>
  <c r="U219" i="7"/>
  <c r="U220" i="7"/>
  <c r="U221" i="7"/>
  <c r="U222" i="7"/>
  <c r="U223" i="7"/>
  <c r="U224" i="7"/>
  <c r="U225" i="7"/>
  <c r="U226" i="7"/>
  <c r="U227" i="7"/>
  <c r="U228" i="7"/>
  <c r="U229" i="7"/>
  <c r="U230" i="7"/>
  <c r="U231" i="7"/>
  <c r="U232" i="7"/>
  <c r="U233" i="7"/>
  <c r="U234" i="7"/>
  <c r="U235" i="7"/>
  <c r="U236" i="7"/>
  <c r="U237" i="7"/>
  <c r="U238" i="7"/>
  <c r="U239" i="7"/>
  <c r="U240" i="7"/>
  <c r="U241" i="7"/>
  <c r="U242" i="7"/>
  <c r="U243" i="7"/>
  <c r="U244" i="7"/>
  <c r="U245" i="7"/>
  <c r="U246" i="7"/>
  <c r="U247" i="7"/>
  <c r="U248" i="7"/>
  <c r="U249" i="7"/>
  <c r="U250" i="7"/>
  <c r="U251" i="7"/>
  <c r="U252" i="7"/>
  <c r="U253" i="7"/>
  <c r="U254" i="7"/>
  <c r="U255" i="7"/>
  <c r="U256" i="7"/>
  <c r="U257" i="7"/>
  <c r="U258" i="7"/>
  <c r="U259" i="7"/>
  <c r="U260" i="7"/>
  <c r="U261" i="7"/>
  <c r="U262" i="7"/>
  <c r="U263" i="7"/>
  <c r="U264" i="7"/>
  <c r="U265" i="7"/>
  <c r="U266" i="7"/>
  <c r="U267" i="7"/>
  <c r="U268" i="7"/>
  <c r="U269" i="7"/>
  <c r="U270" i="7"/>
  <c r="U271" i="7"/>
  <c r="U272" i="7"/>
  <c r="U273" i="7"/>
  <c r="U274" i="7"/>
  <c r="U275" i="7"/>
  <c r="U276" i="7"/>
  <c r="U277" i="7"/>
  <c r="U278" i="7"/>
  <c r="U279" i="7"/>
  <c r="U280" i="7"/>
  <c r="U281" i="7"/>
  <c r="U282" i="7"/>
  <c r="U283" i="7"/>
  <c r="U284" i="7"/>
  <c r="U285" i="7"/>
  <c r="U286" i="7"/>
  <c r="U287" i="7"/>
  <c r="U288" i="7"/>
  <c r="U289" i="7"/>
  <c r="U290" i="7"/>
  <c r="U291" i="7"/>
  <c r="U292" i="7"/>
  <c r="U293" i="7"/>
  <c r="U294" i="7"/>
  <c r="U295" i="7"/>
  <c r="U296" i="7"/>
  <c r="U297" i="7"/>
  <c r="U298" i="7"/>
  <c r="U299" i="7"/>
  <c r="U300" i="7"/>
  <c r="U301" i="7"/>
  <c r="U302" i="7"/>
  <c r="U303" i="7"/>
  <c r="U304" i="7"/>
  <c r="U305" i="7"/>
  <c r="U306" i="7"/>
  <c r="U307" i="7"/>
  <c r="U308" i="7"/>
  <c r="U309" i="7"/>
  <c r="U310" i="7"/>
  <c r="U311" i="7"/>
  <c r="U312" i="7"/>
  <c r="U313" i="7"/>
  <c r="U314" i="7"/>
  <c r="U315" i="7"/>
  <c r="U316" i="7"/>
  <c r="U317" i="7"/>
  <c r="U318" i="7"/>
  <c r="U319" i="7"/>
  <c r="U320" i="7"/>
  <c r="U321" i="7"/>
  <c r="U322" i="7"/>
  <c r="U323" i="7"/>
  <c r="U324" i="7"/>
  <c r="U325" i="7"/>
  <c r="U326" i="7"/>
  <c r="U327" i="7"/>
  <c r="U328" i="7"/>
  <c r="U329" i="7"/>
  <c r="U330" i="7"/>
  <c r="U331" i="7"/>
  <c r="U332" i="7"/>
  <c r="U333" i="7"/>
  <c r="U334" i="7"/>
  <c r="U335" i="7"/>
  <c r="U336" i="7"/>
  <c r="U337" i="7"/>
  <c r="U338" i="7"/>
  <c r="U339" i="7"/>
  <c r="U340" i="7"/>
  <c r="U341" i="7"/>
  <c r="U342" i="7"/>
  <c r="U343" i="7"/>
  <c r="U344" i="7"/>
  <c r="U345" i="7"/>
  <c r="U346" i="7"/>
  <c r="U347" i="7"/>
  <c r="U348" i="7"/>
  <c r="U349" i="7"/>
  <c r="U350" i="7"/>
  <c r="U351" i="7"/>
  <c r="U352" i="7"/>
  <c r="U353" i="7"/>
  <c r="AO2" i="7"/>
  <c r="AO3" i="7"/>
  <c r="AO4" i="7"/>
  <c r="AO5" i="7"/>
  <c r="AO6" i="7"/>
  <c r="AO8" i="7"/>
  <c r="AO11" i="7"/>
  <c r="AO12" i="7"/>
  <c r="AO13" i="7"/>
  <c r="AO14" i="7"/>
  <c r="AO16" i="7"/>
  <c r="AO17" i="7"/>
  <c r="AO18" i="7"/>
  <c r="AO19" i="7"/>
  <c r="AO20" i="7"/>
  <c r="AO21" i="7"/>
  <c r="AO22" i="7"/>
  <c r="AO23" i="7"/>
  <c r="AO24" i="7"/>
  <c r="AO26" i="7"/>
  <c r="AO27" i="7"/>
  <c r="AO29" i="7"/>
  <c r="AO30" i="7"/>
  <c r="AO31" i="7"/>
  <c r="AO32" i="7"/>
  <c r="AO33" i="7"/>
  <c r="AO34" i="7"/>
  <c r="AO37" i="7"/>
  <c r="AO38" i="7"/>
  <c r="AO40" i="7"/>
  <c r="AO43" i="7"/>
  <c r="AO44" i="7"/>
  <c r="AO45" i="7"/>
  <c r="AO46" i="7"/>
  <c r="AO48" i="7"/>
  <c r="AO49" i="7"/>
  <c r="AO50" i="7"/>
  <c r="AO51" i="7"/>
  <c r="AO52" i="7"/>
  <c r="AO53" i="7"/>
  <c r="AO54" i="7"/>
  <c r="AO55" i="7"/>
  <c r="AO56" i="7"/>
  <c r="AO58" i="7"/>
  <c r="AO60" i="7"/>
  <c r="AO61" i="7"/>
  <c r="AO64" i="7"/>
  <c r="AO65" i="7"/>
  <c r="AO67" i="7"/>
  <c r="AO68" i="7"/>
  <c r="AO69" i="7"/>
  <c r="AO70" i="7"/>
  <c r="AO71" i="7"/>
  <c r="AO72" i="7"/>
  <c r="AO73" i="7"/>
  <c r="AO74" i="7"/>
  <c r="AO75" i="7"/>
  <c r="AO77" i="7"/>
  <c r="AO78" i="7"/>
  <c r="AO79" i="7"/>
  <c r="AO81" i="7"/>
  <c r="AO83" i="7"/>
  <c r="AO84" i="7"/>
  <c r="AO85" i="7"/>
  <c r="AO86" i="7"/>
  <c r="AO87" i="7"/>
  <c r="AO89" i="7"/>
  <c r="AO90" i="7"/>
  <c r="AO93" i="7"/>
  <c r="AO95" i="7"/>
  <c r="AO97" i="7"/>
  <c r="AO98" i="7"/>
  <c r="AO99" i="7"/>
  <c r="AO101" i="7"/>
  <c r="AO103" i="7"/>
  <c r="AO104" i="7"/>
  <c r="AO105" i="7"/>
  <c r="AO106" i="7"/>
  <c r="AO107" i="7"/>
  <c r="AO108" i="7"/>
  <c r="AO109" i="7"/>
  <c r="AO110" i="7"/>
  <c r="AO111" i="7"/>
  <c r="AO112" i="7"/>
  <c r="AO114" i="7"/>
  <c r="AO115" i="7"/>
  <c r="AO116" i="7"/>
  <c r="AO117" i="7"/>
  <c r="AO119" i="7"/>
  <c r="AO120" i="7"/>
  <c r="AO122" i="7"/>
  <c r="AO123" i="7"/>
  <c r="AO124" i="7"/>
  <c r="AO125" i="7"/>
  <c r="AO126" i="7"/>
  <c r="AO127" i="7"/>
  <c r="AO129" i="7"/>
  <c r="AO130" i="7"/>
  <c r="AO131" i="7"/>
  <c r="AO132" i="7"/>
  <c r="AO133" i="7"/>
  <c r="AO134" i="7"/>
  <c r="AO135" i="7"/>
  <c r="AO138" i="7"/>
  <c r="AO139" i="7"/>
  <c r="AO140" i="7"/>
  <c r="AO141" i="7"/>
  <c r="AO142" i="7"/>
  <c r="AO144" i="7"/>
  <c r="AO145" i="7"/>
  <c r="AO146" i="7"/>
  <c r="AO147" i="7"/>
  <c r="AO148" i="7"/>
  <c r="AO149" i="7"/>
  <c r="AO150" i="7"/>
  <c r="AO151" i="7"/>
  <c r="AO152" i="7"/>
  <c r="AO153" i="7"/>
  <c r="AO154" i="7"/>
  <c r="AO155" i="7"/>
  <c r="AO156" i="7"/>
  <c r="AO157" i="7"/>
  <c r="AO159" i="7"/>
  <c r="AO160" i="7"/>
  <c r="AO161" i="7"/>
  <c r="AO162" i="7"/>
  <c r="AO163" i="7"/>
  <c r="AO164" i="7"/>
  <c r="AO165" i="7"/>
  <c r="AO166" i="7"/>
  <c r="AO167" i="7"/>
  <c r="AO168" i="7"/>
  <c r="AO171" i="7"/>
  <c r="AO173" i="7"/>
  <c r="AO174" i="7"/>
  <c r="AO175" i="7"/>
  <c r="AO176" i="7"/>
  <c r="AO177" i="7"/>
  <c r="AO178" i="7"/>
  <c r="AO179" i="7"/>
  <c r="AO180" i="7"/>
  <c r="AO181" i="7"/>
  <c r="AO182" i="7"/>
  <c r="AO183" i="7"/>
  <c r="AO184" i="7"/>
  <c r="AO185" i="7"/>
  <c r="AO186" i="7"/>
  <c r="AO187" i="7"/>
  <c r="AO189" i="7"/>
  <c r="AO190" i="7"/>
  <c r="AO191" i="7"/>
  <c r="AO192" i="7"/>
  <c r="AO193" i="7"/>
  <c r="AO194" i="7"/>
  <c r="AO195" i="7"/>
  <c r="AO196" i="7"/>
  <c r="AO197" i="7"/>
  <c r="AO199" i="7"/>
  <c r="AO200" i="7"/>
  <c r="AO201" i="7"/>
  <c r="AO202" i="7"/>
  <c r="AO203" i="7"/>
  <c r="AO205" i="7"/>
  <c r="AO206" i="7"/>
  <c r="AO207" i="7"/>
  <c r="AO208" i="7"/>
  <c r="AO209" i="7"/>
  <c r="AO210" i="7"/>
  <c r="AO211" i="7"/>
  <c r="AO212" i="7"/>
  <c r="AO213" i="7"/>
  <c r="AO214" i="7"/>
  <c r="AO215" i="7"/>
  <c r="AO218" i="7"/>
  <c r="AO220" i="7"/>
  <c r="AO221" i="7"/>
  <c r="AO222" i="7"/>
  <c r="AO223" i="7"/>
  <c r="AO224" i="7"/>
  <c r="AO225" i="7"/>
  <c r="AO226" i="7"/>
  <c r="AO228" i="7"/>
  <c r="AO229" i="7"/>
  <c r="AO230" i="7"/>
  <c r="AO231" i="7"/>
  <c r="AO232" i="7"/>
  <c r="AO233" i="7"/>
  <c r="AO234" i="7"/>
  <c r="AO235" i="7"/>
  <c r="AO236" i="7"/>
  <c r="AO237" i="7"/>
  <c r="AO238" i="7"/>
  <c r="AO239" i="7"/>
  <c r="AO240" i="7"/>
  <c r="AO241" i="7"/>
  <c r="AO242" i="7"/>
  <c r="AO244" i="7"/>
  <c r="AO245" i="7"/>
  <c r="AO246" i="7"/>
  <c r="AO247" i="7"/>
  <c r="AO248" i="7"/>
  <c r="AO249" i="7"/>
  <c r="AO250" i="7"/>
  <c r="AO251" i="7"/>
  <c r="AO252" i="7"/>
  <c r="AO253" i="7"/>
  <c r="AO254" i="7"/>
  <c r="AO255" i="7"/>
  <c r="AO256" i="7"/>
  <c r="AO257" i="7"/>
  <c r="AO258" i="7"/>
  <c r="AO259" i="7"/>
  <c r="AO260" i="7"/>
  <c r="AO261" i="7"/>
  <c r="AO262" i="7"/>
  <c r="AO263" i="7"/>
  <c r="AO264" i="7"/>
  <c r="AO265" i="7"/>
  <c r="AO266" i="7"/>
  <c r="AO268" i="7"/>
  <c r="AO269" i="7"/>
  <c r="AO270" i="7"/>
  <c r="AO271" i="7"/>
  <c r="AO272" i="7"/>
  <c r="AO273" i="7"/>
  <c r="AO274" i="7"/>
  <c r="AO275" i="7"/>
  <c r="AO277" i="7"/>
  <c r="AO278" i="7"/>
  <c r="AO279" i="7"/>
  <c r="AO280" i="7"/>
  <c r="AO281" i="7"/>
  <c r="AO282" i="7"/>
  <c r="AO283" i="7"/>
  <c r="AO285" i="7"/>
  <c r="AO286" i="7"/>
  <c r="AO289" i="7"/>
  <c r="AO290" i="7"/>
  <c r="AO291" i="7"/>
  <c r="AO292" i="7"/>
  <c r="AO293" i="7"/>
  <c r="AO294" i="7"/>
  <c r="AO295" i="7"/>
  <c r="AO296" i="7"/>
  <c r="AO297" i="7"/>
  <c r="AO298" i="7"/>
  <c r="AO299" i="7"/>
  <c r="AO300" i="7"/>
  <c r="AO301" i="7"/>
  <c r="AO302" i="7"/>
  <c r="AO303" i="7"/>
  <c r="AO304" i="7"/>
  <c r="AO305" i="7"/>
  <c r="AO306" i="7"/>
  <c r="AO307" i="7"/>
  <c r="AO309" i="7"/>
  <c r="AO310" i="7"/>
  <c r="AO311" i="7"/>
  <c r="AO312" i="7"/>
  <c r="AO313" i="7"/>
  <c r="AO314" i="7"/>
  <c r="AO315" i="7"/>
  <c r="AO316" i="7"/>
  <c r="AO318" i="7"/>
  <c r="AO320" i="7"/>
  <c r="AO321" i="7"/>
  <c r="AO323" i="7"/>
  <c r="AO324" i="7"/>
  <c r="AO325" i="7"/>
  <c r="AO326" i="7"/>
  <c r="AO327" i="7"/>
  <c r="AO328" i="7"/>
  <c r="AO332" i="7"/>
  <c r="AO335" i="7"/>
  <c r="AO336" i="7"/>
  <c r="AO338" i="7"/>
  <c r="AO339" i="7"/>
  <c r="AO342" i="7"/>
  <c r="AO343" i="7"/>
  <c r="AO345" i="7"/>
  <c r="AO348" i="7"/>
  <c r="AO350" i="7"/>
  <c r="AO351" i="7"/>
  <c r="AO352" i="7"/>
  <c r="AO353" i="7"/>
  <c r="AL11" i="7"/>
  <c r="AL14" i="7"/>
  <c r="AL16" i="7"/>
  <c r="AL18" i="7"/>
  <c r="AL20" i="7"/>
  <c r="AL21" i="7"/>
  <c r="AL33" i="7"/>
  <c r="AL38" i="7"/>
  <c r="AL43" i="7"/>
  <c r="AL44" i="7"/>
  <c r="AL47" i="7"/>
  <c r="AL51" i="7"/>
  <c r="AL54" i="7"/>
  <c r="AL55" i="7"/>
  <c r="AL59" i="7"/>
  <c r="AL60" i="7"/>
  <c r="AL64" i="7"/>
  <c r="AL69" i="7"/>
  <c r="AL70" i="7"/>
  <c r="AL73" i="7"/>
  <c r="AL75" i="7"/>
  <c r="AL77" i="7"/>
  <c r="AL88" i="7"/>
  <c r="AL91" i="7"/>
  <c r="AL93" i="7"/>
  <c r="AL98" i="7"/>
  <c r="AL99" i="7"/>
  <c r="AL101" i="7"/>
  <c r="AL103" i="7"/>
  <c r="AL104" i="7"/>
  <c r="AL105" i="7"/>
  <c r="AL109" i="7"/>
  <c r="AL116" i="7"/>
  <c r="AL117" i="7"/>
  <c r="AL119" i="7"/>
  <c r="AL123" i="7"/>
  <c r="AL125" i="7"/>
  <c r="AL130" i="7"/>
  <c r="AL133" i="7"/>
  <c r="AL136" i="7"/>
  <c r="AL138" i="7"/>
  <c r="AL140" i="7"/>
  <c r="AL141" i="7"/>
  <c r="AL144" i="7"/>
  <c r="AL145" i="7"/>
  <c r="AL146" i="7"/>
  <c r="AL147" i="7"/>
  <c r="AL148" i="7"/>
  <c r="AL157" i="7"/>
  <c r="AL162" i="7"/>
  <c r="AL171" i="7"/>
  <c r="AL172" i="7"/>
  <c r="AL174" i="7"/>
  <c r="AL177" i="7"/>
  <c r="AL178" i="7"/>
  <c r="AL181" i="7"/>
  <c r="AL189" i="7"/>
  <c r="AL195" i="7"/>
  <c r="AL196" i="7"/>
  <c r="AL197" i="7"/>
  <c r="AL198" i="7"/>
  <c r="AL199" i="7"/>
  <c r="AL200" i="7"/>
  <c r="AL202" i="7"/>
  <c r="AL215" i="7"/>
  <c r="AL222" i="7"/>
  <c r="AL233" i="7"/>
  <c r="AL239" i="7"/>
  <c r="AL240" i="7"/>
  <c r="AL241" i="7"/>
  <c r="AL243" i="7"/>
  <c r="AL246" i="7"/>
  <c r="AL247" i="7"/>
  <c r="AL256" i="7"/>
  <c r="AL258" i="7"/>
  <c r="AL263" i="7"/>
  <c r="AL264" i="7"/>
  <c r="AL265" i="7"/>
  <c r="AL272" i="7"/>
  <c r="AL276" i="7"/>
  <c r="AL282" i="7"/>
  <c r="AL283" i="7"/>
  <c r="AL285" i="7"/>
  <c r="AL287" i="7"/>
  <c r="AL291" i="7"/>
  <c r="AL292" i="7"/>
  <c r="AL294" i="7"/>
  <c r="AL298" i="7"/>
  <c r="AL299" i="7"/>
  <c r="AL307" i="7"/>
  <c r="AL310" i="7"/>
  <c r="AL313" i="7"/>
  <c r="AL317" i="7"/>
  <c r="AL320" i="7"/>
  <c r="AL323" i="7"/>
  <c r="AL338" i="7"/>
  <c r="AL349" i="7"/>
  <c r="AL351" i="7"/>
  <c r="AI2" i="7"/>
  <c r="AI3" i="7"/>
  <c r="AI4" i="7"/>
  <c r="AI5" i="7"/>
  <c r="AI6" i="7"/>
  <c r="AI7" i="7"/>
  <c r="AI8" i="7"/>
  <c r="AI9" i="7"/>
  <c r="AI10" i="7"/>
  <c r="AI11" i="7"/>
  <c r="AI12" i="7"/>
  <c r="AI13" i="7"/>
  <c r="AI14" i="7"/>
  <c r="AI15" i="7"/>
  <c r="AI16" i="7"/>
  <c r="AI17" i="7"/>
  <c r="AI18" i="7"/>
  <c r="AI19" i="7"/>
  <c r="AI20" i="7"/>
  <c r="AI21" i="7"/>
  <c r="AI22" i="7"/>
  <c r="AI23" i="7"/>
  <c r="AI24" i="7"/>
  <c r="AI25" i="7"/>
  <c r="AI26" i="7"/>
  <c r="AI27" i="7"/>
  <c r="AI28" i="7"/>
  <c r="AI29" i="7"/>
  <c r="AI30" i="7"/>
  <c r="AI31" i="7"/>
  <c r="AI32" i="7"/>
  <c r="AI33" i="7"/>
  <c r="AI34" i="7"/>
  <c r="AI35" i="7"/>
  <c r="AI36" i="7"/>
  <c r="AI37" i="7"/>
  <c r="AI38" i="7"/>
  <c r="AI39" i="7"/>
  <c r="AI40" i="7"/>
  <c r="AI41" i="7"/>
  <c r="AI42" i="7"/>
  <c r="AI43" i="7"/>
  <c r="AI44" i="7"/>
  <c r="AI45" i="7"/>
  <c r="AI46" i="7"/>
  <c r="AI47" i="7"/>
  <c r="AI48" i="7"/>
  <c r="AI49" i="7"/>
  <c r="AI50" i="7"/>
  <c r="AI51" i="7"/>
  <c r="AI52" i="7"/>
  <c r="AI53" i="7"/>
  <c r="AI54" i="7"/>
  <c r="AI55" i="7"/>
  <c r="AI56" i="7"/>
  <c r="AI57" i="7"/>
  <c r="AI58" i="7"/>
  <c r="AI59" i="7"/>
  <c r="AI60" i="7"/>
  <c r="AI61" i="7"/>
  <c r="AI62" i="7"/>
  <c r="AI63" i="7"/>
  <c r="AI64" i="7"/>
  <c r="AI65" i="7"/>
  <c r="AI66" i="7"/>
  <c r="AI67" i="7"/>
  <c r="AI68" i="7"/>
  <c r="AI69" i="7"/>
  <c r="AI70" i="7"/>
  <c r="AI71" i="7"/>
  <c r="AI72" i="7"/>
  <c r="AI73" i="7"/>
  <c r="AI74" i="7"/>
  <c r="AI75" i="7"/>
  <c r="AI76" i="7"/>
  <c r="AI77" i="7"/>
  <c r="AI78" i="7"/>
  <c r="AI79" i="7"/>
  <c r="AI80" i="7"/>
  <c r="AI81" i="7"/>
  <c r="AI82" i="7"/>
  <c r="AI83" i="7"/>
  <c r="AI84" i="7"/>
  <c r="AI85" i="7"/>
  <c r="AI86" i="7"/>
  <c r="AI87" i="7"/>
  <c r="AI88" i="7"/>
  <c r="AI89" i="7"/>
  <c r="AI90" i="7"/>
  <c r="AI91" i="7"/>
  <c r="AI92" i="7"/>
  <c r="AI93" i="7"/>
  <c r="AI94" i="7"/>
  <c r="AI95" i="7"/>
  <c r="AI96" i="7"/>
  <c r="AI97" i="7"/>
  <c r="AI98" i="7"/>
  <c r="AI99" i="7"/>
  <c r="AI100" i="7"/>
  <c r="AI101" i="7"/>
  <c r="AI102" i="7"/>
  <c r="AI103" i="7"/>
  <c r="AI104" i="7"/>
  <c r="AI105" i="7"/>
  <c r="AI106" i="7"/>
  <c r="AI107" i="7"/>
  <c r="AI108" i="7"/>
  <c r="AI109" i="7"/>
  <c r="AI110" i="7"/>
  <c r="AI111" i="7"/>
  <c r="AI112" i="7"/>
  <c r="AI113" i="7"/>
  <c r="AI114" i="7"/>
  <c r="AI115" i="7"/>
  <c r="AI116" i="7"/>
  <c r="AI117" i="7"/>
  <c r="AI118" i="7"/>
  <c r="AI119" i="7"/>
  <c r="AI120" i="7"/>
  <c r="AI121" i="7"/>
  <c r="AI122" i="7"/>
  <c r="AI123" i="7"/>
  <c r="AI124" i="7"/>
  <c r="AI125" i="7"/>
  <c r="AI126" i="7"/>
  <c r="AI127" i="7"/>
  <c r="AI128" i="7"/>
  <c r="AI129" i="7"/>
  <c r="AI130" i="7"/>
  <c r="AI131" i="7"/>
  <c r="AI132" i="7"/>
  <c r="AI133" i="7"/>
  <c r="AI134" i="7"/>
  <c r="AI135" i="7"/>
  <c r="AI136" i="7"/>
  <c r="AI137" i="7"/>
  <c r="AI138" i="7"/>
  <c r="AI139" i="7"/>
  <c r="AI140" i="7"/>
  <c r="AI141" i="7"/>
  <c r="AI142" i="7"/>
  <c r="AI143" i="7"/>
  <c r="AI144" i="7"/>
  <c r="AI145" i="7"/>
  <c r="AI146" i="7"/>
  <c r="AI147" i="7"/>
  <c r="AI148" i="7"/>
  <c r="AI149" i="7"/>
  <c r="AI150" i="7"/>
  <c r="AI151" i="7"/>
  <c r="AI152" i="7"/>
  <c r="AI153" i="7"/>
  <c r="AI154" i="7"/>
  <c r="AI155" i="7"/>
  <c r="AI156" i="7"/>
  <c r="AI157" i="7"/>
  <c r="AI158" i="7"/>
  <c r="AI159" i="7"/>
  <c r="AI160" i="7"/>
  <c r="AI161" i="7"/>
  <c r="AI162" i="7"/>
  <c r="AI163" i="7"/>
  <c r="AI164" i="7"/>
  <c r="AI165" i="7"/>
  <c r="AI166" i="7"/>
  <c r="AI167" i="7"/>
  <c r="AI168" i="7"/>
  <c r="AI169" i="7"/>
  <c r="AI170" i="7"/>
  <c r="AI171" i="7"/>
  <c r="AI172" i="7"/>
  <c r="AI173" i="7"/>
  <c r="AI174" i="7"/>
  <c r="AI175" i="7"/>
  <c r="AI176" i="7"/>
  <c r="AI177" i="7"/>
  <c r="AI178" i="7"/>
  <c r="AI179" i="7"/>
  <c r="AI180" i="7"/>
  <c r="AI181" i="7"/>
  <c r="AI182" i="7"/>
  <c r="AI183" i="7"/>
  <c r="AI184" i="7"/>
  <c r="AI185" i="7"/>
  <c r="AI186" i="7"/>
  <c r="AI187" i="7"/>
  <c r="AI188" i="7"/>
  <c r="AI189" i="7"/>
  <c r="AI190" i="7"/>
  <c r="AI191" i="7"/>
  <c r="AI192" i="7"/>
  <c r="AI193" i="7"/>
  <c r="AI194" i="7"/>
  <c r="AI195" i="7"/>
  <c r="AI196" i="7"/>
  <c r="AI197" i="7"/>
  <c r="AI198" i="7"/>
  <c r="AI199" i="7"/>
  <c r="AI200" i="7"/>
  <c r="AI201" i="7"/>
  <c r="AI202" i="7"/>
  <c r="AI203" i="7"/>
  <c r="AI204" i="7"/>
  <c r="AI205" i="7"/>
  <c r="AI206" i="7"/>
  <c r="AI207" i="7"/>
  <c r="AI208" i="7"/>
  <c r="AI209" i="7"/>
  <c r="AI210" i="7"/>
  <c r="AI211" i="7"/>
  <c r="AI212" i="7"/>
  <c r="AI213" i="7"/>
  <c r="AI214" i="7"/>
  <c r="AI215" i="7"/>
  <c r="AI216" i="7"/>
  <c r="AI217" i="7"/>
  <c r="AI218" i="7"/>
  <c r="AI219" i="7"/>
  <c r="AI220" i="7"/>
  <c r="AI221" i="7"/>
  <c r="AI222" i="7"/>
  <c r="AI223" i="7"/>
  <c r="AI224" i="7"/>
  <c r="AI225" i="7"/>
  <c r="AI226" i="7"/>
  <c r="AI227" i="7"/>
  <c r="AI228" i="7"/>
  <c r="AI229" i="7"/>
  <c r="AI230" i="7"/>
  <c r="AI231" i="7"/>
  <c r="AI232" i="7"/>
  <c r="AI233" i="7"/>
  <c r="AI234" i="7"/>
  <c r="AI235" i="7"/>
  <c r="AI236" i="7"/>
  <c r="AI237" i="7"/>
  <c r="AI238" i="7"/>
  <c r="AI239" i="7"/>
  <c r="AI240" i="7"/>
  <c r="AI241" i="7"/>
  <c r="AI242" i="7"/>
  <c r="AI243" i="7"/>
  <c r="AI244" i="7"/>
  <c r="AI245" i="7"/>
  <c r="AI246" i="7"/>
  <c r="AI247" i="7"/>
  <c r="AI248" i="7"/>
  <c r="AI249" i="7"/>
  <c r="AI250" i="7"/>
  <c r="AI251" i="7"/>
  <c r="AI252" i="7"/>
  <c r="AI253" i="7"/>
  <c r="AI254" i="7"/>
  <c r="AI255" i="7"/>
  <c r="AI256" i="7"/>
  <c r="AI257" i="7"/>
  <c r="AI258" i="7"/>
  <c r="AI259" i="7"/>
  <c r="AI260" i="7"/>
  <c r="AI261" i="7"/>
  <c r="AI262" i="7"/>
  <c r="AI263" i="7"/>
  <c r="AI264" i="7"/>
  <c r="AI265" i="7"/>
  <c r="AI266" i="7"/>
  <c r="AI267" i="7"/>
  <c r="AI268" i="7"/>
  <c r="AI269" i="7"/>
  <c r="AI270" i="7"/>
  <c r="AI271" i="7"/>
  <c r="AI272" i="7"/>
  <c r="AI273" i="7"/>
  <c r="AI274" i="7"/>
  <c r="AI275" i="7"/>
  <c r="AI276" i="7"/>
  <c r="AI277" i="7"/>
  <c r="AI278" i="7"/>
  <c r="AI279" i="7"/>
  <c r="AI280" i="7"/>
  <c r="AI281" i="7"/>
  <c r="AI282" i="7"/>
  <c r="AI283" i="7"/>
  <c r="AI284" i="7"/>
  <c r="AI285" i="7"/>
  <c r="AI286" i="7"/>
  <c r="AI287" i="7"/>
  <c r="AI288" i="7"/>
  <c r="AI289" i="7"/>
  <c r="AI290" i="7"/>
  <c r="AI291" i="7"/>
  <c r="AI292" i="7"/>
  <c r="AI293" i="7"/>
  <c r="AI294" i="7"/>
  <c r="AI295" i="7"/>
  <c r="AI296" i="7"/>
  <c r="AI297" i="7"/>
  <c r="AI298" i="7"/>
  <c r="AI299" i="7"/>
  <c r="AI300" i="7"/>
  <c r="AI301" i="7"/>
  <c r="AI302" i="7"/>
  <c r="AI303" i="7"/>
  <c r="AI304" i="7"/>
  <c r="AI305" i="7"/>
  <c r="AI306" i="7"/>
  <c r="AI307" i="7"/>
  <c r="AI308" i="7"/>
  <c r="AI309" i="7"/>
  <c r="AI310" i="7"/>
  <c r="AI311" i="7"/>
  <c r="AI312" i="7"/>
  <c r="AI313" i="7"/>
  <c r="AI314" i="7"/>
  <c r="AI315" i="7"/>
  <c r="AI316" i="7"/>
  <c r="AI317" i="7"/>
  <c r="AI318" i="7"/>
  <c r="AI319" i="7"/>
  <c r="AI320" i="7"/>
  <c r="AI321" i="7"/>
  <c r="AI322" i="7"/>
  <c r="AI323" i="7"/>
  <c r="AI324" i="7"/>
  <c r="AI325" i="7"/>
  <c r="AI326" i="7"/>
  <c r="AI327" i="7"/>
  <c r="AI328" i="7"/>
  <c r="AI329" i="7"/>
  <c r="AI330" i="7"/>
  <c r="AI331" i="7"/>
  <c r="AI332" i="7"/>
  <c r="AI333" i="7"/>
  <c r="AI334" i="7"/>
  <c r="AI335" i="7"/>
  <c r="AI336" i="7"/>
  <c r="AI337" i="7"/>
  <c r="AI338" i="7"/>
  <c r="AI339" i="7"/>
  <c r="AI340" i="7"/>
  <c r="AI341" i="7"/>
  <c r="AI342" i="7"/>
  <c r="AI343" i="7"/>
  <c r="AI344" i="7"/>
  <c r="AI345" i="7"/>
  <c r="AI346" i="7"/>
  <c r="AI347" i="7"/>
  <c r="AI348" i="7"/>
  <c r="AI349" i="7"/>
  <c r="AI350" i="7"/>
  <c r="AI351" i="7"/>
  <c r="AE2" i="7"/>
  <c r="AE3" i="7"/>
  <c r="AE4" i="7"/>
  <c r="AE5" i="7"/>
  <c r="AE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AE141" i="7"/>
  <c r="AE142" i="7"/>
  <c r="AE143" i="7"/>
  <c r="AE144" i="7"/>
  <c r="AE145" i="7"/>
  <c r="AE146" i="7"/>
  <c r="AE147" i="7"/>
  <c r="AE148" i="7"/>
  <c r="AE149" i="7"/>
  <c r="AE150" i="7"/>
  <c r="AE151" i="7"/>
  <c r="AE152" i="7"/>
  <c r="AE153" i="7"/>
  <c r="AE154" i="7"/>
  <c r="AE155" i="7"/>
  <c r="AE156" i="7"/>
  <c r="AE157" i="7"/>
  <c r="AE158" i="7"/>
  <c r="AE159" i="7"/>
  <c r="AE160" i="7"/>
  <c r="AE161" i="7"/>
  <c r="AE162" i="7"/>
  <c r="AE163" i="7"/>
  <c r="AE164" i="7"/>
  <c r="AE165" i="7"/>
  <c r="AE166" i="7"/>
  <c r="AE167" i="7"/>
  <c r="AE168" i="7"/>
  <c r="AE169" i="7"/>
  <c r="AE170" i="7"/>
  <c r="AE171" i="7"/>
  <c r="AE172" i="7"/>
  <c r="AE173" i="7"/>
  <c r="AE174" i="7"/>
  <c r="AE175" i="7"/>
  <c r="AE176" i="7"/>
  <c r="AE177" i="7"/>
  <c r="AE178" i="7"/>
  <c r="AE179" i="7"/>
  <c r="AE180" i="7"/>
  <c r="AE181" i="7"/>
  <c r="AE182" i="7"/>
  <c r="AE183" i="7"/>
  <c r="AE184" i="7"/>
  <c r="AE185" i="7"/>
  <c r="AE186" i="7"/>
  <c r="AE187" i="7"/>
  <c r="AE188" i="7"/>
  <c r="AE189" i="7"/>
  <c r="AE190" i="7"/>
  <c r="AE191" i="7"/>
  <c r="AE192" i="7"/>
  <c r="AE193" i="7"/>
  <c r="AE194" i="7"/>
  <c r="AE195" i="7"/>
  <c r="AE196" i="7"/>
  <c r="AE197" i="7"/>
  <c r="AE198" i="7"/>
  <c r="AE199" i="7"/>
  <c r="AE200" i="7"/>
  <c r="AE201" i="7"/>
  <c r="AE202" i="7"/>
  <c r="AE203" i="7"/>
  <c r="AE204" i="7"/>
  <c r="AE205" i="7"/>
  <c r="AE206" i="7"/>
  <c r="AE207" i="7"/>
  <c r="AE208" i="7"/>
  <c r="AE209" i="7"/>
  <c r="AE210" i="7"/>
  <c r="AE211" i="7"/>
  <c r="AE212" i="7"/>
  <c r="AE213" i="7"/>
  <c r="AE214" i="7"/>
  <c r="AE215" i="7"/>
  <c r="AE216" i="7"/>
  <c r="AE217" i="7"/>
  <c r="AE218" i="7"/>
  <c r="AE219" i="7"/>
  <c r="AE220" i="7"/>
  <c r="AE221" i="7"/>
  <c r="AE222" i="7"/>
  <c r="AE223" i="7"/>
  <c r="AE224" i="7"/>
  <c r="AE225" i="7"/>
  <c r="AE226" i="7"/>
  <c r="AE227" i="7"/>
  <c r="AE228" i="7"/>
  <c r="AE229" i="7"/>
  <c r="AE230" i="7"/>
  <c r="AE231" i="7"/>
  <c r="AE232" i="7"/>
  <c r="AE233" i="7"/>
  <c r="AE234" i="7"/>
  <c r="AE235" i="7"/>
  <c r="AE236" i="7"/>
  <c r="AE237" i="7"/>
  <c r="AE238" i="7"/>
  <c r="AE239" i="7"/>
  <c r="AE240" i="7"/>
  <c r="AE241" i="7"/>
  <c r="AE242" i="7"/>
  <c r="AE243" i="7"/>
  <c r="AE244" i="7"/>
  <c r="AE245" i="7"/>
  <c r="AE246" i="7"/>
  <c r="AE247" i="7"/>
  <c r="AE248" i="7"/>
  <c r="AE249" i="7"/>
  <c r="AE250" i="7"/>
  <c r="AE251" i="7"/>
  <c r="AE252" i="7"/>
  <c r="AE253" i="7"/>
  <c r="AE254" i="7"/>
  <c r="AE255" i="7"/>
  <c r="AE256" i="7"/>
  <c r="AE257" i="7"/>
  <c r="AE258" i="7"/>
  <c r="AE259" i="7"/>
  <c r="AE260" i="7"/>
  <c r="AE261" i="7"/>
  <c r="AE262" i="7"/>
  <c r="AE263" i="7"/>
  <c r="AE264" i="7"/>
  <c r="AE265" i="7"/>
  <c r="AE266" i="7"/>
  <c r="AE267" i="7"/>
  <c r="AE268" i="7"/>
  <c r="AE269" i="7"/>
  <c r="AE270" i="7"/>
  <c r="AE271" i="7"/>
  <c r="AE272" i="7"/>
  <c r="AE273" i="7"/>
  <c r="AE274" i="7"/>
  <c r="AE275" i="7"/>
  <c r="AE276" i="7"/>
  <c r="AE277" i="7"/>
  <c r="AE278" i="7"/>
  <c r="AE279" i="7"/>
  <c r="AE280" i="7"/>
  <c r="AE281" i="7"/>
  <c r="AE282" i="7"/>
  <c r="AE283" i="7"/>
  <c r="AE284" i="7"/>
  <c r="AE285" i="7"/>
  <c r="AE286" i="7"/>
  <c r="AE287" i="7"/>
  <c r="AE288" i="7"/>
  <c r="AE289" i="7"/>
  <c r="AE290" i="7"/>
  <c r="AE291" i="7"/>
  <c r="AE292" i="7"/>
  <c r="AE293" i="7"/>
  <c r="AE294" i="7"/>
  <c r="AE295" i="7"/>
  <c r="AE296" i="7"/>
  <c r="AE297" i="7"/>
  <c r="AE298" i="7"/>
  <c r="AE299" i="7"/>
  <c r="AE300" i="7"/>
  <c r="AE301" i="7"/>
  <c r="AE302" i="7"/>
  <c r="AE303" i="7"/>
  <c r="AE304" i="7"/>
  <c r="AE305" i="7"/>
  <c r="AE306" i="7"/>
  <c r="AE307" i="7"/>
  <c r="AE308" i="7"/>
  <c r="AE309" i="7"/>
  <c r="AE310" i="7"/>
  <c r="AE311" i="7"/>
  <c r="AE312" i="7"/>
  <c r="AE313" i="7"/>
  <c r="AE314" i="7"/>
  <c r="AE315" i="7"/>
  <c r="AE316" i="7"/>
  <c r="AE317" i="7"/>
  <c r="AE318" i="7"/>
  <c r="AE319" i="7"/>
  <c r="AE320" i="7"/>
  <c r="AE321" i="7"/>
  <c r="AE322" i="7"/>
  <c r="AE323" i="7"/>
  <c r="AE324" i="7"/>
  <c r="AE325" i="7"/>
  <c r="AE326" i="7"/>
  <c r="AE327" i="7"/>
  <c r="AE328" i="7"/>
  <c r="AE329" i="7"/>
  <c r="AE330" i="7"/>
  <c r="AE331" i="7"/>
  <c r="AE332" i="7"/>
  <c r="AE333" i="7"/>
  <c r="AE334" i="7"/>
  <c r="AE335" i="7"/>
  <c r="AE336" i="7"/>
  <c r="AE337" i="7"/>
  <c r="AE338" i="7"/>
  <c r="AE339" i="7"/>
  <c r="AE340" i="7"/>
  <c r="AE341" i="7"/>
  <c r="AE342" i="7"/>
  <c r="AE343" i="7"/>
  <c r="AE344" i="7"/>
  <c r="AE345" i="7"/>
  <c r="AE346" i="7"/>
  <c r="AE347" i="7"/>
  <c r="AE348" i="7"/>
  <c r="AE349" i="7"/>
  <c r="AE350" i="7"/>
  <c r="AE351" i="7"/>
  <c r="AE352" i="7"/>
  <c r="AE353" i="7"/>
  <c r="AC2" i="7"/>
  <c r="AC3" i="7"/>
  <c r="AC4" i="7"/>
  <c r="AC11" i="7"/>
  <c r="AC16" i="7"/>
  <c r="AC21" i="7"/>
  <c r="AC23" i="7"/>
  <c r="AC24" i="7"/>
  <c r="AC26" i="7"/>
  <c r="AC29" i="7"/>
  <c r="AC30" i="7"/>
  <c r="AC33" i="7"/>
  <c r="AC34" i="7"/>
  <c r="AC35" i="7"/>
  <c r="AC37" i="7"/>
  <c r="AC38" i="7"/>
  <c r="AC39" i="7"/>
  <c r="AC42" i="7"/>
  <c r="AC43" i="7"/>
  <c r="AC44" i="7"/>
  <c r="AC48" i="7"/>
  <c r="AC52" i="7"/>
  <c r="AC53" i="7"/>
  <c r="AC58" i="7"/>
  <c r="AC70" i="7"/>
  <c r="AC75" i="7"/>
  <c r="AC76" i="7"/>
  <c r="AC78" i="7"/>
  <c r="AC79" i="7"/>
  <c r="AC85" i="7"/>
  <c r="AC88" i="7"/>
  <c r="AC90" i="7"/>
  <c r="AC92" i="7"/>
  <c r="AC111" i="7"/>
  <c r="AC112" i="7"/>
  <c r="AC114" i="7"/>
  <c r="AC115" i="7"/>
  <c r="AC116" i="7"/>
  <c r="AC119" i="7"/>
  <c r="AC121" i="7"/>
  <c r="AC122" i="7"/>
  <c r="AC126" i="7"/>
  <c r="AC128" i="7"/>
  <c r="AC131" i="7"/>
  <c r="AC132" i="7"/>
  <c r="AC133" i="7"/>
  <c r="AC135" i="7"/>
  <c r="AC138" i="7"/>
  <c r="AC140" i="7"/>
  <c r="AC144" i="7"/>
  <c r="AC145" i="7"/>
  <c r="AC146" i="7"/>
  <c r="AC151" i="7"/>
  <c r="AC161" i="7"/>
  <c r="AC184" i="7"/>
  <c r="AC188" i="7"/>
  <c r="AC193" i="7"/>
  <c r="AC201" i="7"/>
  <c r="AC202" i="7"/>
  <c r="AC204" i="7"/>
  <c r="AC207" i="7"/>
  <c r="AC211" i="7"/>
  <c r="AC216" i="7"/>
  <c r="AC217" i="7"/>
  <c r="AC223" i="7"/>
  <c r="AC246" i="7"/>
  <c r="AC248" i="7"/>
  <c r="AC249" i="7"/>
  <c r="AC251" i="7"/>
  <c r="AC258" i="7"/>
  <c r="AC259" i="7"/>
  <c r="AC264" i="7"/>
  <c r="AC265" i="7"/>
  <c r="AC266" i="7"/>
  <c r="AC268" i="7"/>
  <c r="AC269" i="7"/>
  <c r="AC277" i="7"/>
  <c r="AC281" i="7"/>
  <c r="AC282" i="7"/>
  <c r="AC297" i="7"/>
  <c r="AC301" i="7"/>
  <c r="AC302" i="7"/>
  <c r="AC305" i="7"/>
  <c r="AC308" i="7"/>
  <c r="AC311" i="7"/>
  <c r="AC319" i="7"/>
  <c r="AC320" i="7"/>
  <c r="AC323" i="7"/>
  <c r="AC336" i="7"/>
  <c r="AC339" i="7"/>
  <c r="AC344" i="7"/>
  <c r="AC345" i="7"/>
  <c r="Z2" i="7"/>
  <c r="Z3" i="7"/>
  <c r="Z4" i="7"/>
  <c r="Z5" i="7"/>
  <c r="Z6" i="7"/>
  <c r="Z7" i="7"/>
  <c r="Z8" i="7"/>
  <c r="Z9" i="7"/>
  <c r="Z10" i="7"/>
  <c r="Z11" i="7"/>
  <c r="Z12" i="7"/>
  <c r="Z13" i="7"/>
  <c r="Z14" i="7"/>
  <c r="Z15" i="7"/>
  <c r="Z16" i="7"/>
  <c r="Z17" i="7"/>
  <c r="Z18" i="7"/>
  <c r="Z19" i="7"/>
  <c r="Z20" i="7"/>
  <c r="Z21" i="7"/>
  <c r="Z22" i="7"/>
  <c r="Z23" i="7"/>
  <c r="Z24" i="7"/>
  <c r="Z26" i="7"/>
  <c r="Z27" i="7"/>
  <c r="Z28" i="7"/>
  <c r="Z29" i="7"/>
  <c r="Z30" i="7"/>
  <c r="Z31" i="7"/>
  <c r="Z32" i="7"/>
  <c r="Z33" i="7"/>
  <c r="Z34" i="7"/>
  <c r="Z35" i="7"/>
  <c r="Z36" i="7"/>
  <c r="Z37" i="7"/>
  <c r="Z38" i="7"/>
  <c r="Z39" i="7"/>
  <c r="Z40" i="7"/>
  <c r="Z41" i="7"/>
  <c r="Z42" i="7"/>
  <c r="Z43" i="7"/>
  <c r="Z44" i="7"/>
  <c r="Z45" i="7"/>
  <c r="Z46" i="7"/>
  <c r="Z47" i="7"/>
  <c r="Z48" i="7"/>
  <c r="Z49" i="7"/>
  <c r="Z50" i="7"/>
  <c r="Z51" i="7"/>
  <c r="Z52" i="7"/>
  <c r="Z53" i="7"/>
  <c r="Z54" i="7"/>
  <c r="Z55" i="7"/>
  <c r="Z56" i="7"/>
  <c r="Z57" i="7"/>
  <c r="Z58" i="7"/>
  <c r="Z59" i="7"/>
  <c r="Z60" i="7"/>
  <c r="Z61" i="7"/>
  <c r="Z62" i="7"/>
  <c r="Z63" i="7"/>
  <c r="Z64" i="7"/>
  <c r="Z65" i="7"/>
  <c r="Z66" i="7"/>
  <c r="Z67" i="7"/>
  <c r="Z68" i="7"/>
  <c r="Z69" i="7"/>
  <c r="Z70" i="7"/>
  <c r="Z71" i="7"/>
  <c r="Z72" i="7"/>
  <c r="Z73" i="7"/>
  <c r="Z74" i="7"/>
  <c r="Z75" i="7"/>
  <c r="Z77" i="7"/>
  <c r="Z78" i="7"/>
  <c r="Z79" i="7"/>
  <c r="Z80" i="7"/>
  <c r="Z81" i="7"/>
  <c r="Z82" i="7"/>
  <c r="Z83" i="7"/>
  <c r="Z84" i="7"/>
  <c r="Z85" i="7"/>
  <c r="Z87" i="7"/>
  <c r="Z88" i="7"/>
  <c r="Z89" i="7"/>
  <c r="Z90" i="7"/>
  <c r="Z91" i="7"/>
  <c r="Z92" i="7"/>
  <c r="Z93" i="7"/>
  <c r="Z94" i="7"/>
  <c r="Z95" i="7"/>
  <c r="Z96" i="7"/>
  <c r="Z97" i="7"/>
  <c r="Z98" i="7"/>
  <c r="Z99" i="7"/>
  <c r="Z100" i="7"/>
  <c r="Z101" i="7"/>
  <c r="Z102" i="7"/>
  <c r="Z103" i="7"/>
  <c r="Z104" i="7"/>
  <c r="Z105" i="7"/>
  <c r="Z106" i="7"/>
  <c r="Z107" i="7"/>
  <c r="Z108" i="7"/>
  <c r="Z109" i="7"/>
  <c r="Z110" i="7"/>
  <c r="Z111" i="7"/>
  <c r="Z112" i="7"/>
  <c r="Z113" i="7"/>
  <c r="Z114" i="7"/>
  <c r="Z115" i="7"/>
  <c r="Z116" i="7"/>
  <c r="Z117" i="7"/>
  <c r="Z118" i="7"/>
  <c r="Z119" i="7"/>
  <c r="Z120" i="7"/>
  <c r="Z121" i="7"/>
  <c r="Z122" i="7"/>
  <c r="Z123" i="7"/>
  <c r="Z124" i="7"/>
  <c r="Z125" i="7"/>
  <c r="Z126" i="7"/>
  <c r="Z127" i="7"/>
  <c r="Z128" i="7"/>
  <c r="Z129" i="7"/>
  <c r="Z130" i="7"/>
  <c r="Z131" i="7"/>
  <c r="Z132" i="7"/>
  <c r="Z133" i="7"/>
  <c r="Z134" i="7"/>
  <c r="Z135" i="7"/>
  <c r="Z136" i="7"/>
  <c r="Z137" i="7"/>
  <c r="Z138" i="7"/>
  <c r="Z139" i="7"/>
  <c r="Z140" i="7"/>
  <c r="Z141" i="7"/>
  <c r="Z142" i="7"/>
  <c r="Z143" i="7"/>
  <c r="Z144" i="7"/>
  <c r="Z145" i="7"/>
  <c r="Z146" i="7"/>
  <c r="Z147" i="7"/>
  <c r="Z148" i="7"/>
  <c r="Z149" i="7"/>
  <c r="Z150" i="7"/>
  <c r="Z151" i="7"/>
  <c r="Z152" i="7"/>
  <c r="Z153" i="7"/>
  <c r="Z154" i="7"/>
  <c r="Z155" i="7"/>
  <c r="Z156" i="7"/>
  <c r="Z157" i="7"/>
  <c r="Z158" i="7"/>
  <c r="Z159" i="7"/>
  <c r="Z160" i="7"/>
  <c r="Z161" i="7"/>
  <c r="Z162" i="7"/>
  <c r="Z163" i="7"/>
  <c r="Z164" i="7"/>
  <c r="Z165" i="7"/>
  <c r="Z166" i="7"/>
  <c r="Z167" i="7"/>
  <c r="Z168" i="7"/>
  <c r="Z169" i="7"/>
  <c r="Z170" i="7"/>
  <c r="Z171" i="7"/>
  <c r="Z172" i="7"/>
  <c r="Z173" i="7"/>
  <c r="Z174" i="7"/>
  <c r="Z175" i="7"/>
  <c r="Z176" i="7"/>
  <c r="Z177" i="7"/>
  <c r="Z178" i="7"/>
  <c r="Z179" i="7"/>
  <c r="Z180" i="7"/>
  <c r="Z181" i="7"/>
  <c r="Z182" i="7"/>
  <c r="Z183" i="7"/>
  <c r="Z184" i="7"/>
  <c r="Z185" i="7"/>
  <c r="Z186" i="7"/>
  <c r="Z187" i="7"/>
  <c r="Z188" i="7"/>
  <c r="Z189" i="7"/>
  <c r="Z190" i="7"/>
  <c r="Z191" i="7"/>
  <c r="Z192" i="7"/>
  <c r="Z193" i="7"/>
  <c r="Z194" i="7"/>
  <c r="Z195" i="7"/>
  <c r="Z196" i="7"/>
  <c r="Z197" i="7"/>
  <c r="Z198" i="7"/>
  <c r="Z199" i="7"/>
  <c r="Z200" i="7"/>
  <c r="Z201" i="7"/>
  <c r="Z202" i="7"/>
  <c r="Z203" i="7"/>
  <c r="Z204" i="7"/>
  <c r="Z205" i="7"/>
  <c r="Z206" i="7"/>
  <c r="Z207" i="7"/>
  <c r="Z208" i="7"/>
  <c r="Z209" i="7"/>
  <c r="Z210" i="7"/>
  <c r="Z211" i="7"/>
  <c r="Z212" i="7"/>
  <c r="Z213" i="7"/>
  <c r="Z214" i="7"/>
  <c r="Z215" i="7"/>
  <c r="Z216" i="7"/>
  <c r="Z217" i="7"/>
  <c r="Z218" i="7"/>
  <c r="Z219" i="7"/>
  <c r="Z220" i="7"/>
  <c r="Z221" i="7"/>
  <c r="Z222" i="7"/>
  <c r="Z223" i="7"/>
  <c r="Z224" i="7"/>
  <c r="Z225" i="7"/>
  <c r="Z226" i="7"/>
  <c r="Z227" i="7"/>
  <c r="Z228" i="7"/>
  <c r="Z229" i="7"/>
  <c r="Z230" i="7"/>
  <c r="Z231" i="7"/>
  <c r="Z232" i="7"/>
  <c r="Z233" i="7"/>
  <c r="Z234" i="7"/>
  <c r="Z235" i="7"/>
  <c r="Z236" i="7"/>
  <c r="Z237" i="7"/>
  <c r="Z238" i="7"/>
  <c r="Z239" i="7"/>
  <c r="Z240" i="7"/>
  <c r="Z241" i="7"/>
  <c r="Z242" i="7"/>
  <c r="Z243" i="7"/>
  <c r="Z244" i="7"/>
  <c r="Z245" i="7"/>
  <c r="Z246" i="7"/>
  <c r="Z247" i="7"/>
  <c r="Z248" i="7"/>
  <c r="Z249" i="7"/>
  <c r="Z250" i="7"/>
  <c r="Z251" i="7"/>
  <c r="Z252" i="7"/>
  <c r="Z253" i="7"/>
  <c r="Z254" i="7"/>
  <c r="Z255" i="7"/>
  <c r="Z256" i="7"/>
  <c r="Z257" i="7"/>
  <c r="Z258" i="7"/>
  <c r="Z259" i="7"/>
  <c r="Z260" i="7"/>
  <c r="Z261" i="7"/>
  <c r="Z262" i="7"/>
  <c r="Z263" i="7"/>
  <c r="Z264" i="7"/>
  <c r="Z265" i="7"/>
  <c r="Z266" i="7"/>
  <c r="Z267" i="7"/>
  <c r="Z268" i="7"/>
  <c r="Z269" i="7"/>
  <c r="Z270" i="7"/>
  <c r="Z271" i="7"/>
  <c r="Z272" i="7"/>
  <c r="Z273" i="7"/>
  <c r="Z274" i="7"/>
  <c r="Z275" i="7"/>
  <c r="Z276" i="7"/>
  <c r="Z277" i="7"/>
  <c r="Z278" i="7"/>
  <c r="Z279" i="7"/>
  <c r="Z280" i="7"/>
  <c r="Z281" i="7"/>
  <c r="Z282" i="7"/>
  <c r="Z283" i="7"/>
  <c r="Z284" i="7"/>
  <c r="Z285" i="7"/>
  <c r="Z286" i="7"/>
  <c r="Z287" i="7"/>
  <c r="Z288" i="7"/>
  <c r="Z289" i="7"/>
  <c r="Z290" i="7"/>
  <c r="Z291" i="7"/>
  <c r="Z292" i="7"/>
  <c r="Z293" i="7"/>
  <c r="Z294" i="7"/>
  <c r="Z295" i="7"/>
  <c r="Z296" i="7"/>
  <c r="Z297" i="7"/>
  <c r="Z298" i="7"/>
  <c r="Z299" i="7"/>
  <c r="Z300" i="7"/>
  <c r="Z301" i="7"/>
  <c r="Z302" i="7"/>
  <c r="Z303" i="7"/>
  <c r="Z304" i="7"/>
  <c r="Z305" i="7"/>
  <c r="Z306" i="7"/>
  <c r="Z307" i="7"/>
  <c r="Z308" i="7"/>
  <c r="Z309" i="7"/>
  <c r="Z310" i="7"/>
  <c r="Z311" i="7"/>
  <c r="Z312" i="7"/>
  <c r="Z313" i="7"/>
  <c r="Z314" i="7"/>
  <c r="Z315" i="7"/>
  <c r="Z316" i="7"/>
  <c r="Z317" i="7"/>
  <c r="Z318" i="7"/>
  <c r="Z319" i="7"/>
  <c r="Z320" i="7"/>
  <c r="Z321" i="7"/>
  <c r="Z322" i="7"/>
  <c r="Z323" i="7"/>
  <c r="Z324" i="7"/>
  <c r="Z325" i="7"/>
  <c r="Z326" i="7"/>
  <c r="Z327" i="7"/>
  <c r="Z328" i="7"/>
  <c r="Z329" i="7"/>
  <c r="Z330" i="7"/>
  <c r="Z331" i="7"/>
  <c r="Z332" i="7"/>
  <c r="Z334" i="7"/>
  <c r="Z335" i="7"/>
  <c r="Z336" i="7"/>
  <c r="Z337" i="7"/>
  <c r="Z338" i="7"/>
  <c r="Z339" i="7"/>
  <c r="Z340" i="7"/>
  <c r="Z341" i="7"/>
  <c r="Z342" i="7"/>
  <c r="Z343" i="7"/>
  <c r="Z344" i="7"/>
  <c r="Z345" i="7"/>
  <c r="Z346" i="7"/>
  <c r="Z347" i="7"/>
  <c r="Z348" i="7"/>
  <c r="Z349" i="7"/>
  <c r="Z350" i="7"/>
  <c r="Z351" i="7"/>
  <c r="Z352" i="7"/>
  <c r="Z353" i="7"/>
  <c r="V2" i="7"/>
  <c r="G2" i="7" s="1"/>
  <c r="V3" i="7"/>
  <c r="V4" i="7"/>
  <c r="V5" i="7"/>
  <c r="V6" i="7"/>
  <c r="V7" i="7"/>
  <c r="G7" i="7" s="1"/>
  <c r="V8" i="7"/>
  <c r="V9" i="7"/>
  <c r="V10" i="7"/>
  <c r="G10" i="7" s="1"/>
  <c r="V11" i="7"/>
  <c r="V12" i="7"/>
  <c r="V13" i="7"/>
  <c r="V14" i="7"/>
  <c r="V15" i="7"/>
  <c r="G15" i="7" s="1"/>
  <c r="V16" i="7"/>
  <c r="V17" i="7"/>
  <c r="V18" i="7"/>
  <c r="G18" i="7" s="1"/>
  <c r="V19" i="7"/>
  <c r="V20" i="7"/>
  <c r="V21" i="7"/>
  <c r="V22" i="7"/>
  <c r="V23" i="7"/>
  <c r="G23" i="7" s="1"/>
  <c r="V24" i="7"/>
  <c r="V25" i="7"/>
  <c r="V26" i="7"/>
  <c r="G26" i="7" s="1"/>
  <c r="V27" i="7"/>
  <c r="V28" i="7"/>
  <c r="V29" i="7"/>
  <c r="V30" i="7"/>
  <c r="V31" i="7"/>
  <c r="G31" i="7" s="1"/>
  <c r="V32" i="7"/>
  <c r="V33" i="7"/>
  <c r="V34" i="7"/>
  <c r="G34" i="7" s="1"/>
  <c r="V35" i="7"/>
  <c r="V36" i="7"/>
  <c r="V37" i="7"/>
  <c r="V38" i="7"/>
  <c r="V39" i="7"/>
  <c r="G39" i="7" s="1"/>
  <c r="V40" i="7"/>
  <c r="V41" i="7"/>
  <c r="V42" i="7"/>
  <c r="G42" i="7" s="1"/>
  <c r="V43" i="7"/>
  <c r="V44" i="7"/>
  <c r="V45" i="7"/>
  <c r="V46" i="7"/>
  <c r="V47" i="7"/>
  <c r="G47" i="7" s="1"/>
  <c r="V48" i="7"/>
  <c r="V49" i="7"/>
  <c r="V50" i="7"/>
  <c r="G50" i="7" s="1"/>
  <c r="V51" i="7"/>
  <c r="V52" i="7"/>
  <c r="V53" i="7"/>
  <c r="V54" i="7"/>
  <c r="V55" i="7"/>
  <c r="G55" i="7" s="1"/>
  <c r="V56" i="7"/>
  <c r="V57" i="7"/>
  <c r="V58" i="7"/>
  <c r="G58" i="7" s="1"/>
  <c r="V59" i="7"/>
  <c r="V60" i="7"/>
  <c r="V61" i="7"/>
  <c r="V62" i="7"/>
  <c r="V63" i="7"/>
  <c r="G63" i="7" s="1"/>
  <c r="V64" i="7"/>
  <c r="V65" i="7"/>
  <c r="V66" i="7"/>
  <c r="G66" i="7" s="1"/>
  <c r="V67" i="7"/>
  <c r="V68" i="7"/>
  <c r="V69" i="7"/>
  <c r="V70" i="7"/>
  <c r="V71" i="7"/>
  <c r="G71" i="7" s="1"/>
  <c r="V72" i="7"/>
  <c r="V73" i="7"/>
  <c r="V74" i="7"/>
  <c r="G74" i="7" s="1"/>
  <c r="V75" i="7"/>
  <c r="V76" i="7"/>
  <c r="V77" i="7"/>
  <c r="V78" i="7"/>
  <c r="V79" i="7"/>
  <c r="G79" i="7" s="1"/>
  <c r="V80" i="7"/>
  <c r="V81" i="7"/>
  <c r="V82" i="7"/>
  <c r="G82" i="7" s="1"/>
  <c r="V83" i="7"/>
  <c r="V84" i="7"/>
  <c r="V85" i="7"/>
  <c r="V86" i="7"/>
  <c r="V87" i="7"/>
  <c r="G87" i="7" s="1"/>
  <c r="V88" i="7"/>
  <c r="V89" i="7"/>
  <c r="V90" i="7"/>
  <c r="G90" i="7" s="1"/>
  <c r="V91" i="7"/>
  <c r="V92" i="7"/>
  <c r="V93" i="7"/>
  <c r="V94" i="7"/>
  <c r="V95" i="7"/>
  <c r="G95" i="7" s="1"/>
  <c r="V96" i="7"/>
  <c r="V97" i="7"/>
  <c r="V98" i="7"/>
  <c r="G98" i="7" s="1"/>
  <c r="V99" i="7"/>
  <c r="V100" i="7"/>
  <c r="V101" i="7"/>
  <c r="V102" i="7"/>
  <c r="V103" i="7"/>
  <c r="G103" i="7" s="1"/>
  <c r="V104" i="7"/>
  <c r="V105" i="7"/>
  <c r="V106" i="7"/>
  <c r="G106" i="7" s="1"/>
  <c r="V107" i="7"/>
  <c r="V108" i="7"/>
  <c r="V109" i="7"/>
  <c r="V110" i="7"/>
  <c r="V111" i="7"/>
  <c r="G111" i="7" s="1"/>
  <c r="V112" i="7"/>
  <c r="V113" i="7"/>
  <c r="V114" i="7"/>
  <c r="G114" i="7" s="1"/>
  <c r="V115" i="7"/>
  <c r="V116" i="7"/>
  <c r="V117" i="7"/>
  <c r="V118" i="7"/>
  <c r="V119" i="7"/>
  <c r="G119" i="7" s="1"/>
  <c r="V120" i="7"/>
  <c r="V121" i="7"/>
  <c r="V122" i="7"/>
  <c r="G122" i="7" s="1"/>
  <c r="V123" i="7"/>
  <c r="V124" i="7"/>
  <c r="V125" i="7"/>
  <c r="V126" i="7"/>
  <c r="V127" i="7"/>
  <c r="G127" i="7" s="1"/>
  <c r="V128" i="7"/>
  <c r="V129" i="7"/>
  <c r="V130" i="7"/>
  <c r="G130" i="7" s="1"/>
  <c r="V131" i="7"/>
  <c r="V132" i="7"/>
  <c r="V133" i="7"/>
  <c r="V134" i="7"/>
  <c r="V135" i="7"/>
  <c r="G135" i="7" s="1"/>
  <c r="V136" i="7"/>
  <c r="V137" i="7"/>
  <c r="V138" i="7"/>
  <c r="G138" i="7" s="1"/>
  <c r="V139" i="7"/>
  <c r="V140" i="7"/>
  <c r="V141" i="7"/>
  <c r="V142" i="7"/>
  <c r="V143" i="7"/>
  <c r="G143" i="7" s="1"/>
  <c r="V144" i="7"/>
  <c r="V145" i="7"/>
  <c r="V146" i="7"/>
  <c r="G146" i="7" s="1"/>
  <c r="V147" i="7"/>
  <c r="V148" i="7"/>
  <c r="V149" i="7"/>
  <c r="V150" i="7"/>
  <c r="V151" i="7"/>
  <c r="G151" i="7" s="1"/>
  <c r="V152" i="7"/>
  <c r="V153" i="7"/>
  <c r="V154" i="7"/>
  <c r="G154" i="7" s="1"/>
  <c r="V155" i="7"/>
  <c r="V156" i="7"/>
  <c r="V157" i="7"/>
  <c r="V158" i="7"/>
  <c r="V159" i="7"/>
  <c r="G159" i="7" s="1"/>
  <c r="V160" i="7"/>
  <c r="V161" i="7"/>
  <c r="V162" i="7"/>
  <c r="G162" i="7" s="1"/>
  <c r="V163" i="7"/>
  <c r="V164" i="7"/>
  <c r="V165" i="7"/>
  <c r="V166" i="7"/>
  <c r="V167" i="7"/>
  <c r="G167" i="7" s="1"/>
  <c r="V168" i="7"/>
  <c r="V169" i="7"/>
  <c r="V170" i="7"/>
  <c r="G170" i="7" s="1"/>
  <c r="V171" i="7"/>
  <c r="V172" i="7"/>
  <c r="V173" i="7"/>
  <c r="V174" i="7"/>
  <c r="V175" i="7"/>
  <c r="G175" i="7" s="1"/>
  <c r="V176" i="7"/>
  <c r="V177" i="7"/>
  <c r="V178" i="7"/>
  <c r="G178" i="7" s="1"/>
  <c r="V179" i="7"/>
  <c r="V180" i="7"/>
  <c r="V181" i="7"/>
  <c r="V182" i="7"/>
  <c r="V183" i="7"/>
  <c r="G183" i="7" s="1"/>
  <c r="V184" i="7"/>
  <c r="V185" i="7"/>
  <c r="V186" i="7"/>
  <c r="G186" i="7" s="1"/>
  <c r="V187" i="7"/>
  <c r="V188" i="7"/>
  <c r="V189" i="7"/>
  <c r="V190" i="7"/>
  <c r="V191" i="7"/>
  <c r="G191" i="7" s="1"/>
  <c r="V192" i="7"/>
  <c r="V193" i="7"/>
  <c r="V194" i="7"/>
  <c r="G194" i="7" s="1"/>
  <c r="V195" i="7"/>
  <c r="V196" i="7"/>
  <c r="V197" i="7"/>
  <c r="V198" i="7"/>
  <c r="V199" i="7"/>
  <c r="G199" i="7" s="1"/>
  <c r="V200" i="7"/>
  <c r="V201" i="7"/>
  <c r="V202" i="7"/>
  <c r="G202" i="7" s="1"/>
  <c r="V203" i="7"/>
  <c r="V204" i="7"/>
  <c r="V205" i="7"/>
  <c r="V206" i="7"/>
  <c r="V207" i="7"/>
  <c r="G207" i="7" s="1"/>
  <c r="V208" i="7"/>
  <c r="V209" i="7"/>
  <c r="V210" i="7"/>
  <c r="G210" i="7" s="1"/>
  <c r="V211" i="7"/>
  <c r="V212" i="7"/>
  <c r="V213" i="7"/>
  <c r="V214" i="7"/>
  <c r="V215" i="7"/>
  <c r="G215" i="7" s="1"/>
  <c r="V216" i="7"/>
  <c r="V217" i="7"/>
  <c r="V218" i="7"/>
  <c r="G218" i="7" s="1"/>
  <c r="V219" i="7"/>
  <c r="V220" i="7"/>
  <c r="V221" i="7"/>
  <c r="V222" i="7"/>
  <c r="V223" i="7"/>
  <c r="G223" i="7" s="1"/>
  <c r="V224" i="7"/>
  <c r="V225" i="7"/>
  <c r="V226" i="7"/>
  <c r="G226" i="7" s="1"/>
  <c r="V227" i="7"/>
  <c r="V228" i="7"/>
  <c r="V229" i="7"/>
  <c r="V230" i="7"/>
  <c r="V231" i="7"/>
  <c r="G231" i="7" s="1"/>
  <c r="V232" i="7"/>
  <c r="V233" i="7"/>
  <c r="V234" i="7"/>
  <c r="G234" i="7" s="1"/>
  <c r="V235" i="7"/>
  <c r="V236" i="7"/>
  <c r="V237" i="7"/>
  <c r="V238" i="7"/>
  <c r="V239" i="7"/>
  <c r="G239" i="7" s="1"/>
  <c r="V240" i="7"/>
  <c r="V241" i="7"/>
  <c r="V242" i="7"/>
  <c r="G242" i="7" s="1"/>
  <c r="V243" i="7"/>
  <c r="V244" i="7"/>
  <c r="V245" i="7"/>
  <c r="V246" i="7"/>
  <c r="V247" i="7"/>
  <c r="G247" i="7" s="1"/>
  <c r="V248" i="7"/>
  <c r="V249" i="7"/>
  <c r="V250" i="7"/>
  <c r="G250" i="7" s="1"/>
  <c r="V251" i="7"/>
  <c r="V252" i="7"/>
  <c r="V253" i="7"/>
  <c r="V254" i="7"/>
  <c r="V255" i="7"/>
  <c r="G255" i="7" s="1"/>
  <c r="V256" i="7"/>
  <c r="V257" i="7"/>
  <c r="V258" i="7"/>
  <c r="G258" i="7" s="1"/>
  <c r="V259" i="7"/>
  <c r="V260" i="7"/>
  <c r="V261" i="7"/>
  <c r="V262" i="7"/>
  <c r="V263" i="7"/>
  <c r="G263" i="7" s="1"/>
  <c r="V264" i="7"/>
  <c r="V265" i="7"/>
  <c r="V266" i="7"/>
  <c r="G266" i="7" s="1"/>
  <c r="V267" i="7"/>
  <c r="V268" i="7"/>
  <c r="V269" i="7"/>
  <c r="V270" i="7"/>
  <c r="V271" i="7"/>
  <c r="G271" i="7" s="1"/>
  <c r="V272" i="7"/>
  <c r="V273" i="7"/>
  <c r="V274" i="7"/>
  <c r="G274" i="7" s="1"/>
  <c r="V275" i="7"/>
  <c r="V276" i="7"/>
  <c r="V277" i="7"/>
  <c r="V278" i="7"/>
  <c r="V279" i="7"/>
  <c r="G279" i="7" s="1"/>
  <c r="V280" i="7"/>
  <c r="V281" i="7"/>
  <c r="V282" i="7"/>
  <c r="G282" i="7" s="1"/>
  <c r="V283" i="7"/>
  <c r="V284" i="7"/>
  <c r="V285" i="7"/>
  <c r="V286" i="7"/>
  <c r="V287" i="7"/>
  <c r="G287" i="7" s="1"/>
  <c r="V288" i="7"/>
  <c r="V289" i="7"/>
  <c r="V290" i="7"/>
  <c r="G290" i="7" s="1"/>
  <c r="V291" i="7"/>
  <c r="V292" i="7"/>
  <c r="V293" i="7"/>
  <c r="V294" i="7"/>
  <c r="V295" i="7"/>
  <c r="G295" i="7" s="1"/>
  <c r="V296" i="7"/>
  <c r="V297" i="7"/>
  <c r="V298" i="7"/>
  <c r="G298" i="7" s="1"/>
  <c r="V299" i="7"/>
  <c r="V300" i="7"/>
  <c r="V301" i="7"/>
  <c r="V302" i="7"/>
  <c r="V303" i="7"/>
  <c r="G303" i="7" s="1"/>
  <c r="V304" i="7"/>
  <c r="V305" i="7"/>
  <c r="V306" i="7"/>
  <c r="G306" i="7" s="1"/>
  <c r="V307" i="7"/>
  <c r="V308" i="7"/>
  <c r="V309" i="7"/>
  <c r="V310" i="7"/>
  <c r="V311" i="7"/>
  <c r="G311" i="7" s="1"/>
  <c r="V312" i="7"/>
  <c r="V313" i="7"/>
  <c r="V314" i="7"/>
  <c r="G314" i="7" s="1"/>
  <c r="V315" i="7"/>
  <c r="V316" i="7"/>
  <c r="V317" i="7"/>
  <c r="V318" i="7"/>
  <c r="V319" i="7"/>
  <c r="G319" i="7" s="1"/>
  <c r="V320" i="7"/>
  <c r="V321" i="7"/>
  <c r="V322" i="7"/>
  <c r="G322" i="7" s="1"/>
  <c r="V323" i="7"/>
  <c r="V324" i="7"/>
  <c r="V325" i="7"/>
  <c r="V326" i="7"/>
  <c r="V327" i="7"/>
  <c r="G327" i="7" s="1"/>
  <c r="V328" i="7"/>
  <c r="V329" i="7"/>
  <c r="V330" i="7"/>
  <c r="G330" i="7" s="1"/>
  <c r="V331" i="7"/>
  <c r="V332" i="7"/>
  <c r="V333" i="7"/>
  <c r="V334" i="7"/>
  <c r="V335" i="7"/>
  <c r="G335" i="7" s="1"/>
  <c r="V336" i="7"/>
  <c r="V337" i="7"/>
  <c r="V338" i="7"/>
  <c r="G338" i="7" s="1"/>
  <c r="V339" i="7"/>
  <c r="V340" i="7"/>
  <c r="V341" i="7"/>
  <c r="V342" i="7"/>
  <c r="V343" i="7"/>
  <c r="G343" i="7" s="1"/>
  <c r="V344" i="7"/>
  <c r="V345" i="7"/>
  <c r="V346" i="7"/>
  <c r="G346" i="7" s="1"/>
  <c r="V347" i="7"/>
  <c r="V348" i="7"/>
  <c r="V349" i="7"/>
  <c r="V350" i="7"/>
  <c r="V351" i="7"/>
  <c r="G351" i="7" s="1"/>
  <c r="V352" i="7"/>
  <c r="V353" i="7"/>
  <c r="K7" i="7"/>
  <c r="K6" i="7"/>
  <c r="K5" i="7"/>
  <c r="K4" i="7"/>
  <c r="K2" i="7"/>
  <c r="G347" i="7" l="1"/>
  <c r="G339" i="7"/>
  <c r="G331" i="7"/>
  <c r="G323" i="7"/>
  <c r="G315" i="7"/>
  <c r="G307" i="7"/>
  <c r="G299" i="7"/>
  <c r="G291" i="7"/>
  <c r="G283" i="7"/>
  <c r="G275" i="7"/>
  <c r="G267" i="7"/>
  <c r="G259" i="7"/>
  <c r="G251" i="7"/>
  <c r="G243" i="7"/>
  <c r="G235" i="7"/>
  <c r="G227" i="7"/>
  <c r="G219" i="7"/>
  <c r="G211" i="7"/>
  <c r="G203" i="7"/>
  <c r="G195" i="7"/>
  <c r="G187" i="7"/>
  <c r="G179" i="7"/>
  <c r="G171" i="7"/>
  <c r="G163" i="7"/>
  <c r="G155" i="7"/>
  <c r="G147" i="7"/>
  <c r="G139" i="7"/>
  <c r="G131" i="7"/>
  <c r="G123" i="7"/>
  <c r="G115" i="7"/>
  <c r="G107" i="7"/>
  <c r="G99" i="7"/>
  <c r="G91" i="7"/>
  <c r="G83" i="7"/>
  <c r="G75" i="7"/>
  <c r="G67" i="7"/>
  <c r="G59" i="7"/>
  <c r="G51" i="7"/>
  <c r="G43" i="7"/>
  <c r="G35" i="7"/>
  <c r="G27" i="7"/>
  <c r="G19" i="7"/>
  <c r="G11" i="7"/>
  <c r="G3" i="7"/>
  <c r="G348" i="7"/>
  <c r="G340" i="7"/>
  <c r="G332" i="7"/>
  <c r="G324" i="7"/>
  <c r="G316" i="7"/>
  <c r="G308" i="7"/>
  <c r="G300" i="7"/>
  <c r="G292" i="7"/>
  <c r="G284" i="7"/>
  <c r="G276" i="7"/>
  <c r="G268" i="7"/>
  <c r="G260" i="7"/>
  <c r="G252" i="7"/>
  <c r="G244" i="7"/>
  <c r="G236" i="7"/>
  <c r="G228" i="7"/>
  <c r="G220" i="7"/>
  <c r="G212" i="7"/>
  <c r="G204" i="7"/>
  <c r="G196" i="7"/>
  <c r="G188" i="7"/>
  <c r="G180" i="7"/>
  <c r="G172" i="7"/>
  <c r="G164" i="7"/>
  <c r="G156" i="7"/>
  <c r="G148" i="7"/>
  <c r="G140" i="7"/>
  <c r="G132" i="7"/>
  <c r="G124" i="7"/>
  <c r="G116" i="7"/>
  <c r="G108" i="7"/>
  <c r="G100" i="7"/>
  <c r="G92" i="7"/>
  <c r="G84" i="7"/>
  <c r="G76" i="7"/>
  <c r="G68" i="7"/>
  <c r="G60" i="7"/>
  <c r="G52" i="7"/>
  <c r="G44" i="7"/>
  <c r="G36" i="7"/>
  <c r="G28" i="7"/>
  <c r="G20" i="7"/>
  <c r="G12" i="7"/>
  <c r="G4" i="7"/>
  <c r="G4" i="10"/>
  <c r="I4" i="10" s="1"/>
  <c r="G353" i="7"/>
  <c r="G345" i="7"/>
  <c r="G337" i="7"/>
  <c r="G329" i="7"/>
  <c r="G321" i="7"/>
  <c r="G313" i="7"/>
  <c r="G305" i="7"/>
  <c r="G297" i="7"/>
  <c r="G289" i="7"/>
  <c r="G281" i="7"/>
  <c r="G273" i="7"/>
  <c r="G265" i="7"/>
  <c r="G257" i="7"/>
  <c r="G249" i="7"/>
  <c r="G241" i="7"/>
  <c r="G233" i="7"/>
  <c r="G225" i="7"/>
  <c r="G217" i="7"/>
  <c r="G209" i="7"/>
  <c r="G201" i="7"/>
  <c r="G193" i="7"/>
  <c r="G185" i="7"/>
  <c r="G177" i="7"/>
  <c r="G169" i="7"/>
  <c r="G161" i="7"/>
  <c r="G153" i="7"/>
  <c r="G145" i="7"/>
  <c r="G137" i="7"/>
  <c r="G129" i="7"/>
  <c r="G121" i="7"/>
  <c r="G113" i="7"/>
  <c r="G105" i="7"/>
  <c r="G97" i="7"/>
  <c r="G89" i="7"/>
  <c r="G81" i="7"/>
  <c r="G73" i="7"/>
  <c r="G65" i="7"/>
  <c r="G57" i="7"/>
  <c r="G49" i="7"/>
  <c r="G41" i="7"/>
  <c r="G33" i="7"/>
  <c r="G25" i="7"/>
  <c r="G17" i="7"/>
  <c r="G9" i="7"/>
  <c r="G350" i="7"/>
  <c r="G342" i="7"/>
  <c r="G334" i="7"/>
  <c r="G326" i="7"/>
  <c r="G318" i="7"/>
  <c r="G310" i="7"/>
  <c r="G302" i="7"/>
  <c r="G294" i="7"/>
  <c r="G286" i="7"/>
  <c r="G278" i="7"/>
  <c r="G270" i="7"/>
  <c r="G262" i="7"/>
  <c r="G254" i="7"/>
  <c r="G246" i="7"/>
  <c r="G238" i="7"/>
  <c r="G230" i="7"/>
  <c r="G222" i="7"/>
  <c r="G214" i="7"/>
  <c r="G206" i="7"/>
  <c r="G198" i="7"/>
  <c r="G190" i="7"/>
  <c r="G182" i="7"/>
  <c r="G174" i="7"/>
  <c r="G166" i="7"/>
  <c r="G158" i="7"/>
  <c r="G150" i="7"/>
  <c r="G142" i="7"/>
  <c r="G134" i="7"/>
  <c r="G126" i="7"/>
  <c r="G118" i="7"/>
  <c r="G110" i="7"/>
  <c r="G102" i="7"/>
  <c r="G94" i="7"/>
  <c r="G86" i="7"/>
  <c r="G78" i="7"/>
  <c r="G70" i="7"/>
  <c r="G62" i="7"/>
  <c r="G54" i="7"/>
  <c r="G46" i="7"/>
  <c r="G38" i="7"/>
  <c r="G30" i="7"/>
  <c r="G22" i="7"/>
  <c r="G14" i="7"/>
  <c r="G6" i="7"/>
  <c r="G349" i="7"/>
  <c r="G341" i="7"/>
  <c r="G333" i="7"/>
  <c r="G325" i="7"/>
  <c r="G317" i="7"/>
  <c r="G309" i="7"/>
  <c r="G301" i="7"/>
  <c r="G293" i="7"/>
  <c r="G285" i="7"/>
  <c r="G277" i="7"/>
  <c r="G269" i="7"/>
  <c r="G261" i="7"/>
  <c r="G253" i="7"/>
  <c r="G245" i="7"/>
  <c r="G237" i="7"/>
  <c r="G229" i="7"/>
  <c r="G221" i="7"/>
  <c r="G213" i="7"/>
  <c r="G205" i="7"/>
  <c r="G197" i="7"/>
  <c r="G189" i="7"/>
  <c r="G181" i="7"/>
  <c r="G173" i="7"/>
  <c r="G165" i="7"/>
  <c r="G157" i="7"/>
  <c r="G149" i="7"/>
  <c r="G141" i="7"/>
  <c r="G133" i="7"/>
  <c r="G125" i="7"/>
  <c r="G117" i="7"/>
  <c r="G109" i="7"/>
  <c r="G101" i="7"/>
  <c r="G93" i="7"/>
  <c r="G85" i="7"/>
  <c r="G77" i="7"/>
  <c r="G69" i="7"/>
  <c r="G61" i="7"/>
  <c r="G53" i="7"/>
  <c r="G45" i="7"/>
  <c r="G37" i="7"/>
  <c r="G29" i="7"/>
  <c r="G21" i="7"/>
  <c r="G13" i="7"/>
  <c r="G5" i="7"/>
  <c r="G352" i="7"/>
  <c r="G344" i="7"/>
  <c r="G336" i="7"/>
  <c r="G328" i="7"/>
  <c r="G320" i="7"/>
  <c r="G312" i="7"/>
  <c r="G304" i="7"/>
  <c r="G296" i="7"/>
  <c r="G288" i="7"/>
  <c r="G280" i="7"/>
  <c r="G272" i="7"/>
  <c r="G264" i="7"/>
  <c r="G256" i="7"/>
  <c r="G248" i="7"/>
  <c r="G240" i="7"/>
  <c r="G232" i="7"/>
  <c r="G224" i="7"/>
  <c r="G216" i="7"/>
  <c r="G208" i="7"/>
  <c r="G200" i="7"/>
  <c r="G192" i="7"/>
  <c r="G184" i="7"/>
  <c r="G176" i="7"/>
  <c r="G168" i="7"/>
  <c r="G160" i="7"/>
  <c r="G152" i="7"/>
  <c r="G144" i="7"/>
  <c r="G136" i="7"/>
  <c r="G128" i="7"/>
  <c r="G120" i="7"/>
  <c r="G112" i="7"/>
  <c r="G104" i="7"/>
  <c r="G96" i="7"/>
  <c r="G88" i="7"/>
  <c r="G80" i="7"/>
  <c r="G72" i="7"/>
  <c r="G64" i="7"/>
  <c r="G56" i="7"/>
  <c r="G48" i="7"/>
  <c r="G40" i="7"/>
  <c r="G32" i="7"/>
  <c r="G24" i="7"/>
  <c r="G16" i="7"/>
  <c r="G8" i="7"/>
  <c r="AF351" i="7"/>
  <c r="AF343" i="7"/>
  <c r="AF335" i="7"/>
  <c r="AF327" i="7"/>
  <c r="AF319" i="7"/>
  <c r="AF311" i="7"/>
  <c r="AF303" i="7"/>
  <c r="AF295" i="7"/>
  <c r="AF287" i="7"/>
  <c r="AF279" i="7"/>
  <c r="AF271" i="7"/>
  <c r="AF263" i="7"/>
  <c r="AF255" i="7"/>
  <c r="AF247" i="7"/>
  <c r="AF239" i="7"/>
  <c r="AF231" i="7"/>
  <c r="AF223" i="7"/>
  <c r="AF215" i="7"/>
  <c r="AF207" i="7"/>
  <c r="AF199" i="7"/>
  <c r="AF191" i="7"/>
  <c r="AF183" i="7"/>
  <c r="AF175" i="7"/>
  <c r="AF167" i="7"/>
  <c r="AF159" i="7"/>
  <c r="AF151" i="7"/>
  <c r="AF143" i="7"/>
  <c r="AF135" i="7"/>
  <c r="AF127" i="7"/>
  <c r="AF119" i="7"/>
  <c r="AF111" i="7"/>
  <c r="AF350" i="7"/>
  <c r="AF342" i="7"/>
  <c r="AF334" i="7"/>
  <c r="AF326" i="7"/>
  <c r="AF318" i="7"/>
  <c r="AF310" i="7"/>
  <c r="AF302" i="7"/>
  <c r="AF294" i="7"/>
  <c r="AF286" i="7"/>
  <c r="AF278" i="7"/>
  <c r="AF270" i="7"/>
  <c r="AF262" i="7"/>
  <c r="AF254" i="7"/>
  <c r="AF246" i="7"/>
  <c r="AF238" i="7"/>
  <c r="AF230" i="7"/>
  <c r="AF222" i="7"/>
  <c r="AF214" i="7"/>
  <c r="AF206" i="7"/>
  <c r="AF198" i="7"/>
  <c r="AF190" i="7"/>
  <c r="AF182" i="7"/>
  <c r="AF174" i="7"/>
  <c r="AF166" i="7"/>
  <c r="AF158" i="7"/>
  <c r="AF150" i="7"/>
  <c r="AF142" i="7"/>
  <c r="AF134" i="7"/>
  <c r="AF126" i="7"/>
  <c r="AF118" i="7"/>
  <c r="AF110" i="7"/>
  <c r="AF349" i="7"/>
  <c r="AF341" i="7"/>
  <c r="AF333" i="7"/>
  <c r="AF325" i="7"/>
  <c r="AF317" i="7"/>
  <c r="AF309" i="7"/>
  <c r="AF301" i="7"/>
  <c r="AF293" i="7"/>
  <c r="AF285" i="7"/>
  <c r="AF277" i="7"/>
  <c r="AF269" i="7"/>
  <c r="AF261" i="7"/>
  <c r="AF253" i="7"/>
  <c r="AF245" i="7"/>
  <c r="AF237" i="7"/>
  <c r="AF229" i="7"/>
  <c r="AF221" i="7"/>
  <c r="AF213" i="7"/>
  <c r="AF205" i="7"/>
  <c r="AF197" i="7"/>
  <c r="AF189" i="7"/>
  <c r="AF181" i="7"/>
  <c r="AF173" i="7"/>
  <c r="AF165" i="7"/>
  <c r="AF157" i="7"/>
  <c r="AF149" i="7"/>
  <c r="AF141" i="7"/>
  <c r="AF133" i="7"/>
  <c r="AF125" i="7"/>
  <c r="AF117" i="7"/>
  <c r="AF109" i="7"/>
  <c r="AF101" i="7"/>
  <c r="AF93" i="7"/>
  <c r="AF85" i="7"/>
  <c r="AF77" i="7"/>
  <c r="AF69" i="7"/>
  <c r="AF61" i="7"/>
  <c r="AF53" i="7"/>
  <c r="AF45" i="7"/>
  <c r="AF37" i="7"/>
  <c r="AF29" i="7"/>
  <c r="AF21" i="7"/>
  <c r="AF13" i="7"/>
  <c r="AF5" i="7"/>
  <c r="AF348" i="7"/>
  <c r="AF340" i="7"/>
  <c r="AF332" i="7"/>
  <c r="AF324" i="7"/>
  <c r="AF316" i="7"/>
  <c r="AF308" i="7"/>
  <c r="AF300" i="7"/>
  <c r="AF292" i="7"/>
  <c r="AF284" i="7"/>
  <c r="AF276" i="7"/>
  <c r="AF268" i="7"/>
  <c r="AF260" i="7"/>
  <c r="AF252" i="7"/>
  <c r="AF244" i="7"/>
  <c r="AF236" i="7"/>
  <c r="AF228" i="7"/>
  <c r="AF220" i="7"/>
  <c r="AF212" i="7"/>
  <c r="AF204" i="7"/>
  <c r="AF196" i="7"/>
  <c r="AF188" i="7"/>
  <c r="AF180" i="7"/>
  <c r="AF172" i="7"/>
  <c r="AF164" i="7"/>
  <c r="AF156" i="7"/>
  <c r="AF148" i="7"/>
  <c r="AF140" i="7"/>
  <c r="AF132" i="7"/>
  <c r="AF124" i="7"/>
  <c r="AF116" i="7"/>
  <c r="AF347" i="7"/>
  <c r="AF339" i="7"/>
  <c r="AF331" i="7"/>
  <c r="AF323" i="7"/>
  <c r="AF315" i="7"/>
  <c r="AF307" i="7"/>
  <c r="AF299" i="7"/>
  <c r="AF291" i="7"/>
  <c r="AF283" i="7"/>
  <c r="AF275" i="7"/>
  <c r="AF267" i="7"/>
  <c r="AF259" i="7"/>
  <c r="AF251" i="7"/>
  <c r="AF243" i="7"/>
  <c r="AF235" i="7"/>
  <c r="AF227" i="7"/>
  <c r="AF219" i="7"/>
  <c r="AF211" i="7"/>
  <c r="AF203" i="7"/>
  <c r="AF195" i="7"/>
  <c r="AF187" i="7"/>
  <c r="AF179" i="7"/>
  <c r="AF171" i="7"/>
  <c r="AF163" i="7"/>
  <c r="AF155" i="7"/>
  <c r="AF147" i="7"/>
  <c r="AF139" i="7"/>
  <c r="AF131" i="7"/>
  <c r="AF123" i="7"/>
  <c r="AF115" i="7"/>
  <c r="AF346" i="7"/>
  <c r="AF338" i="7"/>
  <c r="AF330" i="7"/>
  <c r="AF322" i="7"/>
  <c r="AF314" i="7"/>
  <c r="AF306" i="7"/>
  <c r="AF298" i="7"/>
  <c r="AF290" i="7"/>
  <c r="AF282" i="7"/>
  <c r="AF274" i="7"/>
  <c r="AF266" i="7"/>
  <c r="AF258" i="7"/>
  <c r="AF250" i="7"/>
  <c r="AF242" i="7"/>
  <c r="AF234" i="7"/>
  <c r="AF226" i="7"/>
  <c r="AF218" i="7"/>
  <c r="AF210" i="7"/>
  <c r="AF202" i="7"/>
  <c r="AF194" i="7"/>
  <c r="AF186" i="7"/>
  <c r="AF178" i="7"/>
  <c r="AF170" i="7"/>
  <c r="AF162" i="7"/>
  <c r="AF154" i="7"/>
  <c r="AF146" i="7"/>
  <c r="AF138" i="7"/>
  <c r="AF130" i="7"/>
  <c r="AF122" i="7"/>
  <c r="AF114" i="7"/>
  <c r="AF345" i="7"/>
  <c r="AF337" i="7"/>
  <c r="AF329" i="7"/>
  <c r="AF321" i="7"/>
  <c r="AF313" i="7"/>
  <c r="AF305" i="7"/>
  <c r="AF297" i="7"/>
  <c r="AF289" i="7"/>
  <c r="AF281" i="7"/>
  <c r="AF273" i="7"/>
  <c r="AF265" i="7"/>
  <c r="AF257" i="7"/>
  <c r="AF249" i="7"/>
  <c r="AF241" i="7"/>
  <c r="AF233" i="7"/>
  <c r="AF225" i="7"/>
  <c r="AF217" i="7"/>
  <c r="AF209" i="7"/>
  <c r="AF201" i="7"/>
  <c r="AF193" i="7"/>
  <c r="AF185" i="7"/>
  <c r="AF177" i="7"/>
  <c r="AF169" i="7"/>
  <c r="AF161" i="7"/>
  <c r="AF153" i="7"/>
  <c r="AF145" i="7"/>
  <c r="AF137" i="7"/>
  <c r="AF129" i="7"/>
  <c r="AF121" i="7"/>
  <c r="AF113" i="7"/>
  <c r="AF105" i="7"/>
  <c r="AF97" i="7"/>
  <c r="AF89" i="7"/>
  <c r="AF81" i="7"/>
  <c r="AF73" i="7"/>
  <c r="AF65" i="7"/>
  <c r="AF57" i="7"/>
  <c r="AF49" i="7"/>
  <c r="AF41" i="7"/>
  <c r="AF33" i="7"/>
  <c r="AF25" i="7"/>
  <c r="AF17" i="7"/>
  <c r="AF9" i="7"/>
  <c r="AF344" i="7"/>
  <c r="AF336" i="7"/>
  <c r="AF328" i="7"/>
  <c r="AF320" i="7"/>
  <c r="AF312" i="7"/>
  <c r="AF304" i="7"/>
  <c r="AF296" i="7"/>
  <c r="AF288" i="7"/>
  <c r="AF280" i="7"/>
  <c r="AF272" i="7"/>
  <c r="AF264" i="7"/>
  <c r="AF256" i="7"/>
  <c r="AF248" i="7"/>
  <c r="AF240" i="7"/>
  <c r="AF232" i="7"/>
  <c r="AF224" i="7"/>
  <c r="AF216" i="7"/>
  <c r="AF208" i="7"/>
  <c r="AF200" i="7"/>
  <c r="AF192" i="7"/>
  <c r="AF184" i="7"/>
  <c r="AF176" i="7"/>
  <c r="AF168" i="7"/>
  <c r="AF160" i="7"/>
  <c r="AF152" i="7"/>
  <c r="AF144" i="7"/>
  <c r="AF136" i="7"/>
  <c r="AF128" i="7"/>
  <c r="AF120" i="7"/>
  <c r="AF112" i="7"/>
  <c r="AF104" i="7"/>
  <c r="AF96" i="7"/>
  <c r="AF88" i="7"/>
  <c r="AF80" i="7"/>
  <c r="AF72" i="7"/>
  <c r="AF64" i="7"/>
  <c r="AF56" i="7"/>
  <c r="AF48" i="7"/>
  <c r="AF40" i="7"/>
  <c r="AF32" i="7"/>
  <c r="AF24" i="7"/>
  <c r="AF16" i="7"/>
  <c r="AF8" i="7"/>
  <c r="AF103" i="7"/>
  <c r="AF95" i="7"/>
  <c r="AF87" i="7"/>
  <c r="AF79" i="7"/>
  <c r="AF71" i="7"/>
  <c r="AF63" i="7"/>
  <c r="AF55" i="7"/>
  <c r="AF47" i="7"/>
  <c r="AF39" i="7"/>
  <c r="AF31" i="7"/>
  <c r="AF23" i="7"/>
  <c r="AF15" i="7"/>
  <c r="AF7" i="7"/>
  <c r="AF102" i="7"/>
  <c r="AF94" i="7"/>
  <c r="AF86" i="7"/>
  <c r="AF78" i="7"/>
  <c r="AF70" i="7"/>
  <c r="AF62" i="7"/>
  <c r="AF54" i="7"/>
  <c r="AF46" i="7"/>
  <c r="AF38" i="7"/>
  <c r="AF30" i="7"/>
  <c r="AF22" i="7"/>
  <c r="AF14" i="7"/>
  <c r="AF6" i="7"/>
  <c r="AF108" i="7"/>
  <c r="AF100" i="7"/>
  <c r="AF92" i="7"/>
  <c r="AF84" i="7"/>
  <c r="AF76" i="7"/>
  <c r="AF68" i="7"/>
  <c r="AF60" i="7"/>
  <c r="AF52" i="7"/>
  <c r="AF44" i="7"/>
  <c r="AF36" i="7"/>
  <c r="AF28" i="7"/>
  <c r="AF20" i="7"/>
  <c r="AF12" i="7"/>
  <c r="AF4" i="7"/>
  <c r="AF107" i="7"/>
  <c r="AF99" i="7"/>
  <c r="AF91" i="7"/>
  <c r="AF83" i="7"/>
  <c r="AF75" i="7"/>
  <c r="AF67" i="7"/>
  <c r="AF59" i="7"/>
  <c r="AF51" i="7"/>
  <c r="AF43" i="7"/>
  <c r="AF35" i="7"/>
  <c r="AF27" i="7"/>
  <c r="AF19" i="7"/>
  <c r="AF11" i="7"/>
  <c r="AF3" i="7"/>
  <c r="AF106" i="7"/>
  <c r="AF98" i="7"/>
  <c r="AF90" i="7"/>
  <c r="AF82" i="7"/>
  <c r="AF74" i="7"/>
  <c r="AF66" i="7"/>
  <c r="AF58" i="7"/>
  <c r="AF50" i="7"/>
  <c r="AF42" i="7"/>
  <c r="AF34" i="7"/>
  <c r="AF26" i="7"/>
  <c r="AF18" i="7"/>
  <c r="AF10" i="7"/>
  <c r="AF2" i="7"/>
  <c r="W352" i="7"/>
  <c r="W344" i="7"/>
  <c r="W336" i="7"/>
  <c r="W328" i="7"/>
  <c r="W320" i="7"/>
  <c r="W312" i="7"/>
  <c r="W304" i="7"/>
  <c r="W296" i="7"/>
  <c r="W288" i="7"/>
  <c r="W280" i="7"/>
  <c r="W272" i="7"/>
  <c r="W264" i="7"/>
  <c r="W256" i="7"/>
  <c r="W248" i="7"/>
  <c r="W240" i="7"/>
  <c r="W232" i="7"/>
  <c r="W224" i="7"/>
  <c r="W216" i="7"/>
  <c r="W208" i="7"/>
  <c r="W200" i="7"/>
  <c r="W192" i="7"/>
  <c r="W184" i="7"/>
  <c r="W176" i="7"/>
  <c r="W168" i="7"/>
  <c r="W160" i="7"/>
  <c r="W152" i="7"/>
  <c r="W144" i="7"/>
  <c r="W136" i="7"/>
  <c r="W128" i="7"/>
  <c r="W120" i="7"/>
  <c r="W112" i="7"/>
  <c r="W104" i="7"/>
  <c r="W96" i="7"/>
  <c r="W88" i="7"/>
  <c r="W80" i="7"/>
  <c r="W72" i="7"/>
  <c r="W64" i="7"/>
  <c r="W56" i="7"/>
  <c r="W48" i="7"/>
  <c r="W40" i="7"/>
  <c r="W32" i="7"/>
  <c r="W24" i="7"/>
  <c r="W16" i="7"/>
  <c r="W8" i="7"/>
  <c r="W351" i="7"/>
  <c r="W343" i="7"/>
  <c r="W335" i="7"/>
  <c r="W327" i="7"/>
  <c r="W319" i="7"/>
  <c r="W311" i="7"/>
  <c r="W303" i="7"/>
  <c r="W295" i="7"/>
  <c r="W287" i="7"/>
  <c r="W279" i="7"/>
  <c r="W271" i="7"/>
  <c r="W263" i="7"/>
  <c r="W255" i="7"/>
  <c r="W247" i="7"/>
  <c r="W239" i="7"/>
  <c r="W231" i="7"/>
  <c r="W223" i="7"/>
  <c r="W215" i="7"/>
  <c r="W207" i="7"/>
  <c r="W199" i="7"/>
  <c r="W191" i="7"/>
  <c r="W183" i="7"/>
  <c r="W175" i="7"/>
  <c r="W167" i="7"/>
  <c r="W159" i="7"/>
  <c r="W151" i="7"/>
  <c r="W143" i="7"/>
  <c r="W135" i="7"/>
  <c r="W127" i="7"/>
  <c r="W119" i="7"/>
  <c r="W111" i="7"/>
  <c r="W103" i="7"/>
  <c r="W95" i="7"/>
  <c r="W87" i="7"/>
  <c r="W79" i="7"/>
  <c r="W71" i="7"/>
  <c r="W63" i="7"/>
  <c r="W55" i="7"/>
  <c r="W47" i="7"/>
  <c r="W39" i="7"/>
  <c r="W31" i="7"/>
  <c r="W23" i="7"/>
  <c r="W15" i="7"/>
  <c r="W7" i="7"/>
  <c r="W350" i="7"/>
  <c r="W342" i="7"/>
  <c r="W334" i="7"/>
  <c r="W326" i="7"/>
  <c r="W318" i="7"/>
  <c r="W310" i="7"/>
  <c r="W302" i="7"/>
  <c r="W294" i="7"/>
  <c r="W286" i="7"/>
  <c r="W278" i="7"/>
  <c r="W270" i="7"/>
  <c r="W262" i="7"/>
  <c r="W254" i="7"/>
  <c r="W246" i="7"/>
  <c r="W238" i="7"/>
  <c r="W230" i="7"/>
  <c r="W222" i="7"/>
  <c r="W214" i="7"/>
  <c r="W206" i="7"/>
  <c r="W198" i="7"/>
  <c r="W190" i="7"/>
  <c r="W182" i="7"/>
  <c r="W174" i="7"/>
  <c r="W166" i="7"/>
  <c r="W158" i="7"/>
  <c r="W150" i="7"/>
  <c r="W142" i="7"/>
  <c r="W134" i="7"/>
  <c r="W126" i="7"/>
  <c r="W118" i="7"/>
  <c r="W110" i="7"/>
  <c r="W102" i="7"/>
  <c r="W94" i="7"/>
  <c r="W78" i="7"/>
  <c r="W70" i="7"/>
  <c r="W62" i="7"/>
  <c r="W54" i="7"/>
  <c r="W46" i="7"/>
  <c r="W38" i="7"/>
  <c r="W30" i="7"/>
  <c r="W22" i="7"/>
  <c r="W14" i="7"/>
  <c r="W6" i="7"/>
  <c r="W349" i="7"/>
  <c r="W341" i="7"/>
  <c r="W325" i="7"/>
  <c r="W317" i="7"/>
  <c r="W309" i="7"/>
  <c r="W301" i="7"/>
  <c r="W293" i="7"/>
  <c r="W285" i="7"/>
  <c r="W277" i="7"/>
  <c r="W269" i="7"/>
  <c r="W261" i="7"/>
  <c r="W253" i="7"/>
  <c r="W245" i="7"/>
  <c r="W237" i="7"/>
  <c r="W229" i="7"/>
  <c r="W221" i="7"/>
  <c r="W213" i="7"/>
  <c r="W205" i="7"/>
  <c r="W197" i="7"/>
  <c r="W189" i="7"/>
  <c r="W181" i="7"/>
  <c r="W173" i="7"/>
  <c r="W165" i="7"/>
  <c r="W157" i="7"/>
  <c r="W149" i="7"/>
  <c r="W141" i="7"/>
  <c r="W133" i="7"/>
  <c r="W125" i="7"/>
  <c r="W117" i="7"/>
  <c r="W109" i="7"/>
  <c r="W101" i="7"/>
  <c r="W93" i="7"/>
  <c r="W85" i="7"/>
  <c r="W77" i="7"/>
  <c r="W69" i="7"/>
  <c r="W61" i="7"/>
  <c r="W53" i="7"/>
  <c r="W45" i="7"/>
  <c r="W37" i="7"/>
  <c r="W29" i="7"/>
  <c r="W21" i="7"/>
  <c r="W13" i="7"/>
  <c r="W5" i="7"/>
  <c r="W348" i="7"/>
  <c r="W340" i="7"/>
  <c r="W332" i="7"/>
  <c r="W324" i="7"/>
  <c r="W316" i="7"/>
  <c r="W308" i="7"/>
  <c r="W300" i="7"/>
  <c r="W292" i="7"/>
  <c r="W284" i="7"/>
  <c r="W276" i="7"/>
  <c r="W268" i="7"/>
  <c r="W260" i="7"/>
  <c r="W252" i="7"/>
  <c r="W244" i="7"/>
  <c r="W236" i="7"/>
  <c r="W228" i="7"/>
  <c r="W220" i="7"/>
  <c r="W212" i="7"/>
  <c r="W204" i="7"/>
  <c r="W196" i="7"/>
  <c r="W188" i="7"/>
  <c r="W180" i="7"/>
  <c r="W172" i="7"/>
  <c r="W164" i="7"/>
  <c r="W156" i="7"/>
  <c r="W148" i="7"/>
  <c r="W140" i="7"/>
  <c r="W132" i="7"/>
  <c r="W124" i="7"/>
  <c r="W116" i="7"/>
  <c r="W108" i="7"/>
  <c r="W100" i="7"/>
  <c r="W92" i="7"/>
  <c r="W84" i="7"/>
  <c r="W76" i="7"/>
  <c r="W68" i="7"/>
  <c r="W60" i="7"/>
  <c r="W52" i="7"/>
  <c r="W44" i="7"/>
  <c r="W36" i="7"/>
  <c r="W28" i="7"/>
  <c r="W20" i="7"/>
  <c r="W12" i="7"/>
  <c r="W4" i="7"/>
  <c r="W347" i="7"/>
  <c r="W339" i="7"/>
  <c r="W331" i="7"/>
  <c r="W323" i="7"/>
  <c r="W315" i="7"/>
  <c r="W307" i="7"/>
  <c r="W299" i="7"/>
  <c r="W291" i="7"/>
  <c r="W283" i="7"/>
  <c r="W275" i="7"/>
  <c r="W267" i="7"/>
  <c r="W259" i="7"/>
  <c r="W251" i="7"/>
  <c r="W243" i="7"/>
  <c r="W235" i="7"/>
  <c r="W227" i="7"/>
  <c r="W219" i="7"/>
  <c r="W211" i="7"/>
  <c r="W203" i="7"/>
  <c r="W195" i="7"/>
  <c r="W187" i="7"/>
  <c r="W179" i="7"/>
  <c r="W171" i="7"/>
  <c r="W163" i="7"/>
  <c r="W155" i="7"/>
  <c r="W147" i="7"/>
  <c r="W139" i="7"/>
  <c r="W131" i="7"/>
  <c r="W123" i="7"/>
  <c r="W115" i="7"/>
  <c r="W107" i="7"/>
  <c r="W99" i="7"/>
  <c r="W91" i="7"/>
  <c r="W83" i="7"/>
  <c r="W75" i="7"/>
  <c r="W67" i="7"/>
  <c r="W59" i="7"/>
  <c r="W51" i="7"/>
  <c r="W43" i="7"/>
  <c r="W35" i="7"/>
  <c r="W27" i="7"/>
  <c r="W19" i="7"/>
  <c r="W11" i="7"/>
  <c r="W3" i="7"/>
  <c r="W346" i="7"/>
  <c r="W338" i="7"/>
  <c r="W330" i="7"/>
  <c r="W322" i="7"/>
  <c r="W314" i="7"/>
  <c r="W306" i="7"/>
  <c r="W298" i="7"/>
  <c r="W290" i="7"/>
  <c r="W282" i="7"/>
  <c r="W274" i="7"/>
  <c r="W266" i="7"/>
  <c r="W258" i="7"/>
  <c r="W250" i="7"/>
  <c r="W242" i="7"/>
  <c r="W234" i="7"/>
  <c r="W226" i="7"/>
  <c r="W218" i="7"/>
  <c r="W210" i="7"/>
  <c r="W202" i="7"/>
  <c r="W194" i="7"/>
  <c r="W186" i="7"/>
  <c r="W178" i="7"/>
  <c r="W170" i="7"/>
  <c r="W162" i="7"/>
  <c r="W154" i="7"/>
  <c r="W146" i="7"/>
  <c r="W138" i="7"/>
  <c r="W130" i="7"/>
  <c r="W122" i="7"/>
  <c r="W114" i="7"/>
  <c r="W106" i="7"/>
  <c r="W98" i="7"/>
  <c r="W90" i="7"/>
  <c r="W82" i="7"/>
  <c r="W74" i="7"/>
  <c r="W66" i="7"/>
  <c r="W58" i="7"/>
  <c r="W50" i="7"/>
  <c r="W42" i="7"/>
  <c r="W34" i="7"/>
  <c r="W26" i="7"/>
  <c r="W18" i="7"/>
  <c r="W10" i="7"/>
  <c r="W2" i="7"/>
  <c r="W353" i="7"/>
  <c r="W345" i="7"/>
  <c r="W337" i="7"/>
  <c r="W329" i="7"/>
  <c r="W321" i="7"/>
  <c r="W313" i="7"/>
  <c r="W305" i="7"/>
  <c r="W297" i="7"/>
  <c r="W289" i="7"/>
  <c r="W281" i="7"/>
  <c r="W273" i="7"/>
  <c r="W265" i="7"/>
  <c r="W257" i="7"/>
  <c r="W249" i="7"/>
  <c r="W241" i="7"/>
  <c r="W233" i="7"/>
  <c r="W225" i="7"/>
  <c r="W217" i="7"/>
  <c r="W209" i="7"/>
  <c r="W201" i="7"/>
  <c r="W193" i="7"/>
  <c r="W185" i="7"/>
  <c r="W177" i="7"/>
  <c r="W169" i="7"/>
  <c r="W161" i="7"/>
  <c r="W153" i="7"/>
  <c r="W145" i="7"/>
  <c r="W137" i="7"/>
  <c r="W129" i="7"/>
  <c r="W121" i="7"/>
  <c r="W113" i="7"/>
  <c r="W105" i="7"/>
  <c r="W97" i="7"/>
  <c r="W89" i="7"/>
  <c r="W81" i="7"/>
  <c r="W73" i="7"/>
  <c r="W65" i="7"/>
  <c r="W57" i="7"/>
  <c r="W49" i="7"/>
  <c r="W41" i="7"/>
  <c r="W33" i="7"/>
  <c r="W17" i="7"/>
  <c r="W9" i="7"/>
  <c r="F7" i="7"/>
  <c r="H7" i="7" s="1"/>
  <c r="F4" i="7"/>
  <c r="F3" i="7"/>
  <c r="H3" i="7" s="1"/>
  <c r="F2" i="7"/>
  <c r="H2" i="7" s="1"/>
  <c r="F6" i="7"/>
  <c r="H6" i="7" s="1"/>
  <c r="F5" i="7"/>
  <c r="H4" i="7" l="1"/>
  <c r="H5" i="7"/>
  <c r="G5" i="10" l="1"/>
  <c r="I5" i="10" s="1"/>
  <c r="G35" i="10" s="1"/>
  <c r="G9" i="10"/>
  <c r="I9" i="10" s="1"/>
  <c r="G36" i="10" s="1"/>
  <c r="C5" i="10"/>
  <c r="G3" i="10" l="1"/>
  <c r="I3" i="10" s="1"/>
  <c r="C4" i="10"/>
  <c r="G28" i="10" l="1"/>
  <c r="G34" i="10"/>
  <c r="H7" i="10"/>
  <c r="H6" i="10"/>
  <c r="H8" i="10"/>
  <c r="H10" i="10"/>
  <c r="H11" i="10"/>
  <c r="H13" i="10"/>
  <c r="H14" i="10"/>
  <c r="H12" i="10"/>
  <c r="H15" i="10"/>
  <c r="H5" i="10"/>
  <c r="H9" i="10"/>
</calcChain>
</file>

<file path=xl/sharedStrings.xml><?xml version="1.0" encoding="utf-8"?>
<sst xmlns="http://schemas.openxmlformats.org/spreadsheetml/2006/main" count="5485" uniqueCount="1185">
  <si>
    <t>245012</t>
  </si>
  <si>
    <t>245018</t>
  </si>
  <si>
    <t>245024</t>
  </si>
  <si>
    <t>245028</t>
  </si>
  <si>
    <t>245039</t>
  </si>
  <si>
    <t>245045</t>
  </si>
  <si>
    <t>245052</t>
  </si>
  <si>
    <t>245055</t>
  </si>
  <si>
    <t>245063</t>
  </si>
  <si>
    <t>245067</t>
  </si>
  <si>
    <t>245071</t>
  </si>
  <si>
    <t>245083</t>
  </si>
  <si>
    <t>245090</t>
  </si>
  <si>
    <t>245102</t>
  </si>
  <si>
    <t>245105</t>
  </si>
  <si>
    <t>245114</t>
  </si>
  <si>
    <t>245119</t>
  </si>
  <si>
    <t>245127</t>
  </si>
  <si>
    <t>245138</t>
  </si>
  <si>
    <t>245148</t>
  </si>
  <si>
    <t>245149</t>
  </si>
  <si>
    <t>245153</t>
  </si>
  <si>
    <t>245164</t>
  </si>
  <si>
    <t>245170</t>
  </si>
  <si>
    <t>245182</t>
  </si>
  <si>
    <t>245183</t>
  </si>
  <si>
    <t>245184</t>
  </si>
  <si>
    <t>245186</t>
  </si>
  <si>
    <t>245187</t>
  </si>
  <si>
    <t>245189</t>
  </si>
  <si>
    <t>245200</t>
  </si>
  <si>
    <t>245201</t>
  </si>
  <si>
    <t>245203</t>
  </si>
  <si>
    <t>245205</t>
  </si>
  <si>
    <t>245207</t>
  </si>
  <si>
    <t>245210</t>
  </si>
  <si>
    <t>245212</t>
  </si>
  <si>
    <t>245213</t>
  </si>
  <si>
    <t>245215</t>
  </si>
  <si>
    <t>245218</t>
  </si>
  <si>
    <t>245221</t>
  </si>
  <si>
    <t>245222</t>
  </si>
  <si>
    <t>245224</t>
  </si>
  <si>
    <t>245225</t>
  </si>
  <si>
    <t>245227</t>
  </si>
  <si>
    <t>245228</t>
  </si>
  <si>
    <t>245229</t>
  </si>
  <si>
    <t>245231</t>
  </si>
  <si>
    <t>245232</t>
  </si>
  <si>
    <t>245233</t>
  </si>
  <si>
    <t>245234</t>
  </si>
  <si>
    <t>245235</t>
  </si>
  <si>
    <t>245236</t>
  </si>
  <si>
    <t>245237</t>
  </si>
  <si>
    <t>245238</t>
  </si>
  <si>
    <t>245239</t>
  </si>
  <si>
    <t>245240</t>
  </si>
  <si>
    <t>245241</t>
  </si>
  <si>
    <t>245243</t>
  </si>
  <si>
    <t>245244</t>
  </si>
  <si>
    <t>245245</t>
  </si>
  <si>
    <t>245247</t>
  </si>
  <si>
    <t>245250</t>
  </si>
  <si>
    <t>245251</t>
  </si>
  <si>
    <t>245252</t>
  </si>
  <si>
    <t>245253</t>
  </si>
  <si>
    <t>245254</t>
  </si>
  <si>
    <t>245255</t>
  </si>
  <si>
    <t>245257</t>
  </si>
  <si>
    <t>245258</t>
  </si>
  <si>
    <t>245259</t>
  </si>
  <si>
    <t>245262</t>
  </si>
  <si>
    <t>245263</t>
  </si>
  <si>
    <t>245264</t>
  </si>
  <si>
    <t>245265</t>
  </si>
  <si>
    <t>245266</t>
  </si>
  <si>
    <t>245267</t>
  </si>
  <si>
    <t>245269</t>
  </si>
  <si>
    <t>245270</t>
  </si>
  <si>
    <t>245271</t>
  </si>
  <si>
    <t>245272</t>
  </si>
  <si>
    <t>245273</t>
  </si>
  <si>
    <t>245275</t>
  </si>
  <si>
    <t>245276</t>
  </si>
  <si>
    <t>245278</t>
  </si>
  <si>
    <t>245279</t>
  </si>
  <si>
    <t>245280</t>
  </si>
  <si>
    <t>245281</t>
  </si>
  <si>
    <t>245282</t>
  </si>
  <si>
    <t>245283</t>
  </si>
  <si>
    <t>245285</t>
  </si>
  <si>
    <t>245286</t>
  </si>
  <si>
    <t>245289</t>
  </si>
  <si>
    <t>245290</t>
  </si>
  <si>
    <t>245291</t>
  </si>
  <si>
    <t>245293</t>
  </si>
  <si>
    <t>245295</t>
  </si>
  <si>
    <t>245298</t>
  </si>
  <si>
    <t>245299</t>
  </si>
  <si>
    <t>245300</t>
  </si>
  <si>
    <t>245304</t>
  </si>
  <si>
    <t>245306</t>
  </si>
  <si>
    <t>245307</t>
  </si>
  <si>
    <t>245310</t>
  </si>
  <si>
    <t>245312</t>
  </si>
  <si>
    <t>245313</t>
  </si>
  <si>
    <t>245314</t>
  </si>
  <si>
    <t>245315</t>
  </si>
  <si>
    <t>245316</t>
  </si>
  <si>
    <t>245317</t>
  </si>
  <si>
    <t>245318</t>
  </si>
  <si>
    <t>245319</t>
  </si>
  <si>
    <t>245320</t>
  </si>
  <si>
    <t>245322</t>
  </si>
  <si>
    <t>245324</t>
  </si>
  <si>
    <t>245325</t>
  </si>
  <si>
    <t>245326</t>
  </si>
  <si>
    <t>245328</t>
  </si>
  <si>
    <t>245329</t>
  </si>
  <si>
    <t>245330</t>
  </si>
  <si>
    <t>245332</t>
  </si>
  <si>
    <t>245333</t>
  </si>
  <si>
    <t>245336</t>
  </si>
  <si>
    <t>245337</t>
  </si>
  <si>
    <t>245338</t>
  </si>
  <si>
    <t>245339</t>
  </si>
  <si>
    <t>245340</t>
  </si>
  <si>
    <t>245341</t>
  </si>
  <si>
    <t>245342</t>
  </si>
  <si>
    <t>245343</t>
  </si>
  <si>
    <t>245344</t>
  </si>
  <si>
    <t>245345</t>
  </si>
  <si>
    <t>245346</t>
  </si>
  <si>
    <t>245347</t>
  </si>
  <si>
    <t>245348</t>
  </si>
  <si>
    <t>245349</t>
  </si>
  <si>
    <t>245350</t>
  </si>
  <si>
    <t>245352</t>
  </si>
  <si>
    <t>245353</t>
  </si>
  <si>
    <t>245356</t>
  </si>
  <si>
    <t>245357</t>
  </si>
  <si>
    <t>245358</t>
  </si>
  <si>
    <t>245359</t>
  </si>
  <si>
    <t>245360</t>
  </si>
  <si>
    <t>245361</t>
  </si>
  <si>
    <t>245362</t>
  </si>
  <si>
    <t>245363</t>
  </si>
  <si>
    <t>245364</t>
  </si>
  <si>
    <t>245365</t>
  </si>
  <si>
    <t>245366</t>
  </si>
  <si>
    <t>245367</t>
  </si>
  <si>
    <t>245368</t>
  </si>
  <si>
    <t>245369</t>
  </si>
  <si>
    <t>245370</t>
  </si>
  <si>
    <t>245371</t>
  </si>
  <si>
    <t>245372</t>
  </si>
  <si>
    <t>245373</t>
  </si>
  <si>
    <t>245374</t>
  </si>
  <si>
    <t>245375</t>
  </si>
  <si>
    <t>245376</t>
  </si>
  <si>
    <t>245378</t>
  </si>
  <si>
    <t>245381</t>
  </si>
  <si>
    <t>245382</t>
  </si>
  <si>
    <t>245384</t>
  </si>
  <si>
    <t>245388</t>
  </si>
  <si>
    <t>245389</t>
  </si>
  <si>
    <t>245390</t>
  </si>
  <si>
    <t>245392</t>
  </si>
  <si>
    <t>245393</t>
  </si>
  <si>
    <t>245394</t>
  </si>
  <si>
    <t>245395</t>
  </si>
  <si>
    <t>245396</t>
  </si>
  <si>
    <t>245397</t>
  </si>
  <si>
    <t>245399</t>
  </si>
  <si>
    <t>245400</t>
  </si>
  <si>
    <t>245401</t>
  </si>
  <si>
    <t>245402</t>
  </si>
  <si>
    <t>245403</t>
  </si>
  <si>
    <t>245405</t>
  </si>
  <si>
    <t>245407</t>
  </si>
  <si>
    <t>245409</t>
  </si>
  <si>
    <t>245410</t>
  </si>
  <si>
    <t>245411</t>
  </si>
  <si>
    <t>245412</t>
  </si>
  <si>
    <t>245414</t>
  </si>
  <si>
    <t>245416</t>
  </si>
  <si>
    <t>245417</t>
  </si>
  <si>
    <t>245418</t>
  </si>
  <si>
    <t>245420</t>
  </si>
  <si>
    <t>245421</t>
  </si>
  <si>
    <t>245422</t>
  </si>
  <si>
    <t>245423</t>
  </si>
  <si>
    <t>245424</t>
  </si>
  <si>
    <t>245425</t>
  </si>
  <si>
    <t>245426</t>
  </si>
  <si>
    <t>245427</t>
  </si>
  <si>
    <t>245428</t>
  </si>
  <si>
    <t>245429</t>
  </si>
  <si>
    <t>245431</t>
  </si>
  <si>
    <t>245432</t>
  </si>
  <si>
    <t>245433</t>
  </si>
  <si>
    <t>245434</t>
  </si>
  <si>
    <t>245435</t>
  </si>
  <si>
    <t>245436</t>
  </si>
  <si>
    <t>245438</t>
  </si>
  <si>
    <t>245439</t>
  </si>
  <si>
    <t>245440</t>
  </si>
  <si>
    <t>245441</t>
  </si>
  <si>
    <t>245442</t>
  </si>
  <si>
    <t>245445</t>
  </si>
  <si>
    <t>245446</t>
  </si>
  <si>
    <t>245447</t>
  </si>
  <si>
    <t>245448</t>
  </si>
  <si>
    <t>245449</t>
  </si>
  <si>
    <t>245451</t>
  </si>
  <si>
    <t>245452</t>
  </si>
  <si>
    <t>245453</t>
  </si>
  <si>
    <t>245454</t>
  </si>
  <si>
    <t>245455</t>
  </si>
  <si>
    <t>245458</t>
  </si>
  <si>
    <t>245459</t>
  </si>
  <si>
    <t>245460</t>
  </si>
  <si>
    <t>245461</t>
  </si>
  <si>
    <t>245462</t>
  </si>
  <si>
    <t>245463</t>
  </si>
  <si>
    <t>245464</t>
  </si>
  <si>
    <t>245465</t>
  </si>
  <si>
    <t>245467</t>
  </si>
  <si>
    <t>245468</t>
  </si>
  <si>
    <t>245469</t>
  </si>
  <si>
    <t>245470</t>
  </si>
  <si>
    <t>245471</t>
  </si>
  <si>
    <t>245473</t>
  </si>
  <si>
    <t>245474</t>
  </si>
  <si>
    <t>245475</t>
  </si>
  <si>
    <t>245476</t>
  </si>
  <si>
    <t>245482</t>
  </si>
  <si>
    <t>245483</t>
  </si>
  <si>
    <t>245484</t>
  </si>
  <si>
    <t>245485</t>
  </si>
  <si>
    <t>245486</t>
  </si>
  <si>
    <t>245487</t>
  </si>
  <si>
    <t>245488</t>
  </si>
  <si>
    <t>245489</t>
  </si>
  <si>
    <t>245490</t>
  </si>
  <si>
    <t>245491</t>
  </si>
  <si>
    <t>245492</t>
  </si>
  <si>
    <t>245493</t>
  </si>
  <si>
    <t>245494</t>
  </si>
  <si>
    <t>245495</t>
  </si>
  <si>
    <t>245496</t>
  </si>
  <si>
    <t>245497</t>
  </si>
  <si>
    <t>245499</t>
  </si>
  <si>
    <t>245500</t>
  </si>
  <si>
    <t>245501</t>
  </si>
  <si>
    <t>245502</t>
  </si>
  <si>
    <t>245507</t>
  </si>
  <si>
    <t>245510</t>
  </si>
  <si>
    <t>245511</t>
  </si>
  <si>
    <t>245512</t>
  </si>
  <si>
    <t>245513</t>
  </si>
  <si>
    <t>245514</t>
  </si>
  <si>
    <t>245516</t>
  </si>
  <si>
    <t>245517</t>
  </si>
  <si>
    <t>245518</t>
  </si>
  <si>
    <t>245519</t>
  </si>
  <si>
    <t>245520</t>
  </si>
  <si>
    <t>245521</t>
  </si>
  <si>
    <t>245522</t>
  </si>
  <si>
    <t>245524</t>
  </si>
  <si>
    <t>245528</t>
  </si>
  <si>
    <t>245529</t>
  </si>
  <si>
    <t>245530</t>
  </si>
  <si>
    <t>245533</t>
  </si>
  <si>
    <t>245534</t>
  </si>
  <si>
    <t>245535</t>
  </si>
  <si>
    <t>245536</t>
  </si>
  <si>
    <t>245537</t>
  </si>
  <si>
    <t>245542</t>
  </si>
  <si>
    <t>245544</t>
  </si>
  <si>
    <t>245545</t>
  </si>
  <si>
    <t>245548</t>
  </si>
  <si>
    <t>245549</t>
  </si>
  <si>
    <t>245550</t>
  </si>
  <si>
    <t>245551</t>
  </si>
  <si>
    <t>245554</t>
  </si>
  <si>
    <t>245556</t>
  </si>
  <si>
    <t>245558</t>
  </si>
  <si>
    <t>245559</t>
  </si>
  <si>
    <t>245560</t>
  </si>
  <si>
    <t>245561</t>
  </si>
  <si>
    <t>245563</t>
  </si>
  <si>
    <t>245564</t>
  </si>
  <si>
    <t>245566</t>
  </si>
  <si>
    <t>245568</t>
  </si>
  <si>
    <t>245569</t>
  </si>
  <si>
    <t>245570</t>
  </si>
  <si>
    <t>245572</t>
  </si>
  <si>
    <t>245573</t>
  </si>
  <si>
    <t>245574</t>
  </si>
  <si>
    <t>245575</t>
  </si>
  <si>
    <t>245578</t>
  </si>
  <si>
    <t>245579</t>
  </si>
  <si>
    <t>245580</t>
  </si>
  <si>
    <t>245581</t>
  </si>
  <si>
    <t>245585</t>
  </si>
  <si>
    <t>245587</t>
  </si>
  <si>
    <t>245588</t>
  </si>
  <si>
    <t>245589</t>
  </si>
  <si>
    <t>245590</t>
  </si>
  <si>
    <t>245591</t>
  </si>
  <si>
    <t>245592</t>
  </si>
  <si>
    <t>245593</t>
  </si>
  <si>
    <t>245594</t>
  </si>
  <si>
    <t>245595</t>
  </si>
  <si>
    <t>245596</t>
  </si>
  <si>
    <t>245597</t>
  </si>
  <si>
    <t>245598</t>
  </si>
  <si>
    <t>245599</t>
  </si>
  <si>
    <t>245600</t>
  </si>
  <si>
    <t>245606</t>
  </si>
  <si>
    <t>245610</t>
  </si>
  <si>
    <t>245612</t>
  </si>
  <si>
    <t>245613</t>
  </si>
  <si>
    <t>245615</t>
  </si>
  <si>
    <t>245616</t>
  </si>
  <si>
    <t>245617</t>
  </si>
  <si>
    <t>245618</t>
  </si>
  <si>
    <t>245619</t>
  </si>
  <si>
    <t>245620</t>
  </si>
  <si>
    <t>245621</t>
  </si>
  <si>
    <t>245623</t>
  </si>
  <si>
    <t>245624</t>
  </si>
  <si>
    <t>245625</t>
  </si>
  <si>
    <t>245626</t>
  </si>
  <si>
    <t>245627</t>
  </si>
  <si>
    <t>245628</t>
  </si>
  <si>
    <t>245629</t>
  </si>
  <si>
    <t>245630</t>
  </si>
  <si>
    <t>245631</t>
  </si>
  <si>
    <t>245632</t>
  </si>
  <si>
    <t>245633</t>
  </si>
  <si>
    <t>245634</t>
  </si>
  <si>
    <t>245635</t>
  </si>
  <si>
    <t>245636</t>
  </si>
  <si>
    <t>245637</t>
  </si>
  <si>
    <t>24E102</t>
  </si>
  <si>
    <t>24E116</t>
  </si>
  <si>
    <t>24E185</t>
  </si>
  <si>
    <t>24E355</t>
  </si>
  <si>
    <t>24E507</t>
  </si>
  <si>
    <t>24E508</t>
  </si>
  <si>
    <t>MN</t>
  </si>
  <si>
    <t>HERITAGE LIVING CENTER</t>
  </si>
  <si>
    <t>HERITAGE MANOR</t>
  </si>
  <si>
    <t>LITTLE SISTERS OF THE POOR</t>
  </si>
  <si>
    <t>PARKVIEW HOME</t>
  </si>
  <si>
    <t>ST FRANCIS HOME</t>
  </si>
  <si>
    <t>GUARDIAN ANGELS CARE CENTER</t>
  </si>
  <si>
    <t>CREST VIEW LUTHERAN HOME</t>
  </si>
  <si>
    <t>INTERFAITH CARE CENTER</t>
  </si>
  <si>
    <t>HIGHLAND CHATEAU HEALTH CARE CENTER</t>
  </si>
  <si>
    <t>NEILSON PLACE</t>
  </si>
  <si>
    <t>SUNNYSIDE HEALTH CARE CENTER</t>
  </si>
  <si>
    <t>MOORHEAD RESTORATIVE CARE CENTER</t>
  </si>
  <si>
    <t>WALKER METHODIST HEALTH CENTER</t>
  </si>
  <si>
    <t>ST ANTHONY PARK HOME</t>
  </si>
  <si>
    <t>THE EMERALDS AT FARIBAULT LLC</t>
  </si>
  <si>
    <t>MOUNT OLIVET CAREVIEW HOME</t>
  </si>
  <si>
    <t>PARK HEALTH A VILLA CENTER</t>
  </si>
  <si>
    <t>PLEASANT MANOR LLC</t>
  </si>
  <si>
    <t>SAUER HEALTH CARE</t>
  </si>
  <si>
    <t>THE ESTATES AT ROSEVILLE LLC</t>
  </si>
  <si>
    <t>HARMONY RIVER LIVING CENTER</t>
  </si>
  <si>
    <t>AITKIN HEALTH SERVICES</t>
  </si>
  <si>
    <t>MILLE LACS HEALTH SYSTEM</t>
  </si>
  <si>
    <t>BOUNDARY WATERS CARE CENTER</t>
  </si>
  <si>
    <t>THE ESTATES AT ST LOUIS PARK LLC</t>
  </si>
  <si>
    <t>GOOD SAMARITAN AMBASSADOR</t>
  </si>
  <si>
    <t>MADONNA TOWERS OF ROCHESTER INC</t>
  </si>
  <si>
    <t>NEW BRIGHTON A VILLA CENTER</t>
  </si>
  <si>
    <t>FAIRVIEW UNIVERSITY TRANS SERV</t>
  </si>
  <si>
    <t>THE VILLA AT ST LOUIS PARK</t>
  </si>
  <si>
    <t>NORTH RIDGE HEALTH AND REHAB</t>
  </si>
  <si>
    <t>ROCHESTER EAST HEALTH SERVICES</t>
  </si>
  <si>
    <t>BROOKVIEW A VILLA CENTER</t>
  </si>
  <si>
    <t>TEXAS TERRACE A VILLA CENTER</t>
  </si>
  <si>
    <t>SOUTHVIEW ACRES HEALTHCARE CENTER</t>
  </si>
  <si>
    <t>BIRCHWOOD HEALTH CARE CENTER</t>
  </si>
  <si>
    <t>THE ESTATES AT FRIDLEY LLC</t>
  </si>
  <si>
    <t>THE VILLA AT BRYN MAWR</t>
  </si>
  <si>
    <t>ANOKA REHABILITATION AND LIVING CENTER</t>
  </si>
  <si>
    <t>GOOD SAMARITAN SOCIETY - STILLWATER</t>
  </si>
  <si>
    <t>LAKE MINNETONKA SHORES</t>
  </si>
  <si>
    <t>ESSENTIA HEALTH OAK CROSSING</t>
  </si>
  <si>
    <t>EBENEZER RIDGES GERIATRIC CARE CENTER</t>
  </si>
  <si>
    <t>ECUMEN LAKESHORE</t>
  </si>
  <si>
    <t>MAYO CLINIC HEALTH SYSTEM - LAKE CITY</t>
  </si>
  <si>
    <t>GOOD SAMARITAN SOCIETY - MAPLEWOOD</t>
  </si>
  <si>
    <t>THE ESTATES AT CHATEAU LLC</t>
  </si>
  <si>
    <t>AUGUSTANA CARE HASTINGS HEALTH AND REHABILITATION</t>
  </si>
  <si>
    <t>SLEEPY EYE CARE CENTER</t>
  </si>
  <si>
    <t>BAYSHORE RESIDENCE &amp; REHAB CTR</t>
  </si>
  <si>
    <t>AVERA MORNINGSIDE HEIGHTS CARE CENTER</t>
  </si>
  <si>
    <t>FRIENDSHIP VILLAGE OF BLOOMINGTON</t>
  </si>
  <si>
    <t>APPLETON AREA HEALTH</t>
  </si>
  <si>
    <t>CUYUNA REGIONAL MEDICAL CENTER</t>
  </si>
  <si>
    <t>SAINT ANNE EXTENDED HEALTHCARE</t>
  </si>
  <si>
    <t>GOOD SAMARITAN SOCIETY - WACONIA AND WESTVIEW ACRE</t>
  </si>
  <si>
    <t>WOODBURY HEALTH CARE CENTER</t>
  </si>
  <si>
    <t>BENEDICTINE HEALTH CENTER</t>
  </si>
  <si>
    <t>RIVER VALLEY HEALTH AND REHABILITATION CENTER LLC</t>
  </si>
  <si>
    <t>MAHNOMEN HEALTH CENTER</t>
  </si>
  <si>
    <t>GUARDIAN ANGELS HEALTH &amp; REHAB CENTER</t>
  </si>
  <si>
    <t>LAKE WINONA MANOR</t>
  </si>
  <si>
    <t>NORTHFIELD HOSPITAL LONG TERM CARE CENTER</t>
  </si>
  <si>
    <t>AVERA GRANITE FALLS CARE CENTER</t>
  </si>
  <si>
    <t>CENTRACARE HEALTH SYSTEM - LONG PRAIRIE</t>
  </si>
  <si>
    <t>KITTSON MEMORIAL HEALTHCARE CENTER</t>
  </si>
  <si>
    <t>TRINITY CARE CENTER</t>
  </si>
  <si>
    <t>RIVERVIEW HOSPITAL &amp; NURSING HOME</t>
  </si>
  <si>
    <t>THIEF RIVER CARE CENTER</t>
  </si>
  <si>
    <t>CENTRACARE HEALTH PAYNESVILLE KORONIS MANOR CC</t>
  </si>
  <si>
    <t>REGINA SENIOR LIVING</t>
  </si>
  <si>
    <t>CERENITY CARE CENTER ON HUMBOLDT</t>
  </si>
  <si>
    <t>ST OTTOS CARE CENTER</t>
  </si>
  <si>
    <t>FRANCISCAN HEALTH CENTER</t>
  </si>
  <si>
    <t>LUTHER HAVEN</t>
  </si>
  <si>
    <t>WEST WIND VILLAGE</t>
  </si>
  <si>
    <t>GLENCOE REGIONAL HEALTH SERVICES</t>
  </si>
  <si>
    <t>AUGUSTANA HCC OF APPLE VALLEY</t>
  </si>
  <si>
    <t>BENEDICTINE HEALTH CENTER OF MINNEAPOLIS</t>
  </si>
  <si>
    <t>ST ANTHONY HEALTH &amp; REHABILITATION</t>
  </si>
  <si>
    <t>GOOD SHEPHERD LUTHERAN HOME</t>
  </si>
  <si>
    <t>WHITEWATER HEALTH SERVICES</t>
  </si>
  <si>
    <t>PROVIDENCE PLACE</t>
  </si>
  <si>
    <t>MARTIN LUTHER CARE CENTER</t>
  </si>
  <si>
    <t>FRANKLIN RESTORATIVE CARE CENTER</t>
  </si>
  <si>
    <t>EDENBROOK OF EDINA</t>
  </si>
  <si>
    <t>MAPLEWOOD CARE CENTER</t>
  </si>
  <si>
    <t>GOOD SAMARITAN SOCIETY - HOWARD LAKE</t>
  </si>
  <si>
    <t>GOOD SAMARITAN SOCIETY - SPECIALTY CARE COMMUNITY</t>
  </si>
  <si>
    <t>LAKEVIEW METHODIST HEALTH CARE CENTER</t>
  </si>
  <si>
    <t>VALLEY CARE AND REHAB LLC</t>
  </si>
  <si>
    <t>CHARTER HOUSE</t>
  </si>
  <si>
    <t>THE WATERVIEW PINES LLC</t>
  </si>
  <si>
    <t>GOOD SAMARITAN SOCIETY - INVER GROVE HEIGHTS</t>
  </si>
  <si>
    <t>PIERZ VILLA INC</t>
  </si>
  <si>
    <t>THE TERRACE AT CRYSTAL LLC</t>
  </si>
  <si>
    <t>OLIVIA RESTORATIVE CARE CENTER</t>
  </si>
  <si>
    <t>ST CLARE LIVING COMMUNITY OF MORA</t>
  </si>
  <si>
    <t>HOPKINS HEALTH SERVICES</t>
  </si>
  <si>
    <t>THE EMERALDS AT ST PAUL LLC</t>
  </si>
  <si>
    <t>THE ESTATES AT TWIN RIVERS LLC</t>
  </si>
  <si>
    <t>FRAZEE CARE CENTER</t>
  </si>
  <si>
    <t>CERENITY CARE CENTER - WHITE BEAR LAKE</t>
  </si>
  <si>
    <t>THE TERRACE AT CANNON FALLS</t>
  </si>
  <si>
    <t>ROCHESTER HEALTH SERVICES WEST</t>
  </si>
  <si>
    <t>CORNERSTONE NSG &amp; REHAB CENTER</t>
  </si>
  <si>
    <t>BENEDICTINE HEALTH CENTER INNSBRUCK</t>
  </si>
  <si>
    <t>CASTLE RIDGE CARE CENTER</t>
  </si>
  <si>
    <t>MEADOW LANE RESTORATIVE CARE CENTER</t>
  </si>
  <si>
    <t>GOOD SAMARITAN SOCIETY - WINTHROP</t>
  </si>
  <si>
    <t>SEASONS HEALTHCARE</t>
  </si>
  <si>
    <t>NEW RICHLAND CARE CENTER</t>
  </si>
  <si>
    <t>GOOD SAMARITAN SOCIETY - COMFORCARE</t>
  </si>
  <si>
    <t>GOOD SAMARITAN SOCIETY - INTERNATIONAL FALLS</t>
  </si>
  <si>
    <t>LA CRESCENT HEALTH SERVICES</t>
  </si>
  <si>
    <t>WOODLYN HEIGHTS HEALTHCARE CENTER</t>
  </si>
  <si>
    <t>COVENANT LIVING OF GOLDEN VALLEY CARE &amp; REHAB CTR</t>
  </si>
  <si>
    <t>THE ESTATES AT BLOOMINGTON LLC</t>
  </si>
  <si>
    <t>THE GARDENS AT FOLEY LLC</t>
  </si>
  <si>
    <t>ROSE OF SHARON A VILLA CENTER</t>
  </si>
  <si>
    <t>PARMLY ON THE LAKE LLC</t>
  </si>
  <si>
    <t>WARROAD CARE CENTER</t>
  </si>
  <si>
    <t>COUNTRY MANOR HEALTH &amp; REHAB CTR</t>
  </si>
  <si>
    <t>THE ESTATES AT EXCELSIOR LLC</t>
  </si>
  <si>
    <t>FAIRFAX COMMUNITY HOME</t>
  </si>
  <si>
    <t>THE ESTATES AT DELANO LLC</t>
  </si>
  <si>
    <t>THE ESTATES AT LINDEN LLC</t>
  </si>
  <si>
    <t>ST JOHNS LUTHERAN HOME</t>
  </si>
  <si>
    <t>MOTHER OF MERCY SENIOR LIVING</t>
  </si>
  <si>
    <t>GALTIER A VILLA CENTER</t>
  </si>
  <si>
    <t>CENTRACARE HEALTH SYSTEM-SAUK CENTRE NURSING HOME</t>
  </si>
  <si>
    <t>THE ESTATES AT GREELEY LLC</t>
  </si>
  <si>
    <t>MINNESOTA MASONIC HOME CARE CENTER</t>
  </si>
  <si>
    <t>FAIRVIEW CARE CENTER</t>
  </si>
  <si>
    <t>THE GREEN PRAIRIE REHABILITATION CENTER</t>
  </si>
  <si>
    <t>TRUMAN SENIOR LIVING</t>
  </si>
  <si>
    <t>LYNGBLOMSTEN CARE CENTER</t>
  </si>
  <si>
    <t>THE ESTATES AT RUSH CITY LLC</t>
  </si>
  <si>
    <t>STEWARTVILLE CARE CENTER</t>
  </si>
  <si>
    <t>ST BENEDICTS SENIOR COMMUNITY</t>
  </si>
  <si>
    <t>RAMSEY COUNTY CARE CENTER</t>
  </si>
  <si>
    <t>CAMILIA ROSE CARE CENTER LLC</t>
  </si>
  <si>
    <t>MCINTOSH SENIOR LIVING</t>
  </si>
  <si>
    <t>AVERA SUNRISE MANOR</t>
  </si>
  <si>
    <t>HILLTOP CARE CENTER</t>
  </si>
  <si>
    <t>PINE HAVEN CARE CENTER INC</t>
  </si>
  <si>
    <t>GLENOAKS SENIOR LIVING CAMPUS</t>
  </si>
  <si>
    <t>MEEKER MANOR REHABILITATION CENTER, LLC</t>
  </si>
  <si>
    <t>MAPLETON COMMUNITY HOME</t>
  </si>
  <si>
    <t>AICOTA HEALTH CARE CENTER</t>
  </si>
  <si>
    <t>ANNANDALE CARE CENTER</t>
  </si>
  <si>
    <t>CERENITY - MARIAN OF ST PAUL  LLC</t>
  </si>
  <si>
    <t>CHRIS JENSEN HEALTH &amp; REHABILITATION CENTER</t>
  </si>
  <si>
    <t>MEADOW MANOR</t>
  </si>
  <si>
    <t>GRAND VILLAGE</t>
  </si>
  <si>
    <t>ST MARKS LIVING</t>
  </si>
  <si>
    <t>ECUMEN NORTH BRANCH</t>
  </si>
  <si>
    <t>PRAIRIE VIEW SENIOR LIVING</t>
  </si>
  <si>
    <t>ST LUKES LUTHERAN CARE CENTER</t>
  </si>
  <si>
    <t>PELICAN VALLEY HEALTH CENTER</t>
  </si>
  <si>
    <t>LAKESIDE MEDICAL CENTER</t>
  </si>
  <si>
    <t>STERLING PARK HEALTH CARE CENTER</t>
  </si>
  <si>
    <t>ZUMBROTA CARE CENTER</t>
  </si>
  <si>
    <t>VALLEY VIEW MANOR HCC</t>
  </si>
  <si>
    <t>NEW HARMONY CARE AND REHAB CENTER</t>
  </si>
  <si>
    <t>MADISON HEALTHCARE SERVICES</t>
  </si>
  <si>
    <t>NORTH SHORE HEALTH</t>
  </si>
  <si>
    <t>LAKESHORE INN NURSING HOME</t>
  </si>
  <si>
    <t>LANGTON SHORES</t>
  </si>
  <si>
    <t>PATHSTONE LIVING</t>
  </si>
  <si>
    <t>COOK COMMUNITY HOSPITAL C&amp;NC</t>
  </si>
  <si>
    <t>THE ESTATES AT LYNNHURST LLC</t>
  </si>
  <si>
    <t>CROSSROADS CARE CENTER</t>
  </si>
  <si>
    <t>CENTRACARE HEALTH SYSTEM - MELROSE PINE VILLA C C</t>
  </si>
  <si>
    <t>HAVENWOOD CARE CENTER</t>
  </si>
  <si>
    <t>LITTLE FALLS CARE CENTER</t>
  </si>
  <si>
    <t>WABASSO RESTORATIVE CARE CENTER</t>
  </si>
  <si>
    <t>CENTRAL HEALTH CARE</t>
  </si>
  <si>
    <t>GLENWOOD VILLAGE CARE CENTER</t>
  </si>
  <si>
    <t>GOOD SAMARITAN SOCIETY - BATTLE LAKE</t>
  </si>
  <si>
    <t>ST JOHN LUTHERAN HOME</t>
  </si>
  <si>
    <t>EDENBROOK OF ROCHESTER</t>
  </si>
  <si>
    <t>CARRIS HEALTH CARE CENTER &amp; THERAPY SUITES</t>
  </si>
  <si>
    <t>SHIRLEY CHAPMAN SHOLOM HOME EAST</t>
  </si>
  <si>
    <t>COKATO MANOR</t>
  </si>
  <si>
    <t>VIEWCREST HEALTH CENTER</t>
  </si>
  <si>
    <t>MINNESOTA VALLEY HEALTH CENTER  INC</t>
  </si>
  <si>
    <t>ROBBINSDALE A VILLA CENTER</t>
  </si>
  <si>
    <t>BELGRADE NURSING HOME</t>
  </si>
  <si>
    <t>LAKEWOOD HEALTH SYSTEM</t>
  </si>
  <si>
    <t>NEW BRIGHTON CARE CENTER</t>
  </si>
  <si>
    <t>ELIM HOME - MILACA</t>
  </si>
  <si>
    <t>CHOSEN VALLEY CARE CENTER</t>
  </si>
  <si>
    <t>PRESBYTERIAN HOMES OF ARDEN HILLS</t>
  </si>
  <si>
    <t>THORNE CREST RETIREMENT CENTER</t>
  </si>
  <si>
    <t>KODA LIVING COMMUNITY</t>
  </si>
  <si>
    <t>BETHESDA</t>
  </si>
  <si>
    <t>ESSENTIA HEALTH - HOMESTEAD</t>
  </si>
  <si>
    <t>TWEETEN LUTHERAN HEALTH CARE CENTER</t>
  </si>
  <si>
    <t>FIELD CREST CARE CENTER</t>
  </si>
  <si>
    <t>GRACEPOINTE CROSSING GABLES</t>
  </si>
  <si>
    <t>SYLVAN COURT</t>
  </si>
  <si>
    <t>BETHANY ON THE LAKE LLC</t>
  </si>
  <si>
    <t>KNUTE NELSON</t>
  </si>
  <si>
    <t>PARKVIEW CARE CENTER - WELLS</t>
  </si>
  <si>
    <t>TALAHI NURSING AND REHAB CENTER</t>
  </si>
  <si>
    <t>CATHOLIC ELDERCARE ON MAIN</t>
  </si>
  <si>
    <t>WHISPERING CREEK</t>
  </si>
  <si>
    <t>GOOD SAMARITAN SOCIETY - ALBERT LEA</t>
  </si>
  <si>
    <t>SPRING VALLEY CARE CENTER</t>
  </si>
  <si>
    <t>SHAKOPEE FRIENDSHIP MANOR</t>
  </si>
  <si>
    <t>ASSUMPTION HOME</t>
  </si>
  <si>
    <t>SACRED HEART CARE CENTER</t>
  </si>
  <si>
    <t>PARK RIVER ESTATES CARE CENTER</t>
  </si>
  <si>
    <t>ST CRISPIN LIVING COMMUNITY</t>
  </si>
  <si>
    <t>FAIRWAY VIEW NEIGHBORHOODS</t>
  </si>
  <si>
    <t>EPISCOPAL CHURCH HOME OF MINNESOTA</t>
  </si>
  <si>
    <t>LB BROEN HOME</t>
  </si>
  <si>
    <t>SANDSTONE HEALTH CARE CENTER</t>
  </si>
  <si>
    <t>GOOD SAMARITAN SOCIETY - JACKSON</t>
  </si>
  <si>
    <t>ESSENTIA HEALTH VIRGINIA CARE CENT</t>
  </si>
  <si>
    <t>THE GARDENS AT WINSTED LLC</t>
  </si>
  <si>
    <t>JONES HARRISON RESIDENCE</t>
  </si>
  <si>
    <t>EVENTIDE LUTHERAN HOME</t>
  </si>
  <si>
    <t>MARANATHA CARE CENTER</t>
  </si>
  <si>
    <t>PIONEER CARE CENTER</t>
  </si>
  <si>
    <t>OSTRANDER CARE AND REHAB</t>
  </si>
  <si>
    <t>GALEON</t>
  </si>
  <si>
    <t>HENDRICKS COMMUNITY HOSPITAL</t>
  </si>
  <si>
    <t>KARLSTAD HEALTHCARE CENTER INC</t>
  </si>
  <si>
    <t>ESSENTIA HEALTH NORTHERN PINES MEDICAL CENTER</t>
  </si>
  <si>
    <t>LIFECARE ROSEAU MANOR</t>
  </si>
  <si>
    <t>THE WATERVIEW SHORES LLC</t>
  </si>
  <si>
    <t>OAK TERRACE HEALTH CARE CENTER</t>
  </si>
  <si>
    <t>PARK VIEW CARE CENTER</t>
  </si>
  <si>
    <t>GOOD SAMARITAN SOCIETY - PINE RIVER</t>
  </si>
  <si>
    <t>PRAIRIE MANOR CARE CENTER</t>
  </si>
  <si>
    <t>THE NORTH SHORE ESTATES LLC</t>
  </si>
  <si>
    <t>VILLA ST VINCENT</t>
  </si>
  <si>
    <t>JOHNSON MEMORIAL HOSP &amp; HOME</t>
  </si>
  <si>
    <t>PERHAM LIVING</t>
  </si>
  <si>
    <t>ST ELIZABETH MEDICAL CENTER</t>
  </si>
  <si>
    <t>GOOD SAMARITAN SOCIETY - WOODLAND</t>
  </si>
  <si>
    <t>EMMANUEL NURSING HOME</t>
  </si>
  <si>
    <t>OAK HILLS LIVING CENTER</t>
  </si>
  <si>
    <t>AUGUSTANA MERCY CARE CENTER</t>
  </si>
  <si>
    <t>RICHFIELD A VILLA CENTER</t>
  </si>
  <si>
    <t>AUGUSTANA CHAPEL VIEW CARE CENTER</t>
  </si>
  <si>
    <t>ELIM HOME</t>
  </si>
  <si>
    <t>THE EMERALDS AT GRAND RAPIDS LLC</t>
  </si>
  <si>
    <t>MINNEOTA MANOR HEALTH CARE CENTER</t>
  </si>
  <si>
    <t>HAVEN HOMES OF MAPLE PLAIN</t>
  </si>
  <si>
    <t>CALEDONIA REHABILITATION &amp; RETIREMENT CENTER</t>
  </si>
  <si>
    <t>GOOD SAMARITAN SOCIETY - BETHANY</t>
  </si>
  <si>
    <t>BENEDICTINE LIVING COMMUNITY</t>
  </si>
  <si>
    <t>BENEDICTINE CARE COMMUNITY</t>
  </si>
  <si>
    <t>HILLCREST CARE &amp; REHABILITATION CENTER</t>
  </si>
  <si>
    <t>EVANSVILLE CARE CENTER</t>
  </si>
  <si>
    <t>CENTRACARE HEALTH - MONTICELLO</t>
  </si>
  <si>
    <t>FIRST CARE LIVING CENTER</t>
  </si>
  <si>
    <t>LAKE RIDGE CARE CENTER OF BUFFALO</t>
  </si>
  <si>
    <t>MALA STRANA CARE &amp; REHABILITATION CENTER</t>
  </si>
  <si>
    <t>LAURELS PEAK CARE &amp; REHABILITATION CENTER</t>
  </si>
  <si>
    <t>OAKLAWN CARE &amp; REHABILITATION CENTER</t>
  </si>
  <si>
    <t>ST THERESE HOME</t>
  </si>
  <si>
    <t>COURAGE KENNY REHABILITATION INSTITUTES TRP</t>
  </si>
  <si>
    <t>REDEEMER RESIDENCE INC</t>
  </si>
  <si>
    <t>CENTRAL TODD COUNTY CARE CENTER</t>
  </si>
  <si>
    <t>LIVING MEADOWS AT LUTHER - MADELIA</t>
  </si>
  <si>
    <t>GUNDERSEN HARMONY CARE CENTER</t>
  </si>
  <si>
    <t>BIGFORK VALLEY COMMUNITIES</t>
  </si>
  <si>
    <t>SAMARITAN BETHANY HOME ON EIGHTH</t>
  </si>
  <si>
    <t>LAKESIDE HEALTH CARE CENTER</t>
  </si>
  <si>
    <t>CAPITOL VIEW TRANSITIONAL CARE CENTER</t>
  </si>
  <si>
    <t>JOURDAIN PERPICH EXT CARE FAC</t>
  </si>
  <si>
    <t>GREEN LEA SENIOR LIVING</t>
  </si>
  <si>
    <t>MINNEWASKA COMMUNITY HEALTH SERVICES</t>
  </si>
  <si>
    <t>LITTLEFORK MEDICAL CENTER</t>
  </si>
  <si>
    <t>VICTORY HEALTH &amp; REHABILITATION CENTER</t>
  </si>
  <si>
    <t>FAIR MEADOW NURSING HOME</t>
  </si>
  <si>
    <t>TUFF MEMORIAL HOME</t>
  </si>
  <si>
    <t>GOOD SAMARITAN SOCIETY - MOUNTAIN LAKE</t>
  </si>
  <si>
    <t>NORTH STAR MANOR</t>
  </si>
  <si>
    <t>CLARKFIELD CARE CENTER</t>
  </si>
  <si>
    <t>RENVILLA HEALTH CENTER</t>
  </si>
  <si>
    <t>PRESBYTERIAN HOMES OF BLOOMINGTON</t>
  </si>
  <si>
    <t>GOOD SAMARITAN SOCIETY - WINDOM</t>
  </si>
  <si>
    <t>VIKING MANOR NURSING HOME</t>
  </si>
  <si>
    <t>EDGEBROOK CARE CENTER</t>
  </si>
  <si>
    <t>NORTHFIELD CARE CENTER INC</t>
  </si>
  <si>
    <t>GREEN PINE ACRES NURSING HOME</t>
  </si>
  <si>
    <t>BROWNS VALLEY HEALTH CENTER</t>
  </si>
  <si>
    <t>VALLEY VIEW HEALTHCARE &amp; REHAB</t>
  </si>
  <si>
    <t>GOOD SAMARITAN SOCIETY - MARY JANE BROWN</t>
  </si>
  <si>
    <t>HALSTAD LIVING CENTER</t>
  </si>
  <si>
    <t>MAPLE LAWN SENIOR CARE</t>
  </si>
  <si>
    <t>COLONIAL MANOR NURSING HOME</t>
  </si>
  <si>
    <t>CLARA CITY CARE CENTER</t>
  </si>
  <si>
    <t>SHOLOM HOME WEST</t>
  </si>
  <si>
    <t>BARRETT CARE CENTER INC</t>
  </si>
  <si>
    <t>TWIN CITY GARDENS</t>
  </si>
  <si>
    <t>ESSENTIA HEALTH GRACE HOME</t>
  </si>
  <si>
    <t>LAKEWOOD CARE CENTER</t>
  </si>
  <si>
    <t>FAIR OAKS NURSING &amp; REHAB LLC</t>
  </si>
  <si>
    <t>TRAVERSE CARE CENTER</t>
  </si>
  <si>
    <t>EBENEZER CARE CENTER</t>
  </si>
  <si>
    <t>ST WILLIAMS LIVING CENTER</t>
  </si>
  <si>
    <t>BUFFALO LAKE HEALTH CARE CTR</t>
  </si>
  <si>
    <t>THE LUTHERAN HOME: BELLE PLAINE</t>
  </si>
  <si>
    <t>GOOD SAMARITAN SOCIETY - PIPESTONE</t>
  </si>
  <si>
    <t>OAKLAND PARK COMMUNITIES</t>
  </si>
  <si>
    <t>GOOD SAMARITAN SOCIETY - ST JAMES</t>
  </si>
  <si>
    <t>GIL-MOR MANOR</t>
  </si>
  <si>
    <t>GOOD SAMARITAN SOCIETY - WESTBROOK</t>
  </si>
  <si>
    <t>SOUTH SHORE CARE CENTER</t>
  </si>
  <si>
    <t>SUNNYSIDE CARE CENTER</t>
  </si>
  <si>
    <t>GOOD SAMARITAN SOCIETY - ARLINGTON</t>
  </si>
  <si>
    <t>DIVINE PROVIDENCE COMMUNITY HOME</t>
  </si>
  <si>
    <t>GOOD SAMARITAN SOCIETY - BLACKDUCK</t>
  </si>
  <si>
    <t>LAKE MINNETONKA CARE CENTER</t>
  </si>
  <si>
    <t>ST GERTRUDES HEALTH &amp; REHABILITATION CENTER</t>
  </si>
  <si>
    <t>CORNERSTONE VILLA</t>
  </si>
  <si>
    <t>PRESBYTERIAN HOMES OF NORTH OAKS</t>
  </si>
  <si>
    <t>GABLES OF BOUTWELLS LANDING</t>
  </si>
  <si>
    <t>LIFECARE GREENBUSH MANOR</t>
  </si>
  <si>
    <t>CARONDELET VILLAGE CARE CENTER</t>
  </si>
  <si>
    <t>WALKER METHODIST WESTWOOD RIDGE II</t>
  </si>
  <si>
    <t>SAINT THERESE AT OXBOW LAKE</t>
  </si>
  <si>
    <t>MN VETERANS HOME MINNEAPOLIS</t>
  </si>
  <si>
    <t>FOLKESTONE</t>
  </si>
  <si>
    <t>INTERLUDE RESTORATIVE SUITES UNITY</t>
  </si>
  <si>
    <t>INTERLUDE</t>
  </si>
  <si>
    <t>EPISCOPAL CHURCH HOME GARDENS</t>
  </si>
  <si>
    <t>ROCHESTER REHABILITATION AND LIVING CENTER</t>
  </si>
  <si>
    <t>THE BIRCHES AT TRILLIUM WOODS</t>
  </si>
  <si>
    <t>MN VETERANS HOME SILVER BAY</t>
  </si>
  <si>
    <t>THE VILLA AT OSSEO</t>
  </si>
  <si>
    <t>ST THERESE TCU NORTH LLC</t>
  </si>
  <si>
    <t>MN VETERANS HOME - LUVERNE</t>
  </si>
  <si>
    <t>ST THERESE OF WOODBURY LLC</t>
  </si>
  <si>
    <t>AURORA ON FRANCE</t>
  </si>
  <si>
    <t>ST JOHNS ON FOUNTAIN LAKE</t>
  </si>
  <si>
    <t>MN VETERANS HOME FERGUS FALLS</t>
  </si>
  <si>
    <t>NORRIS SQUARE</t>
  </si>
  <si>
    <t>MOUNT OLIVET HOME</t>
  </si>
  <si>
    <t>ANDREW RESIDENCE</t>
  </si>
  <si>
    <t>BYWOOD EAST HEALTH CARE</t>
  </si>
  <si>
    <t>AFTENRO HOME</t>
  </si>
  <si>
    <t>SOUTHSIDE CARE CENTER</t>
  </si>
  <si>
    <t>HAYES RESIDENCE</t>
  </si>
  <si>
    <t>FOLEY</t>
  </si>
  <si>
    <t>GLENCOE</t>
  </si>
  <si>
    <t>JACKSON</t>
  </si>
  <si>
    <t>MADISON</t>
  </si>
  <si>
    <t>LUVERNE</t>
  </si>
  <si>
    <t>BENSON</t>
  </si>
  <si>
    <t>MONTICELLO</t>
  </si>
  <si>
    <t>WARREN</t>
  </si>
  <si>
    <t>LAKE CITY</t>
  </si>
  <si>
    <t>MARSHALL</t>
  </si>
  <si>
    <t>GLENWOOD</t>
  </si>
  <si>
    <t>ROSEVILLE</t>
  </si>
  <si>
    <t>SPRING VALLEY</t>
  </si>
  <si>
    <t>DELANO</t>
  </si>
  <si>
    <t>AURORA</t>
  </si>
  <si>
    <t>SPRINGFIELD</t>
  </si>
  <si>
    <t>NEW LONDON</t>
  </si>
  <si>
    <t>FARMINGTON</t>
  </si>
  <si>
    <t>PLYMOUTH</t>
  </si>
  <si>
    <t>SAINT CLOUD</t>
  </si>
  <si>
    <t>LAKE PARK</t>
  </si>
  <si>
    <t>GRACEVILLE</t>
  </si>
  <si>
    <t>BARNESVILLE</t>
  </si>
  <si>
    <t>DAWSON</t>
  </si>
  <si>
    <t>FRANKLIN</t>
  </si>
  <si>
    <t>ALBANY</t>
  </si>
  <si>
    <t>BUHL</t>
  </si>
  <si>
    <t>BLOOMINGTON</t>
  </si>
  <si>
    <t>WHEATON</t>
  </si>
  <si>
    <t>LITCHFIELD</t>
  </si>
  <si>
    <t>ST CHARLES</t>
  </si>
  <si>
    <t>PRINCETON</t>
  </si>
  <si>
    <t>MORRIS</t>
  </si>
  <si>
    <t>VIRGINIA</t>
  </si>
  <si>
    <t>EVANSVILLE</t>
  </si>
  <si>
    <t>ROCHESTER</t>
  </si>
  <si>
    <t>ALEXANDRIA</t>
  </si>
  <si>
    <t>MAPLETON</t>
  </si>
  <si>
    <t>BELLE PLAINE</t>
  </si>
  <si>
    <t>COON RAPIDS</t>
  </si>
  <si>
    <t>HUTCHINSON</t>
  </si>
  <si>
    <t>MINNEAPOLIS</t>
  </si>
  <si>
    <t>SAINT PAUL</t>
  </si>
  <si>
    <t>COLD SPRING</t>
  </si>
  <si>
    <t>WESTBROOK</t>
  </si>
  <si>
    <t>WINTHROP</t>
  </si>
  <si>
    <t>BROOKLYN PARK</t>
  </si>
  <si>
    <t>CAMBRIDGE</t>
  </si>
  <si>
    <t>MELROSE</t>
  </si>
  <si>
    <t>ARLINGTON</t>
  </si>
  <si>
    <t>GAYLORD</t>
  </si>
  <si>
    <t>HASTINGS</t>
  </si>
  <si>
    <t>GRAND RAPIDS</t>
  </si>
  <si>
    <t>ELK RIVER</t>
  </si>
  <si>
    <t>COLUMBIA HEIGHTS</t>
  </si>
  <si>
    <t>CARLTON</t>
  </si>
  <si>
    <t>BEMIDJI</t>
  </si>
  <si>
    <t>CLOQUET</t>
  </si>
  <si>
    <t>MOORHEAD</t>
  </si>
  <si>
    <t>FARIBAULT</t>
  </si>
  <si>
    <t>SAINT LOUIS PARK</t>
  </si>
  <si>
    <t>WINONA</t>
  </si>
  <si>
    <t>AITKIN</t>
  </si>
  <si>
    <t>ONAMIA</t>
  </si>
  <si>
    <t>ELY</t>
  </si>
  <si>
    <t>NEW HOPE</t>
  </si>
  <si>
    <t>NEW BRIGHTON</t>
  </si>
  <si>
    <t>GOLDEN VALLEY</t>
  </si>
  <si>
    <t>WEST SAINT PAUL</t>
  </si>
  <si>
    <t>FOREST LAKE</t>
  </si>
  <si>
    <t>FRIDLEY</t>
  </si>
  <si>
    <t>ANOKA</t>
  </si>
  <si>
    <t>STILLWATER</t>
  </si>
  <si>
    <t>SPRING PARK</t>
  </si>
  <si>
    <t>DETROIT LAKES</t>
  </si>
  <si>
    <t>BURNSVILLE</t>
  </si>
  <si>
    <t>DULUTH</t>
  </si>
  <si>
    <t>SLEEPY EYE</t>
  </si>
  <si>
    <t>APPLETON</t>
  </si>
  <si>
    <t>CROSBY</t>
  </si>
  <si>
    <t>WACONIA</t>
  </si>
  <si>
    <t>WOODBURY</t>
  </si>
  <si>
    <t>REDWOOD FALLS</t>
  </si>
  <si>
    <t>MAHNOMEN</t>
  </si>
  <si>
    <t>HIBBING</t>
  </si>
  <si>
    <t>NORTHFIELD</t>
  </si>
  <si>
    <t>GRANITE FALLS</t>
  </si>
  <si>
    <t>LONG PRAIRIE</t>
  </si>
  <si>
    <t>CHISHOLM</t>
  </si>
  <si>
    <t>HALLOCK</t>
  </si>
  <si>
    <t>CROOKSTON</t>
  </si>
  <si>
    <t>THIEF RIVER FALLS</t>
  </si>
  <si>
    <t>PAYNESVILLE</t>
  </si>
  <si>
    <t>LITTLE FALLS</t>
  </si>
  <si>
    <t>MONTEVIDEO</t>
  </si>
  <si>
    <t>APPLE VALLEY</t>
  </si>
  <si>
    <t>BRECKENRIDGE</t>
  </si>
  <si>
    <t>ST ANTHONY</t>
  </si>
  <si>
    <t>SAUK RAPIDS</t>
  </si>
  <si>
    <t>MAPLEWOOD</t>
  </si>
  <si>
    <t>HOWARD LAKE</t>
  </si>
  <si>
    <t>ROBBINSDALE</t>
  </si>
  <si>
    <t>FAIRMONT</t>
  </si>
  <si>
    <t>INVER GROVE HEIGHTS</t>
  </si>
  <si>
    <t>PIERZ</t>
  </si>
  <si>
    <t>CRYSTAL</t>
  </si>
  <si>
    <t>OLIVIA</t>
  </si>
  <si>
    <t>MORA</t>
  </si>
  <si>
    <t>HOPKINS</t>
  </si>
  <si>
    <t>FRAZEE</t>
  </si>
  <si>
    <t>WHITE BEAR LAKE</t>
  </si>
  <si>
    <t>CANNON FALLS</t>
  </si>
  <si>
    <t>BAGLEY</t>
  </si>
  <si>
    <t>EDEN PRAIRIE</t>
  </si>
  <si>
    <t>TRIMONT</t>
  </si>
  <si>
    <t>NEW RICHLAND</t>
  </si>
  <si>
    <t>AUSTIN</t>
  </si>
  <si>
    <t>INTERNATIONAL FALLS</t>
  </si>
  <si>
    <t>LA CRESCENT</t>
  </si>
  <si>
    <t>CHISAGO CITY</t>
  </si>
  <si>
    <t>WARROAD</t>
  </si>
  <si>
    <t>SARTELL</t>
  </si>
  <si>
    <t>EXCELSIOR</t>
  </si>
  <si>
    <t>FAIRFAX</t>
  </si>
  <si>
    <t>ALBERT LEA</t>
  </si>
  <si>
    <t>SAUK CENTRE</t>
  </si>
  <si>
    <t>DODGE CENTER</t>
  </si>
  <si>
    <t>PLAINVIEW</t>
  </si>
  <si>
    <t>TRUMAN</t>
  </si>
  <si>
    <t>RUSH CITY</t>
  </si>
  <si>
    <t>STEWARTVILLE</t>
  </si>
  <si>
    <t>MCINTOSH</t>
  </si>
  <si>
    <t>TYLER</t>
  </si>
  <si>
    <t>WATKINS</t>
  </si>
  <si>
    <t>PINE ISLAND</t>
  </si>
  <si>
    <t>ANNANDALE</t>
  </si>
  <si>
    <t>GRAND MEADOW</t>
  </si>
  <si>
    <t>NORTH BRANCH</t>
  </si>
  <si>
    <t>TRACY</t>
  </si>
  <si>
    <t>BLUE EARTH</t>
  </si>
  <si>
    <t>PELICAN RAPIDS</t>
  </si>
  <si>
    <t>PINE CITY</t>
  </si>
  <si>
    <t>WAITE PARK</t>
  </si>
  <si>
    <t>ZUMBROTA</t>
  </si>
  <si>
    <t>LAMBERTON</t>
  </si>
  <si>
    <t>GRAND MARAIS</t>
  </si>
  <si>
    <t>WASECA</t>
  </si>
  <si>
    <t>MANKATO</t>
  </si>
  <si>
    <t>COOK</t>
  </si>
  <si>
    <t>RUSHFORD</t>
  </si>
  <si>
    <t>WORTHINGTON</t>
  </si>
  <si>
    <t>WABASSO</t>
  </si>
  <si>
    <t>LE CENTER</t>
  </si>
  <si>
    <t>BATTLE LAKE</t>
  </si>
  <si>
    <t>PARK RAPIDS</t>
  </si>
  <si>
    <t>WILLMAR</t>
  </si>
  <si>
    <t>COKATO</t>
  </si>
  <si>
    <t>LE SUEUR</t>
  </si>
  <si>
    <t>BELGRADE</t>
  </si>
  <si>
    <t>STAPLES</t>
  </si>
  <si>
    <t>MILACA</t>
  </si>
  <si>
    <t>CHATFIELD</t>
  </si>
  <si>
    <t>ARDEN HILLS</t>
  </si>
  <si>
    <t>OWATONNA</t>
  </si>
  <si>
    <t>DEER RIVER</t>
  </si>
  <si>
    <t>SPRING GROVE</t>
  </si>
  <si>
    <t>HAYFIELD</t>
  </si>
  <si>
    <t>CANBY</t>
  </si>
  <si>
    <t>WELLS</t>
  </si>
  <si>
    <t>JANESVILLE</t>
  </si>
  <si>
    <t>SHAKOPEE</t>
  </si>
  <si>
    <t>RED WING</t>
  </si>
  <si>
    <t>ORTONVILLE</t>
  </si>
  <si>
    <t>FERGUS FALLS</t>
  </si>
  <si>
    <t>SANDSTONE</t>
  </si>
  <si>
    <t>WINSTED</t>
  </si>
  <si>
    <t>BROOKLYN CENTER</t>
  </si>
  <si>
    <t>OSTRANDER</t>
  </si>
  <si>
    <t>OSAKIS</t>
  </si>
  <si>
    <t>HENDRICKS</t>
  </si>
  <si>
    <t>KARLSTAD</t>
  </si>
  <si>
    <t>ROSEAU</t>
  </si>
  <si>
    <t>TWO HARBORS</t>
  </si>
  <si>
    <t>BUFFALO</t>
  </si>
  <si>
    <t>BELVIEW</t>
  </si>
  <si>
    <t>PINE RIVER</t>
  </si>
  <si>
    <t>BLOOMING PRAIRIE</t>
  </si>
  <si>
    <t>PERHAM</t>
  </si>
  <si>
    <t>WABASHA</t>
  </si>
  <si>
    <t>BRAINERD</t>
  </si>
  <si>
    <t>NEW ULM</t>
  </si>
  <si>
    <t>MOOSE LAKE</t>
  </si>
  <si>
    <t>RICHFIELD</t>
  </si>
  <si>
    <t>MINNEOTA</t>
  </si>
  <si>
    <t>MAPLE PLAIN</t>
  </si>
  <si>
    <t>CALEDONIA</t>
  </si>
  <si>
    <t>ST PETER</t>
  </si>
  <si>
    <t>ADA</t>
  </si>
  <si>
    <t>FOSSTON</t>
  </si>
  <si>
    <t>NEW PRAGUE</t>
  </si>
  <si>
    <t>CLARISSA</t>
  </si>
  <si>
    <t>MADELIA</t>
  </si>
  <si>
    <t>HARMONY</t>
  </si>
  <si>
    <t>BIGFORK</t>
  </si>
  <si>
    <t>DASSEL</t>
  </si>
  <si>
    <t>REDLAKE</t>
  </si>
  <si>
    <t>MABEL</t>
  </si>
  <si>
    <t>STARBUCK</t>
  </si>
  <si>
    <t>LITTLEFORK</t>
  </si>
  <si>
    <t>FERTILE</t>
  </si>
  <si>
    <t>HILLS</t>
  </si>
  <si>
    <t>MOUNTAIN LAKE</t>
  </si>
  <si>
    <t>CLARKFIELD</t>
  </si>
  <si>
    <t>RENVILLE</t>
  </si>
  <si>
    <t>WINDOM</t>
  </si>
  <si>
    <t>ULEN</t>
  </si>
  <si>
    <t>EDGERTON</t>
  </si>
  <si>
    <t>MENAHGA</t>
  </si>
  <si>
    <t>BROWNS VALLEY</t>
  </si>
  <si>
    <t>HOUSTON</t>
  </si>
  <si>
    <t>HALSTAD</t>
  </si>
  <si>
    <t>FULDA</t>
  </si>
  <si>
    <t>LAKEFIELD</t>
  </si>
  <si>
    <t>CLARA CITY</t>
  </si>
  <si>
    <t>BARRETT</t>
  </si>
  <si>
    <t>BAUDETTE</t>
  </si>
  <si>
    <t>WADENA</t>
  </si>
  <si>
    <t>PARKERS PRAIRIE</t>
  </si>
  <si>
    <t>BUFFALO LAKE</t>
  </si>
  <si>
    <t>PIPESTONE</t>
  </si>
  <si>
    <t>ST JAMES</t>
  </si>
  <si>
    <t>MORGAN</t>
  </si>
  <si>
    <t>BLACKDUCK</t>
  </si>
  <si>
    <t>DEEPHAVEN</t>
  </si>
  <si>
    <t>NORTH OAKS</t>
  </si>
  <si>
    <t>OAK PARK HEIGHTS</t>
  </si>
  <si>
    <t>GREENBUSH</t>
  </si>
  <si>
    <t>WAYZATA</t>
  </si>
  <si>
    <t>SILVER BAY</t>
  </si>
  <si>
    <t>OSSEO</t>
  </si>
  <si>
    <t>EDINA</t>
  </si>
  <si>
    <t>COTTAGE GROVE</t>
  </si>
  <si>
    <t>Jackson</t>
  </si>
  <si>
    <t>Marshall</t>
  </si>
  <si>
    <t>Washington</t>
  </si>
  <si>
    <t>Clay</t>
  </si>
  <si>
    <t>Houston</t>
  </si>
  <si>
    <t>Benton</t>
  </si>
  <si>
    <t>Pope</t>
  </si>
  <si>
    <t>Grant</t>
  </si>
  <si>
    <t>Lincoln</t>
  </si>
  <si>
    <t>Polk</t>
  </si>
  <si>
    <t>Lake</t>
  </si>
  <si>
    <t>Douglas</t>
  </si>
  <si>
    <t>Martin</t>
  </si>
  <si>
    <t>Murray</t>
  </si>
  <si>
    <t>Dodge</t>
  </si>
  <si>
    <t>Cook</t>
  </si>
  <si>
    <t>Clearwater</t>
  </si>
  <si>
    <t>Brown</t>
  </si>
  <si>
    <t>Cass</t>
  </si>
  <si>
    <t>Scott</t>
  </si>
  <si>
    <t>Lyon</t>
  </si>
  <si>
    <t>Wright</t>
  </si>
  <si>
    <t>Rice</t>
  </si>
  <si>
    <t>Todd</t>
  </si>
  <si>
    <t>Chippewa</t>
  </si>
  <si>
    <t>Sherburne</t>
  </si>
  <si>
    <t>Anoka</t>
  </si>
  <si>
    <t>Carlton</t>
  </si>
  <si>
    <t>Ramsey</t>
  </si>
  <si>
    <t>Beltrami</t>
  </si>
  <si>
    <t>Hennepin</t>
  </si>
  <si>
    <t>Winona</t>
  </si>
  <si>
    <t>Mc Leod</t>
  </si>
  <si>
    <t>Aitkin</t>
  </si>
  <si>
    <t>Mille Lacs</t>
  </si>
  <si>
    <t>St. Louis</t>
  </si>
  <si>
    <t>Olmsted</t>
  </si>
  <si>
    <t>Dakota</t>
  </si>
  <si>
    <t>Becker</t>
  </si>
  <si>
    <t>Goodhue</t>
  </si>
  <si>
    <t>Swift</t>
  </si>
  <si>
    <t>Crow Wing</t>
  </si>
  <si>
    <t>Carver</t>
  </si>
  <si>
    <t>Redwood</t>
  </si>
  <si>
    <t>Mahnomen</t>
  </si>
  <si>
    <t>Yellow Medcine</t>
  </si>
  <si>
    <t>Kittson</t>
  </si>
  <si>
    <t>Pennington</t>
  </si>
  <si>
    <t>Stearns</t>
  </si>
  <si>
    <t>Morrison</t>
  </si>
  <si>
    <t>Stevens</t>
  </si>
  <si>
    <t>Wilkin</t>
  </si>
  <si>
    <t>Renville</t>
  </si>
  <si>
    <t>Kanabec</t>
  </si>
  <si>
    <t>Sibley</t>
  </si>
  <si>
    <t>Waseca</t>
  </si>
  <si>
    <t>Mower</t>
  </si>
  <si>
    <t>Koochiching</t>
  </si>
  <si>
    <t>Chisago</t>
  </si>
  <si>
    <t>Roseau</t>
  </si>
  <si>
    <t>Freeborn</t>
  </si>
  <si>
    <t>Wabasha</t>
  </si>
  <si>
    <t>Meeker</t>
  </si>
  <si>
    <t>Kandiyohi</t>
  </si>
  <si>
    <t>Blue Earth</t>
  </si>
  <si>
    <t>Itasca</t>
  </si>
  <si>
    <t>Faribault</t>
  </si>
  <si>
    <t>Otter Tail</t>
  </si>
  <si>
    <t>Pine</t>
  </si>
  <si>
    <t>Lac Qui Parle</t>
  </si>
  <si>
    <t>Fillmore</t>
  </si>
  <si>
    <t>Nobles</t>
  </si>
  <si>
    <t>Le Sueur</t>
  </si>
  <si>
    <t>Hubbard</t>
  </si>
  <si>
    <t>Steele</t>
  </si>
  <si>
    <t>Isanti</t>
  </si>
  <si>
    <t>Big Stone</t>
  </si>
  <si>
    <t>Nicollet</t>
  </si>
  <si>
    <t>Norman</t>
  </si>
  <si>
    <t>Watonwan</t>
  </si>
  <si>
    <t>Rock</t>
  </si>
  <si>
    <t>Cottonwood</t>
  </si>
  <si>
    <t>Pipestone</t>
  </si>
  <si>
    <t>Wadena</t>
  </si>
  <si>
    <t>Traverse</t>
  </si>
  <si>
    <t>Lake Of  Woods</t>
  </si>
  <si>
    <t>State</t>
  </si>
  <si>
    <t>Provider Number</t>
  </si>
  <si>
    <t>Provider</t>
  </si>
  <si>
    <t>County</t>
  </si>
  <si>
    <t>MDS Census</t>
  </si>
  <si>
    <t>RN Hours</t>
  </si>
  <si>
    <t>LPN Hours</t>
  </si>
  <si>
    <t>CNA Hours</t>
  </si>
  <si>
    <t>RN Admin Hours</t>
  </si>
  <si>
    <t>RN DON Hours</t>
  </si>
  <si>
    <t>RN Hours Contract</t>
  </si>
  <si>
    <t>LPN Hours Contract</t>
  </si>
  <si>
    <t>CNA Hours Contract</t>
  </si>
  <si>
    <t>Percent CNA Contract</t>
  </si>
  <si>
    <t>Percent RN Contract</t>
  </si>
  <si>
    <t>CNA</t>
  </si>
  <si>
    <t>HPRD</t>
  </si>
  <si>
    <t>LPN</t>
  </si>
  <si>
    <t>City</t>
  </si>
  <si>
    <t>Total Hours Nurse Staffing</t>
  </si>
  <si>
    <t>RN Hours (w/ Admin, DON)</t>
  </si>
  <si>
    <t>LPN Hours (w/ Admin)</t>
  </si>
  <si>
    <t>LPN Admin Hours</t>
  </si>
  <si>
    <t>Med Aide/Tech Hours</t>
  </si>
  <si>
    <t>Total CNA, NA in Training, Med Aide/Tech Hours</t>
  </si>
  <si>
    <t>NA in Training Hours</t>
  </si>
  <si>
    <t>Total Contract Hours</t>
  </si>
  <si>
    <t>Total Nurse Staff HPRD</t>
  </si>
  <si>
    <t>Percent Contract Hours</t>
  </si>
  <si>
    <t>Percent Med Aide/Tech Contract</t>
  </si>
  <si>
    <t>Percent NA in Training Contract</t>
  </si>
  <si>
    <t>Percent LPN Admin Contract</t>
  </si>
  <si>
    <t>Percent LPN Only Contract</t>
  </si>
  <si>
    <t>LPN Contract Hours (w/ Admin)</t>
  </si>
  <si>
    <t>Percent CNA/NA/Med Aide Contract</t>
  </si>
  <si>
    <t>CNA/NA/Med Aide Contract Hours</t>
  </si>
  <si>
    <t>Percent LPN ALL Contract</t>
  </si>
  <si>
    <t>Percent RN DON Contract</t>
  </si>
  <si>
    <t>Percent RN Admin Contract</t>
  </si>
  <si>
    <t>RN Hours Contract (W/ Admin, DON)</t>
  </si>
  <si>
    <t>Percent RN Contract ALL</t>
  </si>
  <si>
    <t>RN DON Hours Contract</t>
  </si>
  <si>
    <t>LPN Admin Hours Contract</t>
  </si>
  <si>
    <t>RN Admin Hours Contract</t>
  </si>
  <si>
    <t>Med Aide Hours Contract</t>
  </si>
  <si>
    <t>Region Number</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</si>
  <si>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</si>
  <si>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</si>
  <si>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</si>
  <si>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</si>
  <si>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</si>
  <si>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</si>
  <si>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</si>
  <si>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</si>
  <si>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</si>
  <si>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Total Social Work HPRD</t>
  </si>
  <si>
    <t>Qualified Activities Professional Hours</t>
  </si>
  <si>
    <t>Other Activities Professional Hours</t>
  </si>
  <si>
    <t>Combined Activities HPRD</t>
  </si>
  <si>
    <t>Occupational Therapist Hours</t>
  </si>
  <si>
    <t>OT Assistant Hours</t>
  </si>
  <si>
    <t>OT Aide Hours</t>
  </si>
  <si>
    <t>OT HPRD (incl. Assistant &amp; Aide)</t>
  </si>
  <si>
    <t>Physical Therapist (PT) Hours</t>
  </si>
  <si>
    <t>PT Assistant Hours</t>
  </si>
  <si>
    <t>PT Aide Hours</t>
  </si>
  <si>
    <r>
      <t>PT HPRD (incl. Assis</t>
    </r>
    <r>
      <rPr>
        <sz val="11"/>
        <color theme="1"/>
        <rFont val="Calibri"/>
        <family val="2"/>
        <scheme val="minor"/>
      </rPr>
      <t>tant &amp; Aide)</t>
    </r>
  </si>
  <si>
    <t>Mental Health Service Worker Hours</t>
  </si>
  <si>
    <t>Therapeutic Recreation Specialist</t>
  </si>
  <si>
    <t>Clinical Nurse Specialist Hours</t>
  </si>
  <si>
    <t>Feeding Assistant Hours</t>
  </si>
  <si>
    <t>Respiratory Therapy Technician Hours</t>
  </si>
  <si>
    <t>Respiratory Therapist Hours</t>
  </si>
  <si>
    <t>Other Physician Hours</t>
  </si>
  <si>
    <t>Med Aide/Tech</t>
  </si>
  <si>
    <t>NA in Training Hours Contract</t>
  </si>
  <si>
    <t>Med Aide/Tech Hours Contract</t>
  </si>
  <si>
    <t>Total RN</t>
  </si>
  <si>
    <t>Total Nurse Staff</t>
  </si>
  <si>
    <t>Average</t>
  </si>
  <si>
    <t>Total Facilities</t>
  </si>
  <si>
    <t>Total Residents</t>
  </si>
  <si>
    <t>NA TR</t>
  </si>
  <si>
    <t>NA TR Hours</t>
  </si>
  <si>
    <t>NA TR Hours Contract</t>
  </si>
  <si>
    <t>*</t>
  </si>
  <si>
    <t>Facility MDS Census Average</t>
  </si>
  <si>
    <t>RN Hours (excl. Admin, DON)</t>
  </si>
  <si>
    <t>LPN Hours (excl. Admin)</t>
  </si>
  <si>
    <t>Total CNA, NA TR, Med Aide/Tech Hours</t>
  </si>
  <si>
    <t>Total RN Hours (w/ Admin, DON)</t>
  </si>
  <si>
    <t>Total LPN Hours (w/ Admin)</t>
  </si>
  <si>
    <t>Total Nurse Staffing</t>
  </si>
  <si>
    <t>RN (excl. Admin, DON)</t>
  </si>
  <si>
    <t>RN Admin</t>
  </si>
  <si>
    <t>RN DON</t>
  </si>
  <si>
    <t>Total LPN</t>
  </si>
  <si>
    <t>LPN Admin</t>
  </si>
  <si>
    <t>Total Contract</t>
  </si>
  <si>
    <t>Staffing Category</t>
  </si>
  <si>
    <t>LPN (excl. Admin)</t>
  </si>
  <si>
    <t>Total CNA, NA TR, Med Aide/Tech</t>
  </si>
  <si>
    <t xml:space="preserve">RN </t>
  </si>
  <si>
    <t xml:space="preserve">RN Admin </t>
  </si>
  <si>
    <t xml:space="preserve">RN DON </t>
  </si>
  <si>
    <t xml:space="preserve">LPN </t>
  </si>
  <si>
    <t xml:space="preserve">LPN Admin </t>
  </si>
  <si>
    <t xml:space="preserve">CNA </t>
  </si>
  <si>
    <t xml:space="preserve">NA TR </t>
  </si>
  <si>
    <t xml:space="preserve">Med Aide </t>
  </si>
  <si>
    <t>Contract Hours</t>
  </si>
  <si>
    <t>RN</t>
  </si>
  <si>
    <t>Percentage of Total</t>
  </si>
  <si>
    <t>Total Non-Contract</t>
  </si>
  <si>
    <t>Total Contract %</t>
  </si>
  <si>
    <t>State Total</t>
  </si>
  <si>
    <t>Combined CNA, NA TR, Med Aide/Tech</t>
  </si>
  <si>
    <t>Direct Care Staffing</t>
  </si>
  <si>
    <t>Total Direct Care Staff Hours</t>
  </si>
  <si>
    <t>Glossary</t>
  </si>
  <si>
    <t>Certified Nursing Assistant</t>
  </si>
  <si>
    <t>Hours Per Resident Day</t>
  </si>
  <si>
    <t>Licensed Practical Nurse</t>
  </si>
  <si>
    <t>Medication Aide</t>
  </si>
  <si>
    <t>Nurse Aide in Training</t>
  </si>
  <si>
    <t>NP</t>
  </si>
  <si>
    <t>Nurse Practitioner</t>
  </si>
  <si>
    <t>Nurse Aides</t>
  </si>
  <si>
    <t>Includes CNA, Nurse Aide in Training, Med Aide/Tech</t>
  </si>
  <si>
    <t>OT</t>
  </si>
  <si>
    <t>Occupational Therapist</t>
  </si>
  <si>
    <t>PA</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</si>
  <si>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</si>
  <si>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</si>
  <si>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</si>
  <si>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</si>
  <si>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</si>
  <si>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</si>
  <si>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</si>
  <si>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</si>
  <si>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</si>
  <si>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</si>
  <si>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</si>
  <si>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</si>
  <si>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</si>
  <si>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</si>
  <si>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</si>
  <si>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</si>
  <si>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</si>
  <si>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</si>
  <si>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Total Direct Care Staff HPRD</t>
  </si>
  <si>
    <t>Total RN Staff HPRD</t>
  </si>
  <si>
    <t>Total RN Care Staff HPRD (excl. Admin/DON)</t>
  </si>
  <si>
    <t>Total RN HPRD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</si>
</sst>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color rgb="FF000000"/>
      <name val="Calibri"/>
      <family val="2"/>
    </font>
    <font>
      <sz val="11"/>
      <color rgb="FF000000"/>
      <name val="Calibri"/>
      <family val="2"/>
    </font>
    <font>
      <sz val="8"/>
      <name val="Calibri"/>
      <family val="2"/>
      <scheme val="minor"/>
    </font>
    <font>
      <b/>
      <sz val="11"/>
      <color theme="1"/>
      <name val="Calibri"/>
      <family val="2"/>
    </font>
    <font>
      <sz val="11"/>
      <color theme="1"/>
      <name val="Calibri"/>
      <family val="2"/>
    </font>
    <font>
      <b/>
      <sz val="11"/>
      <color theme="1"/>
      <name val="Calibri"/>
      <family val="2"/>
      <scheme val="minor"/>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40">
    <xf numFmtId="0" fontId="0" fillId="0" borderId="0" xfId="0"/>
    <xf numFmtId="0" fontId="0" fillId="0" borderId="0" xfId="0"/>
    <xf numFmtId="0" fontId="2" fillId="0" borderId="0" xfId="0" applyFont="1"/>
    <xf numFmtId="4" fontId="0" fillId="0" borderId="0" xfId="0" applyNumberFormat="1"/>
    <xf numFmtId="10" fontId="0" fillId="0" borderId="0" xfId="0" applyNumberFormat="1"/>
    <xf numFmtId="0" fontId="0" fillId="0" borderId="0" xfId="0" applyAlignment="1">
      <alignment wrapText="1"/>
    </xf>
    <xf numFmtId="10" fontId="0" fillId="0" borderId="0" xfId="0" applyNumberFormat="1" applyAlignment="1">
      <alignment wrapText="1"/>
    </xf>
    <xf numFmtId="2" fontId="5" fillId="0" borderId="0" xfId="1" applyNumberFormat="1" applyFont="1" applyFill="1" applyBorder="1" applyAlignment="1">
      <alignment vertical="top"/>
    </xf>
    <xf numFmtId="0" fontId="4" fillId="0" borderId="1" xfId="1" applyFont="1" applyFill="1" applyBorder="1" applyAlignment="1">
      <alignment vertical="top" wrapText="1"/>
    </xf>
    <xf numFmtId="0" fontId="7" fillId="0" borderId="1" xfId="1" applyFont="1" applyFill="1" applyBorder="1" applyAlignment="1">
      <alignment vertical="top" wrapText="1"/>
    </xf>
    <xf numFmtId="0" fontId="7" fillId="0" borderId="3" xfId="1" applyFont="1" applyFill="1" applyBorder="1" applyAlignment="1">
      <alignment vertical="top" wrapText="1"/>
    </xf>
    <xf numFmtId="2" fontId="8" fillId="0" borderId="2" xfId="1" applyNumberFormat="1" applyFont="1" applyFill="1" applyBorder="1" applyAlignment="1">
      <alignment vertical="top"/>
    </xf>
    <xf numFmtId="3" fontId="2" fillId="0" borderId="0" xfId="0" applyNumberFormat="1" applyFont="1"/>
    <xf numFmtId="0" fontId="0" fillId="0" borderId="0" xfId="0" applyNumberFormat="1"/>
    <xf numFmtId="2" fontId="8" fillId="0" borderId="0" xfId="1" applyNumberFormat="1" applyFont="1" applyFill="1" applyBorder="1" applyAlignment="1">
      <alignment vertical="top"/>
    </xf>
    <xf numFmtId="2" fontId="3" fillId="2" borderId="0" xfId="0" applyNumberFormat="1" applyFont="1" applyFill="1" applyBorder="1" applyAlignment="1">
      <alignment horizontal="left" wrapText="1"/>
    </xf>
    <xf numFmtId="0" fontId="0" fillId="0" borderId="0" xfId="0" applyAlignment="1">
      <alignment horizontal="left" wrapText="1"/>
    </xf>
    <xf numFmtId="3" fontId="0" fillId="0" borderId="0" xfId="0" applyNumberFormat="1"/>
    <xf numFmtId="0" fontId="9" fillId="0" borderId="1" xfId="0" applyFont="1" applyFill="1" applyBorder="1"/>
    <xf numFmtId="3" fontId="5" fillId="0" borderId="4" xfId="1" applyNumberFormat="1" applyFont="1" applyFill="1" applyBorder="1" applyAlignment="1">
      <alignment vertical="top"/>
    </xf>
    <xf numFmtId="0" fontId="2" fillId="0" borderId="0" xfId="0" applyFont="1" applyAlignment="1">
      <alignment vertical="top" wrapText="1"/>
    </xf>
    <xf numFmtId="3" fontId="2" fillId="0" borderId="0" xfId="0" applyNumberFormat="1" applyFont="1" applyBorder="1"/>
    <xf numFmtId="4" fontId="2" fillId="0" borderId="0" xfId="0" applyNumberFormat="1" applyFont="1" applyBorder="1"/>
    <xf numFmtId="3" fontId="2" fillId="0" borderId="6" xfId="0" applyNumberFormat="1" applyFont="1" applyBorder="1"/>
    <xf numFmtId="10" fontId="2" fillId="0" borderId="0" xfId="0" applyNumberFormat="1" applyFont="1" applyBorder="1"/>
    <xf numFmtId="0" fontId="2" fillId="0" borderId="0" xfId="0" applyFont="1" applyAlignment="1">
      <alignment wrapText="1"/>
    </xf>
    <xf numFmtId="164" fontId="3" fillId="0" borderId="0" xfId="0" applyNumberFormat="1" applyFont="1"/>
    <xf numFmtId="3" fontId="10" fillId="0" borderId="0" xfId="0" applyNumberFormat="1" applyFont="1"/>
    <xf numFmtId="3" fontId="3" fillId="0" borderId="0" xfId="0" applyNumberFormat="1" applyFont="1"/>
    <xf numFmtId="3" fontId="10" fillId="0" borderId="5" xfId="0" applyNumberFormat="1" applyFont="1" applyBorder="1"/>
    <xf numFmtId="0" fontId="11" fillId="3" borderId="7" xfId="0" applyFont="1" applyFill="1" applyBorder="1"/>
    <xf numFmtId="0" fontId="2" fillId="3" borderId="8" xfId="0" applyFont="1" applyFill="1" applyBorder="1"/>
    <xf numFmtId="0" fontId="2" fillId="0" borderId="9" xfId="0" applyFont="1" applyBorder="1"/>
    <xf numFmtId="0" fontId="2" fillId="0" borderId="10" xfId="0" applyFont="1" applyBorder="1"/>
    <xf numFmtId="0" fontId="2" fillId="0" borderId="11" xfId="0" applyFont="1" applyBorder="1"/>
    <xf numFmtId="0" fontId="2" fillId="0" borderId="1" xfId="0" applyFont="1" applyBorder="1"/>
    <xf numFmtId="0" fontId="2" fillId="0" borderId="4" xfId="0" applyFont="1" applyBorder="1"/>
    <xf numFmtId="0" fontId="12" fillId="0" borderId="0" xfId="1" applyFont="1" applyAlignment="1">
      <alignment horizontal="left" vertical="top" wrapText="1"/>
    </xf>
    <xf numFmtId="0" fontId="2" fillId="0" borderId="12" xfId="0" applyFont="1" applyBorder="1"/>
    <xf numFmtId="0" fontId="2" fillId="0" borderId="13" xfId="0" applyFont="1" applyBorder="1"/>
  </cellXfs>
  <cellStyles count="3">
    <cellStyle name="Normal" xfId="0" builtinId="0"/>
    <cellStyle name="Normal 2 2" xfId="1" xr:uid="{952B52B9-4FE2-47DC-AB61-CD1941C163DC}"/>
    <cellStyle name="Normal 4" xfId="2" xr:uid="{9C2EC031-98F8-4804-98A7-7A9C0B276BFF}"/>
  </cellStyles>
  <dxfs count="119">
    <dxf>
      <numFmt numFmtId="14" formatCode="0.0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3"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colors>
    <mruColors>
      <color rgb="FFA22E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State Staff Time by Position</a:t>
            </a:r>
          </a:p>
        </c:rich>
      </c:tx>
      <c:layout>
        <c:manualLayout>
          <c:xMode val="edge"/>
          <c:yMode val="edge"/>
          <c:x val="0.1689610212905365"/>
          <c:y val="2.649667465242860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8.7016704240439183E-2"/>
          <c:y val="0.18764735994959614"/>
          <c:w val="0.55104876215913534"/>
          <c:h val="0.79028568756491224"/>
        </c:manualLayout>
      </c:layout>
      <c:doughnutChart>
        <c:varyColors val="1"/>
        <c:ser>
          <c:idx val="0"/>
          <c:order val="0"/>
          <c:explosion val="2"/>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6E2-4BA2-9EEB-BB9557D50147}"/>
              </c:ext>
            </c:extLst>
          </c:dPt>
          <c:dPt>
            <c:idx val="1"/>
            <c:bubble3D val="0"/>
            <c:spPr>
              <a:solidFill>
                <a:schemeClr val="accent1">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6E2-4BA2-9EEB-BB9557D50147}"/>
              </c:ext>
            </c:extLst>
          </c:dPt>
          <c:dPt>
            <c:idx val="2"/>
            <c:bubble3D val="0"/>
            <c:spPr>
              <a:solidFill>
                <a:schemeClr val="accent1">
                  <a:lumMod val="20000"/>
                  <a:lumOff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6E2-4BA2-9EEB-BB9557D50147}"/>
              </c:ext>
            </c:extLst>
          </c:dPt>
          <c:dPt>
            <c:idx val="3"/>
            <c:bubble3D val="0"/>
            <c:spPr>
              <a:solidFill>
                <a:schemeClr val="tx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86E2-4BA2-9EEB-BB9557D50147}"/>
              </c:ext>
            </c:extLst>
          </c:dPt>
          <c:dPt>
            <c:idx val="4"/>
            <c:bubble3D val="0"/>
            <c:spPr>
              <a:solidFill>
                <a:schemeClr val="tx1">
                  <a:lumMod val="50000"/>
                  <a:lumOff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86E2-4BA2-9EEB-BB9557D50147}"/>
              </c:ext>
            </c:extLst>
          </c:dPt>
          <c:dPt>
            <c:idx val="5"/>
            <c:bubble3D val="0"/>
            <c:spPr>
              <a:solidFill>
                <a:schemeClr val="accent6">
                  <a:lumMod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86E2-4BA2-9EEB-BB9557D50147}"/>
              </c:ext>
            </c:extLst>
          </c:dPt>
          <c:dPt>
            <c:idx val="6"/>
            <c:bubble3D val="0"/>
            <c:spPr>
              <a:solidFill>
                <a:schemeClr val="accent6">
                  <a:lumMod val="7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86E2-4BA2-9EEB-BB9557D50147}"/>
              </c:ext>
            </c:extLst>
          </c:dPt>
          <c:dPt>
            <c:idx val="7"/>
            <c:bubble3D val="0"/>
            <c:spPr>
              <a:solidFill>
                <a:schemeClr val="accent6">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86E2-4BA2-9EEB-BB9557D5014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('Summary Data'!$F$6,'Summary Data'!$F$7,'Summary Data'!$F$8,'Summary Data'!$F$10,'Summary Data'!$F$11,'Summary Data'!$F$13,'Summary Data'!$F$14,'Summary Data'!$F$15)</c:f>
              <c:strCache>
                <c:ptCount val="8"/>
                <c:pt idx="0">
                  <c:v>RN (excl. Admin, DON)</c:v>
                </c:pt>
                <c:pt idx="1">
                  <c:v>RN Admin</c:v>
                </c:pt>
                <c:pt idx="2">
                  <c:v>RN DON</c:v>
                </c:pt>
                <c:pt idx="3">
                  <c:v>LPN (excl. Admin)</c:v>
                </c:pt>
                <c:pt idx="4">
                  <c:v>LPN Admin</c:v>
                </c:pt>
                <c:pt idx="5">
                  <c:v>CNA</c:v>
                </c:pt>
                <c:pt idx="6">
                  <c:v>NA TR</c:v>
                </c:pt>
                <c:pt idx="7">
                  <c:v>Med Aide/Tech</c:v>
                </c:pt>
              </c:strCache>
            </c:strRef>
          </c:cat>
          <c:val>
            <c:numRef>
              <c:f>('Summary Data'!$G$6,'Summary Data'!$G$7,'Summary Data'!$G$8,'Summary Data'!$G$10,'Summary Data'!$G$11,'Summary Data'!$G$13,'Summary Data'!$G$14,'Summary Data'!$G$15)</c:f>
              <c:numCache>
                <c:formatCode>#,##0</c:formatCode>
                <c:ptCount val="8"/>
                <c:pt idx="0">
                  <c:v>16159.693333333327</c:v>
                </c:pt>
                <c:pt idx="1">
                  <c:v>4764.0405555555581</c:v>
                </c:pt>
                <c:pt idx="2">
                  <c:v>1781.5939999999998</c:v>
                </c:pt>
                <c:pt idx="3">
                  <c:v>13149.134777777776</c:v>
                </c:pt>
                <c:pt idx="4">
                  <c:v>583.96966666666674</c:v>
                </c:pt>
                <c:pt idx="5">
                  <c:v>46194.111666666664</c:v>
                </c:pt>
                <c:pt idx="6">
                  <c:v>905.41100000000006</c:v>
                </c:pt>
                <c:pt idx="7">
                  <c:v>5148.5141111111134</c:v>
                </c:pt>
              </c:numCache>
            </c:numRef>
          </c:val>
          <c:extLst>
            <c:ext xmlns:c16="http://schemas.microsoft.com/office/drawing/2014/chart" uri="{C3380CC4-5D6E-409C-BE32-E72D297353CC}">
              <c16:uniqueId val="{00000010-86E2-4BA2-9EEB-BB9557D5014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4225250089965988"/>
          <c:y val="0.46905408392917908"/>
          <c:w val="0.24113970287288772"/>
          <c:h val="0.52137183845462154"/>
        </c:manualLayou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microsoft.com/office/2011/relationships/webextension" Target="../webextensions/webextension1.xml"/></Relationships>
</file>

<file path=xl/drawings/drawing1.xml><?xml version="1.0" encoding="utf-8"?>
<xdr:wsDr xmlns:xdr="http://schemas.openxmlformats.org/drawingml/2006/spreadsheetDrawing" xmlns:a="http://schemas.openxmlformats.org/drawingml/2006/main">
  <xdr:twoCellAnchor>
    <xdr:from>
      <xdr:col>9</xdr:col>
      <xdr:colOff>888999</xdr:colOff>
      <xdr:row>0</xdr:row>
      <xdr:rowOff>87309</xdr:rowOff>
    </xdr:from>
    <xdr:to>
      <xdr:col>32</xdr:col>
      <xdr:colOff>314327</xdr:colOff>
      <xdr:row>0</xdr:row>
      <xdr:rowOff>555622</xdr:rowOff>
    </xdr:to>
    <xdr:sp macro="" textlink="">
      <xdr:nvSpPr>
        <xdr:cNvPr id="8" name="TextBox 7">
          <a:extLst>
            <a:ext uri="{FF2B5EF4-FFF2-40B4-BE49-F238E27FC236}">
              <a16:creationId xmlns:a16="http://schemas.microsoft.com/office/drawing/2014/main" id="{59CA6649-D78C-4311-9958-9D83F2FCF0B6}"/>
            </a:ext>
          </a:extLst>
        </xdr:cNvPr>
        <xdr:cNvSpPr txBox="1"/>
      </xdr:nvSpPr>
      <xdr:spPr>
        <a:xfrm>
          <a:off x="8374062" y="87309"/>
          <a:ext cx="2132015" cy="46831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xdr:from>
      <xdr:col>4</xdr:col>
      <xdr:colOff>79374</xdr:colOff>
      <xdr:row>0</xdr:row>
      <xdr:rowOff>39679</xdr:rowOff>
    </xdr:from>
    <xdr:to>
      <xdr:col>9</xdr:col>
      <xdr:colOff>650874</xdr:colOff>
      <xdr:row>0</xdr:row>
      <xdr:rowOff>1063625</xdr:rowOff>
    </xdr:to>
    <xdr:sp macro="" textlink="">
      <xdr:nvSpPr>
        <xdr:cNvPr id="5" name="TextBox 4">
          <a:extLst>
            <a:ext uri="{FF2B5EF4-FFF2-40B4-BE49-F238E27FC236}">
              <a16:creationId xmlns:a16="http://schemas.microsoft.com/office/drawing/2014/main" id="{7B6B7176-2DE2-4ADB-87B2-03A3E16B9B13}"/>
            </a:ext>
          </a:extLst>
        </xdr:cNvPr>
        <xdr:cNvSpPr txBox="1"/>
      </xdr:nvSpPr>
      <xdr:spPr>
        <a:xfrm>
          <a:off x="5072062" y="39679"/>
          <a:ext cx="3667125" cy="1023946"/>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br>
            <a:rPr lang="en-US" sz="1100" b="0" baseline="0"/>
          </a:br>
          <a:r>
            <a:rPr lang="en-US" sz="1100" b="0" i="1" baseline="0"/>
            <a:t>Example: A nursing home averaging 300 total nurse staff hours and 100 residents per day would have a 3.0 Total Nurse Staff HPRD (300/100 = 3.0)</a:t>
          </a:r>
          <a:endParaRPr lang="en-US" sz="1100" i="1"/>
        </a:p>
      </xdr:txBody>
    </xdr:sp>
    <xdr:clientData/>
  </xdr:twoCellAnchor>
  <xdr:twoCellAnchor editAs="absolute">
    <xdr:from>
      <xdr:col>1</xdr:col>
      <xdr:colOff>28575</xdr:colOff>
      <xdr:row>0</xdr:row>
      <xdr:rowOff>79374</xdr:rowOff>
    </xdr:from>
    <xdr:to>
      <xdr:col>1</xdr:col>
      <xdr:colOff>1702595</xdr:colOff>
      <xdr:row>0</xdr:row>
      <xdr:rowOff>1524000</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63B596C3-D495-4B1D-8FA5-D8CC5AE71F21}"/>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560389" y="79374"/>
              <a:ext cx="1392238" cy="140493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202406</xdr:colOff>
      <xdr:row>0</xdr:row>
      <xdr:rowOff>154781</xdr:rowOff>
    </xdr:from>
    <xdr:to>
      <xdr:col>42</xdr:col>
      <xdr:colOff>738188</xdr:colOff>
      <xdr:row>0</xdr:row>
      <xdr:rowOff>440531</xdr:rowOff>
    </xdr:to>
    <xdr:sp macro="" textlink="">
      <xdr:nvSpPr>
        <xdr:cNvPr id="6" name="TextBox 5">
          <a:extLst>
            <a:ext uri="{FF2B5EF4-FFF2-40B4-BE49-F238E27FC236}">
              <a16:creationId xmlns:a16="http://schemas.microsoft.com/office/drawing/2014/main" id="{B4CFACC9-897D-4F47-8A5D-B9481886B9CC}"/>
            </a:ext>
          </a:extLst>
        </xdr:cNvPr>
        <xdr:cNvSpPr txBox="1"/>
      </xdr:nvSpPr>
      <xdr:spPr>
        <a:xfrm>
          <a:off x="9600406" y="154781"/>
          <a:ext cx="3178970" cy="285750"/>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p>
        <a:p>
          <a:r>
            <a:rPr lang="en-US" sz="1100" baseline="0"/>
            <a:t>.</a:t>
          </a:r>
          <a:endParaRPr lang="en-US" sz="1100"/>
        </a:p>
      </xdr:txBody>
    </xdr:sp>
    <xdr:clientData/>
  </xdr:twoCellAnchor>
  <xdr:twoCellAnchor editAs="absolute">
    <xdr:from>
      <xdr:col>1</xdr:col>
      <xdr:colOff>9524</xdr:colOff>
      <xdr:row>0</xdr:row>
      <xdr:rowOff>103188</xdr:rowOff>
    </xdr:from>
    <xdr:to>
      <xdr:col>1</xdr:col>
      <xdr:colOff>1714500</xdr:colOff>
      <xdr:row>0</xdr:row>
      <xdr:rowOff>1531938</xdr:rowOff>
    </xdr:to>
    <mc:AlternateContent xmlns:mc="http://schemas.openxmlformats.org/markup-compatibility/2006" xmlns:sle15="http://schemas.microsoft.com/office/drawing/2012/slicer">
      <mc:Choice Requires="sle15">
        <xdr:graphicFrame macro="">
          <xdr:nvGraphicFramePr>
            <xdr:cNvPr id="2" name="County 1">
              <a:extLst>
                <a:ext uri="{FF2B5EF4-FFF2-40B4-BE49-F238E27FC236}">
                  <a16:creationId xmlns:a16="http://schemas.microsoft.com/office/drawing/2014/main" id="{BD82DE43-63C7-45F9-B4D9-56B532DE2D3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48480" y="106363"/>
              <a:ext cx="1701801" cy="14287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217485</xdr:colOff>
      <xdr:row>0</xdr:row>
      <xdr:rowOff>330201</xdr:rowOff>
    </xdr:from>
    <xdr:to>
      <xdr:col>25</xdr:col>
      <xdr:colOff>833436</xdr:colOff>
      <xdr:row>0</xdr:row>
      <xdr:rowOff>595312</xdr:rowOff>
    </xdr:to>
    <xdr:sp macro="" textlink="">
      <xdr:nvSpPr>
        <xdr:cNvPr id="5" name="TextBox 4">
          <a:extLst>
            <a:ext uri="{FF2B5EF4-FFF2-40B4-BE49-F238E27FC236}">
              <a16:creationId xmlns:a16="http://schemas.microsoft.com/office/drawing/2014/main" id="{ED0FBAA7-B83D-4430-9AF3-348DCE85AB17}"/>
            </a:ext>
          </a:extLst>
        </xdr:cNvPr>
        <xdr:cNvSpPr txBox="1"/>
      </xdr:nvSpPr>
      <xdr:spPr>
        <a:xfrm>
          <a:off x="11516516" y="330201"/>
          <a:ext cx="3259139" cy="265111"/>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absolute">
    <xdr:from>
      <xdr:col>0</xdr:col>
      <xdr:colOff>535780</xdr:colOff>
      <xdr:row>0</xdr:row>
      <xdr:rowOff>139700</xdr:rowOff>
    </xdr:from>
    <xdr:to>
      <xdr:col>1</xdr:col>
      <xdr:colOff>1726406</xdr:colOff>
      <xdr:row>0</xdr:row>
      <xdr:rowOff>1579563</xdr:rowOff>
    </xdr:to>
    <mc:AlternateContent xmlns:mc="http://schemas.openxmlformats.org/markup-compatibility/2006" xmlns:sle15="http://schemas.microsoft.com/office/drawing/2012/slicer">
      <mc:Choice Requires="sle15">
        <xdr:graphicFrame macro="">
          <xdr:nvGraphicFramePr>
            <xdr:cNvPr id="2" name="County 2">
              <a:extLst>
                <a:ext uri="{FF2B5EF4-FFF2-40B4-BE49-F238E27FC236}">
                  <a16:creationId xmlns:a16="http://schemas.microsoft.com/office/drawing/2014/main" id="{974FE6BA-A04F-4A6E-9133-FC0D33418DA8}"/>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31812" y="142875"/>
              <a:ext cx="1785938" cy="143668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202825</xdr:colOff>
      <xdr:row>0</xdr:row>
      <xdr:rowOff>76200</xdr:rowOff>
    </xdr:from>
    <xdr:to>
      <xdr:col>10</xdr:col>
      <xdr:colOff>285750</xdr:colOff>
      <xdr:row>22</xdr:row>
      <xdr:rowOff>2985</xdr:rowOff>
    </xdr:to>
    <mc:AlternateContent xmlns:mc="http://schemas.openxmlformats.org/markup-compatibility/2006">
      <mc:Choice xmlns:we="http://schemas.microsoft.com/office/webextensions/webextension/2010/11" Requires="we">
        <xdr:graphicFrame macro="">
          <xdr:nvGraphicFramePr>
            <xdr:cNvPr id="2" name="Add-in 1" title="People Graph">
              <a:extLst>
                <a:ext uri="{FF2B5EF4-FFF2-40B4-BE49-F238E27FC236}">
                  <a16:creationId xmlns:a16="http://schemas.microsoft.com/office/drawing/2014/main" id="{2A5CF55E-C8AB-46AF-8527-CEFB5615391D}"/>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2" name="Add-in 1" title="People Graph">
              <a:extLst>
                <a:ext uri="{FF2B5EF4-FFF2-40B4-BE49-F238E27FC236}">
                  <a16:creationId xmlns:a16="http://schemas.microsoft.com/office/drawing/2014/main" id="{2A5CF55E-C8AB-46AF-8527-CEFB5615391D}"/>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twoCellAnchor>
    <xdr:from>
      <xdr:col>5</xdr:col>
      <xdr:colOff>190262</xdr:colOff>
      <xdr:row>10</xdr:row>
      <xdr:rowOff>30960</xdr:rowOff>
    </xdr:from>
    <xdr:to>
      <xdr:col>10</xdr:col>
      <xdr:colOff>47272</xdr:colOff>
      <xdr:row>17</xdr:row>
      <xdr:rowOff>44801</xdr:rowOff>
    </xdr:to>
    <xdr:sp macro="" textlink="">
      <xdr:nvSpPr>
        <xdr:cNvPr id="5" name="TextBox 4">
          <a:extLst>
            <a:ext uri="{FF2B5EF4-FFF2-40B4-BE49-F238E27FC236}">
              <a16:creationId xmlns:a16="http://schemas.microsoft.com/office/drawing/2014/main" id="{A156E356-492A-4426-B996-8C02636262BC}"/>
            </a:ext>
          </a:extLst>
        </xdr:cNvPr>
        <xdr:cNvSpPr txBox="1"/>
      </xdr:nvSpPr>
      <xdr:spPr>
        <a:xfrm>
          <a:off x="3238262" y="1840710"/>
          <a:ext cx="2905010" cy="1280666"/>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200"/>
            <a:t>Nursing home residents require </a:t>
          </a:r>
          <a:r>
            <a:rPr lang="en-US" sz="1200" b="0" i="0">
              <a:solidFill>
                <a:schemeClr val="dk1"/>
              </a:solidFill>
              <a:effectLst/>
              <a:latin typeface="+mn-lt"/>
              <a:ea typeface="+mn-ea"/>
              <a:cs typeface="+mn-cs"/>
            </a:rPr>
            <a:t>at least </a:t>
          </a:r>
          <a:r>
            <a:rPr lang="en-US" sz="2000" b="1" i="0">
              <a:solidFill>
                <a:srgbClr val="A22E65"/>
              </a:solidFill>
              <a:effectLst/>
              <a:latin typeface="+mn-lt"/>
              <a:ea typeface="+mn-ea"/>
              <a:cs typeface="+mn-cs"/>
            </a:rPr>
            <a:t>4.10 total nurse staff hours and</a:t>
          </a:r>
          <a:r>
            <a:rPr lang="en-US" sz="2000" b="0" i="0">
              <a:solidFill>
                <a:srgbClr val="A22E65"/>
              </a:solidFill>
              <a:effectLst/>
              <a:latin typeface="+mn-lt"/>
              <a:ea typeface="+mn-ea"/>
              <a:cs typeface="+mn-cs"/>
            </a:rPr>
            <a:t> </a:t>
          </a:r>
          <a:r>
            <a:rPr lang="en-US" sz="2000" b="1" i="0">
              <a:solidFill>
                <a:srgbClr val="A22E65"/>
              </a:solidFill>
              <a:effectLst/>
              <a:latin typeface="+mn-lt"/>
              <a:ea typeface="+mn-ea"/>
              <a:cs typeface="+mn-cs"/>
            </a:rPr>
            <a:t>0.75 RN hours</a:t>
          </a:r>
          <a:r>
            <a:rPr lang="en-US" sz="2000" b="0" i="0">
              <a:solidFill>
                <a:srgbClr val="A22E65"/>
              </a:solidFill>
              <a:effectLst/>
              <a:latin typeface="+mn-lt"/>
              <a:ea typeface="+mn-ea"/>
              <a:cs typeface="+mn-cs"/>
            </a:rPr>
            <a:t> </a:t>
          </a:r>
          <a:r>
            <a:rPr lang="en-US" sz="1200" b="0" i="0">
              <a:solidFill>
                <a:schemeClr val="dk1"/>
              </a:solidFill>
              <a:effectLst/>
              <a:latin typeface="+mn-lt"/>
              <a:ea typeface="+mn-ea"/>
              <a:cs typeface="+mn-cs"/>
            </a:rPr>
            <a:t>t</a:t>
          </a:r>
          <a:r>
            <a:rPr lang="en-US" sz="1200" b="0" i="0" baseline="0">
              <a:solidFill>
                <a:schemeClr val="dk1"/>
              </a:solidFill>
              <a:effectLst/>
              <a:latin typeface="+mn-lt"/>
              <a:ea typeface="+mn-ea"/>
              <a:cs typeface="+mn-cs"/>
            </a:rPr>
            <a:t>o receive </a:t>
          </a:r>
          <a:r>
            <a:rPr lang="en-US" sz="1200" b="0" i="0">
              <a:solidFill>
                <a:schemeClr val="dk1"/>
              </a:solidFill>
              <a:effectLst/>
              <a:latin typeface="+mn-lt"/>
              <a:ea typeface="+mn-ea"/>
              <a:cs typeface="+mn-cs"/>
            </a:rPr>
            <a:t>sufficient clinical care, according to a landmark 2001 federal study.</a:t>
          </a:r>
          <a:endParaRPr lang="en-US" sz="1200"/>
        </a:p>
      </xdr:txBody>
    </xdr:sp>
    <xdr:clientData/>
  </xdr:twoCellAnchor>
  <xdr:twoCellAnchor>
    <xdr:from>
      <xdr:col>0</xdr:col>
      <xdr:colOff>221588</xdr:colOff>
      <xdr:row>22</xdr:row>
      <xdr:rowOff>158752</xdr:rowOff>
    </xdr:from>
    <xdr:to>
      <xdr:col>9</xdr:col>
      <xdr:colOff>465667</xdr:colOff>
      <xdr:row>25</xdr:row>
      <xdr:rowOff>135469</xdr:rowOff>
    </xdr:to>
    <xdr:sp macro="" textlink="">
      <xdr:nvSpPr>
        <xdr:cNvPr id="8" name="TextBox 7">
          <a:extLst>
            <a:ext uri="{FF2B5EF4-FFF2-40B4-BE49-F238E27FC236}">
              <a16:creationId xmlns:a16="http://schemas.microsoft.com/office/drawing/2014/main" id="{B55B1D12-AB2C-40C4-A54B-381393530453}"/>
            </a:ext>
          </a:extLst>
        </xdr:cNvPr>
        <xdr:cNvSpPr txBox="1"/>
      </xdr:nvSpPr>
      <xdr:spPr>
        <a:xfrm>
          <a:off x="221588" y="4116919"/>
          <a:ext cx="5768579" cy="51646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t>HPRD</a:t>
          </a:r>
          <a:r>
            <a:rPr lang="en-US" sz="900" b="0" baseline="0"/>
            <a:t> (Hours Per Resident Day) is calculated by dividing daily staff hours by resident census. </a:t>
          </a:r>
          <a:br>
            <a:rPr lang="en-US" sz="900" b="0" i="1" baseline="0"/>
          </a:br>
          <a:r>
            <a:rPr lang="en-US" sz="900" b="0" i="1" baseline="0"/>
            <a:t>Example: A nursing home averaging 300 total nurse staff hours and 100 residents would have 3.0 total nurse staff HPRD (300/100 = 3.0).</a:t>
          </a:r>
          <a:endParaRPr lang="en-US" sz="900" i="1"/>
        </a:p>
      </xdr:txBody>
    </xdr:sp>
    <xdr:clientData/>
  </xdr:twoCellAnchor>
  <xdr:twoCellAnchor>
    <xdr:from>
      <xdr:col>0</xdr:col>
      <xdr:colOff>226481</xdr:colOff>
      <xdr:row>26</xdr:row>
      <xdr:rowOff>56653</xdr:rowOff>
    </xdr:from>
    <xdr:to>
      <xdr:col>9</xdr:col>
      <xdr:colOff>448732</xdr:colOff>
      <xdr:row>29</xdr:row>
      <xdr:rowOff>49917</xdr:rowOff>
    </xdr:to>
    <xdr:sp macro="" textlink="">
      <xdr:nvSpPr>
        <xdr:cNvPr id="10" name="TextBox 9">
          <a:extLst>
            <a:ext uri="{FF2B5EF4-FFF2-40B4-BE49-F238E27FC236}">
              <a16:creationId xmlns:a16="http://schemas.microsoft.com/office/drawing/2014/main" id="{4203CC6C-8975-4DBD-A22E-26B5BE2B02E8}"/>
            </a:ext>
          </a:extLst>
        </xdr:cNvPr>
        <xdr:cNvSpPr txBox="1"/>
      </xdr:nvSpPr>
      <xdr:spPr>
        <a:xfrm>
          <a:off x="226481" y="4762003"/>
          <a:ext cx="5708651" cy="53618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i="0">
              <a:solidFill>
                <a:schemeClr val="dk1"/>
              </a:solidFill>
              <a:effectLst/>
              <a:latin typeface="+mn-lt"/>
              <a:ea typeface="+mn-ea"/>
              <a:cs typeface="+mn-cs"/>
            </a:rPr>
            <a:t>Note: Total Nurse Staff hours combine hours from RNs (incl. Admin &amp; DON), LPNs (incl. Admin), CNAs, Med Aide/Tech, and NA in Training. RN Staff HPRD includes RN Admin &amp; RN DON unless indicated otherwise.</a:t>
          </a:r>
          <a:r>
            <a:rPr lang="en-US" sz="900" b="0" i="0" baseline="0">
              <a:solidFill>
                <a:schemeClr val="dk1"/>
              </a:solidFill>
              <a:effectLst/>
              <a:latin typeface="+mn-lt"/>
              <a:ea typeface="+mn-ea"/>
              <a:cs typeface="+mn-cs"/>
            </a:rPr>
            <a:t> </a:t>
          </a:r>
          <a:r>
            <a:rPr lang="en-US" sz="900" b="0" i="0">
              <a:solidFill>
                <a:schemeClr val="dk1"/>
              </a:solidFill>
              <a:effectLst/>
              <a:latin typeface="+mn-lt"/>
              <a:ea typeface="+mn-ea"/>
              <a:cs typeface="+mn-cs"/>
            </a:rPr>
            <a:t>Previous LTCCC staffing reports cited "Direct Care Staff HPRD" which excluded Admin &amp; DON, Med Aide/Tech, and NA in Training.</a:t>
          </a:r>
          <a:endParaRPr lang="en-US" sz="900" b="0"/>
        </a:p>
      </xdr:txBody>
    </xdr:sp>
    <xdr:clientData/>
  </xdr:twoCellAnchor>
  <xdr:twoCellAnchor>
    <xdr:from>
      <xdr:col>11</xdr:col>
      <xdr:colOff>602171</xdr:colOff>
      <xdr:row>0</xdr:row>
      <xdr:rowOff>105595</xdr:rowOff>
    </xdr:from>
    <xdr:to>
      <xdr:col>21</xdr:col>
      <xdr:colOff>295274</xdr:colOff>
      <xdr:row>23</xdr:row>
      <xdr:rowOff>29634</xdr:rowOff>
    </xdr:to>
    <xdr:grpSp>
      <xdr:nvGrpSpPr>
        <xdr:cNvPr id="6" name="Group 5">
          <a:extLst>
            <a:ext uri="{FF2B5EF4-FFF2-40B4-BE49-F238E27FC236}">
              <a16:creationId xmlns:a16="http://schemas.microsoft.com/office/drawing/2014/main" id="{CE1B8786-1340-462A-B428-7587AFACAD65}"/>
            </a:ext>
          </a:extLst>
        </xdr:cNvPr>
        <xdr:cNvGrpSpPr/>
      </xdr:nvGrpSpPr>
      <xdr:grpSpPr>
        <a:xfrm>
          <a:off x="8006271" y="105595"/>
          <a:ext cx="6424103" cy="4305539"/>
          <a:chOff x="7304596" y="102205"/>
          <a:chExt cx="5795453" cy="4089641"/>
        </a:xfrm>
      </xdr:grpSpPr>
      <xdr:graphicFrame macro="">
        <xdr:nvGraphicFramePr>
          <xdr:cNvPr id="9" name="Chart 8">
            <a:extLst>
              <a:ext uri="{FF2B5EF4-FFF2-40B4-BE49-F238E27FC236}">
                <a16:creationId xmlns:a16="http://schemas.microsoft.com/office/drawing/2014/main" id="{F3026CC1-2A2E-498F-901B-483D6D6E5434}"/>
              </a:ext>
            </a:extLst>
          </xdr:cNvPr>
          <xdr:cNvGraphicFramePr>
            <a:graphicFrameLocks/>
          </xdr:cNvGraphicFramePr>
        </xdr:nvGraphicFramePr>
        <xdr:xfrm>
          <a:off x="7304596" y="102205"/>
          <a:ext cx="5795453" cy="4089641"/>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1" name="TextBox 1">
            <a:extLst>
              <a:ext uri="{FF2B5EF4-FFF2-40B4-BE49-F238E27FC236}">
                <a16:creationId xmlns:a16="http://schemas.microsoft.com/office/drawing/2014/main" id="{95B1FA83-A512-463B-AB46-DBB74A4A81D1}"/>
              </a:ext>
            </a:extLst>
          </xdr:cNvPr>
          <xdr:cNvSpPr txBox="1"/>
        </xdr:nvSpPr>
        <xdr:spPr>
          <a:xfrm>
            <a:off x="11554128" y="989543"/>
            <a:ext cx="1515534" cy="64558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solidFill>
                  <a:schemeClr val="accent1"/>
                </a:solidFill>
              </a:rPr>
              <a:t>All RN - Blue</a:t>
            </a:r>
            <a:br>
              <a:rPr lang="en-US" sz="1100" b="1">
                <a:solidFill>
                  <a:schemeClr val="accent6">
                    <a:lumMod val="50000"/>
                  </a:schemeClr>
                </a:solidFill>
              </a:rPr>
            </a:br>
            <a:r>
              <a:rPr lang="en-US" sz="1100" b="1">
                <a:solidFill>
                  <a:schemeClr val="tx1"/>
                </a:solidFill>
              </a:rPr>
              <a:t>All LPN - Black/Grey</a:t>
            </a:r>
            <a:br>
              <a:rPr lang="en-US" sz="1100" b="1">
                <a:solidFill>
                  <a:schemeClr val="accent6">
                    <a:lumMod val="50000"/>
                  </a:schemeClr>
                </a:solidFill>
              </a:rPr>
            </a:br>
            <a:r>
              <a:rPr lang="en-US" sz="1100" b="1">
                <a:solidFill>
                  <a:schemeClr val="accent6">
                    <a:lumMod val="50000"/>
                  </a:schemeClr>
                </a:solidFill>
              </a:rPr>
              <a:t>CNA/NA/Med - Green</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166459</xdr:colOff>
      <xdr:row>0</xdr:row>
      <xdr:rowOff>122464</xdr:rowOff>
    </xdr:from>
    <xdr:to>
      <xdr:col>0</xdr:col>
      <xdr:colOff>6771593</xdr:colOff>
      <xdr:row>42</xdr:row>
      <xdr:rowOff>26421</xdr:rowOff>
    </xdr:to>
    <xdr:sp macro="" textlink="">
      <xdr:nvSpPr>
        <xdr:cNvPr id="3" name="TextBox 2">
          <a:extLst>
            <a:ext uri="{FF2B5EF4-FFF2-40B4-BE49-F238E27FC236}">
              <a16:creationId xmlns:a16="http://schemas.microsoft.com/office/drawing/2014/main" id="{2C235740-4FEA-44A6-86E6-5DC066F2854F}"/>
            </a:ext>
          </a:extLst>
        </xdr:cNvPr>
        <xdr:cNvSpPr txBox="1"/>
      </xdr:nvSpPr>
      <xdr:spPr>
        <a:xfrm>
          <a:off x="166459" y="122464"/>
          <a:ext cx="6605134" cy="866695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has been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offices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2021 staffing report, visit https://nursinghome411.org/staffing-q1-2021/.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Q1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Q1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 Instruments/NursingHomeQualityInits/Downloads/PBJ-Policy-Manual-Final-V25-11-19-2018.pdf</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83DE04E-40D4-4337-919B-B64335B4995B}" sourceName="County">
  <extLst>
    <x:ext xmlns:x15="http://schemas.microsoft.com/office/spreadsheetml/2010/11/main" uri="{2F2917AC-EB37-4324-AD4E-5DD8C200BD13}">
      <x15:tableSlicerCache tableId="3"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7083A313-A703-4C8C-B837-B10941335828}" sourceName="County">
  <extLst>
    <x:ext xmlns:x15="http://schemas.microsoft.com/office/spreadsheetml/2010/11/main" uri="{2F2917AC-EB37-4324-AD4E-5DD8C200BD13}">
      <x15:tableSlicerCache tableId="8"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A5DE06E-BF00-45F8-A8C2-5B8565D5A624}" sourceName="County">
  <extLst>
    <x:ext xmlns:x15="http://schemas.microsoft.com/office/spreadsheetml/2010/11/main" uri="{2F2917AC-EB37-4324-AD4E-5DD8C200BD13}">
      <x15:tableSlicerCache tableId="9"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81062842-403B-4168-AB4E-F17B70115713}" cache="Slicer_County" caption="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9BC920D2-DFE3-4A03-9BE7-BC0D080ABDC1}" cache="Slicer_County1" caption="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C4F064B8-CCCC-452D-822A-E7E34191A948}" cache="Slicer_County2" caption="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536FF5-3BBC-41F9-96AD-E204452DCD02}" name="Table3" displayName="Table3" ref="A1:AG353" totalsRowShown="0" headerRowDxfId="118">
  <autoFilter ref="A1:AG353" xr:uid="{09536FF5-3BBC-41F9-96AD-E204452DCD02}"/>
  <tableColumns count="33">
    <tableColumn id="1" xr3:uid="{06E4F740-452B-4BCF-B8D3-B15889B509D1}" name="State"/>
    <tableColumn id="3" xr3:uid="{F97657CA-329B-429A-9FE4-2B13E2CFF5AB}" name="Provider"/>
    <tableColumn id="4" xr3:uid="{86F17C1B-9203-4A61-8937-61D9A95BE0F8}" name="City"/>
    <tableColumn id="5" xr3:uid="{40B53FFB-DABE-4901-B441-4A60B0C25724}" name="County"/>
    <tableColumn id="6" xr3:uid="{9CA9DE4D-E403-4E7B-BC8B-BF78F8F01E79}" name="MDS Census" dataDxfId="117"/>
    <tableColumn id="30" xr3:uid="{627E180D-419B-40F5-8066-824329085F3B}" name="Total Nurse Staff HPRD" dataDxfId="116">
      <calculatedColumnFormula>Table3[[#This Row],[Total Hours Nurse Staffing]]/Table3[[#This Row],[MDS Census]]</calculatedColumnFormula>
    </tableColumn>
    <tableColumn id="37" xr3:uid="{0BCC5526-4E2E-4B6F-B453-69C7B13CC310}" name="Total Direct Care Staff HPRD" dataDxfId="115">
      <calculatedColumnFormula>Table3[[#This Row],[Total Direct Care Staff Hours]]/Table3[[#This Row],[MDS Census]]</calculatedColumnFormula>
    </tableColumn>
    <tableColumn id="31" xr3:uid="{A95C0F09-DE66-4354-94BD-61768990513C}" name="Total RN Staff HPRD" dataDxfId="114">
      <calculatedColumnFormula>Table3[[#This Row],[Total RN Hours (w/ Admin, DON)]]/Table3[[#This Row],[MDS Census]]</calculatedColumnFormula>
    </tableColumn>
    <tableColumn id="38" xr3:uid="{88A7BA20-51C3-4919-B053-DCFE8121F6CE}" name="Total RN Care Staff HPRD (excl. Admin/DON)" dataDxfId="113">
      <calculatedColumnFormula>Table3[[#This Row],[RN Hours (excl. Admin, DON)]]/Table3[[#This Row],[MDS Census]]</calculatedColumnFormula>
    </tableColumn>
    <tableColumn id="29" xr3:uid="{6F76298A-C7D7-4BE0-8623-294427217C26}" name="Total Hours Nurse Staffing" dataDxfId="112">
      <calculatedColumnFormula>SUM(L2,P2,S2)</calculatedColumnFormula>
    </tableColumn>
    <tableColumn id="25" xr3:uid="{76D80A8A-3FC0-44DB-BD31-568A2D242B91}" name="Total Direct Care Staff Hours" dataDxfId="111">
      <calculatedColumnFormula>SUM(Table3[[#This Row],[RN Hours (excl. Admin, DON)]], Table3[[#This Row],[LPN Hours (excl. Admin)]], Table3[[#This Row],[CNA Hours]], Table3[[#This Row],[NA TR Hours]], Table3[[#This Row],[Med Aide/Tech Hours]])</calculatedColumnFormula>
    </tableColumn>
    <tableColumn id="23" xr3:uid="{756CB329-33D9-4F84-973A-006C4542D7BF}" name="Total RN Hours (w/ Admin, DON)" dataDxfId="110">
      <calculatedColumnFormula>SUM(Table3[[#This Row],[RN Hours (excl. Admin, DON)]:[RN DON Hours]])</calculatedColumnFormula>
    </tableColumn>
    <tableColumn id="9" xr3:uid="{502CF4A0-8F7D-4587-812E-77778A226BDF}" name="RN Hours (excl. Admin, DON)" dataDxfId="109"/>
    <tableColumn id="8" xr3:uid="{2E57BB13-53C3-4EC7-93E7-E58DF773D73B}" name="RN Admin Hours" dataDxfId="108"/>
    <tableColumn id="7" xr3:uid="{C51E47EF-2A48-4961-82AB-AE58B64502E5}" name="RN DON Hours" dataDxfId="107"/>
    <tableColumn id="27" xr3:uid="{BB89040C-0EC9-418D-A894-58069DF16F37}" name="Total LPN Hours (w/ Admin)" dataDxfId="106">
      <calculatedColumnFormula>SUM(Table3[[#This Row],[LPN Hours (excl. Admin)]:[LPN Admin Hours]])</calculatedColumnFormula>
    </tableColumn>
    <tableColumn id="11" xr3:uid="{1E8419CD-0FA8-4AFE-8E4D-D794CED0C7B4}" name="LPN Hours (excl. Admin)" dataDxfId="105"/>
    <tableColumn id="19" xr3:uid="{9D29B1E6-632B-4322-A5A1-5BA56964A17F}" name="LPN Admin Hours" dataDxfId="104"/>
    <tableColumn id="28" xr3:uid="{017F9483-9714-4E1E-AFC8-28EB7CBB78BB}" name="Total CNA, NA TR, Med Aide/Tech Hours" dataDxfId="103">
      <calculatedColumnFormula>SUM(Table3[[#This Row],[CNA Hours]], Table3[[#This Row],[NA TR Hours]], Table3[[#This Row],[Med Aide/Tech Hours]])</calculatedColumnFormula>
    </tableColumn>
    <tableColumn id="13" xr3:uid="{EEDFD5CB-0276-47CD-8985-7E534C98E6A7}" name="CNA Hours" dataDxfId="102"/>
    <tableColumn id="15" xr3:uid="{CCF9B0D5-9A35-4758-A6FB-F3EB8350DF75}" name="NA TR Hours" dataDxfId="101"/>
    <tableColumn id="21" xr3:uid="{BE0AF679-44B6-4B58-8CC7-030D60B3563A}" name="Med Aide/Tech Hours" dataDxfId="100"/>
    <tableColumn id="26" xr3:uid="{E34F1CA0-A87A-4C62-8632-F4FEA904139D}" name="Total Contract Hours" dataDxfId="99">
      <calculatedColumnFormula>SUM(Table3[[#This Row],[RN Hours Contract]:[Med Aide Hours Contract]])</calculatedColumnFormula>
    </tableColumn>
    <tableColumn id="10" xr3:uid="{CB459D4A-4B79-451F-BD66-5EE33B28DB77}" name="RN Hours Contract" dataDxfId="98"/>
    <tableColumn id="20" xr3:uid="{E2209211-9FDF-49A4-A689-D46F9DE1CA38}" name="RN Admin Hours Contract" dataDxfId="97"/>
    <tableColumn id="22" xr3:uid="{8F951206-33E7-421B-A0DF-9CEBA90B696F}" name="RN DON Hours Contract" dataDxfId="96"/>
    <tableColumn id="12" xr3:uid="{4853F394-88FF-4789-A71C-5372D01B194F}" name="LPN Hours Contract" dataDxfId="95"/>
    <tableColumn id="18" xr3:uid="{AEA7A833-E19D-427E-93F0-50FD28734C68}" name="LPN Admin Hours Contract" dataDxfId="94"/>
    <tableColumn id="14" xr3:uid="{F3015C32-C3EE-4B02-8D0D-9F643575B2EE}" name="CNA Hours Contract" dataDxfId="93"/>
    <tableColumn id="16" xr3:uid="{7F821D40-17ED-4E9C-90EA-D495B14E952F}" name="NA TR Hours Contract" dataDxfId="92"/>
    <tableColumn id="17" xr3:uid="{B9506578-92F9-41CD-92A7-DC6C815CF9A2}" name="Med Aide Hours Contract" dataDxfId="91"/>
    <tableColumn id="2" xr3:uid="{D30F26D2-9DE6-4E67-A87E-BAF76BE6A003}" name="Provider Number" dataDxfId="90"/>
    <tableColumn id="32" xr3:uid="{41ED9CBB-018E-4FD0-A7D9-32C7BDB87C33}" name="Region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7D472E6-0039-48B1-870C-FB625903C368}" name="Table39" displayName="Table39" ref="A1:AQ353" totalsRowShown="0" headerRowDxfId="89">
  <autoFilter ref="A1:AQ353" xr:uid="{09536FF5-3BBC-41F9-96AD-E204452DCD02}"/>
  <tableColumns count="43">
    <tableColumn id="1" xr3:uid="{CC8B46D9-1EEE-4937-9953-ADBBE9A5BB40}" name="State"/>
    <tableColumn id="3" xr3:uid="{128A75AE-25D3-484F-BE1E-23098DC73E78}" name="Provider"/>
    <tableColumn id="4" xr3:uid="{5852F418-2DF1-448E-8508-7785ACA349BA}" name="City"/>
    <tableColumn id="5" xr3:uid="{FCF7B72E-AB6B-49C8-9BCD-FB119427E074}" name="County"/>
    <tableColumn id="6" xr3:uid="{88E32E0D-6998-4C68-BAF0-417D978B6B95}" name="MDS Census" dataDxfId="88"/>
    <tableColumn id="29" xr3:uid="{9A096EC6-E0EC-49A5-B8CE-DE572147F061}" name="Total Hours Nurse Staffing" dataDxfId="87">
      <calculatedColumnFormula>SUM(I2,U2,AD2)</calculatedColumnFormula>
    </tableColumn>
    <tableColumn id="26" xr3:uid="{0D502EA3-8B73-4E53-B9C7-26F240A87575}" name="Total Contract Hours" dataDxfId="86">
      <calculatedColumnFormula>SUM(Table39[[#This Row],[RN Hours Contract (W/ Admin, DON)]], Table39[[#This Row],[LPN Contract Hours (w/ Admin)]], Table39[[#This Row],[CNA/NA/Med Aide Contract Hours]])</calculatedColumnFormula>
    </tableColumn>
    <tableColumn id="33" xr3:uid="{590BA50A-40A3-48BC-9110-88700F13FF18}" name="Percent Contract Hours" dataDxfId="85">
      <calculatedColumnFormula>Table39[[#This Row],[Total Contract Hours]]/Table39[[#This Row],[Total Hours Nurse Staffing]]</calculatedColumnFormula>
    </tableColumn>
    <tableColumn id="23" xr3:uid="{B02D4CD1-018F-4B81-BBA7-F799E34C453E}" name="RN Hours (w/ Admin, DON)" dataDxfId="84">
      <calculatedColumnFormula>SUM(Table39[[#This Row],[RN Hours]], Table39[[#This Row],[RN Admin Hours]], Table39[[#This Row],[RN DON Hours]])</calculatedColumnFormula>
    </tableColumn>
    <tableColumn id="50" xr3:uid="{D99951CB-6DDC-4FF6-9C20-A8D02896E17A}" name="RN Hours Contract (W/ Admin, DON)" dataDxfId="83">
      <calculatedColumnFormula>SUM(M2,P2,S2)</calculatedColumnFormula>
    </tableColumn>
    <tableColumn id="51" xr3:uid="{85A13AF0-E305-46CD-AD37-58866044F50E}" name="Percent RN Contract ALL" dataDxfId="82">
      <calculatedColumnFormula>Table39[[#This Row],[RN Hours Contract (W/ Admin, DON)]]/Table39[[#This Row],[RN Hours (w/ Admin, DON)]]</calculatedColumnFormula>
    </tableColumn>
    <tableColumn id="9" xr3:uid="{B35C4F8E-D214-49B0-B14C-4B9EA2C1EE29}" name="RN Hours" dataDxfId="81"/>
    <tableColumn id="10" xr3:uid="{E2B2F6C1-3AFE-405F-A4E7-C8B1CC2654A1}" name="RN Hours Contract" dataDxfId="80"/>
    <tableColumn id="49" xr3:uid="{91A29E08-E8F1-4A19-AED2-FF5AE1FB2C61}" name="Percent RN Contract" dataDxfId="79">
      <calculatedColumnFormula>Table39[[#This Row],[RN Hours Contract]]/Table39[[#This Row],[RN Hours]]</calculatedColumnFormula>
    </tableColumn>
    <tableColumn id="8" xr3:uid="{ABF1E93F-C7CF-48CC-91D8-134F0B1DF4D9}" name="RN Admin Hours" dataDxfId="78"/>
    <tableColumn id="20" xr3:uid="{3E56146B-6249-46EB-8AA4-4DBE0B9B5421}" name="RN Admin Hours Contract" dataDxfId="77"/>
    <tableColumn id="48" xr3:uid="{80B9191D-7447-4260-9CAD-DB9AA9A86A0F}" name="Percent RN Admin Contract" dataDxfId="76">
      <calculatedColumnFormula>Table39[[#This Row],[RN Admin Hours Contract]]/Table39[[#This Row],[RN Admin Hours]]</calculatedColumnFormula>
    </tableColumn>
    <tableColumn id="7" xr3:uid="{BAC2970C-BDD1-462D-9123-25C541A0D5E0}" name="RN DON Hours" dataDxfId="75"/>
    <tableColumn id="22" xr3:uid="{3833517D-2316-4C62-A456-4293F1C02CAA}" name="RN DON Hours Contract" dataDxfId="74"/>
    <tableColumn id="47" xr3:uid="{ED3DE9AB-4398-4BF2-BD4F-8D0BCEA9F330}" name="Percent RN DON Contract" dataDxfId="0">
      <calculatedColumnFormula>Table39[[#This Row],[RN DON Hours Contract]]/Table39[[#This Row],[RN DON Hours]]</calculatedColumnFormula>
    </tableColumn>
    <tableColumn id="27" xr3:uid="{F06ED4A0-2FE2-4220-8A5F-09FEF2AAB9E6}" name="LPN Hours (w/ Admin)" dataDxfId="73">
      <calculatedColumnFormula>SUM(Table39[[#This Row],[LPN Hours]], Table39[[#This Row],[LPN Admin Hours]])</calculatedColumnFormula>
    </tableColumn>
    <tableColumn id="40" xr3:uid="{9979EEE7-5D52-4C36-A8E4-E87F776355E0}" name="LPN Contract Hours (w/ Admin)" dataDxfId="72">
      <calculatedColumnFormula>Table39[[#This Row],[LPN Hours Contract]]+Table39[[#This Row],[LPN Admin Hours Contract]]</calculatedColumnFormula>
    </tableColumn>
    <tableColumn id="41" xr3:uid="{BECB4C08-07E6-4C10-A68A-AA5BB7539817}" name="Percent LPN ALL Contract" dataDxfId="71">
      <calculatedColumnFormula>V2/U2</calculatedColumnFormula>
    </tableColumn>
    <tableColumn id="11" xr3:uid="{B950DE52-183E-4249-8EE7-C0BA1FE8EDE5}" name="LPN Hours" dataDxfId="70"/>
    <tableColumn id="12" xr3:uid="{1BCCBB0C-1923-4B6E-8C18-8E82CE184E85}" name="LPN Hours Contract" dataDxfId="69"/>
    <tableColumn id="39" xr3:uid="{B8E7B840-747D-4268-AB96-5E91F63E3295}" name="Percent LPN Only Contract" dataDxfId="68">
      <calculatedColumnFormula>Table39[[#This Row],[LPN Hours Contract]]/Table39[[#This Row],[LPN Hours]]</calculatedColumnFormula>
    </tableColumn>
    <tableColumn id="19" xr3:uid="{9C42E2E7-2F11-49A3-9624-EBA3F5361220}" name="LPN Admin Hours" dataDxfId="67"/>
    <tableColumn id="18" xr3:uid="{32DB0C07-27D1-4EC0-9115-4877B3539EAE}" name="LPN Admin Hours Contract" dataDxfId="66"/>
    <tableColumn id="38" xr3:uid="{7B1524E5-E42F-404F-9D4A-4FA34C41913F}" name="Percent LPN Admin Contract" dataDxfId="65">
      <calculatedColumnFormula>Table39[[#This Row],[LPN Admin Hours Contract]]/Table39[[#This Row],[LPN Admin Hours]]</calculatedColumnFormula>
    </tableColumn>
    <tableColumn id="28" xr3:uid="{D0E62840-DD37-4480-BE0C-9E835D873FD6}" name="Total CNA, NA in Training, Med Aide/Tech Hours" dataDxfId="64">
      <calculatedColumnFormula>SUM(Table39[[#This Row],[CNA Hours]], Table39[[#This Row],[NA in Training Hours]], Table39[[#This Row],[Med Aide/Tech Hours]])</calculatedColumnFormula>
    </tableColumn>
    <tableColumn id="42" xr3:uid="{EFE23B84-8ABE-490A-9ABD-5A9130793F53}" name="CNA/NA/Med Aide Contract Hours" dataDxfId="63">
      <calculatedColumnFormula>SUM(Table39[[#This Row],[CNA Hours Contract]], Table39[[#This Row],[NA in Training Hours Contract]], Table39[[#This Row],[Med Aide/Tech Hours Contract]])</calculatedColumnFormula>
    </tableColumn>
    <tableColumn id="37" xr3:uid="{157E4A30-0A42-49E6-A607-1EDF2966CC31}" name="Percent CNA/NA/Med Aide Contract" dataDxfId="62">
      <calculatedColumnFormula>Table39[[#This Row],[CNA/NA/Med Aide Contract Hours]]/Table39[[#This Row],[Total CNA, NA in Training, Med Aide/Tech Hours]]</calculatedColumnFormula>
    </tableColumn>
    <tableColumn id="13" xr3:uid="{18C3245F-B7D5-4358-AF85-6FB1BBDCAC07}" name="CNA Hours" dataDxfId="61"/>
    <tableColumn id="14" xr3:uid="{07B97013-452C-44AF-9AD8-FC02288C357A}" name="CNA Hours Contract" dataDxfId="60"/>
    <tableColumn id="36" xr3:uid="{CF02D1D7-82D8-4218-B6A7-7C578177669E}" name="Percent CNA Contract" dataDxfId="59">
      <calculatedColumnFormula>Table39[[#This Row],[CNA Hours Contract]]/Table39[[#This Row],[CNA Hours]]</calculatedColumnFormula>
    </tableColumn>
    <tableColumn id="15" xr3:uid="{FFE6A969-D693-4555-88AA-D3797B0501BA}" name="NA in Training Hours" dataDxfId="58"/>
    <tableColumn id="16" xr3:uid="{46A4EC38-DA1B-4C5E-9CEC-B3D221CBBAC0}" name="NA in Training Hours Contract" dataDxfId="57"/>
    <tableColumn id="35" xr3:uid="{0CE0981A-9E06-4B22-A744-51AE4F872F2D}" name="Percent NA in Training Contract" dataDxfId="56">
      <calculatedColumnFormula>Table39[[#This Row],[NA in Training Hours Contract]]/Table39[[#This Row],[NA in Training Hours]]</calculatedColumnFormula>
    </tableColumn>
    <tableColumn id="21" xr3:uid="{375DFFDF-2B62-4C86-900F-C4755CE38B1F}" name="Med Aide/Tech Hours" dataDxfId="55"/>
    <tableColumn id="17" xr3:uid="{17526C45-E9B6-4AAC-97AB-F1C395F72323}" name="Med Aide/Tech Hours Contract" dataDxfId="54"/>
    <tableColumn id="34" xr3:uid="{CB1688E2-9917-4F58-83D3-D9B2DA01F8FD}" name="Percent Med Aide/Tech Contract" dataDxfId="53">
      <calculatedColumnFormula>Table39[[#This Row],[Med Aide/Tech Hours Contract]]/Table39[[#This Row],[Med Aide/Tech Hours]]</calculatedColumnFormula>
    </tableColumn>
    <tableColumn id="2" xr3:uid="{10757BCE-E124-41A3-92B7-99EA227A050F}" name="Provider Number" dataDxfId="52"/>
    <tableColumn id="25" xr3:uid="{2DCB068E-C1CA-4E1D-9189-57AB09B91079}" name="Region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838F827-3BF5-44ED-9B10-F2058E8B8E8E}" name="Table2" displayName="Table2" ref="A1:AI353" totalsRowShown="0" headerRowDxfId="51">
  <autoFilter ref="A1:AI353" xr:uid="{0BC5ADF1-15D4-4F74-902E-CBC634AC45F1}"/>
  <tableColumns count="35">
    <tableColumn id="1" xr3:uid="{D91033D2-40AA-471E-9569-FE721E269898}" name="State"/>
    <tableColumn id="3" xr3:uid="{71841179-9722-44FF-96EF-BF9D59E87D8C}" name="Provider"/>
    <tableColumn id="4" xr3:uid="{CD954CE6-F373-495B-9746-D299EE9A7C29}" name="City"/>
    <tableColumn id="5" xr3:uid="{08E6C66F-D933-4B25-B7F8-1E3BF75BAFFE}" name="County"/>
    <tableColumn id="6" xr3:uid="{5811E772-76B6-4F16-B3D1-75619F778370}" name="MDS Census" dataDxfId="50"/>
    <tableColumn id="7" xr3:uid="{D6BB8869-5DAE-4A06-B1A1-0BFA7C9CA5F7}" name="Admin Hours" dataDxfId="49"/>
    <tableColumn id="30" xr3:uid="{640DA1D9-EFC2-440B-9960-2B23A46C4053}" name="Medical Director Hours" dataDxfId="48"/>
    <tableColumn id="8" xr3:uid="{2B840D74-2E92-4BBB-BC87-81B31604C65D}" name="Pharmacist Hours" dataDxfId="47"/>
    <tableColumn id="10" xr3:uid="{0447F5DE-755A-4649-9B47-34DA90345B62}" name="Dietician Hours" dataDxfId="46"/>
    <tableColumn id="28" xr3:uid="{624A65DC-33A9-4162-BA51-5266B2D8BF13}" name="Physician Assistant Hours" dataDxfId="45"/>
    <tableColumn id="29" xr3:uid="{805E7444-5A74-481E-9252-44ADB03D2091}" name="Nurse Practictioner Hours" dataDxfId="44"/>
    <tableColumn id="20" xr3:uid="{04E53EED-CFE8-4BF6-A84C-FBCFA9F3D822}" name="Speech/Language Pathologist Hours" dataDxfId="43"/>
    <tableColumn id="17" xr3:uid="{D9B8FDA2-93C3-44A6-910A-056756CEFD9F}" name="Qualified Social Work Staff Hours" dataDxfId="42"/>
    <tableColumn id="15" xr3:uid="{F7B0519A-62CC-4060-B770-E364BBDBED9B}" name="Other Social Work Staff Hours" dataDxfId="41"/>
    <tableColumn id="34" xr3:uid="{D18CB644-8D21-4D5D-A419-759E1869D3C0}" name="Total Social Work HPRD" dataDxfId="40">
      <calculatedColumnFormula>SUM(Table2[[#This Row],[Qualified Social Work Staff Hours]:[Other Social Work Staff Hours]])/Table2[[#This Row],[MDS Census]]</calculatedColumnFormula>
    </tableColumn>
    <tableColumn id="18" xr3:uid="{621D9A7E-2988-442B-A9E8-5663A7488A26}" name="Qualified Activities Professional Hours" dataDxfId="39"/>
    <tableColumn id="16" xr3:uid="{E4C4A2C7-0F95-4650-ADF8-3C92A54C39AD}" name="Other Activities Professional Hours" dataDxfId="38"/>
    <tableColumn id="33" xr3:uid="{664F35D2-2D81-4ED5-9F7C-8A13A2BE96BD}" name="Combined Activities HPRD" dataDxfId="37">
      <calculatedColumnFormula>SUM(Table2[[#This Row],[Qualified Activities Professional Hours]:[Other Activities Professional Hours]])/Table2[[#This Row],[MDS Census]]</calculatedColumnFormula>
    </tableColumn>
    <tableColumn id="12" xr3:uid="{263E9C5E-8FF7-4F73-8F52-5E8DB1BBC4DD}" name="Occupational Therapist Hours" dataDxfId="36"/>
    <tableColumn id="13" xr3:uid="{9E68089E-EDA2-466D-ADE5-9FCFB07B3EA5}" name="OT Assistant Hours" dataDxfId="35"/>
    <tableColumn id="22" xr3:uid="{902D76C7-AFE6-4733-B53D-A02B86FF4001}" name="OT Aide Hours" dataDxfId="34"/>
    <tableColumn id="35" xr3:uid="{A024FD52-882C-4C0C-A564-724A0E862380}" name="OT HPRD (incl. Assistant &amp; Aide)" dataDxfId="33">
      <calculatedColumnFormula>SUM(Table2[[#This Row],[Occupational Therapist Hours]:[OT Aide Hours]])/Table2[[#This Row],[MDS Census]]</calculatedColumnFormula>
    </tableColumn>
    <tableColumn id="23" xr3:uid="{C9A90AA3-7EDE-4DF1-9D18-43394111EF94}" name="Physical Therapist (PT) Hours" dataDxfId="32"/>
    <tableColumn id="24" xr3:uid="{23ABF890-A0D3-4D5C-8643-2B10738FAAC4}" name="PT Assistant Hours" dataDxfId="31"/>
    <tableColumn id="25" xr3:uid="{3037F839-B242-4ECB-8BD9-E2AAC1ACB427}" name="PT Aide Hours" dataDxfId="30"/>
    <tableColumn id="36" xr3:uid="{C80073E2-A5FF-4B53-A423-37429F8CD824}" name="PT HPRD (incl. Assistant &amp; Aide)" dataDxfId="29">
      <calculatedColumnFormula>SUM(Table2[[#This Row],[Physical Therapist (PT) Hours]:[PT Aide Hours]])/Table2[[#This Row],[MDS Census]]</calculatedColumnFormula>
    </tableColumn>
    <tableColumn id="14" xr3:uid="{86581BD0-C783-4EBA-8CAF-438FA0EC56A2}" name="Mental Health Service Worker Hours" dataDxfId="28"/>
    <tableColumn id="21" xr3:uid="{48B058D5-EF5B-4FD1-9D0E-C53B14906DB7}" name="Therapeutic Recreation Specialist" dataDxfId="27"/>
    <tableColumn id="9" xr3:uid="{CBB25F5F-4EA4-46CB-901E-C3EEF9CF155E}" name="Clinical Nurse Specialist Hours" dataDxfId="26"/>
    <tableColumn id="11" xr3:uid="{5360BF40-71F0-4504-B6C1-B90BB1DB7B1A}" name="Feeding Assistant Hours" dataDxfId="25"/>
    <tableColumn id="26" xr3:uid="{36846341-75B3-4156-84D0-789269AE6E2E}" name="Respiratory Therapy Technician Hours" dataDxfId="24"/>
    <tableColumn id="27" xr3:uid="{A22205CE-B325-46C9-8D59-515A3EC09B62}" name="Respiratory Therapist Hours" dataDxfId="23"/>
    <tableColumn id="31" xr3:uid="{ADCEE907-E18E-441F-AE91-D008BE89AFD9}" name="Other Physician Hours" dataDxfId="22"/>
    <tableColumn id="2" xr3:uid="{4856001E-0ECE-47A2-84B5-E71E0673BA66}" name="Provider Number" dataDxfId="21"/>
    <tableColumn id="32" xr3:uid="{EAFCCBB7-A320-4F54-9826-8B5BD3A768CF}" name="Region Number" dataDxfId="2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78FC4A-F94C-47E7-8D13-70ED53F2845C}" name="Table411" displayName="Table411" ref="B2:C7" totalsRowShown="0" headerRowDxfId="19" dataDxfId="18" tableBorderDxfId="17">
  <autoFilter ref="B2:C7" xr:uid="{1ED771D8-DBF2-4B5C-9F7D-A59FBB047463}"/>
  <tableColumns count="2">
    <tableColumn id="1" xr3:uid="{C48EEB28-AEA0-44C2-A207-A1C3BC6BE8A9}" name="State" dataDxfId="16"/>
    <tableColumn id="2" xr3:uid="{155D7A67-C610-435A-8E87-D26DDA10B607}" name="Average" dataDxfId="15" dataCellStyle="Normal 2 2">
      <calculatedColumnFormula>SUM(Nurse!J:J)/SUM(Nurse!E:E)</calculatedColumnFormula>
    </tableColumn>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65E5F01-F55D-4423-8221-FE9537902289}" name="Table30" displayName="Table30" ref="F2:I15" totalsRowShown="0" headerRowDxfId="14" dataDxfId="13">
  <autoFilter ref="F2:I15" xr:uid="{565E5F01-F55D-4423-8221-FE9537902289}"/>
  <tableColumns count="4">
    <tableColumn id="1" xr3:uid="{C6D51445-7A0D-4791-B84E-B5449F87A69D}" name="Staffing Category" dataDxfId="12"/>
    <tableColumn id="2" xr3:uid="{AF4AE62F-8BF2-4900-B967-B70C6E269591}" name="State Total" dataDxfId="11"/>
    <tableColumn id="3" xr3:uid="{0A3B9502-B25C-4004-BD6B-75049F63ECD6}" name="Percentage of Total" dataDxfId="10">
      <calculatedColumnFormula>Table30[[#This Row],[State Total]]/G1</calculatedColumnFormula>
    </tableColumn>
    <tableColumn id="4" xr3:uid="{59FECD1F-9FDC-43CA-A744-CFC4B6372A0A}" name="HPRD" dataDxfId="9">
      <calculatedColumnFormula>Table30[[#This Row],[State Total]]/C6</calculatedColumnFormula>
    </tableColumn>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611C2622-9CCC-48CE-821F-F51D1E505E95}" name="Table32" displayName="Table32" ref="F18:G29" totalsRowShown="0" headerRowDxfId="8" dataDxfId="7">
  <autoFilter ref="F18:G29" xr:uid="{611C2622-9CCC-48CE-821F-F51D1E505E95}"/>
  <tableColumns count="2">
    <tableColumn id="1" xr3:uid="{AD214111-7A4C-4C91-9E95-37D8C1B3DAE7}" name="Contract Hours" dataDxfId="6"/>
    <tableColumn id="2" xr3:uid="{C83DFDBA-9027-4E10-96A9-5BAFC796767D}" name="State Total" dataDxfId="5"/>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3106FE6-CCEA-42AA-9F14-64FFC94AC8E0}" name="Table3036" displayName="Table3036" ref="F33:G37" totalsRowShown="0" headerRowDxfId="4" dataDxfId="3">
  <autoFilter ref="F33:G37" xr:uid="{03106FE6-CCEA-42AA-9F14-64FFC94AC8E0}"/>
  <tableColumns count="2">
    <tableColumn id="1" xr3:uid="{175A2CC1-8D4F-4462-AB4F-C1E2392DCA19}" name="Staffing Category" dataDxfId="2"/>
    <tableColumn id="4" xr3:uid="{5629E345-4C3E-45BD-84A7-A11A6B77424F}" name="HPRD" dataDxfId="1"/>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webextension1.xml><?xml version="1.0" encoding="utf-8"?>
<we:webextension xmlns:we="http://schemas.microsoft.com/office/webextensions/webextension/2010/11" id="{2A5CF55E-C8AB-46AF-8527-CEFB5615391D}">
  <we:reference id="wa104104476" version="1.3.0.0" store="en-US" storeType="OMEX"/>
  <we:alternateReferences/>
  <we:properties>
    <we:property name="layout-element-title" value="&quot;State Staff HPRD (Q1 2021)&quot;"/>
    <we:property name="shape" value="&quot;clock&quot;"/>
    <we:property name="sku" value="&quot;peoplebar-giant&quot;"/>
    <we:property name="theme" value="&quot;giant-roseblue&quot;"/>
  </we:properties>
  <we:bindings>
    <we:binding id="dataVizBinding" type="matrix" appref="{A6DDE8EF-38AE-4F9B-B97D-BA0FCED26231}"/>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41F9C-D1C0-43E1-9226-66C9FC896607}">
  <sheetPr>
    <outlinePr summaryRight="0"/>
  </sheetPr>
  <dimension ref="A1:AQ355"/>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8.83203125" defaultRowHeight="15" outlineLevelCol="1" x14ac:dyDescent="0.2"/>
  <cols>
    <col min="1" max="1" width="7.6640625" bestFit="1" customWidth="1"/>
    <col min="2" max="2" width="30.6640625" customWidth="1"/>
    <col min="3" max="4" width="16.6640625" customWidth="1"/>
    <col min="5" max="5" width="13" customWidth="1"/>
    <col min="6" max="6" width="15.6640625" customWidth="1"/>
    <col min="7" max="7" width="15.6640625" style="1" customWidth="1"/>
    <col min="8" max="8" width="15.6640625" customWidth="1"/>
    <col min="9" max="9" width="15.6640625" style="1" customWidth="1"/>
    <col min="10" max="10" width="15.6640625" style="1" customWidth="1" collapsed="1"/>
    <col min="11" max="11" width="23.1640625" style="1" hidden="1" customWidth="1" outlineLevel="1"/>
    <col min="12" max="12" width="25.1640625" hidden="1" customWidth="1" outlineLevel="1"/>
    <col min="13" max="13" width="12.6640625" style="1" hidden="1" customWidth="1" outlineLevel="1"/>
    <col min="14" max="14" width="16.33203125" style="1" hidden="1" customWidth="1" outlineLevel="1"/>
    <col min="15" max="15" width="15.1640625" style="1" hidden="1" customWidth="1" outlineLevel="1"/>
    <col min="16" max="16" width="15.83203125" hidden="1" customWidth="1" outlineLevel="1"/>
    <col min="17" max="17" width="12.6640625" hidden="1" customWidth="1" outlineLevel="1"/>
    <col min="18" max="18" width="13.1640625" hidden="1" customWidth="1" outlineLevel="1"/>
    <col min="19" max="19" width="16.5" style="1" hidden="1" customWidth="1" outlineLevel="1"/>
    <col min="20" max="20" width="12.6640625" hidden="1" customWidth="1" outlineLevel="1"/>
    <col min="21" max="21" width="13.33203125" hidden="1" customWidth="1" outlineLevel="1"/>
    <col min="22" max="22" width="13.1640625" hidden="1" customWidth="1" outlineLevel="1"/>
    <col min="23" max="23" width="15.6640625" style="1" customWidth="1" collapsed="1"/>
    <col min="24" max="31" width="15.6640625" hidden="1" customWidth="1" outlineLevel="1"/>
    <col min="32" max="32" width="15.6640625" customWidth="1"/>
    <col min="33" max="33" width="15.6640625" style="1" customWidth="1"/>
    <col min="34" max="34" width="11.5" customWidth="1"/>
    <col min="35" max="35" width="8.6640625" customWidth="1"/>
    <col min="36" max="36" width="15.83203125" customWidth="1"/>
    <col min="37" max="37" width="8.6640625" customWidth="1"/>
    <col min="38" max="38" width="29.5" customWidth="1"/>
    <col min="41" max="41" width="31.33203125" customWidth="1"/>
    <col min="42" max="42" width="17.1640625" customWidth="1"/>
    <col min="43" max="43" width="17.1640625" style="1" customWidth="1"/>
    <col min="44" max="44" width="30.5" customWidth="1"/>
    <col min="46" max="46" width="18.6640625" customWidth="1"/>
    <col min="47" max="47" width="26.6640625" customWidth="1"/>
    <col min="48" max="49" width="26.1640625" customWidth="1"/>
    <col min="50" max="50" width="24.1640625" bestFit="1" customWidth="1"/>
    <col min="51" max="51" width="22.6640625" customWidth="1"/>
    <col min="53" max="53" width="23.33203125" bestFit="1" customWidth="1"/>
    <col min="54" max="54" width="22.6640625" customWidth="1"/>
    <col min="55" max="55" width="24.1640625" customWidth="1"/>
    <col min="56" max="56" width="26.1640625" bestFit="1" customWidth="1"/>
    <col min="60" max="60" width="24.33203125" customWidth="1"/>
    <col min="61" max="61" width="26.83203125" customWidth="1"/>
    <col min="62" max="62" width="23.5" customWidth="1"/>
    <col min="63" max="63" width="25.5" customWidth="1"/>
  </cols>
  <sheetData>
    <row r="1" spans="1:43" s="5" customFormat="1" ht="150" customHeight="1" x14ac:dyDescent="0.2">
      <c r="A1" s="5" t="s">
        <v>1031</v>
      </c>
      <c r="B1" s="5" t="s">
        <v>1033</v>
      </c>
      <c r="C1" s="5" t="s">
        <v>1049</v>
      </c>
      <c r="D1" s="5" t="s">
        <v>1034</v>
      </c>
      <c r="E1" s="5" t="s">
        <v>1035</v>
      </c>
      <c r="F1" s="5" t="s">
        <v>1058</v>
      </c>
      <c r="G1" s="5" t="s">
        <v>1181</v>
      </c>
      <c r="H1" s="5" t="s">
        <v>1182</v>
      </c>
      <c r="I1" s="5" t="s">
        <v>1183</v>
      </c>
      <c r="J1" s="5" t="s">
        <v>1050</v>
      </c>
      <c r="K1" s="5" t="s">
        <v>1149</v>
      </c>
      <c r="L1" s="5" t="s">
        <v>1121</v>
      </c>
      <c r="M1" s="5" t="s">
        <v>1118</v>
      </c>
      <c r="N1" s="5" t="s">
        <v>1039</v>
      </c>
      <c r="O1" s="5" t="s">
        <v>1040</v>
      </c>
      <c r="P1" s="5" t="s">
        <v>1122</v>
      </c>
      <c r="Q1" s="5" t="s">
        <v>1119</v>
      </c>
      <c r="R1" s="5" t="s">
        <v>1053</v>
      </c>
      <c r="S1" s="5" t="s">
        <v>1120</v>
      </c>
      <c r="T1" s="5" t="s">
        <v>1038</v>
      </c>
      <c r="U1" s="5" t="s">
        <v>1114</v>
      </c>
      <c r="V1" s="5" t="s">
        <v>1054</v>
      </c>
      <c r="W1" s="5" t="s">
        <v>1057</v>
      </c>
      <c r="X1" s="5" t="s">
        <v>1041</v>
      </c>
      <c r="Y1" s="5" t="s">
        <v>1074</v>
      </c>
      <c r="Z1" s="5" t="s">
        <v>1072</v>
      </c>
      <c r="AA1" s="5" t="s">
        <v>1042</v>
      </c>
      <c r="AB1" s="5" t="s">
        <v>1073</v>
      </c>
      <c r="AC1" s="5" t="s">
        <v>1043</v>
      </c>
      <c r="AD1" s="5" t="s">
        <v>1115</v>
      </c>
      <c r="AE1" s="5" t="s">
        <v>1075</v>
      </c>
      <c r="AF1" s="5" t="s">
        <v>1032</v>
      </c>
      <c r="AG1" s="5" t="s">
        <v>1076</v>
      </c>
    </row>
    <row r="2" spans="1:43" x14ac:dyDescent="0.2">
      <c r="A2" t="s">
        <v>352</v>
      </c>
      <c r="B2" t="s">
        <v>358</v>
      </c>
      <c r="C2" t="s">
        <v>756</v>
      </c>
      <c r="D2" t="s">
        <v>970</v>
      </c>
      <c r="E2" s="3">
        <v>103.92222222222222</v>
      </c>
      <c r="F2" s="3">
        <f>Table3[[#This Row],[Total Hours Nurse Staffing]]/Table3[[#This Row],[MDS Census]]</f>
        <v>4.7846947503474828</v>
      </c>
      <c r="G2" s="3">
        <f>Table3[[#This Row],[Total Direct Care Staff Hours]]/Table3[[#This Row],[MDS Census]]</f>
        <v>4.2955736127445743</v>
      </c>
      <c r="H2" s="3">
        <f>Table3[[#This Row],[Total RN Hours (w/ Admin, DON)]]/Table3[[#This Row],[MDS Census]]</f>
        <v>1.5706190527103605</v>
      </c>
      <c r="I2" s="3">
        <f>Table3[[#This Row],[RN Hours (excl. Admin, DON)]]/Table3[[#This Row],[MDS Census]]</f>
        <v>1.1345290281193201</v>
      </c>
      <c r="J2" s="3">
        <f t="shared" ref="J2:J16" si="0">SUM(L2,P2,S2)</f>
        <v>497.23611111111114</v>
      </c>
      <c r="K2" s="3">
        <f>SUM(Table3[[#This Row],[RN Hours (excl. Admin, DON)]], Table3[[#This Row],[LPN Hours (excl. Admin)]], Table3[[#This Row],[CNA Hours]], Table3[[#This Row],[NA TR Hours]], Table3[[#This Row],[Med Aide/Tech Hours]])</f>
        <v>446.40555555555557</v>
      </c>
      <c r="L2" s="3">
        <f>SUM(Table3[[#This Row],[RN Hours (excl. Admin, DON)]:[RN DON Hours]])</f>
        <v>163.22222222222223</v>
      </c>
      <c r="M2" s="3">
        <v>117.90277777777777</v>
      </c>
      <c r="N2" s="3">
        <v>39.897222222222226</v>
      </c>
      <c r="O2" s="3">
        <v>5.4222222222222225</v>
      </c>
      <c r="P2" s="3">
        <f>SUM(Table3[[#This Row],[LPN Hours (excl. Admin)]:[LPN Admin Hours]])</f>
        <v>57.319444444444443</v>
      </c>
      <c r="Q2" s="3">
        <v>51.80833333333333</v>
      </c>
      <c r="R2" s="3">
        <v>5.5111111111111111</v>
      </c>
      <c r="S2" s="3">
        <f>SUM(Table3[[#This Row],[CNA Hours]], Table3[[#This Row],[NA TR Hours]], Table3[[#This Row],[Med Aide/Tech Hours]])</f>
        <v>276.69444444444446</v>
      </c>
      <c r="T2" s="3">
        <v>274.59444444444443</v>
      </c>
      <c r="U2" s="3">
        <v>0</v>
      </c>
      <c r="V2" s="3">
        <v>2.1</v>
      </c>
      <c r="W2" s="3">
        <f>SUM(Table3[[#This Row],[RN Hours Contract]:[Med Aide Hours Contract]])</f>
        <v>37.794444444444444</v>
      </c>
      <c r="X2" s="3">
        <v>0.1111111111111111</v>
      </c>
      <c r="Y2" s="3">
        <v>0</v>
      </c>
      <c r="Z2" s="3">
        <v>0</v>
      </c>
      <c r="AA2" s="3">
        <v>1.3611111111111112</v>
      </c>
      <c r="AB2" s="3">
        <v>0</v>
      </c>
      <c r="AC2" s="3">
        <v>36.322222222222223</v>
      </c>
      <c r="AD2" s="3">
        <v>0</v>
      </c>
      <c r="AE2" s="3">
        <v>0</v>
      </c>
      <c r="AF2" t="s">
        <v>0</v>
      </c>
      <c r="AG2" s="13">
        <v>5</v>
      </c>
      <c r="AQ2"/>
    </row>
    <row r="3" spans="1:43" x14ac:dyDescent="0.2">
      <c r="A3" t="s">
        <v>352</v>
      </c>
      <c r="B3" t="s">
        <v>359</v>
      </c>
      <c r="C3" t="s">
        <v>757</v>
      </c>
      <c r="D3" t="s">
        <v>971</v>
      </c>
      <c r="E3" s="3">
        <v>90.75555555555556</v>
      </c>
      <c r="F3" s="3">
        <f>Table3[[#This Row],[Total Hours Nurse Staffing]]/Table3[[#This Row],[MDS Census]]</f>
        <v>4.0536398139079335</v>
      </c>
      <c r="G3" s="3">
        <f>Table3[[#This Row],[Total Direct Care Staff Hours]]/Table3[[#This Row],[MDS Census]]</f>
        <v>3.6769564152791379</v>
      </c>
      <c r="H3" s="3">
        <f>Table3[[#This Row],[Total RN Hours (w/ Admin, DON)]]/Table3[[#This Row],[MDS Census]]</f>
        <v>0.76175318315377072</v>
      </c>
      <c r="I3" s="3">
        <f>Table3[[#This Row],[RN Hours (excl. Admin, DON)]]/Table3[[#This Row],[MDS Census]]</f>
        <v>0.45160994123408427</v>
      </c>
      <c r="J3" s="3">
        <f t="shared" si="0"/>
        <v>367.89033333333333</v>
      </c>
      <c r="K3" s="3">
        <f>SUM(Table3[[#This Row],[RN Hours (excl. Admin, DON)]], Table3[[#This Row],[LPN Hours (excl. Admin)]], Table3[[#This Row],[CNA Hours]], Table3[[#This Row],[NA TR Hours]], Table3[[#This Row],[Med Aide/Tech Hours]])</f>
        <v>333.7042222222222</v>
      </c>
      <c r="L3" s="3">
        <f>SUM(Table3[[#This Row],[RN Hours (excl. Admin, DON)]:[RN DON Hours]])</f>
        <v>69.133333333333326</v>
      </c>
      <c r="M3" s="3">
        <v>40.986111111111114</v>
      </c>
      <c r="N3" s="3">
        <v>22.458333333333332</v>
      </c>
      <c r="O3" s="3">
        <v>5.6888888888888891</v>
      </c>
      <c r="P3" s="3">
        <f>SUM(Table3[[#This Row],[LPN Hours (excl. Admin)]:[LPN Admin Hours]])</f>
        <v>75.811333333333337</v>
      </c>
      <c r="Q3" s="3">
        <v>69.772444444444446</v>
      </c>
      <c r="R3" s="3">
        <v>6.0388888888888888</v>
      </c>
      <c r="S3" s="3">
        <f>SUM(Table3[[#This Row],[CNA Hours]], Table3[[#This Row],[NA TR Hours]], Table3[[#This Row],[Med Aide/Tech Hours]])</f>
        <v>222.94566666666668</v>
      </c>
      <c r="T3" s="3">
        <v>198.28455555555556</v>
      </c>
      <c r="U3" s="3">
        <v>0</v>
      </c>
      <c r="V3" s="3">
        <v>24.661111111111111</v>
      </c>
      <c r="W3" s="3">
        <f>SUM(Table3[[#This Row],[RN Hours Contract]:[Med Aide Hours Contract]])</f>
        <v>0</v>
      </c>
      <c r="X3" s="3">
        <v>0</v>
      </c>
      <c r="Y3" s="3">
        <v>0</v>
      </c>
      <c r="Z3" s="3">
        <v>0</v>
      </c>
      <c r="AA3" s="3">
        <v>0</v>
      </c>
      <c r="AB3" s="3">
        <v>0</v>
      </c>
      <c r="AC3" s="3">
        <v>0</v>
      </c>
      <c r="AD3" s="3">
        <v>0</v>
      </c>
      <c r="AE3" s="3">
        <v>0</v>
      </c>
      <c r="AF3" t="s">
        <v>1</v>
      </c>
      <c r="AG3" s="13">
        <v>5</v>
      </c>
      <c r="AQ3"/>
    </row>
    <row r="4" spans="1:43" x14ac:dyDescent="0.2">
      <c r="A4" t="s">
        <v>352</v>
      </c>
      <c r="B4" t="s">
        <v>360</v>
      </c>
      <c r="C4" t="s">
        <v>758</v>
      </c>
      <c r="D4" t="s">
        <v>972</v>
      </c>
      <c r="E4" s="3">
        <v>65.166666666666671</v>
      </c>
      <c r="F4" s="3">
        <f>Table3[[#This Row],[Total Hours Nurse Staffing]]/Table3[[#This Row],[MDS Census]]</f>
        <v>5.8130008525149179</v>
      </c>
      <c r="G4" s="3">
        <f>Table3[[#This Row],[Total Direct Care Staff Hours]]/Table3[[#This Row],[MDS Census]]</f>
        <v>5.1064364876385335</v>
      </c>
      <c r="H4" s="3">
        <f>Table3[[#This Row],[Total RN Hours (w/ Admin, DON)]]/Table3[[#This Row],[MDS Census]]</f>
        <v>1.3283887468030688</v>
      </c>
      <c r="I4" s="3">
        <f>Table3[[#This Row],[RN Hours (excl. Admin, DON)]]/Table3[[#This Row],[MDS Census]]</f>
        <v>0.69931798806479106</v>
      </c>
      <c r="J4" s="3">
        <f t="shared" si="0"/>
        <v>378.81388888888887</v>
      </c>
      <c r="K4" s="3">
        <f>SUM(Table3[[#This Row],[RN Hours (excl. Admin, DON)]], Table3[[#This Row],[LPN Hours (excl. Admin)]], Table3[[#This Row],[CNA Hours]], Table3[[#This Row],[NA TR Hours]], Table3[[#This Row],[Med Aide/Tech Hours]])</f>
        <v>332.76944444444445</v>
      </c>
      <c r="L4" s="3">
        <f>SUM(Table3[[#This Row],[RN Hours (excl. Admin, DON)]:[RN DON Hours]])</f>
        <v>86.566666666666663</v>
      </c>
      <c r="M4" s="3">
        <v>45.572222222222223</v>
      </c>
      <c r="N4" s="3">
        <v>35.883333333333333</v>
      </c>
      <c r="O4" s="3">
        <v>5.1111111111111107</v>
      </c>
      <c r="P4" s="3">
        <f>SUM(Table3[[#This Row],[LPN Hours (excl. Admin)]:[LPN Admin Hours]])</f>
        <v>64.238888888888894</v>
      </c>
      <c r="Q4" s="3">
        <v>59.18888888888889</v>
      </c>
      <c r="R4" s="3">
        <v>5.05</v>
      </c>
      <c r="S4" s="3">
        <f>SUM(Table3[[#This Row],[CNA Hours]], Table3[[#This Row],[NA TR Hours]], Table3[[#This Row],[Med Aide/Tech Hours]])</f>
        <v>228.00833333333333</v>
      </c>
      <c r="T4" s="3">
        <v>196.59444444444443</v>
      </c>
      <c r="U4" s="3">
        <v>0</v>
      </c>
      <c r="V4" s="3">
        <v>31.413888888888888</v>
      </c>
      <c r="W4" s="3">
        <f>SUM(Table3[[#This Row],[RN Hours Contract]:[Med Aide Hours Contract]])</f>
        <v>0</v>
      </c>
      <c r="X4" s="3">
        <v>0</v>
      </c>
      <c r="Y4" s="3">
        <v>0</v>
      </c>
      <c r="Z4" s="3">
        <v>0</v>
      </c>
      <c r="AA4" s="3">
        <v>0</v>
      </c>
      <c r="AB4" s="3">
        <v>0</v>
      </c>
      <c r="AC4" s="3">
        <v>0</v>
      </c>
      <c r="AD4" s="3">
        <v>0</v>
      </c>
      <c r="AE4" s="3">
        <v>0</v>
      </c>
      <c r="AF4" t="s">
        <v>2</v>
      </c>
      <c r="AG4" s="13">
        <v>5</v>
      </c>
      <c r="AQ4"/>
    </row>
    <row r="5" spans="1:43" x14ac:dyDescent="0.2">
      <c r="A5" t="s">
        <v>352</v>
      </c>
      <c r="B5" t="s">
        <v>361</v>
      </c>
      <c r="C5" t="s">
        <v>745</v>
      </c>
      <c r="D5" t="s">
        <v>973</v>
      </c>
      <c r="E5" s="3">
        <v>55.077777777777776</v>
      </c>
      <c r="F5" s="3">
        <f>Table3[[#This Row],[Total Hours Nurse Staffing]]/Table3[[#This Row],[MDS Census]]</f>
        <v>3.3192616501916481</v>
      </c>
      <c r="G5" s="3">
        <f>Table3[[#This Row],[Total Direct Care Staff Hours]]/Table3[[#This Row],[MDS Census]]</f>
        <v>3.0715311680451887</v>
      </c>
      <c r="H5" s="3">
        <f>Table3[[#This Row],[Total RN Hours (w/ Admin, DON)]]/Table3[[#This Row],[MDS Census]]</f>
        <v>0.70281016743998392</v>
      </c>
      <c r="I5" s="3">
        <f>Table3[[#This Row],[RN Hours (excl. Admin, DON)]]/Table3[[#This Row],[MDS Census]]</f>
        <v>0.45507968529352433</v>
      </c>
      <c r="J5" s="3">
        <f t="shared" si="0"/>
        <v>182.81755555555554</v>
      </c>
      <c r="K5" s="3">
        <f>SUM(Table3[[#This Row],[RN Hours (excl. Admin, DON)]], Table3[[#This Row],[LPN Hours (excl. Admin)]], Table3[[#This Row],[CNA Hours]], Table3[[#This Row],[NA TR Hours]], Table3[[#This Row],[Med Aide/Tech Hours]])</f>
        <v>169.1731111111111</v>
      </c>
      <c r="L5" s="3">
        <f>SUM(Table3[[#This Row],[RN Hours (excl. Admin, DON)]:[RN DON Hours]])</f>
        <v>38.709222222222223</v>
      </c>
      <c r="M5" s="3">
        <v>25.064777777777778</v>
      </c>
      <c r="N5" s="3">
        <v>8.5777777777777775</v>
      </c>
      <c r="O5" s="3">
        <v>5.0666666666666664</v>
      </c>
      <c r="P5" s="3">
        <f>SUM(Table3[[#This Row],[LPN Hours (excl. Admin)]:[LPN Admin Hours]])</f>
        <v>49.666111111111107</v>
      </c>
      <c r="Q5" s="3">
        <v>49.666111111111107</v>
      </c>
      <c r="R5" s="3">
        <v>0</v>
      </c>
      <c r="S5" s="3">
        <f>SUM(Table3[[#This Row],[CNA Hours]], Table3[[#This Row],[NA TR Hours]], Table3[[#This Row],[Med Aide/Tech Hours]])</f>
        <v>94.442222222222213</v>
      </c>
      <c r="T5" s="3">
        <v>94.37277777777777</v>
      </c>
      <c r="U5" s="3">
        <v>0</v>
      </c>
      <c r="V5" s="3">
        <v>6.9444444444444448E-2</v>
      </c>
      <c r="W5" s="3">
        <f>SUM(Table3[[#This Row],[RN Hours Contract]:[Med Aide Hours Contract]])</f>
        <v>11.848111111111111</v>
      </c>
      <c r="X5" s="3">
        <v>4.8731111111111112</v>
      </c>
      <c r="Y5" s="3">
        <v>0</v>
      </c>
      <c r="Z5" s="3">
        <v>0</v>
      </c>
      <c r="AA5" s="3">
        <v>2.6966666666666663</v>
      </c>
      <c r="AB5" s="3">
        <v>0</v>
      </c>
      <c r="AC5" s="3">
        <v>4.2783333333333333</v>
      </c>
      <c r="AD5" s="3">
        <v>0</v>
      </c>
      <c r="AE5" s="3">
        <v>0</v>
      </c>
      <c r="AF5" t="s">
        <v>3</v>
      </c>
      <c r="AG5" s="13">
        <v>5</v>
      </c>
      <c r="AQ5"/>
    </row>
    <row r="6" spans="1:43" x14ac:dyDescent="0.2">
      <c r="A6" t="s">
        <v>352</v>
      </c>
      <c r="B6" t="s">
        <v>362</v>
      </c>
      <c r="C6" t="s">
        <v>759</v>
      </c>
      <c r="D6" t="s">
        <v>974</v>
      </c>
      <c r="E6" s="3">
        <v>74</v>
      </c>
      <c r="F6" s="3">
        <f>Table3[[#This Row],[Total Hours Nurse Staffing]]/Table3[[#This Row],[MDS Census]]</f>
        <v>4.7043093093093091</v>
      </c>
      <c r="G6" s="3">
        <f>Table3[[#This Row],[Total Direct Care Staff Hours]]/Table3[[#This Row],[MDS Census]]</f>
        <v>4.3931981981981982</v>
      </c>
      <c r="H6" s="3">
        <f>Table3[[#This Row],[Total RN Hours (w/ Admin, DON)]]/Table3[[#This Row],[MDS Census]]</f>
        <v>1.2189279279279279</v>
      </c>
      <c r="I6" s="3">
        <f>Table3[[#This Row],[RN Hours (excl. Admin, DON)]]/Table3[[#This Row],[MDS Census]]</f>
        <v>0.90781681681681692</v>
      </c>
      <c r="J6" s="3">
        <f t="shared" si="0"/>
        <v>348.11888888888888</v>
      </c>
      <c r="K6" s="3">
        <f>SUM(Table3[[#This Row],[RN Hours (excl. Admin, DON)]], Table3[[#This Row],[LPN Hours (excl. Admin)]], Table3[[#This Row],[CNA Hours]], Table3[[#This Row],[NA TR Hours]], Table3[[#This Row],[Med Aide/Tech Hours]])</f>
        <v>325.09666666666669</v>
      </c>
      <c r="L6" s="3">
        <f>SUM(Table3[[#This Row],[RN Hours (excl. Admin, DON)]:[RN DON Hours]])</f>
        <v>90.200666666666663</v>
      </c>
      <c r="M6" s="3">
        <v>67.178444444444452</v>
      </c>
      <c r="N6" s="3">
        <v>17.422222222222221</v>
      </c>
      <c r="O6" s="3">
        <v>5.6</v>
      </c>
      <c r="P6" s="3">
        <f>SUM(Table3[[#This Row],[LPN Hours (excl. Admin)]:[LPN Admin Hours]])</f>
        <v>52.86611111111111</v>
      </c>
      <c r="Q6" s="3">
        <v>52.86611111111111</v>
      </c>
      <c r="R6" s="3">
        <v>0</v>
      </c>
      <c r="S6" s="3">
        <f>SUM(Table3[[#This Row],[CNA Hours]], Table3[[#This Row],[NA TR Hours]], Table3[[#This Row],[Med Aide/Tech Hours]])</f>
        <v>205.05211111111112</v>
      </c>
      <c r="T6" s="3">
        <v>196.84966666666668</v>
      </c>
      <c r="U6" s="3">
        <v>0</v>
      </c>
      <c r="V6" s="3">
        <v>8.2024444444444438</v>
      </c>
      <c r="W6" s="3">
        <f>SUM(Table3[[#This Row],[RN Hours Contract]:[Med Aide Hours Contract]])</f>
        <v>0</v>
      </c>
      <c r="X6" s="3">
        <v>0</v>
      </c>
      <c r="Y6" s="3">
        <v>0</v>
      </c>
      <c r="Z6" s="3">
        <v>0</v>
      </c>
      <c r="AA6" s="3">
        <v>0</v>
      </c>
      <c r="AB6" s="3">
        <v>0</v>
      </c>
      <c r="AC6" s="3">
        <v>0</v>
      </c>
      <c r="AD6" s="3">
        <v>0</v>
      </c>
      <c r="AE6" s="3">
        <v>0</v>
      </c>
      <c r="AF6" t="s">
        <v>4</v>
      </c>
      <c r="AG6" s="13">
        <v>5</v>
      </c>
      <c r="AQ6"/>
    </row>
    <row r="7" spans="1:43" x14ac:dyDescent="0.2">
      <c r="A7" t="s">
        <v>352</v>
      </c>
      <c r="B7" t="s">
        <v>363</v>
      </c>
      <c r="C7" t="s">
        <v>760</v>
      </c>
      <c r="D7" t="s">
        <v>972</v>
      </c>
      <c r="E7" s="3">
        <v>32.855555555555554</v>
      </c>
      <c r="F7" s="3">
        <f>Table3[[#This Row],[Total Hours Nurse Staffing]]/Table3[[#This Row],[MDS Census]]</f>
        <v>5.0731315522489009</v>
      </c>
      <c r="G7" s="3">
        <f>Table3[[#This Row],[Total Direct Care Staff Hours]]/Table3[[#This Row],[MDS Census]]</f>
        <v>4.6550557997970925</v>
      </c>
      <c r="H7" s="3">
        <f>Table3[[#This Row],[Total RN Hours (w/ Admin, DON)]]/Table3[[#This Row],[MDS Census]]</f>
        <v>1.2141528576259724</v>
      </c>
      <c r="I7" s="3">
        <f>Table3[[#This Row],[RN Hours (excl. Admin, DON)]]/Table3[[#This Row],[MDS Census]]</f>
        <v>0.79607710517416297</v>
      </c>
      <c r="J7" s="3">
        <f t="shared" si="0"/>
        <v>166.68055555555554</v>
      </c>
      <c r="K7" s="3">
        <f>SUM(Table3[[#This Row],[RN Hours (excl. Admin, DON)]], Table3[[#This Row],[LPN Hours (excl. Admin)]], Table3[[#This Row],[CNA Hours]], Table3[[#This Row],[NA TR Hours]], Table3[[#This Row],[Med Aide/Tech Hours]])</f>
        <v>152.94444444444446</v>
      </c>
      <c r="L7" s="3">
        <f>SUM(Table3[[#This Row],[RN Hours (excl. Admin, DON)]:[RN DON Hours]])</f>
        <v>39.891666666666666</v>
      </c>
      <c r="M7" s="3">
        <v>26.155555555555555</v>
      </c>
      <c r="N7" s="3">
        <v>8.9861111111111107</v>
      </c>
      <c r="O7" s="3">
        <v>4.75</v>
      </c>
      <c r="P7" s="3">
        <f>SUM(Table3[[#This Row],[LPN Hours (excl. Admin)]:[LPN Admin Hours]])</f>
        <v>29.488888888888887</v>
      </c>
      <c r="Q7" s="3">
        <v>29.488888888888887</v>
      </c>
      <c r="R7" s="3">
        <v>0</v>
      </c>
      <c r="S7" s="3">
        <f>SUM(Table3[[#This Row],[CNA Hours]], Table3[[#This Row],[NA TR Hours]], Table3[[#This Row],[Med Aide/Tech Hours]])</f>
        <v>97.3</v>
      </c>
      <c r="T7" s="3">
        <v>97.3</v>
      </c>
      <c r="U7" s="3">
        <v>0</v>
      </c>
      <c r="V7" s="3">
        <v>0</v>
      </c>
      <c r="W7" s="3">
        <f>SUM(Table3[[#This Row],[RN Hours Contract]:[Med Aide Hours Contract]])</f>
        <v>1.7027777777777777</v>
      </c>
      <c r="X7" s="3">
        <v>0</v>
      </c>
      <c r="Y7" s="3">
        <v>0</v>
      </c>
      <c r="Z7" s="3">
        <v>0</v>
      </c>
      <c r="AA7" s="3">
        <v>1.7027777777777777</v>
      </c>
      <c r="AB7" s="3">
        <v>0</v>
      </c>
      <c r="AC7" s="3">
        <v>0</v>
      </c>
      <c r="AD7" s="3">
        <v>0</v>
      </c>
      <c r="AE7" s="3">
        <v>0</v>
      </c>
      <c r="AF7" t="s">
        <v>5</v>
      </c>
      <c r="AG7" s="13">
        <v>5</v>
      </c>
      <c r="AQ7"/>
    </row>
    <row r="8" spans="1:43" x14ac:dyDescent="0.2">
      <c r="A8" t="s">
        <v>352</v>
      </c>
      <c r="B8" t="s">
        <v>364</v>
      </c>
      <c r="C8" t="s">
        <v>761</v>
      </c>
      <c r="D8" t="s">
        <v>948</v>
      </c>
      <c r="E8" s="3">
        <v>19.611111111111111</v>
      </c>
      <c r="F8" s="3">
        <f>Table3[[#This Row],[Total Hours Nurse Staffing]]/Table3[[#This Row],[MDS Census]]</f>
        <v>4.2657507082152977</v>
      </c>
      <c r="G8" s="3">
        <f>Table3[[#This Row],[Total Direct Care Staff Hours]]/Table3[[#This Row],[MDS Census]]</f>
        <v>4.0663172804532577</v>
      </c>
      <c r="H8" s="3">
        <f>Table3[[#This Row],[Total RN Hours (w/ Admin, DON)]]/Table3[[#This Row],[MDS Census]]</f>
        <v>0.68193767705382446</v>
      </c>
      <c r="I8" s="3">
        <f>Table3[[#This Row],[RN Hours (excl. Admin, DON)]]/Table3[[#This Row],[MDS Census]]</f>
        <v>0.48250424929178476</v>
      </c>
      <c r="J8" s="3">
        <f t="shared" si="0"/>
        <v>83.656111111111116</v>
      </c>
      <c r="K8" s="3">
        <f>SUM(Table3[[#This Row],[RN Hours (excl. Admin, DON)]], Table3[[#This Row],[LPN Hours (excl. Admin)]], Table3[[#This Row],[CNA Hours]], Table3[[#This Row],[NA TR Hours]], Table3[[#This Row],[Med Aide/Tech Hours]])</f>
        <v>79.745000000000005</v>
      </c>
      <c r="L8" s="3">
        <f>SUM(Table3[[#This Row],[RN Hours (excl. Admin, DON)]:[RN DON Hours]])</f>
        <v>13.373555555555557</v>
      </c>
      <c r="M8" s="3">
        <v>9.4624444444444453</v>
      </c>
      <c r="N8" s="3">
        <v>0</v>
      </c>
      <c r="O8" s="3">
        <v>3.911111111111111</v>
      </c>
      <c r="P8" s="3">
        <f>SUM(Table3[[#This Row],[LPN Hours (excl. Admin)]:[LPN Admin Hours]])</f>
        <v>15.679777777777778</v>
      </c>
      <c r="Q8" s="3">
        <v>15.679777777777778</v>
      </c>
      <c r="R8" s="3">
        <v>0</v>
      </c>
      <c r="S8" s="3">
        <f>SUM(Table3[[#This Row],[CNA Hours]], Table3[[#This Row],[NA TR Hours]], Table3[[#This Row],[Med Aide/Tech Hours]])</f>
        <v>54.602777777777781</v>
      </c>
      <c r="T8" s="3">
        <v>53.030555555555559</v>
      </c>
      <c r="U8" s="3">
        <v>0</v>
      </c>
      <c r="V8" s="3">
        <v>1.5722222222222222</v>
      </c>
      <c r="W8" s="3">
        <f>SUM(Table3[[#This Row],[RN Hours Contract]:[Med Aide Hours Contract]])</f>
        <v>2.8416666666666668</v>
      </c>
      <c r="X8" s="3">
        <v>0.55000000000000004</v>
      </c>
      <c r="Y8" s="3">
        <v>0</v>
      </c>
      <c r="Z8" s="3">
        <v>0</v>
      </c>
      <c r="AA8" s="3">
        <v>2.2916666666666665</v>
      </c>
      <c r="AB8" s="3">
        <v>0</v>
      </c>
      <c r="AC8" s="3">
        <v>0</v>
      </c>
      <c r="AD8" s="3">
        <v>0</v>
      </c>
      <c r="AE8" s="3">
        <v>0</v>
      </c>
      <c r="AF8" t="s">
        <v>6</v>
      </c>
      <c r="AG8" s="13">
        <v>5</v>
      </c>
      <c r="AQ8"/>
    </row>
    <row r="9" spans="1:43" x14ac:dyDescent="0.2">
      <c r="A9" t="s">
        <v>352</v>
      </c>
      <c r="B9" t="s">
        <v>365</v>
      </c>
      <c r="C9" t="s">
        <v>744</v>
      </c>
      <c r="D9" t="s">
        <v>975</v>
      </c>
      <c r="E9" s="3">
        <v>195.64444444444445</v>
      </c>
      <c r="F9" s="3">
        <f>Table3[[#This Row],[Total Hours Nurse Staffing]]/Table3[[#This Row],[MDS Census]]</f>
        <v>4.13086381190368</v>
      </c>
      <c r="G9" s="3">
        <f>Table3[[#This Row],[Total Direct Care Staff Hours]]/Table3[[#This Row],[MDS Census]]</f>
        <v>3.7682303498409815</v>
      </c>
      <c r="H9" s="3">
        <f>Table3[[#This Row],[Total RN Hours (w/ Admin, DON)]]/Table3[[#This Row],[MDS Census]]</f>
        <v>1.555088596092685</v>
      </c>
      <c r="I9" s="3">
        <f>Table3[[#This Row],[RN Hours (excl. Admin, DON)]]/Table3[[#This Row],[MDS Census]]</f>
        <v>1.1924551340299863</v>
      </c>
      <c r="J9" s="3">
        <f t="shared" si="0"/>
        <v>808.18055555555554</v>
      </c>
      <c r="K9" s="3">
        <f>SUM(Table3[[#This Row],[RN Hours (excl. Admin, DON)]], Table3[[#This Row],[LPN Hours (excl. Admin)]], Table3[[#This Row],[CNA Hours]], Table3[[#This Row],[NA TR Hours]], Table3[[#This Row],[Med Aide/Tech Hours]])</f>
        <v>737.23333333333335</v>
      </c>
      <c r="L9" s="3">
        <f>SUM(Table3[[#This Row],[RN Hours (excl. Admin, DON)]:[RN DON Hours]])</f>
        <v>304.24444444444441</v>
      </c>
      <c r="M9" s="3">
        <v>233.29722222222222</v>
      </c>
      <c r="N9" s="3">
        <v>65.525000000000006</v>
      </c>
      <c r="O9" s="3">
        <v>5.4222222222222225</v>
      </c>
      <c r="P9" s="3">
        <f>SUM(Table3[[#This Row],[LPN Hours (excl. Admin)]:[LPN Admin Hours]])</f>
        <v>94.480555555555554</v>
      </c>
      <c r="Q9" s="3">
        <v>94.480555555555554</v>
      </c>
      <c r="R9" s="3">
        <v>0</v>
      </c>
      <c r="S9" s="3">
        <f>SUM(Table3[[#This Row],[CNA Hours]], Table3[[#This Row],[NA TR Hours]], Table3[[#This Row],[Med Aide/Tech Hours]])</f>
        <v>409.45555555555558</v>
      </c>
      <c r="T9" s="3">
        <v>409.45555555555558</v>
      </c>
      <c r="U9" s="3">
        <v>0</v>
      </c>
      <c r="V9" s="3">
        <v>0</v>
      </c>
      <c r="W9" s="3">
        <f>SUM(Table3[[#This Row],[RN Hours Contract]:[Med Aide Hours Contract]])</f>
        <v>0</v>
      </c>
      <c r="X9" s="3">
        <v>0</v>
      </c>
      <c r="Y9" s="3">
        <v>0</v>
      </c>
      <c r="Z9" s="3">
        <v>0</v>
      </c>
      <c r="AA9" s="3">
        <v>0</v>
      </c>
      <c r="AB9" s="3">
        <v>0</v>
      </c>
      <c r="AC9" s="3">
        <v>0</v>
      </c>
      <c r="AD9" s="3">
        <v>0</v>
      </c>
      <c r="AE9" s="3">
        <v>0</v>
      </c>
      <c r="AF9" t="s">
        <v>7</v>
      </c>
      <c r="AG9" s="13">
        <v>5</v>
      </c>
      <c r="AQ9"/>
    </row>
    <row r="10" spans="1:43" x14ac:dyDescent="0.2">
      <c r="A10" t="s">
        <v>352</v>
      </c>
      <c r="B10" t="s">
        <v>366</v>
      </c>
      <c r="C10" t="s">
        <v>745</v>
      </c>
      <c r="D10" t="s">
        <v>973</v>
      </c>
      <c r="E10" s="3">
        <v>71.155555555555551</v>
      </c>
      <c r="F10" s="3">
        <f>Table3[[#This Row],[Total Hours Nurse Staffing]]/Table3[[#This Row],[MDS Census]]</f>
        <v>5.3224141161773897</v>
      </c>
      <c r="G10" s="3">
        <f>Table3[[#This Row],[Total Direct Care Staff Hours]]/Table3[[#This Row],[MDS Census]]</f>
        <v>5.0249953154278577</v>
      </c>
      <c r="H10" s="3">
        <f>Table3[[#This Row],[Total RN Hours (w/ Admin, DON)]]/Table3[[#This Row],[MDS Census]]</f>
        <v>1.2077545284197377</v>
      </c>
      <c r="I10" s="3">
        <f>Table3[[#This Row],[RN Hours (excl. Admin, DON)]]/Table3[[#This Row],[MDS Census]]</f>
        <v>0.91033572767020621</v>
      </c>
      <c r="J10" s="3">
        <f t="shared" si="0"/>
        <v>378.71933333333334</v>
      </c>
      <c r="K10" s="3">
        <f>SUM(Table3[[#This Row],[RN Hours (excl. Admin, DON)]], Table3[[#This Row],[LPN Hours (excl. Admin)]], Table3[[#This Row],[CNA Hours]], Table3[[#This Row],[NA TR Hours]], Table3[[#This Row],[Med Aide/Tech Hours]])</f>
        <v>357.55633333333333</v>
      </c>
      <c r="L10" s="3">
        <f>SUM(Table3[[#This Row],[RN Hours (excl. Admin, DON)]:[RN DON Hours]])</f>
        <v>85.938444444444443</v>
      </c>
      <c r="M10" s="3">
        <v>64.775444444444446</v>
      </c>
      <c r="N10" s="3">
        <v>15.563000000000001</v>
      </c>
      <c r="O10" s="3">
        <v>5.6</v>
      </c>
      <c r="P10" s="3">
        <f>SUM(Table3[[#This Row],[LPN Hours (excl. Admin)]:[LPN Admin Hours]])</f>
        <v>44.474444444444444</v>
      </c>
      <c r="Q10" s="3">
        <v>44.474444444444444</v>
      </c>
      <c r="R10" s="3">
        <v>0</v>
      </c>
      <c r="S10" s="3">
        <f>SUM(Table3[[#This Row],[CNA Hours]], Table3[[#This Row],[NA TR Hours]], Table3[[#This Row],[Med Aide/Tech Hours]])</f>
        <v>248.30644444444445</v>
      </c>
      <c r="T10" s="3">
        <v>248.30644444444445</v>
      </c>
      <c r="U10" s="3">
        <v>0</v>
      </c>
      <c r="V10" s="3">
        <v>0</v>
      </c>
      <c r="W10" s="3">
        <f>SUM(Table3[[#This Row],[RN Hours Contract]:[Med Aide Hours Contract]])</f>
        <v>60.307000000000002</v>
      </c>
      <c r="X10" s="3">
        <v>5.1005555555555553</v>
      </c>
      <c r="Y10" s="3">
        <v>0</v>
      </c>
      <c r="Z10" s="3">
        <v>0</v>
      </c>
      <c r="AA10" s="3">
        <v>2.6944444444444446</v>
      </c>
      <c r="AB10" s="3">
        <v>0</v>
      </c>
      <c r="AC10" s="3">
        <v>52.512</v>
      </c>
      <c r="AD10" s="3">
        <v>0</v>
      </c>
      <c r="AE10" s="3">
        <v>0</v>
      </c>
      <c r="AF10" t="s">
        <v>8</v>
      </c>
      <c r="AG10" s="13">
        <v>5</v>
      </c>
      <c r="AQ10"/>
    </row>
    <row r="11" spans="1:43" x14ac:dyDescent="0.2">
      <c r="A11" t="s">
        <v>352</v>
      </c>
      <c r="B11" t="s">
        <v>367</v>
      </c>
      <c r="C11" t="s">
        <v>762</v>
      </c>
      <c r="D11" t="s">
        <v>967</v>
      </c>
      <c r="E11" s="3">
        <v>46.722222222222221</v>
      </c>
      <c r="F11" s="3">
        <f>Table3[[#This Row],[Total Hours Nurse Staffing]]/Table3[[#This Row],[MDS Census]]</f>
        <v>4.1870392390011899</v>
      </c>
      <c r="G11" s="3">
        <f>Table3[[#This Row],[Total Direct Care Staff Hours]]/Table3[[#This Row],[MDS Census]]</f>
        <v>3.8302021403091562</v>
      </c>
      <c r="H11" s="3">
        <f>Table3[[#This Row],[Total RN Hours (w/ Admin, DON)]]/Table3[[#This Row],[MDS Census]]</f>
        <v>0.78585017835909632</v>
      </c>
      <c r="I11" s="3">
        <f>Table3[[#This Row],[RN Hours (excl. Admin, DON)]]/Table3[[#This Row],[MDS Census]]</f>
        <v>0.56212841854934603</v>
      </c>
      <c r="J11" s="3">
        <f t="shared" si="0"/>
        <v>195.62777777777779</v>
      </c>
      <c r="K11" s="3">
        <f>SUM(Table3[[#This Row],[RN Hours (excl. Admin, DON)]], Table3[[#This Row],[LPN Hours (excl. Admin)]], Table3[[#This Row],[CNA Hours]], Table3[[#This Row],[NA TR Hours]], Table3[[#This Row],[Med Aide/Tech Hours]])</f>
        <v>178.95555555555558</v>
      </c>
      <c r="L11" s="3">
        <f>SUM(Table3[[#This Row],[RN Hours (excl. Admin, DON)]:[RN DON Hours]])</f>
        <v>36.716666666666669</v>
      </c>
      <c r="M11" s="3">
        <v>26.263888888888889</v>
      </c>
      <c r="N11" s="3">
        <v>8.5861111111111104</v>
      </c>
      <c r="O11" s="3">
        <v>1.8666666666666667</v>
      </c>
      <c r="P11" s="3">
        <f>SUM(Table3[[#This Row],[LPN Hours (excl. Admin)]:[LPN Admin Hours]])</f>
        <v>42.208333333333329</v>
      </c>
      <c r="Q11" s="3">
        <v>35.988888888888887</v>
      </c>
      <c r="R11" s="3">
        <v>6.2194444444444441</v>
      </c>
      <c r="S11" s="3">
        <f>SUM(Table3[[#This Row],[CNA Hours]], Table3[[#This Row],[NA TR Hours]], Table3[[#This Row],[Med Aide/Tech Hours]])</f>
        <v>116.70277777777778</v>
      </c>
      <c r="T11" s="3">
        <v>91.125</v>
      </c>
      <c r="U11" s="3">
        <v>12.908333333333333</v>
      </c>
      <c r="V11" s="3">
        <v>12.669444444444444</v>
      </c>
      <c r="W11" s="3">
        <f>SUM(Table3[[#This Row],[RN Hours Contract]:[Med Aide Hours Contract]])</f>
        <v>23.18888888888889</v>
      </c>
      <c r="X11" s="3">
        <v>10.777777777777779</v>
      </c>
      <c r="Y11" s="3">
        <v>0</v>
      </c>
      <c r="Z11" s="3">
        <v>0</v>
      </c>
      <c r="AA11" s="3">
        <v>12.316666666666666</v>
      </c>
      <c r="AB11" s="3">
        <v>0</v>
      </c>
      <c r="AC11" s="3">
        <v>9.4444444444444442E-2</v>
      </c>
      <c r="AD11" s="3">
        <v>0</v>
      </c>
      <c r="AE11" s="3">
        <v>0</v>
      </c>
      <c r="AF11" t="s">
        <v>9</v>
      </c>
      <c r="AG11" s="13">
        <v>5</v>
      </c>
      <c r="AQ11"/>
    </row>
    <row r="12" spans="1:43" x14ac:dyDescent="0.2">
      <c r="A12" t="s">
        <v>352</v>
      </c>
      <c r="B12" t="s">
        <v>368</v>
      </c>
      <c r="C12" t="s">
        <v>744</v>
      </c>
      <c r="D12" t="s">
        <v>975</v>
      </c>
      <c r="E12" s="3">
        <v>140.96666666666667</v>
      </c>
      <c r="F12" s="3">
        <f>Table3[[#This Row],[Total Hours Nurse Staffing]]/Table3[[#This Row],[MDS Census]]</f>
        <v>5.3163237960116652</v>
      </c>
      <c r="G12" s="3">
        <f>Table3[[#This Row],[Total Direct Care Staff Hours]]/Table3[[#This Row],[MDS Census]]</f>
        <v>5.1407109639788748</v>
      </c>
      <c r="H12" s="3">
        <f>Table3[[#This Row],[Total RN Hours (w/ Admin, DON)]]/Table3[[#This Row],[MDS Census]]</f>
        <v>1.2632537242847008</v>
      </c>
      <c r="I12" s="3">
        <f>Table3[[#This Row],[RN Hours (excl. Admin, DON)]]/Table3[[#This Row],[MDS Census]]</f>
        <v>1.0876408922519112</v>
      </c>
      <c r="J12" s="3">
        <f t="shared" si="0"/>
        <v>749.42444444444436</v>
      </c>
      <c r="K12" s="3">
        <f>SUM(Table3[[#This Row],[RN Hours (excl. Admin, DON)]], Table3[[#This Row],[LPN Hours (excl. Admin)]], Table3[[#This Row],[CNA Hours]], Table3[[#This Row],[NA TR Hours]], Table3[[#This Row],[Med Aide/Tech Hours]])</f>
        <v>724.66888888888877</v>
      </c>
      <c r="L12" s="3">
        <f>SUM(Table3[[#This Row],[RN Hours (excl. Admin, DON)]:[RN DON Hours]])</f>
        <v>178.07666666666665</v>
      </c>
      <c r="M12" s="3">
        <v>153.32111111111109</v>
      </c>
      <c r="N12" s="3">
        <v>22.133333333333333</v>
      </c>
      <c r="O12" s="3">
        <v>2.6222222222222222</v>
      </c>
      <c r="P12" s="3">
        <f>SUM(Table3[[#This Row],[LPN Hours (excl. Admin)]:[LPN Admin Hours]])</f>
        <v>93.678888888888892</v>
      </c>
      <c r="Q12" s="3">
        <v>93.678888888888892</v>
      </c>
      <c r="R12" s="3">
        <v>0</v>
      </c>
      <c r="S12" s="3">
        <f>SUM(Table3[[#This Row],[CNA Hours]], Table3[[#This Row],[NA TR Hours]], Table3[[#This Row],[Med Aide/Tech Hours]])</f>
        <v>477.66888888888889</v>
      </c>
      <c r="T12" s="3">
        <v>410.48222222222222</v>
      </c>
      <c r="U12" s="3">
        <v>0</v>
      </c>
      <c r="V12" s="3">
        <v>67.186666666666653</v>
      </c>
      <c r="W12" s="3">
        <f>SUM(Table3[[#This Row],[RN Hours Contract]:[Med Aide Hours Contract]])</f>
        <v>0</v>
      </c>
      <c r="X12" s="3">
        <v>0</v>
      </c>
      <c r="Y12" s="3">
        <v>0</v>
      </c>
      <c r="Z12" s="3">
        <v>0</v>
      </c>
      <c r="AA12" s="3">
        <v>0</v>
      </c>
      <c r="AB12" s="3">
        <v>0</v>
      </c>
      <c r="AC12" s="3">
        <v>0</v>
      </c>
      <c r="AD12" s="3">
        <v>0</v>
      </c>
      <c r="AE12" s="3">
        <v>0</v>
      </c>
      <c r="AF12" t="s">
        <v>10</v>
      </c>
      <c r="AG12" s="13">
        <v>5</v>
      </c>
      <c r="AQ12"/>
    </row>
    <row r="13" spans="1:43" x14ac:dyDescent="0.2">
      <c r="A13" t="s">
        <v>352</v>
      </c>
      <c r="B13" t="s">
        <v>369</v>
      </c>
      <c r="C13" t="s">
        <v>763</v>
      </c>
      <c r="D13" t="s">
        <v>975</v>
      </c>
      <c r="E13" s="3">
        <v>40.81111111111111</v>
      </c>
      <c r="F13" s="3">
        <f>Table3[[#This Row],[Total Hours Nurse Staffing]]/Table3[[#This Row],[MDS Census]]</f>
        <v>3.3000789545330793</v>
      </c>
      <c r="G13" s="3">
        <f>Table3[[#This Row],[Total Direct Care Staff Hours]]/Table3[[#This Row],[MDS Census]]</f>
        <v>2.9570814048461749</v>
      </c>
      <c r="H13" s="3">
        <f>Table3[[#This Row],[Total RN Hours (w/ Admin, DON)]]/Table3[[#This Row],[MDS Census]]</f>
        <v>0.81679281241491974</v>
      </c>
      <c r="I13" s="3">
        <f>Table3[[#This Row],[RN Hours (excl. Admin, DON)]]/Table3[[#This Row],[MDS Census]]</f>
        <v>0.47379526272801531</v>
      </c>
      <c r="J13" s="3">
        <f t="shared" si="0"/>
        <v>134.67988888888888</v>
      </c>
      <c r="K13" s="3">
        <f>SUM(Table3[[#This Row],[RN Hours (excl. Admin, DON)]], Table3[[#This Row],[LPN Hours (excl. Admin)]], Table3[[#This Row],[CNA Hours]], Table3[[#This Row],[NA TR Hours]], Table3[[#This Row],[Med Aide/Tech Hours]])</f>
        <v>120.68177777777778</v>
      </c>
      <c r="L13" s="3">
        <f>SUM(Table3[[#This Row],[RN Hours (excl. Admin, DON)]:[RN DON Hours]])</f>
        <v>33.334222222222223</v>
      </c>
      <c r="M13" s="3">
        <v>19.336111111111112</v>
      </c>
      <c r="N13" s="3">
        <v>9.3758888888888876</v>
      </c>
      <c r="O13" s="3">
        <v>4.6222222222222218</v>
      </c>
      <c r="P13" s="3">
        <f>SUM(Table3[[#This Row],[LPN Hours (excl. Admin)]:[LPN Admin Hours]])</f>
        <v>24.047333333333334</v>
      </c>
      <c r="Q13" s="3">
        <v>24.047333333333334</v>
      </c>
      <c r="R13" s="3">
        <v>0</v>
      </c>
      <c r="S13" s="3">
        <f>SUM(Table3[[#This Row],[CNA Hours]], Table3[[#This Row],[NA TR Hours]], Table3[[#This Row],[Med Aide/Tech Hours]])</f>
        <v>77.298333333333332</v>
      </c>
      <c r="T13" s="3">
        <v>76.117666666666665</v>
      </c>
      <c r="U13" s="3">
        <v>0</v>
      </c>
      <c r="V13" s="3">
        <v>1.1806666666666665</v>
      </c>
      <c r="W13" s="3">
        <f>SUM(Table3[[#This Row],[RN Hours Contract]:[Med Aide Hours Contract]])</f>
        <v>3.75</v>
      </c>
      <c r="X13" s="3">
        <v>0.42777777777777776</v>
      </c>
      <c r="Y13" s="3">
        <v>0</v>
      </c>
      <c r="Z13" s="3">
        <v>0</v>
      </c>
      <c r="AA13" s="3">
        <v>0.35555555555555557</v>
      </c>
      <c r="AB13" s="3">
        <v>0</v>
      </c>
      <c r="AC13" s="3">
        <v>2.9666666666666668</v>
      </c>
      <c r="AD13" s="3">
        <v>0</v>
      </c>
      <c r="AE13" s="3">
        <v>0</v>
      </c>
      <c r="AF13" t="s">
        <v>11</v>
      </c>
      <c r="AG13" s="13">
        <v>5</v>
      </c>
      <c r="AQ13"/>
    </row>
    <row r="14" spans="1:43" x14ac:dyDescent="0.2">
      <c r="A14" t="s">
        <v>352</v>
      </c>
      <c r="B14" t="s">
        <v>370</v>
      </c>
      <c r="C14" t="s">
        <v>762</v>
      </c>
      <c r="D14" t="s">
        <v>967</v>
      </c>
      <c r="E14" s="3">
        <v>43.033333333333331</v>
      </c>
      <c r="F14" s="3">
        <f>Table3[[#This Row],[Total Hours Nurse Staffing]]/Table3[[#This Row],[MDS Census]]</f>
        <v>3.3359798605731994</v>
      </c>
      <c r="G14" s="3">
        <f>Table3[[#This Row],[Total Direct Care Staff Hours]]/Table3[[#This Row],[MDS Census]]</f>
        <v>3.018332042344436</v>
      </c>
      <c r="H14" s="3">
        <f>Table3[[#This Row],[Total RN Hours (w/ Admin, DON)]]/Table3[[#This Row],[MDS Census]]</f>
        <v>0.91208365608055775</v>
      </c>
      <c r="I14" s="3">
        <f>Table3[[#This Row],[RN Hours (excl. Admin, DON)]]/Table3[[#This Row],[MDS Census]]</f>
        <v>0.59443583785179455</v>
      </c>
      <c r="J14" s="3">
        <f t="shared" si="0"/>
        <v>143.55833333333334</v>
      </c>
      <c r="K14" s="3">
        <f>SUM(Table3[[#This Row],[RN Hours (excl. Admin, DON)]], Table3[[#This Row],[LPN Hours (excl. Admin)]], Table3[[#This Row],[CNA Hours]], Table3[[#This Row],[NA TR Hours]], Table3[[#This Row],[Med Aide/Tech Hours]])</f>
        <v>129.88888888888889</v>
      </c>
      <c r="L14" s="3">
        <f>SUM(Table3[[#This Row],[RN Hours (excl. Admin, DON)]:[RN DON Hours]])</f>
        <v>39.25</v>
      </c>
      <c r="M14" s="3">
        <v>25.580555555555556</v>
      </c>
      <c r="N14" s="3">
        <v>8.8694444444444436</v>
      </c>
      <c r="O14" s="3">
        <v>4.8</v>
      </c>
      <c r="P14" s="3">
        <f>SUM(Table3[[#This Row],[LPN Hours (excl. Admin)]:[LPN Admin Hours]])</f>
        <v>24.213888888888889</v>
      </c>
      <c r="Q14" s="3">
        <v>24.213888888888889</v>
      </c>
      <c r="R14" s="3">
        <v>0</v>
      </c>
      <c r="S14" s="3">
        <f>SUM(Table3[[#This Row],[CNA Hours]], Table3[[#This Row],[NA TR Hours]], Table3[[#This Row],[Med Aide/Tech Hours]])</f>
        <v>80.094444444444449</v>
      </c>
      <c r="T14" s="3">
        <v>64.811111111111117</v>
      </c>
      <c r="U14" s="3">
        <v>3.0222222222222221</v>
      </c>
      <c r="V14" s="3">
        <v>12.261111111111111</v>
      </c>
      <c r="W14" s="3">
        <f>SUM(Table3[[#This Row],[RN Hours Contract]:[Med Aide Hours Contract]])</f>
        <v>24.058333333333334</v>
      </c>
      <c r="X14" s="3">
        <v>6.3166666666666664</v>
      </c>
      <c r="Y14" s="3">
        <v>0</v>
      </c>
      <c r="Z14" s="3">
        <v>0</v>
      </c>
      <c r="AA14" s="3">
        <v>5.041666666666667</v>
      </c>
      <c r="AB14" s="3">
        <v>0</v>
      </c>
      <c r="AC14" s="3">
        <v>12.7</v>
      </c>
      <c r="AD14" s="3">
        <v>0</v>
      </c>
      <c r="AE14" s="3">
        <v>0</v>
      </c>
      <c r="AF14" t="s">
        <v>12</v>
      </c>
      <c r="AG14" s="13">
        <v>5</v>
      </c>
      <c r="AQ14"/>
    </row>
    <row r="15" spans="1:43" x14ac:dyDescent="0.2">
      <c r="A15" t="s">
        <v>352</v>
      </c>
      <c r="B15" t="s">
        <v>371</v>
      </c>
      <c r="C15" t="s">
        <v>764</v>
      </c>
      <c r="D15" t="s">
        <v>976</v>
      </c>
      <c r="E15" s="3">
        <v>40.544444444444444</v>
      </c>
      <c r="F15" s="3">
        <f>Table3[[#This Row],[Total Hours Nurse Staffing]]/Table3[[#This Row],[MDS Census]]</f>
        <v>4.3513839408057011</v>
      </c>
      <c r="G15" s="3">
        <f>Table3[[#This Row],[Total Direct Care Staff Hours]]/Table3[[#This Row],[MDS Census]]</f>
        <v>4.015538503699644</v>
      </c>
      <c r="H15" s="3">
        <f>Table3[[#This Row],[Total RN Hours (w/ Admin, DON)]]/Table3[[#This Row],[MDS Census]]</f>
        <v>0.87371882707591131</v>
      </c>
      <c r="I15" s="3">
        <f>Table3[[#This Row],[RN Hours (excl. Admin, DON)]]/Table3[[#This Row],[MDS Census]]</f>
        <v>0.53787338996985479</v>
      </c>
      <c r="J15" s="3">
        <f t="shared" si="0"/>
        <v>176.42444444444448</v>
      </c>
      <c r="K15" s="3">
        <f>SUM(Table3[[#This Row],[RN Hours (excl. Admin, DON)]], Table3[[#This Row],[LPN Hours (excl. Admin)]], Table3[[#This Row],[CNA Hours]], Table3[[#This Row],[NA TR Hours]], Table3[[#This Row],[Med Aide/Tech Hours]])</f>
        <v>162.8077777777778</v>
      </c>
      <c r="L15" s="3">
        <f>SUM(Table3[[#This Row],[RN Hours (excl. Admin, DON)]:[RN DON Hours]])</f>
        <v>35.424444444444447</v>
      </c>
      <c r="M15" s="3">
        <v>21.80777777777778</v>
      </c>
      <c r="N15" s="3">
        <v>8.1500000000000021</v>
      </c>
      <c r="O15" s="3">
        <v>5.4666666666666668</v>
      </c>
      <c r="P15" s="3">
        <f>SUM(Table3[[#This Row],[LPN Hours (excl. Admin)]:[LPN Admin Hours]])</f>
        <v>36.815555555555555</v>
      </c>
      <c r="Q15" s="3">
        <v>36.815555555555555</v>
      </c>
      <c r="R15" s="3">
        <v>0</v>
      </c>
      <c r="S15" s="3">
        <f>SUM(Table3[[#This Row],[CNA Hours]], Table3[[#This Row],[NA TR Hours]], Table3[[#This Row],[Med Aide/Tech Hours]])</f>
        <v>104.18444444444445</v>
      </c>
      <c r="T15" s="3">
        <v>104.18444444444445</v>
      </c>
      <c r="U15" s="3">
        <v>0</v>
      </c>
      <c r="V15" s="3">
        <v>0</v>
      </c>
      <c r="W15" s="3">
        <f>SUM(Table3[[#This Row],[RN Hours Contract]:[Med Aide Hours Contract]])</f>
        <v>0</v>
      </c>
      <c r="X15" s="3">
        <v>0</v>
      </c>
      <c r="Y15" s="3">
        <v>0</v>
      </c>
      <c r="Z15" s="3">
        <v>0</v>
      </c>
      <c r="AA15" s="3">
        <v>0</v>
      </c>
      <c r="AB15" s="3">
        <v>0</v>
      </c>
      <c r="AC15" s="3">
        <v>0</v>
      </c>
      <c r="AD15" s="3">
        <v>0</v>
      </c>
      <c r="AE15" s="3">
        <v>0</v>
      </c>
      <c r="AF15" t="s">
        <v>13</v>
      </c>
      <c r="AG15" s="13">
        <v>5</v>
      </c>
      <c r="AQ15"/>
    </row>
    <row r="16" spans="1:43" x14ac:dyDescent="0.2">
      <c r="A16" t="s">
        <v>352</v>
      </c>
      <c r="B16" t="s">
        <v>372</v>
      </c>
      <c r="C16" t="s">
        <v>714</v>
      </c>
      <c r="D16" t="s">
        <v>973</v>
      </c>
      <c r="E16" s="3">
        <v>123.81111111111112</v>
      </c>
      <c r="F16" s="3">
        <f>Table3[[#This Row],[Total Hours Nurse Staffing]]/Table3[[#This Row],[MDS Census]]</f>
        <v>4.109934488019384</v>
      </c>
      <c r="G16" s="3">
        <f>Table3[[#This Row],[Total Direct Care Staff Hours]]/Table3[[#This Row],[MDS Census]]</f>
        <v>3.6120658709503726</v>
      </c>
      <c r="H16" s="3">
        <f>Table3[[#This Row],[Total RN Hours (w/ Admin, DON)]]/Table3[[#This Row],[MDS Census]]</f>
        <v>0.98265727362469713</v>
      </c>
      <c r="I16" s="3">
        <f>Table3[[#This Row],[RN Hours (excl. Admin, DON)]]/Table3[[#This Row],[MDS Census]]</f>
        <v>0.61946962218433099</v>
      </c>
      <c r="J16" s="3">
        <f t="shared" si="0"/>
        <v>508.85555555555555</v>
      </c>
      <c r="K16" s="3">
        <f>SUM(Table3[[#This Row],[RN Hours (excl. Admin, DON)]], Table3[[#This Row],[LPN Hours (excl. Admin)]], Table3[[#This Row],[CNA Hours]], Table3[[#This Row],[NA TR Hours]], Table3[[#This Row],[Med Aide/Tech Hours]])</f>
        <v>447.2138888888889</v>
      </c>
      <c r="L16" s="3">
        <f>SUM(Table3[[#This Row],[RN Hours (excl. Admin, DON)]:[RN DON Hours]])</f>
        <v>121.66388888888889</v>
      </c>
      <c r="M16" s="3">
        <v>76.697222222222223</v>
      </c>
      <c r="N16" s="3">
        <v>40.158333333333331</v>
      </c>
      <c r="O16" s="3">
        <v>4.8083333333333336</v>
      </c>
      <c r="P16" s="3">
        <f>SUM(Table3[[#This Row],[LPN Hours (excl. Admin)]:[LPN Admin Hours]])</f>
        <v>76.930555555555557</v>
      </c>
      <c r="Q16" s="3">
        <v>60.255555555555553</v>
      </c>
      <c r="R16" s="3">
        <v>16.675000000000001</v>
      </c>
      <c r="S16" s="3">
        <f>SUM(Table3[[#This Row],[CNA Hours]], Table3[[#This Row],[NA TR Hours]], Table3[[#This Row],[Med Aide/Tech Hours]])</f>
        <v>310.26111111111112</v>
      </c>
      <c r="T16" s="3">
        <v>268.89722222222224</v>
      </c>
      <c r="U16" s="3">
        <v>5.2944444444444443</v>
      </c>
      <c r="V16" s="3">
        <v>36.069444444444443</v>
      </c>
      <c r="W16" s="3">
        <f>SUM(Table3[[#This Row],[RN Hours Contract]:[Med Aide Hours Contract]])</f>
        <v>0</v>
      </c>
      <c r="X16" s="3">
        <v>0</v>
      </c>
      <c r="Y16" s="3">
        <v>0</v>
      </c>
      <c r="Z16" s="3">
        <v>0</v>
      </c>
      <c r="AA16" s="3">
        <v>0</v>
      </c>
      <c r="AB16" s="3">
        <v>0</v>
      </c>
      <c r="AC16" s="3">
        <v>0</v>
      </c>
      <c r="AD16" s="3">
        <v>0</v>
      </c>
      <c r="AE16" s="3">
        <v>0</v>
      </c>
      <c r="AF16" t="s">
        <v>14</v>
      </c>
      <c r="AG16" s="13">
        <v>5</v>
      </c>
      <c r="AQ16"/>
    </row>
    <row r="17" spans="1:43" x14ac:dyDescent="0.2">
      <c r="A17" t="s">
        <v>352</v>
      </c>
      <c r="B17" t="s">
        <v>373</v>
      </c>
      <c r="C17" t="s">
        <v>743</v>
      </c>
      <c r="D17" t="s">
        <v>977</v>
      </c>
      <c r="E17" s="3">
        <v>106.86666666666666</v>
      </c>
      <c r="F17" s="3">
        <f>Table3[[#This Row],[Total Hours Nurse Staffing]]/Table3[[#This Row],[MDS Census]]</f>
        <v>4.5346485755874406</v>
      </c>
      <c r="G17" s="3">
        <f>Table3[[#This Row],[Total Direct Care Staff Hours]]/Table3[[#This Row],[MDS Census]]</f>
        <v>4.2805416926595967</v>
      </c>
      <c r="H17" s="3">
        <f>Table3[[#This Row],[Total RN Hours (w/ Admin, DON)]]/Table3[[#This Row],[MDS Census]]</f>
        <v>0.63596901642753179</v>
      </c>
      <c r="I17" s="3">
        <f>Table3[[#This Row],[RN Hours (excl. Admin, DON)]]/Table3[[#This Row],[MDS Census]]</f>
        <v>0.38186213349968806</v>
      </c>
      <c r="J17" s="3">
        <f t="shared" ref="J17:J80" si="1">SUM(L17,P17,S17)</f>
        <v>484.60277777777776</v>
      </c>
      <c r="K17" s="3">
        <f>SUM(Table3[[#This Row],[RN Hours (excl. Admin, DON)]], Table3[[#This Row],[LPN Hours (excl. Admin)]], Table3[[#This Row],[CNA Hours]], Table3[[#This Row],[NA TR Hours]], Table3[[#This Row],[Med Aide/Tech Hours]])</f>
        <v>457.44722222222225</v>
      </c>
      <c r="L17" s="3">
        <f>SUM(Table3[[#This Row],[RN Hours (excl. Admin, DON)]:[RN DON Hours]])</f>
        <v>67.963888888888889</v>
      </c>
      <c r="M17" s="3">
        <v>40.80833333333333</v>
      </c>
      <c r="N17" s="3">
        <v>21.555555555555557</v>
      </c>
      <c r="O17" s="3">
        <v>5.6</v>
      </c>
      <c r="P17" s="3">
        <f>SUM(Table3[[#This Row],[LPN Hours (excl. Admin)]:[LPN Admin Hours]])</f>
        <v>46.652777777777779</v>
      </c>
      <c r="Q17" s="3">
        <v>46.652777777777779</v>
      </c>
      <c r="R17" s="3">
        <v>0</v>
      </c>
      <c r="S17" s="3">
        <f>SUM(Table3[[#This Row],[CNA Hours]], Table3[[#This Row],[NA TR Hours]], Table3[[#This Row],[Med Aide/Tech Hours]])</f>
        <v>369.98611111111109</v>
      </c>
      <c r="T17" s="3">
        <v>251.60833333333332</v>
      </c>
      <c r="U17" s="3">
        <v>0</v>
      </c>
      <c r="V17" s="3">
        <v>118.37777777777778</v>
      </c>
      <c r="W17" s="3">
        <f>SUM(Table3[[#This Row],[RN Hours Contract]:[Med Aide Hours Contract]])</f>
        <v>0</v>
      </c>
      <c r="X17" s="3">
        <v>0</v>
      </c>
      <c r="Y17" s="3">
        <v>0</v>
      </c>
      <c r="Z17" s="3">
        <v>0</v>
      </c>
      <c r="AA17" s="3">
        <v>0</v>
      </c>
      <c r="AB17" s="3">
        <v>0</v>
      </c>
      <c r="AC17" s="3">
        <v>0</v>
      </c>
      <c r="AD17" s="3">
        <v>0</v>
      </c>
      <c r="AE17" s="3">
        <v>0</v>
      </c>
      <c r="AF17" t="s">
        <v>15</v>
      </c>
      <c r="AG17" s="13">
        <v>5</v>
      </c>
      <c r="AQ17"/>
    </row>
    <row r="18" spans="1:43" x14ac:dyDescent="0.2">
      <c r="A18" t="s">
        <v>352</v>
      </c>
      <c r="B18" t="s">
        <v>374</v>
      </c>
      <c r="C18" t="s">
        <v>765</v>
      </c>
      <c r="D18" t="s">
        <v>978</v>
      </c>
      <c r="E18" s="3">
        <v>34.477777777777774</v>
      </c>
      <c r="F18" s="3">
        <f>Table3[[#This Row],[Total Hours Nurse Staffing]]/Table3[[#This Row],[MDS Census]]</f>
        <v>4.2151563003544954</v>
      </c>
      <c r="G18" s="3">
        <f>Table3[[#This Row],[Total Direct Care Staff Hours]]/Table3[[#This Row],[MDS Census]]</f>
        <v>3.8794811472768287</v>
      </c>
      <c r="H18" s="3">
        <f>Table3[[#This Row],[Total RN Hours (w/ Admin, DON)]]/Table3[[#This Row],[MDS Census]]</f>
        <v>1.2352175314212053</v>
      </c>
      <c r="I18" s="3">
        <f>Table3[[#This Row],[RN Hours (excl. Admin, DON)]]/Table3[[#This Row],[MDS Census]]</f>
        <v>0.89954237834353867</v>
      </c>
      <c r="J18" s="3">
        <f t="shared" si="1"/>
        <v>145.3292222222222</v>
      </c>
      <c r="K18" s="3">
        <f>SUM(Table3[[#This Row],[RN Hours (excl. Admin, DON)]], Table3[[#This Row],[LPN Hours (excl. Admin)]], Table3[[#This Row],[CNA Hours]], Table3[[#This Row],[NA TR Hours]], Table3[[#This Row],[Med Aide/Tech Hours]])</f>
        <v>133.75588888888888</v>
      </c>
      <c r="L18" s="3">
        <f>SUM(Table3[[#This Row],[RN Hours (excl. Admin, DON)]:[RN DON Hours]])</f>
        <v>42.587555555555554</v>
      </c>
      <c r="M18" s="3">
        <v>31.014222222222223</v>
      </c>
      <c r="N18" s="3">
        <v>6.5955555555555474</v>
      </c>
      <c r="O18" s="3">
        <v>4.9777777777777779</v>
      </c>
      <c r="P18" s="3">
        <f>SUM(Table3[[#This Row],[LPN Hours (excl. Admin)]:[LPN Admin Hours]])</f>
        <v>10.030555555555555</v>
      </c>
      <c r="Q18" s="3">
        <v>10.030555555555555</v>
      </c>
      <c r="R18" s="3">
        <v>0</v>
      </c>
      <c r="S18" s="3">
        <f>SUM(Table3[[#This Row],[CNA Hours]], Table3[[#This Row],[NA TR Hours]], Table3[[#This Row],[Med Aide/Tech Hours]])</f>
        <v>92.711111111111109</v>
      </c>
      <c r="T18" s="3">
        <v>90.183333333333337</v>
      </c>
      <c r="U18" s="3">
        <v>2.0805555555555557</v>
      </c>
      <c r="V18" s="3">
        <v>0.44722222222222224</v>
      </c>
      <c r="W18" s="3">
        <f>SUM(Table3[[#This Row],[RN Hours Contract]:[Med Aide Hours Contract]])</f>
        <v>0</v>
      </c>
      <c r="X18" s="3">
        <v>0</v>
      </c>
      <c r="Y18" s="3">
        <v>0</v>
      </c>
      <c r="Z18" s="3">
        <v>0</v>
      </c>
      <c r="AA18" s="3">
        <v>0</v>
      </c>
      <c r="AB18" s="3">
        <v>0</v>
      </c>
      <c r="AC18" s="3">
        <v>0</v>
      </c>
      <c r="AD18" s="3">
        <v>0</v>
      </c>
      <c r="AE18" s="3">
        <v>0</v>
      </c>
      <c r="AF18" t="s">
        <v>16</v>
      </c>
      <c r="AG18" s="13">
        <v>5</v>
      </c>
      <c r="AQ18"/>
    </row>
    <row r="19" spans="1:43" x14ac:dyDescent="0.2">
      <c r="A19" t="s">
        <v>352</v>
      </c>
      <c r="B19" t="s">
        <v>375</v>
      </c>
      <c r="C19" t="s">
        <v>766</v>
      </c>
      <c r="D19" t="s">
        <v>979</v>
      </c>
      <c r="E19" s="3">
        <v>40.144444444444446</v>
      </c>
      <c r="F19" s="3">
        <f>Table3[[#This Row],[Total Hours Nurse Staffing]]/Table3[[#This Row],[MDS Census]]</f>
        <v>4.3085441461389422</v>
      </c>
      <c r="G19" s="3">
        <f>Table3[[#This Row],[Total Direct Care Staff Hours]]/Table3[[#This Row],[MDS Census]]</f>
        <v>4.1712621090506508</v>
      </c>
      <c r="H19" s="3">
        <f>Table3[[#This Row],[Total RN Hours (w/ Admin, DON)]]/Table3[[#This Row],[MDS Census]]</f>
        <v>1.4221616385275395</v>
      </c>
      <c r="I19" s="3">
        <f>Table3[[#This Row],[RN Hours (excl. Admin, DON)]]/Table3[[#This Row],[MDS Census]]</f>
        <v>1.2848796014392472</v>
      </c>
      <c r="J19" s="3">
        <f t="shared" si="1"/>
        <v>172.96411111111109</v>
      </c>
      <c r="K19" s="3">
        <f>SUM(Table3[[#This Row],[RN Hours (excl. Admin, DON)]], Table3[[#This Row],[LPN Hours (excl. Admin)]], Table3[[#This Row],[CNA Hours]], Table3[[#This Row],[NA TR Hours]], Table3[[#This Row],[Med Aide/Tech Hours]])</f>
        <v>167.453</v>
      </c>
      <c r="L19" s="3">
        <f>SUM(Table3[[#This Row],[RN Hours (excl. Admin, DON)]:[RN DON Hours]])</f>
        <v>57.091888888888896</v>
      </c>
      <c r="M19" s="3">
        <v>51.580777777777783</v>
      </c>
      <c r="N19" s="3">
        <v>0</v>
      </c>
      <c r="O19" s="3">
        <v>5.5111111111111111</v>
      </c>
      <c r="P19" s="3">
        <f>SUM(Table3[[#This Row],[LPN Hours (excl. Admin)]:[LPN Admin Hours]])</f>
        <v>21.322222222222223</v>
      </c>
      <c r="Q19" s="3">
        <v>21.322222222222223</v>
      </c>
      <c r="R19" s="3">
        <v>0</v>
      </c>
      <c r="S19" s="3">
        <f>SUM(Table3[[#This Row],[CNA Hours]], Table3[[#This Row],[NA TR Hours]], Table3[[#This Row],[Med Aide/Tech Hours]])</f>
        <v>94.55</v>
      </c>
      <c r="T19" s="3">
        <v>93.305555555555557</v>
      </c>
      <c r="U19" s="3">
        <v>0</v>
      </c>
      <c r="V19" s="3">
        <v>1.2444444444444445</v>
      </c>
      <c r="W19" s="3">
        <f>SUM(Table3[[#This Row],[RN Hours Contract]:[Med Aide Hours Contract]])</f>
        <v>0</v>
      </c>
      <c r="X19" s="3">
        <v>0</v>
      </c>
      <c r="Y19" s="3">
        <v>0</v>
      </c>
      <c r="Z19" s="3">
        <v>0</v>
      </c>
      <c r="AA19" s="3">
        <v>0</v>
      </c>
      <c r="AB19" s="3">
        <v>0</v>
      </c>
      <c r="AC19" s="3">
        <v>0</v>
      </c>
      <c r="AD19" s="3">
        <v>0</v>
      </c>
      <c r="AE19" s="3">
        <v>0</v>
      </c>
      <c r="AF19" t="s">
        <v>17</v>
      </c>
      <c r="AG19" s="13">
        <v>5</v>
      </c>
      <c r="AQ19"/>
    </row>
    <row r="20" spans="1:43" x14ac:dyDescent="0.2">
      <c r="A20" t="s">
        <v>352</v>
      </c>
      <c r="B20" t="s">
        <v>376</v>
      </c>
      <c r="C20" t="s">
        <v>767</v>
      </c>
      <c r="D20" t="s">
        <v>980</v>
      </c>
      <c r="E20" s="3">
        <v>28.422222222222221</v>
      </c>
      <c r="F20" s="3">
        <f>Table3[[#This Row],[Total Hours Nurse Staffing]]/Table3[[#This Row],[MDS Census]]</f>
        <v>3.6874863174354968</v>
      </c>
      <c r="G20" s="3">
        <f>Table3[[#This Row],[Total Direct Care Staff Hours]]/Table3[[#This Row],[MDS Census]]</f>
        <v>3.4265402658326822</v>
      </c>
      <c r="H20" s="3">
        <f>Table3[[#This Row],[Total RN Hours (w/ Admin, DON)]]/Table3[[#This Row],[MDS Census]]</f>
        <v>0.9838623924941361</v>
      </c>
      <c r="I20" s="3">
        <f>Table3[[#This Row],[RN Hours (excl. Admin, DON)]]/Table3[[#This Row],[MDS Census]]</f>
        <v>0.7229163408913214</v>
      </c>
      <c r="J20" s="3">
        <f t="shared" si="1"/>
        <v>104.80655555555556</v>
      </c>
      <c r="K20" s="3">
        <f>SUM(Table3[[#This Row],[RN Hours (excl. Admin, DON)]], Table3[[#This Row],[LPN Hours (excl. Admin)]], Table3[[#This Row],[CNA Hours]], Table3[[#This Row],[NA TR Hours]], Table3[[#This Row],[Med Aide/Tech Hours]])</f>
        <v>97.389888888888891</v>
      </c>
      <c r="L20" s="3">
        <f>SUM(Table3[[#This Row],[RN Hours (excl. Admin, DON)]:[RN DON Hours]])</f>
        <v>27.963555555555555</v>
      </c>
      <c r="M20" s="3">
        <v>20.546888888888891</v>
      </c>
      <c r="N20" s="3">
        <v>2.0833333333333335</v>
      </c>
      <c r="O20" s="3">
        <v>5.333333333333333</v>
      </c>
      <c r="P20" s="3">
        <f>SUM(Table3[[#This Row],[LPN Hours (excl. Admin)]:[LPN Admin Hours]])</f>
        <v>22.638555555555556</v>
      </c>
      <c r="Q20" s="3">
        <v>22.638555555555556</v>
      </c>
      <c r="R20" s="3">
        <v>0</v>
      </c>
      <c r="S20" s="3">
        <f>SUM(Table3[[#This Row],[CNA Hours]], Table3[[#This Row],[NA TR Hours]], Table3[[#This Row],[Med Aide/Tech Hours]])</f>
        <v>54.204444444444448</v>
      </c>
      <c r="T20" s="3">
        <v>45.439222222222227</v>
      </c>
      <c r="U20" s="3">
        <v>5.0999999999999996</v>
      </c>
      <c r="V20" s="3">
        <v>3.6652222222222224</v>
      </c>
      <c r="W20" s="3">
        <f>SUM(Table3[[#This Row],[RN Hours Contract]:[Med Aide Hours Contract]])</f>
        <v>0</v>
      </c>
      <c r="X20" s="3">
        <v>0</v>
      </c>
      <c r="Y20" s="3">
        <v>0</v>
      </c>
      <c r="Z20" s="3">
        <v>0</v>
      </c>
      <c r="AA20" s="3">
        <v>0</v>
      </c>
      <c r="AB20" s="3">
        <v>0</v>
      </c>
      <c r="AC20" s="3">
        <v>0</v>
      </c>
      <c r="AD20" s="3">
        <v>0</v>
      </c>
      <c r="AE20" s="3">
        <v>0</v>
      </c>
      <c r="AF20" t="s">
        <v>18</v>
      </c>
      <c r="AG20" s="13">
        <v>5</v>
      </c>
      <c r="AQ20"/>
    </row>
    <row r="21" spans="1:43" x14ac:dyDescent="0.2">
      <c r="A21" t="s">
        <v>352</v>
      </c>
      <c r="B21" t="s">
        <v>377</v>
      </c>
      <c r="C21" t="s">
        <v>763</v>
      </c>
      <c r="D21" t="s">
        <v>975</v>
      </c>
      <c r="E21" s="3">
        <v>136.4</v>
      </c>
      <c r="F21" s="3">
        <f>Table3[[#This Row],[Total Hours Nurse Staffing]]/Table3[[#This Row],[MDS Census]]</f>
        <v>3.8812406321277289</v>
      </c>
      <c r="G21" s="3">
        <f>Table3[[#This Row],[Total Direct Care Staff Hours]]/Table3[[#This Row],[MDS Census]]</f>
        <v>3.431216194200065</v>
      </c>
      <c r="H21" s="3">
        <f>Table3[[#This Row],[Total RN Hours (w/ Admin, DON)]]/Table3[[#This Row],[MDS Census]]</f>
        <v>1.1580457803844901</v>
      </c>
      <c r="I21" s="3">
        <f>Table3[[#This Row],[RN Hours (excl. Admin, DON)]]/Table3[[#This Row],[MDS Census]]</f>
        <v>0.82835777126099708</v>
      </c>
      <c r="J21" s="3">
        <f t="shared" si="1"/>
        <v>529.40122222222226</v>
      </c>
      <c r="K21" s="3">
        <f>SUM(Table3[[#This Row],[RN Hours (excl. Admin, DON)]], Table3[[#This Row],[LPN Hours (excl. Admin)]], Table3[[#This Row],[CNA Hours]], Table3[[#This Row],[NA TR Hours]], Table3[[#This Row],[Med Aide/Tech Hours]])</f>
        <v>468.01788888888888</v>
      </c>
      <c r="L21" s="3">
        <f>SUM(Table3[[#This Row],[RN Hours (excl. Admin, DON)]:[RN DON Hours]])</f>
        <v>157.95744444444446</v>
      </c>
      <c r="M21" s="3">
        <v>112.988</v>
      </c>
      <c r="N21" s="3">
        <v>39.636111111111113</v>
      </c>
      <c r="O21" s="3">
        <v>5.333333333333333</v>
      </c>
      <c r="P21" s="3">
        <f>SUM(Table3[[#This Row],[LPN Hours (excl. Admin)]:[LPN Admin Hours]])</f>
        <v>106.89177777777778</v>
      </c>
      <c r="Q21" s="3">
        <v>90.477888888888884</v>
      </c>
      <c r="R21" s="3">
        <v>16.413888888888888</v>
      </c>
      <c r="S21" s="3">
        <f>SUM(Table3[[#This Row],[CNA Hours]], Table3[[#This Row],[NA TR Hours]], Table3[[#This Row],[Med Aide/Tech Hours]])</f>
        <v>264.55200000000002</v>
      </c>
      <c r="T21" s="3">
        <v>258.32144444444447</v>
      </c>
      <c r="U21" s="3">
        <v>1.5055555555555555</v>
      </c>
      <c r="V21" s="3">
        <v>4.7249999999999996</v>
      </c>
      <c r="W21" s="3">
        <f>SUM(Table3[[#This Row],[RN Hours Contract]:[Med Aide Hours Contract]])</f>
        <v>0</v>
      </c>
      <c r="X21" s="3">
        <v>0</v>
      </c>
      <c r="Y21" s="3">
        <v>0</v>
      </c>
      <c r="Z21" s="3">
        <v>0</v>
      </c>
      <c r="AA21" s="3">
        <v>0</v>
      </c>
      <c r="AB21" s="3">
        <v>0</v>
      </c>
      <c r="AC21" s="3">
        <v>0</v>
      </c>
      <c r="AD21" s="3">
        <v>0</v>
      </c>
      <c r="AE21" s="3">
        <v>0</v>
      </c>
      <c r="AF21" t="s">
        <v>19</v>
      </c>
      <c r="AG21" s="13">
        <v>5</v>
      </c>
      <c r="AQ21"/>
    </row>
    <row r="22" spans="1:43" x14ac:dyDescent="0.2">
      <c r="A22" t="s">
        <v>352</v>
      </c>
      <c r="B22" t="s">
        <v>378</v>
      </c>
      <c r="C22" t="s">
        <v>768</v>
      </c>
      <c r="D22" t="s">
        <v>975</v>
      </c>
      <c r="E22" s="3">
        <v>74.900000000000006</v>
      </c>
      <c r="F22" s="3">
        <f>Table3[[#This Row],[Total Hours Nurse Staffing]]/Table3[[#This Row],[MDS Census]]</f>
        <v>4.4569262720664584</v>
      </c>
      <c r="G22" s="3">
        <f>Table3[[#This Row],[Total Direct Care Staff Hours]]/Table3[[#This Row],[MDS Census]]</f>
        <v>4.1376798694555701</v>
      </c>
      <c r="H22" s="3">
        <f>Table3[[#This Row],[Total RN Hours (w/ Admin, DON)]]/Table3[[#This Row],[MDS Census]]</f>
        <v>2.160336745290016</v>
      </c>
      <c r="I22" s="3">
        <f>Table3[[#This Row],[RN Hours (excl. Admin, DON)]]/Table3[[#This Row],[MDS Census]]</f>
        <v>1.8410903426791279</v>
      </c>
      <c r="J22" s="3">
        <f t="shared" si="1"/>
        <v>333.82377777777776</v>
      </c>
      <c r="K22" s="3">
        <f>SUM(Table3[[#This Row],[RN Hours (excl. Admin, DON)]], Table3[[#This Row],[LPN Hours (excl. Admin)]], Table3[[#This Row],[CNA Hours]], Table3[[#This Row],[NA TR Hours]], Table3[[#This Row],[Med Aide/Tech Hours]])</f>
        <v>309.91222222222223</v>
      </c>
      <c r="L22" s="3">
        <f>SUM(Table3[[#This Row],[RN Hours (excl. Admin, DON)]:[RN DON Hours]])</f>
        <v>161.80922222222222</v>
      </c>
      <c r="M22" s="3">
        <v>137.89766666666668</v>
      </c>
      <c r="N22" s="3">
        <v>18.311555555555554</v>
      </c>
      <c r="O22" s="3">
        <v>5.6</v>
      </c>
      <c r="P22" s="3">
        <f>SUM(Table3[[#This Row],[LPN Hours (excl. Admin)]:[LPN Admin Hours]])</f>
        <v>15.914777777777777</v>
      </c>
      <c r="Q22" s="3">
        <v>15.914777777777777</v>
      </c>
      <c r="R22" s="3">
        <v>0</v>
      </c>
      <c r="S22" s="3">
        <f>SUM(Table3[[#This Row],[CNA Hours]], Table3[[#This Row],[NA TR Hours]], Table3[[#This Row],[Med Aide/Tech Hours]])</f>
        <v>156.09977777777777</v>
      </c>
      <c r="T22" s="3">
        <v>148.86177777777777</v>
      </c>
      <c r="U22" s="3">
        <v>0</v>
      </c>
      <c r="V22" s="3">
        <v>7.2380000000000004</v>
      </c>
      <c r="W22" s="3">
        <f>SUM(Table3[[#This Row],[RN Hours Contract]:[Med Aide Hours Contract]])</f>
        <v>0</v>
      </c>
      <c r="X22" s="3">
        <v>0</v>
      </c>
      <c r="Y22" s="3">
        <v>0</v>
      </c>
      <c r="Z22" s="3">
        <v>0</v>
      </c>
      <c r="AA22" s="3">
        <v>0</v>
      </c>
      <c r="AB22" s="3">
        <v>0</v>
      </c>
      <c r="AC22" s="3">
        <v>0</v>
      </c>
      <c r="AD22" s="3">
        <v>0</v>
      </c>
      <c r="AE22" s="3">
        <v>0</v>
      </c>
      <c r="AF22" t="s">
        <v>20</v>
      </c>
      <c r="AG22" s="13">
        <v>5</v>
      </c>
      <c r="AQ22"/>
    </row>
    <row r="23" spans="1:43" x14ac:dyDescent="0.2">
      <c r="A23" t="s">
        <v>352</v>
      </c>
      <c r="B23" t="s">
        <v>379</v>
      </c>
      <c r="C23" t="s">
        <v>738</v>
      </c>
      <c r="D23" t="s">
        <v>981</v>
      </c>
      <c r="E23" s="3">
        <v>57.677777777777777</v>
      </c>
      <c r="F23" s="3">
        <f>Table3[[#This Row],[Total Hours Nurse Staffing]]/Table3[[#This Row],[MDS Census]]</f>
        <v>4.423617800038528</v>
      </c>
      <c r="G23" s="3">
        <f>Table3[[#This Row],[Total Direct Care Staff Hours]]/Table3[[#This Row],[MDS Census]]</f>
        <v>4.1763147755731076</v>
      </c>
      <c r="H23" s="3">
        <f>Table3[[#This Row],[Total RN Hours (w/ Admin, DON)]]/Table3[[#This Row],[MDS Census]]</f>
        <v>1.4213061067231747</v>
      </c>
      <c r="I23" s="3">
        <f>Table3[[#This Row],[RN Hours (excl. Admin, DON)]]/Table3[[#This Row],[MDS Census]]</f>
        <v>1.2261606626854171</v>
      </c>
      <c r="J23" s="3">
        <f t="shared" si="1"/>
        <v>255.14444444444445</v>
      </c>
      <c r="K23" s="3">
        <f>SUM(Table3[[#This Row],[RN Hours (excl. Admin, DON)]], Table3[[#This Row],[LPN Hours (excl. Admin)]], Table3[[#This Row],[CNA Hours]], Table3[[#This Row],[NA TR Hours]], Table3[[#This Row],[Med Aide/Tech Hours]])</f>
        <v>240.88055555555556</v>
      </c>
      <c r="L23" s="3">
        <f>SUM(Table3[[#This Row],[RN Hours (excl. Admin, DON)]:[RN DON Hours]])</f>
        <v>81.977777777777774</v>
      </c>
      <c r="M23" s="3">
        <v>70.722222222222229</v>
      </c>
      <c r="N23" s="3">
        <v>5.7444444444444445</v>
      </c>
      <c r="O23" s="3">
        <v>5.5111111111111111</v>
      </c>
      <c r="P23" s="3">
        <f>SUM(Table3[[#This Row],[LPN Hours (excl. Admin)]:[LPN Admin Hours]])</f>
        <v>20.905555555555555</v>
      </c>
      <c r="Q23" s="3">
        <v>17.897222222222222</v>
      </c>
      <c r="R23" s="3">
        <v>3.0083333333333333</v>
      </c>
      <c r="S23" s="3">
        <f>SUM(Table3[[#This Row],[CNA Hours]], Table3[[#This Row],[NA TR Hours]], Table3[[#This Row],[Med Aide/Tech Hours]])</f>
        <v>152.26111111111112</v>
      </c>
      <c r="T23" s="3">
        <v>136.22777777777779</v>
      </c>
      <c r="U23" s="3">
        <v>0</v>
      </c>
      <c r="V23" s="3">
        <v>16.033333333333335</v>
      </c>
      <c r="W23" s="3">
        <f>SUM(Table3[[#This Row],[RN Hours Contract]:[Med Aide Hours Contract]])</f>
        <v>103.43055555555556</v>
      </c>
      <c r="X23" s="3">
        <v>17.302777777777777</v>
      </c>
      <c r="Y23" s="3">
        <v>0</v>
      </c>
      <c r="Z23" s="3">
        <v>5.5111111111111111</v>
      </c>
      <c r="AA23" s="3">
        <v>7.2861111111111114</v>
      </c>
      <c r="AB23" s="3">
        <v>0</v>
      </c>
      <c r="AC23" s="3">
        <v>73.155555555555551</v>
      </c>
      <c r="AD23" s="3">
        <v>0</v>
      </c>
      <c r="AE23" s="3">
        <v>0.17499999999999999</v>
      </c>
      <c r="AF23" t="s">
        <v>21</v>
      </c>
      <c r="AG23" s="13">
        <v>5</v>
      </c>
      <c r="AQ23"/>
    </row>
    <row r="24" spans="1:43" x14ac:dyDescent="0.2">
      <c r="A24" t="s">
        <v>352</v>
      </c>
      <c r="B24" t="s">
        <v>380</v>
      </c>
      <c r="C24" t="s">
        <v>769</v>
      </c>
      <c r="D24" t="s">
        <v>973</v>
      </c>
      <c r="E24" s="3">
        <v>84</v>
      </c>
      <c r="F24" s="3">
        <f>Table3[[#This Row],[Total Hours Nurse Staffing]]/Table3[[#This Row],[MDS Census]]</f>
        <v>3.4450211640211643</v>
      </c>
      <c r="G24" s="3">
        <f>Table3[[#This Row],[Total Direct Care Staff Hours]]/Table3[[#This Row],[MDS Census]]</f>
        <v>3.1180370370370372</v>
      </c>
      <c r="H24" s="3">
        <f>Table3[[#This Row],[Total RN Hours (w/ Admin, DON)]]/Table3[[#This Row],[MDS Census]]</f>
        <v>0.61937830687830686</v>
      </c>
      <c r="I24" s="3">
        <f>Table3[[#This Row],[RN Hours (excl. Admin, DON)]]/Table3[[#This Row],[MDS Census]]</f>
        <v>0.42255291005291007</v>
      </c>
      <c r="J24" s="3">
        <f t="shared" si="1"/>
        <v>289.38177777777781</v>
      </c>
      <c r="K24" s="3">
        <f>SUM(Table3[[#This Row],[RN Hours (excl. Admin, DON)]], Table3[[#This Row],[LPN Hours (excl. Admin)]], Table3[[#This Row],[CNA Hours]], Table3[[#This Row],[NA TR Hours]], Table3[[#This Row],[Med Aide/Tech Hours]])</f>
        <v>261.91511111111112</v>
      </c>
      <c r="L24" s="3">
        <f>SUM(Table3[[#This Row],[RN Hours (excl. Admin, DON)]:[RN DON Hours]])</f>
        <v>52.027777777777779</v>
      </c>
      <c r="M24" s="3">
        <v>35.494444444444447</v>
      </c>
      <c r="N24" s="3">
        <v>11.022222222222222</v>
      </c>
      <c r="O24" s="3">
        <v>5.5111111111111111</v>
      </c>
      <c r="P24" s="3">
        <f>SUM(Table3[[#This Row],[LPN Hours (excl. Admin)]:[LPN Admin Hours]])</f>
        <v>94.412111111111116</v>
      </c>
      <c r="Q24" s="3">
        <v>83.478777777777779</v>
      </c>
      <c r="R24" s="3">
        <v>10.933333333333334</v>
      </c>
      <c r="S24" s="3">
        <f>SUM(Table3[[#This Row],[CNA Hours]], Table3[[#This Row],[NA TR Hours]], Table3[[#This Row],[Med Aide/Tech Hours]])</f>
        <v>142.94188888888891</v>
      </c>
      <c r="T24" s="3">
        <v>142.43100000000001</v>
      </c>
      <c r="U24" s="3">
        <v>0</v>
      </c>
      <c r="V24" s="3">
        <v>0.51088888888888895</v>
      </c>
      <c r="W24" s="3">
        <f>SUM(Table3[[#This Row],[RN Hours Contract]:[Med Aide Hours Contract]])</f>
        <v>5.0167777777777776</v>
      </c>
      <c r="X24" s="3">
        <v>0.37222222222222223</v>
      </c>
      <c r="Y24" s="3">
        <v>0</v>
      </c>
      <c r="Z24" s="3">
        <v>0</v>
      </c>
      <c r="AA24" s="3">
        <v>0.68066666666666664</v>
      </c>
      <c r="AB24" s="3">
        <v>0</v>
      </c>
      <c r="AC24" s="3">
        <v>3.963888888888889</v>
      </c>
      <c r="AD24" s="3">
        <v>0</v>
      </c>
      <c r="AE24" s="3">
        <v>0</v>
      </c>
      <c r="AF24" t="s">
        <v>22</v>
      </c>
      <c r="AG24" s="13">
        <v>5</v>
      </c>
      <c r="AQ24"/>
    </row>
    <row r="25" spans="1:43" x14ac:dyDescent="0.2">
      <c r="A25" t="s">
        <v>352</v>
      </c>
      <c r="B25" t="s">
        <v>381</v>
      </c>
      <c r="C25" t="s">
        <v>744</v>
      </c>
      <c r="D25" t="s">
        <v>975</v>
      </c>
      <c r="E25" s="3">
        <v>20.511111111111113</v>
      </c>
      <c r="F25" s="3">
        <f>Table3[[#This Row],[Total Hours Nurse Staffing]]/Table3[[#This Row],[MDS Census]]</f>
        <v>8.7699729144095322</v>
      </c>
      <c r="G25" s="3">
        <f>Table3[[#This Row],[Total Direct Care Staff Hours]]/Table3[[#This Row],[MDS Census]]</f>
        <v>8.4059425785482116</v>
      </c>
      <c r="H25" s="3">
        <f>Table3[[#This Row],[Total RN Hours (w/ Admin, DON)]]/Table3[[#This Row],[MDS Census]]</f>
        <v>5.7578169014084501</v>
      </c>
      <c r="I25" s="3">
        <f>Table3[[#This Row],[RN Hours (excl. Admin, DON)]]/Table3[[#This Row],[MDS Census]]</f>
        <v>5.3937865655471287</v>
      </c>
      <c r="J25" s="3">
        <f t="shared" si="1"/>
        <v>179.88188888888888</v>
      </c>
      <c r="K25" s="3">
        <f>SUM(Table3[[#This Row],[RN Hours (excl. Admin, DON)]], Table3[[#This Row],[LPN Hours (excl. Admin)]], Table3[[#This Row],[CNA Hours]], Table3[[#This Row],[NA TR Hours]], Table3[[#This Row],[Med Aide/Tech Hours]])</f>
        <v>172.41522222222221</v>
      </c>
      <c r="L25" s="3">
        <f>SUM(Table3[[#This Row],[RN Hours (excl. Admin, DON)]:[RN DON Hours]])</f>
        <v>118.09922222222222</v>
      </c>
      <c r="M25" s="3">
        <v>110.63255555555556</v>
      </c>
      <c r="N25" s="3">
        <v>1.1555555555555554</v>
      </c>
      <c r="O25" s="3">
        <v>6.3111111111111109</v>
      </c>
      <c r="P25" s="3">
        <f>SUM(Table3[[#This Row],[LPN Hours (excl. Admin)]:[LPN Admin Hours]])</f>
        <v>0</v>
      </c>
      <c r="Q25" s="3">
        <v>0</v>
      </c>
      <c r="R25" s="3">
        <v>0</v>
      </c>
      <c r="S25" s="3">
        <f>SUM(Table3[[#This Row],[CNA Hours]], Table3[[#This Row],[NA TR Hours]], Table3[[#This Row],[Med Aide/Tech Hours]])</f>
        <v>61.782666666666664</v>
      </c>
      <c r="T25" s="3">
        <v>61.782666666666664</v>
      </c>
      <c r="U25" s="3">
        <v>0</v>
      </c>
      <c r="V25" s="3">
        <v>0</v>
      </c>
      <c r="W25" s="3">
        <f>SUM(Table3[[#This Row],[RN Hours Contract]:[Med Aide Hours Contract]])</f>
        <v>0</v>
      </c>
      <c r="X25" s="3">
        <v>0</v>
      </c>
      <c r="Y25" s="3">
        <v>0</v>
      </c>
      <c r="Z25" s="3">
        <v>0</v>
      </c>
      <c r="AA25" s="3">
        <v>0</v>
      </c>
      <c r="AB25" s="3">
        <v>0</v>
      </c>
      <c r="AC25" s="3">
        <v>0</v>
      </c>
      <c r="AD25" s="3">
        <v>0</v>
      </c>
      <c r="AE25" s="3">
        <v>0</v>
      </c>
      <c r="AF25" t="s">
        <v>23</v>
      </c>
      <c r="AG25" s="13">
        <v>5</v>
      </c>
      <c r="AQ25"/>
    </row>
    <row r="26" spans="1:43" x14ac:dyDescent="0.2">
      <c r="A26" t="s">
        <v>352</v>
      </c>
      <c r="B26" t="s">
        <v>382</v>
      </c>
      <c r="C26" t="s">
        <v>763</v>
      </c>
      <c r="D26" t="s">
        <v>975</v>
      </c>
      <c r="E26" s="3">
        <v>90.144444444444446</v>
      </c>
      <c r="F26" s="3">
        <f>Table3[[#This Row],[Total Hours Nurse Staffing]]/Table3[[#This Row],[MDS Census]]</f>
        <v>3.6655059780599033</v>
      </c>
      <c r="G26" s="3">
        <f>Table3[[#This Row],[Total Direct Care Staff Hours]]/Table3[[#This Row],[MDS Census]]</f>
        <v>3.2868544311598669</v>
      </c>
      <c r="H26" s="3">
        <f>Table3[[#This Row],[Total RN Hours (w/ Admin, DON)]]/Table3[[#This Row],[MDS Census]]</f>
        <v>0.9742672254406507</v>
      </c>
      <c r="I26" s="3">
        <f>Table3[[#This Row],[RN Hours (excl. Admin, DON)]]/Table3[[#This Row],[MDS Census]]</f>
        <v>0.65576605448046332</v>
      </c>
      <c r="J26" s="3">
        <f t="shared" si="1"/>
        <v>330.42499999999995</v>
      </c>
      <c r="K26" s="3">
        <f>SUM(Table3[[#This Row],[RN Hours (excl. Admin, DON)]], Table3[[#This Row],[LPN Hours (excl. Admin)]], Table3[[#This Row],[CNA Hours]], Table3[[#This Row],[NA TR Hours]], Table3[[#This Row],[Med Aide/Tech Hours]])</f>
        <v>296.29166666666669</v>
      </c>
      <c r="L26" s="3">
        <f>SUM(Table3[[#This Row],[RN Hours (excl. Admin, DON)]:[RN DON Hours]])</f>
        <v>87.824777777777769</v>
      </c>
      <c r="M26" s="3">
        <v>59.11366666666666</v>
      </c>
      <c r="N26" s="3">
        <v>23.111111111111111</v>
      </c>
      <c r="O26" s="3">
        <v>5.6</v>
      </c>
      <c r="P26" s="3">
        <f>SUM(Table3[[#This Row],[LPN Hours (excl. Admin)]:[LPN Admin Hours]])</f>
        <v>75.226555555555549</v>
      </c>
      <c r="Q26" s="3">
        <v>69.804333333333332</v>
      </c>
      <c r="R26" s="3">
        <v>5.4222222222222225</v>
      </c>
      <c r="S26" s="3">
        <f>SUM(Table3[[#This Row],[CNA Hours]], Table3[[#This Row],[NA TR Hours]], Table3[[#This Row],[Med Aide/Tech Hours]])</f>
        <v>167.37366666666665</v>
      </c>
      <c r="T26" s="3">
        <v>158.71588888888888</v>
      </c>
      <c r="U26" s="3">
        <v>0</v>
      </c>
      <c r="V26" s="3">
        <v>8.6577777777777776</v>
      </c>
      <c r="W26" s="3">
        <f>SUM(Table3[[#This Row],[RN Hours Contract]:[Med Aide Hours Contract]])</f>
        <v>16.513333333333335</v>
      </c>
      <c r="X26" s="3">
        <v>0.2961111111111111</v>
      </c>
      <c r="Y26" s="3">
        <v>0</v>
      </c>
      <c r="Z26" s="3">
        <v>0</v>
      </c>
      <c r="AA26" s="3">
        <v>0.29888888888888887</v>
      </c>
      <c r="AB26" s="3">
        <v>0</v>
      </c>
      <c r="AC26" s="3">
        <v>15.918333333333335</v>
      </c>
      <c r="AD26" s="3">
        <v>0</v>
      </c>
      <c r="AE26" s="3">
        <v>0</v>
      </c>
      <c r="AF26" t="s">
        <v>24</v>
      </c>
      <c r="AG26" s="13">
        <v>5</v>
      </c>
      <c r="AQ26"/>
    </row>
    <row r="27" spans="1:43" x14ac:dyDescent="0.2">
      <c r="A27" t="s">
        <v>352</v>
      </c>
      <c r="B27" t="s">
        <v>383</v>
      </c>
      <c r="C27" t="s">
        <v>768</v>
      </c>
      <c r="D27" t="s">
        <v>975</v>
      </c>
      <c r="E27" s="3">
        <v>226.12222222222223</v>
      </c>
      <c r="F27" s="3">
        <f>Table3[[#This Row],[Total Hours Nurse Staffing]]/Table3[[#This Row],[MDS Census]]</f>
        <v>4.8121920298756811</v>
      </c>
      <c r="G27" s="3">
        <f>Table3[[#This Row],[Total Direct Care Staff Hours]]/Table3[[#This Row],[MDS Census]]</f>
        <v>4.6332244115768262</v>
      </c>
      <c r="H27" s="3">
        <f>Table3[[#This Row],[Total RN Hours (w/ Admin, DON)]]/Table3[[#This Row],[MDS Census]]</f>
        <v>1.5451820549358755</v>
      </c>
      <c r="I27" s="3">
        <f>Table3[[#This Row],[RN Hours (excl. Admin, DON)]]/Table3[[#This Row],[MDS Census]]</f>
        <v>1.3662144366370204</v>
      </c>
      <c r="J27" s="3">
        <f t="shared" si="1"/>
        <v>1088.1435555555554</v>
      </c>
      <c r="K27" s="3">
        <f>SUM(Table3[[#This Row],[RN Hours (excl. Admin, DON)]], Table3[[#This Row],[LPN Hours (excl. Admin)]], Table3[[#This Row],[CNA Hours]], Table3[[#This Row],[NA TR Hours]], Table3[[#This Row],[Med Aide/Tech Hours]])</f>
        <v>1047.675</v>
      </c>
      <c r="L27" s="3">
        <f>SUM(Table3[[#This Row],[RN Hours (excl. Admin, DON)]:[RN DON Hours]])</f>
        <v>349.40000000000003</v>
      </c>
      <c r="M27" s="3">
        <v>308.93144444444448</v>
      </c>
      <c r="N27" s="3">
        <v>35.490777777777772</v>
      </c>
      <c r="O27" s="3">
        <v>4.9777777777777779</v>
      </c>
      <c r="P27" s="3">
        <f>SUM(Table3[[#This Row],[LPN Hours (excl. Admin)]:[LPN Admin Hours]])</f>
        <v>178.71755555555555</v>
      </c>
      <c r="Q27" s="3">
        <v>178.71755555555555</v>
      </c>
      <c r="R27" s="3">
        <v>0</v>
      </c>
      <c r="S27" s="3">
        <f>SUM(Table3[[#This Row],[CNA Hours]], Table3[[#This Row],[NA TR Hours]], Table3[[#This Row],[Med Aide/Tech Hours]])</f>
        <v>560.02599999999995</v>
      </c>
      <c r="T27" s="3">
        <v>547.14266666666663</v>
      </c>
      <c r="U27" s="3">
        <v>0</v>
      </c>
      <c r="V27" s="3">
        <v>12.883333333333333</v>
      </c>
      <c r="W27" s="3">
        <f>SUM(Table3[[#This Row],[RN Hours Contract]:[Med Aide Hours Contract]])</f>
        <v>4.4305555555555554</v>
      </c>
      <c r="X27" s="3">
        <v>1.3055555555555556</v>
      </c>
      <c r="Y27" s="3">
        <v>0</v>
      </c>
      <c r="Z27" s="3">
        <v>0</v>
      </c>
      <c r="AA27" s="3">
        <v>1.8416666666666666</v>
      </c>
      <c r="AB27" s="3">
        <v>0</v>
      </c>
      <c r="AC27" s="3">
        <v>1.2833333333333334</v>
      </c>
      <c r="AD27" s="3">
        <v>0</v>
      </c>
      <c r="AE27" s="3">
        <v>0</v>
      </c>
      <c r="AF27" t="s">
        <v>25</v>
      </c>
      <c r="AG27" s="13">
        <v>5</v>
      </c>
      <c r="AQ27"/>
    </row>
    <row r="28" spans="1:43" x14ac:dyDescent="0.2">
      <c r="A28" t="s">
        <v>352</v>
      </c>
      <c r="B28" t="s">
        <v>384</v>
      </c>
      <c r="C28" t="s">
        <v>738</v>
      </c>
      <c r="D28" t="s">
        <v>981</v>
      </c>
      <c r="E28" s="3">
        <v>62.711111111111109</v>
      </c>
      <c r="F28" s="3">
        <f>Table3[[#This Row],[Total Hours Nurse Staffing]]/Table3[[#This Row],[MDS Census]]</f>
        <v>3.5172891566265063</v>
      </c>
      <c r="G28" s="3">
        <f>Table3[[#This Row],[Total Direct Care Staff Hours]]/Table3[[#This Row],[MDS Census]]</f>
        <v>3.3063128986534376</v>
      </c>
      <c r="H28" s="3">
        <f>Table3[[#This Row],[Total RN Hours (w/ Admin, DON)]]/Table3[[#This Row],[MDS Census]]</f>
        <v>0.93526576895818569</v>
      </c>
      <c r="I28" s="3">
        <f>Table3[[#This Row],[RN Hours (excl. Admin, DON)]]/Table3[[#This Row],[MDS Census]]</f>
        <v>0.72428951098511696</v>
      </c>
      <c r="J28" s="3">
        <f t="shared" si="1"/>
        <v>220.57311111111113</v>
      </c>
      <c r="K28" s="3">
        <f>SUM(Table3[[#This Row],[RN Hours (excl. Admin, DON)]], Table3[[#This Row],[LPN Hours (excl. Admin)]], Table3[[#This Row],[CNA Hours]], Table3[[#This Row],[NA TR Hours]], Table3[[#This Row],[Med Aide/Tech Hours]])</f>
        <v>207.34255555555558</v>
      </c>
      <c r="L28" s="3">
        <f>SUM(Table3[[#This Row],[RN Hours (excl. Admin, DON)]:[RN DON Hours]])</f>
        <v>58.651555555555554</v>
      </c>
      <c r="M28" s="3">
        <v>45.420999999999999</v>
      </c>
      <c r="N28" s="3">
        <v>7.6305555555555555</v>
      </c>
      <c r="O28" s="3">
        <v>5.6</v>
      </c>
      <c r="P28" s="3">
        <f>SUM(Table3[[#This Row],[LPN Hours (excl. Admin)]:[LPN Admin Hours]])</f>
        <v>33.981888888888889</v>
      </c>
      <c r="Q28" s="3">
        <v>33.981888888888889</v>
      </c>
      <c r="R28" s="3">
        <v>0</v>
      </c>
      <c r="S28" s="3">
        <f>SUM(Table3[[#This Row],[CNA Hours]], Table3[[#This Row],[NA TR Hours]], Table3[[#This Row],[Med Aide/Tech Hours]])</f>
        <v>127.93966666666667</v>
      </c>
      <c r="T28" s="3">
        <v>127.93966666666667</v>
      </c>
      <c r="U28" s="3">
        <v>0</v>
      </c>
      <c r="V28" s="3">
        <v>0</v>
      </c>
      <c r="W28" s="3">
        <f>SUM(Table3[[#This Row],[RN Hours Contract]:[Med Aide Hours Contract]])</f>
        <v>0.7062222222222222</v>
      </c>
      <c r="X28" s="3">
        <v>0.52844444444444438</v>
      </c>
      <c r="Y28" s="3">
        <v>0</v>
      </c>
      <c r="Z28" s="3">
        <v>0</v>
      </c>
      <c r="AA28" s="3">
        <v>0.17777777777777778</v>
      </c>
      <c r="AB28" s="3">
        <v>0</v>
      </c>
      <c r="AC28" s="3">
        <v>0</v>
      </c>
      <c r="AD28" s="3">
        <v>0</v>
      </c>
      <c r="AE28" s="3">
        <v>0</v>
      </c>
      <c r="AF28" t="s">
        <v>26</v>
      </c>
      <c r="AG28" s="13">
        <v>5</v>
      </c>
      <c r="AQ28"/>
    </row>
    <row r="29" spans="1:43" x14ac:dyDescent="0.2">
      <c r="A29" t="s">
        <v>352</v>
      </c>
      <c r="B29" t="s">
        <v>385</v>
      </c>
      <c r="C29" t="s">
        <v>770</v>
      </c>
      <c r="D29" t="s">
        <v>975</v>
      </c>
      <c r="E29" s="3">
        <v>74.544444444444451</v>
      </c>
      <c r="F29" s="3">
        <f>Table3[[#This Row],[Total Hours Nurse Staffing]]/Table3[[#This Row],[MDS Census]]</f>
        <v>3.3631584438813533</v>
      </c>
      <c r="G29" s="3">
        <f>Table3[[#This Row],[Total Direct Care Staff Hours]]/Table3[[#This Row],[MDS Census]]</f>
        <v>3.0470025339096729</v>
      </c>
      <c r="H29" s="3">
        <f>Table3[[#This Row],[Total RN Hours (w/ Admin, DON)]]/Table3[[#This Row],[MDS Census]]</f>
        <v>0.97577135191533748</v>
      </c>
      <c r="I29" s="3">
        <f>Table3[[#This Row],[RN Hours (excl. Admin, DON)]]/Table3[[#This Row],[MDS Census]]</f>
        <v>0.81139812192577121</v>
      </c>
      <c r="J29" s="3">
        <f t="shared" si="1"/>
        <v>250.70477777777779</v>
      </c>
      <c r="K29" s="3">
        <f>SUM(Table3[[#This Row],[RN Hours (excl. Admin, DON)]], Table3[[#This Row],[LPN Hours (excl. Admin)]], Table3[[#This Row],[CNA Hours]], Table3[[#This Row],[NA TR Hours]], Table3[[#This Row],[Med Aide/Tech Hours]])</f>
        <v>227.1371111111111</v>
      </c>
      <c r="L29" s="3">
        <f>SUM(Table3[[#This Row],[RN Hours (excl. Admin, DON)]:[RN DON Hours]])</f>
        <v>72.73833333333333</v>
      </c>
      <c r="M29" s="3">
        <v>60.48522222222222</v>
      </c>
      <c r="N29" s="3">
        <v>7.4919999999999982</v>
      </c>
      <c r="O29" s="3">
        <v>4.7611111111111111</v>
      </c>
      <c r="P29" s="3">
        <f>SUM(Table3[[#This Row],[LPN Hours (excl. Admin)]:[LPN Admin Hours]])</f>
        <v>49.973333333333336</v>
      </c>
      <c r="Q29" s="3">
        <v>38.658777777777779</v>
      </c>
      <c r="R29" s="3">
        <v>11.314555555555556</v>
      </c>
      <c r="S29" s="3">
        <f>SUM(Table3[[#This Row],[CNA Hours]], Table3[[#This Row],[NA TR Hours]], Table3[[#This Row],[Med Aide/Tech Hours]])</f>
        <v>127.99311111111111</v>
      </c>
      <c r="T29" s="3">
        <v>127.89333333333333</v>
      </c>
      <c r="U29" s="3">
        <v>0</v>
      </c>
      <c r="V29" s="3">
        <v>9.9777777777777785E-2</v>
      </c>
      <c r="W29" s="3">
        <f>SUM(Table3[[#This Row],[RN Hours Contract]:[Med Aide Hours Contract]])</f>
        <v>47.691666666666663</v>
      </c>
      <c r="X29" s="3">
        <v>11.863888888888889</v>
      </c>
      <c r="Y29" s="3">
        <v>0</v>
      </c>
      <c r="Z29" s="3">
        <v>0</v>
      </c>
      <c r="AA29" s="3">
        <v>3.9611111111111112</v>
      </c>
      <c r="AB29" s="3">
        <v>0</v>
      </c>
      <c r="AC29" s="3">
        <v>31.866666666666667</v>
      </c>
      <c r="AD29" s="3">
        <v>0</v>
      </c>
      <c r="AE29" s="3">
        <v>0</v>
      </c>
      <c r="AF29" t="s">
        <v>27</v>
      </c>
      <c r="AG29" s="13">
        <v>5</v>
      </c>
      <c r="AQ29"/>
    </row>
    <row r="30" spans="1:43" x14ac:dyDescent="0.2">
      <c r="A30" t="s">
        <v>352</v>
      </c>
      <c r="B30" t="s">
        <v>386</v>
      </c>
      <c r="C30" t="s">
        <v>763</v>
      </c>
      <c r="D30" t="s">
        <v>975</v>
      </c>
      <c r="E30" s="3">
        <v>89.277777777777771</v>
      </c>
      <c r="F30" s="3">
        <f>Table3[[#This Row],[Total Hours Nurse Staffing]]/Table3[[#This Row],[MDS Census]]</f>
        <v>3.2547429993777226</v>
      </c>
      <c r="G30" s="3">
        <f>Table3[[#This Row],[Total Direct Care Staff Hours]]/Table3[[#This Row],[MDS Census]]</f>
        <v>2.9640149346608591</v>
      </c>
      <c r="H30" s="3">
        <f>Table3[[#This Row],[Total RN Hours (w/ Admin, DON)]]/Table3[[#This Row],[MDS Census]]</f>
        <v>0.96349346608587427</v>
      </c>
      <c r="I30" s="3">
        <f>Table3[[#This Row],[RN Hours (excl. Admin, DON)]]/Table3[[#This Row],[MDS Census]]</f>
        <v>0.72951711263223407</v>
      </c>
      <c r="J30" s="3">
        <f t="shared" si="1"/>
        <v>290.57622222222221</v>
      </c>
      <c r="K30" s="3">
        <f>SUM(Table3[[#This Row],[RN Hours (excl. Admin, DON)]], Table3[[#This Row],[LPN Hours (excl. Admin)]], Table3[[#This Row],[CNA Hours]], Table3[[#This Row],[NA TR Hours]], Table3[[#This Row],[Med Aide/Tech Hours]])</f>
        <v>264.62066666666669</v>
      </c>
      <c r="L30" s="3">
        <f>SUM(Table3[[#This Row],[RN Hours (excl. Admin, DON)]:[RN DON Hours]])</f>
        <v>86.018555555555551</v>
      </c>
      <c r="M30" s="3">
        <v>65.129666666666665</v>
      </c>
      <c r="N30" s="3">
        <v>15.377777777777778</v>
      </c>
      <c r="O30" s="3">
        <v>5.5111111111111111</v>
      </c>
      <c r="P30" s="3">
        <f>SUM(Table3[[#This Row],[LPN Hours (excl. Admin)]:[LPN Admin Hours]])</f>
        <v>42.86622222222222</v>
      </c>
      <c r="Q30" s="3">
        <v>37.799555555555557</v>
      </c>
      <c r="R30" s="3">
        <v>5.0666666666666664</v>
      </c>
      <c r="S30" s="3">
        <f>SUM(Table3[[#This Row],[CNA Hours]], Table3[[#This Row],[NA TR Hours]], Table3[[#This Row],[Med Aide/Tech Hours]])</f>
        <v>161.69144444444444</v>
      </c>
      <c r="T30" s="3">
        <v>149.61422222222222</v>
      </c>
      <c r="U30" s="3">
        <v>0</v>
      </c>
      <c r="V30" s="3">
        <v>12.077222222222222</v>
      </c>
      <c r="W30" s="3">
        <f>SUM(Table3[[#This Row],[RN Hours Contract]:[Med Aide Hours Contract]])</f>
        <v>1.6805555555555556</v>
      </c>
      <c r="X30" s="3">
        <v>0</v>
      </c>
      <c r="Y30" s="3">
        <v>0</v>
      </c>
      <c r="Z30" s="3">
        <v>0</v>
      </c>
      <c r="AA30" s="3">
        <v>1.6805555555555556</v>
      </c>
      <c r="AB30" s="3">
        <v>0</v>
      </c>
      <c r="AC30" s="3">
        <v>0</v>
      </c>
      <c r="AD30" s="3">
        <v>0</v>
      </c>
      <c r="AE30" s="3">
        <v>0</v>
      </c>
      <c r="AF30" t="s">
        <v>28</v>
      </c>
      <c r="AG30" s="13">
        <v>5</v>
      </c>
      <c r="AQ30"/>
    </row>
    <row r="31" spans="1:43" x14ac:dyDescent="0.2">
      <c r="A31" t="s">
        <v>352</v>
      </c>
      <c r="B31" t="s">
        <v>387</v>
      </c>
      <c r="C31" t="s">
        <v>771</v>
      </c>
      <c r="D31" t="s">
        <v>982</v>
      </c>
      <c r="E31" s="3">
        <v>162.85555555555555</v>
      </c>
      <c r="F31" s="3">
        <f>Table3[[#This Row],[Total Hours Nurse Staffing]]/Table3[[#This Row],[MDS Census]]</f>
        <v>3.833865729685475</v>
      </c>
      <c r="G31" s="3">
        <f>Table3[[#This Row],[Total Direct Care Staff Hours]]/Table3[[#This Row],[MDS Census]]</f>
        <v>3.3837306406495191</v>
      </c>
      <c r="H31" s="3">
        <f>Table3[[#This Row],[Total RN Hours (w/ Admin, DON)]]/Table3[[#This Row],[MDS Census]]</f>
        <v>1.1157542471174184</v>
      </c>
      <c r="I31" s="3">
        <f>Table3[[#This Row],[RN Hours (excl. Admin, DON)]]/Table3[[#This Row],[MDS Census]]</f>
        <v>0.66561915808146277</v>
      </c>
      <c r="J31" s="3">
        <f t="shared" si="1"/>
        <v>624.36633333333339</v>
      </c>
      <c r="K31" s="3">
        <f>SUM(Table3[[#This Row],[RN Hours (excl. Admin, DON)]], Table3[[#This Row],[LPN Hours (excl. Admin)]], Table3[[#This Row],[CNA Hours]], Table3[[#This Row],[NA TR Hours]], Table3[[#This Row],[Med Aide/Tech Hours]])</f>
        <v>551.05933333333337</v>
      </c>
      <c r="L31" s="3">
        <f>SUM(Table3[[#This Row],[RN Hours (excl. Admin, DON)]:[RN DON Hours]])</f>
        <v>181.7067777777778</v>
      </c>
      <c r="M31" s="3">
        <v>108.39977777777777</v>
      </c>
      <c r="N31" s="3">
        <v>66.670888888888896</v>
      </c>
      <c r="O31" s="3">
        <v>6.6361111111111111</v>
      </c>
      <c r="P31" s="3">
        <f>SUM(Table3[[#This Row],[LPN Hours (excl. Admin)]:[LPN Admin Hours]])</f>
        <v>63.016888888888893</v>
      </c>
      <c r="Q31" s="3">
        <v>63.016888888888893</v>
      </c>
      <c r="R31" s="3">
        <v>0</v>
      </c>
      <c r="S31" s="3">
        <f>SUM(Table3[[#This Row],[CNA Hours]], Table3[[#This Row],[NA TR Hours]], Table3[[#This Row],[Med Aide/Tech Hours]])</f>
        <v>379.64266666666663</v>
      </c>
      <c r="T31" s="3">
        <v>332.66355555555555</v>
      </c>
      <c r="U31" s="3">
        <v>0</v>
      </c>
      <c r="V31" s="3">
        <v>46.979111111111109</v>
      </c>
      <c r="W31" s="3">
        <f>SUM(Table3[[#This Row],[RN Hours Contract]:[Med Aide Hours Contract]])</f>
        <v>0</v>
      </c>
      <c r="X31" s="3">
        <v>0</v>
      </c>
      <c r="Y31" s="3">
        <v>0</v>
      </c>
      <c r="Z31" s="3">
        <v>0</v>
      </c>
      <c r="AA31" s="3">
        <v>0</v>
      </c>
      <c r="AB31" s="3">
        <v>0</v>
      </c>
      <c r="AC31" s="3">
        <v>0</v>
      </c>
      <c r="AD31" s="3">
        <v>0</v>
      </c>
      <c r="AE31" s="3">
        <v>0</v>
      </c>
      <c r="AF31" t="s">
        <v>29</v>
      </c>
      <c r="AG31" s="13">
        <v>5</v>
      </c>
      <c r="AQ31"/>
    </row>
    <row r="32" spans="1:43" x14ac:dyDescent="0.2">
      <c r="A32" t="s">
        <v>352</v>
      </c>
      <c r="B32" t="s">
        <v>388</v>
      </c>
      <c r="C32" t="s">
        <v>772</v>
      </c>
      <c r="D32" t="s">
        <v>947</v>
      </c>
      <c r="E32" s="3">
        <v>61.344444444444441</v>
      </c>
      <c r="F32" s="3">
        <f>Table3[[#This Row],[Total Hours Nurse Staffing]]/Table3[[#This Row],[MDS Census]]</f>
        <v>3.9885147618185117</v>
      </c>
      <c r="G32" s="3">
        <f>Table3[[#This Row],[Total Direct Care Staff Hours]]/Table3[[#This Row],[MDS Census]]</f>
        <v>3.5483789168628874</v>
      </c>
      <c r="H32" s="3">
        <f>Table3[[#This Row],[Total RN Hours (w/ Admin, DON)]]/Table3[[#This Row],[MDS Census]]</f>
        <v>0.88038398840789733</v>
      </c>
      <c r="I32" s="3">
        <f>Table3[[#This Row],[RN Hours (excl. Admin, DON)]]/Table3[[#This Row],[MDS Census]]</f>
        <v>0.44024814345227314</v>
      </c>
      <c r="J32" s="3">
        <f t="shared" si="1"/>
        <v>244.67322222222225</v>
      </c>
      <c r="K32" s="3">
        <f>SUM(Table3[[#This Row],[RN Hours (excl. Admin, DON)]], Table3[[#This Row],[LPN Hours (excl. Admin)]], Table3[[#This Row],[CNA Hours]], Table3[[#This Row],[NA TR Hours]], Table3[[#This Row],[Med Aide/Tech Hours]])</f>
        <v>217.67333333333335</v>
      </c>
      <c r="L32" s="3">
        <f>SUM(Table3[[#This Row],[RN Hours (excl. Admin, DON)]:[RN DON Hours]])</f>
        <v>54.006666666666675</v>
      </c>
      <c r="M32" s="3">
        <v>27.006777777777778</v>
      </c>
      <c r="N32" s="3">
        <v>26.999888888888897</v>
      </c>
      <c r="O32" s="3">
        <v>0</v>
      </c>
      <c r="P32" s="3">
        <f>SUM(Table3[[#This Row],[LPN Hours (excl. Admin)]:[LPN Admin Hours]])</f>
        <v>59.327666666666666</v>
      </c>
      <c r="Q32" s="3">
        <v>59.327666666666666</v>
      </c>
      <c r="R32" s="3">
        <v>0</v>
      </c>
      <c r="S32" s="3">
        <f>SUM(Table3[[#This Row],[CNA Hours]], Table3[[#This Row],[NA TR Hours]], Table3[[#This Row],[Med Aide/Tech Hours]])</f>
        <v>131.3388888888889</v>
      </c>
      <c r="T32" s="3">
        <v>111.05544444444445</v>
      </c>
      <c r="U32" s="3">
        <v>0</v>
      </c>
      <c r="V32" s="3">
        <v>20.283444444444442</v>
      </c>
      <c r="W32" s="3">
        <f>SUM(Table3[[#This Row],[RN Hours Contract]:[Med Aide Hours Contract]])</f>
        <v>0</v>
      </c>
      <c r="X32" s="3">
        <v>0</v>
      </c>
      <c r="Y32" s="3">
        <v>0</v>
      </c>
      <c r="Z32" s="3">
        <v>0</v>
      </c>
      <c r="AA32" s="3">
        <v>0</v>
      </c>
      <c r="AB32" s="3">
        <v>0</v>
      </c>
      <c r="AC32" s="3">
        <v>0</v>
      </c>
      <c r="AD32" s="3">
        <v>0</v>
      </c>
      <c r="AE32" s="3">
        <v>0</v>
      </c>
      <c r="AF32" t="s">
        <v>30</v>
      </c>
      <c r="AG32" s="13">
        <v>5</v>
      </c>
      <c r="AQ32"/>
    </row>
    <row r="33" spans="1:43" x14ac:dyDescent="0.2">
      <c r="A33" t="s">
        <v>352</v>
      </c>
      <c r="B33" t="s">
        <v>389</v>
      </c>
      <c r="C33" t="s">
        <v>773</v>
      </c>
      <c r="D33" t="s">
        <v>971</v>
      </c>
      <c r="E33" s="3">
        <v>41.355555555555554</v>
      </c>
      <c r="F33" s="3">
        <f>Table3[[#This Row],[Total Hours Nurse Staffing]]/Table3[[#This Row],[MDS Census]]</f>
        <v>3.7538285867813008</v>
      </c>
      <c r="G33" s="3">
        <f>Table3[[#This Row],[Total Direct Care Staff Hours]]/Table3[[#This Row],[MDS Census]]</f>
        <v>3.2826437399247719</v>
      </c>
      <c r="H33" s="3">
        <f>Table3[[#This Row],[Total RN Hours (w/ Admin, DON)]]/Table3[[#This Row],[MDS Census]]</f>
        <v>1.2015717356260074</v>
      </c>
      <c r="I33" s="3">
        <f>Table3[[#This Row],[RN Hours (excl. Admin, DON)]]/Table3[[#This Row],[MDS Census]]</f>
        <v>0.73938742611499197</v>
      </c>
      <c r="J33" s="3">
        <f t="shared" si="1"/>
        <v>155.24166666666667</v>
      </c>
      <c r="K33" s="3">
        <f>SUM(Table3[[#This Row],[RN Hours (excl. Admin, DON)]], Table3[[#This Row],[LPN Hours (excl. Admin)]], Table3[[#This Row],[CNA Hours]], Table3[[#This Row],[NA TR Hours]], Table3[[#This Row],[Med Aide/Tech Hours]])</f>
        <v>135.75555555555556</v>
      </c>
      <c r="L33" s="3">
        <f>SUM(Table3[[#This Row],[RN Hours (excl. Admin, DON)]:[RN DON Hours]])</f>
        <v>49.691666666666663</v>
      </c>
      <c r="M33" s="3">
        <v>30.577777777777779</v>
      </c>
      <c r="N33" s="3">
        <v>13.636111111111111</v>
      </c>
      <c r="O33" s="3">
        <v>5.4777777777777779</v>
      </c>
      <c r="P33" s="3">
        <f>SUM(Table3[[#This Row],[LPN Hours (excl. Admin)]:[LPN Admin Hours]])</f>
        <v>23.983333333333334</v>
      </c>
      <c r="Q33" s="3">
        <v>23.611111111111111</v>
      </c>
      <c r="R33" s="3">
        <v>0.37222222222222223</v>
      </c>
      <c r="S33" s="3">
        <f>SUM(Table3[[#This Row],[CNA Hours]], Table3[[#This Row],[NA TR Hours]], Table3[[#This Row],[Med Aide/Tech Hours]])</f>
        <v>81.566666666666663</v>
      </c>
      <c r="T33" s="3">
        <v>67.855555555555554</v>
      </c>
      <c r="U33" s="3">
        <v>5.85</v>
      </c>
      <c r="V33" s="3">
        <v>7.8611111111111107</v>
      </c>
      <c r="W33" s="3">
        <f>SUM(Table3[[#This Row],[RN Hours Contract]:[Med Aide Hours Contract]])</f>
        <v>0</v>
      </c>
      <c r="X33" s="3">
        <v>0</v>
      </c>
      <c r="Y33" s="3">
        <v>0</v>
      </c>
      <c r="Z33" s="3">
        <v>0</v>
      </c>
      <c r="AA33" s="3">
        <v>0</v>
      </c>
      <c r="AB33" s="3">
        <v>0</v>
      </c>
      <c r="AC33" s="3">
        <v>0</v>
      </c>
      <c r="AD33" s="3">
        <v>0</v>
      </c>
      <c r="AE33" s="3">
        <v>0</v>
      </c>
      <c r="AF33" t="s">
        <v>31</v>
      </c>
      <c r="AG33" s="13">
        <v>5</v>
      </c>
      <c r="AQ33"/>
    </row>
    <row r="34" spans="1:43" x14ac:dyDescent="0.2">
      <c r="A34" t="s">
        <v>352</v>
      </c>
      <c r="B34" t="s">
        <v>390</v>
      </c>
      <c r="C34" t="s">
        <v>744</v>
      </c>
      <c r="D34" t="s">
        <v>975</v>
      </c>
      <c r="E34" s="3">
        <v>82.844444444444449</v>
      </c>
      <c r="F34" s="3">
        <f>Table3[[#This Row],[Total Hours Nurse Staffing]]/Table3[[#This Row],[MDS Census]]</f>
        <v>2.6300871781115882</v>
      </c>
      <c r="G34" s="3">
        <f>Table3[[#This Row],[Total Direct Care Staff Hours]]/Table3[[#This Row],[MDS Census]]</f>
        <v>2.3682846030042919</v>
      </c>
      <c r="H34" s="3">
        <f>Table3[[#This Row],[Total RN Hours (w/ Admin, DON)]]/Table3[[#This Row],[MDS Census]]</f>
        <v>0.49875938841201711</v>
      </c>
      <c r="I34" s="3">
        <f>Table3[[#This Row],[RN Hours (excl. Admin, DON)]]/Table3[[#This Row],[MDS Census]]</f>
        <v>0.30455337982832614</v>
      </c>
      <c r="J34" s="3">
        <f t="shared" si="1"/>
        <v>217.88811111111113</v>
      </c>
      <c r="K34" s="3">
        <f>SUM(Table3[[#This Row],[RN Hours (excl. Admin, DON)]], Table3[[#This Row],[LPN Hours (excl. Admin)]], Table3[[#This Row],[CNA Hours]], Table3[[#This Row],[NA TR Hours]], Table3[[#This Row],[Med Aide/Tech Hours]])</f>
        <v>196.19922222222223</v>
      </c>
      <c r="L34" s="3">
        <f>SUM(Table3[[#This Row],[RN Hours (excl. Admin, DON)]:[RN DON Hours]])</f>
        <v>41.319444444444443</v>
      </c>
      <c r="M34" s="3">
        <v>25.230555555555554</v>
      </c>
      <c r="N34" s="3">
        <v>10.488888888888889</v>
      </c>
      <c r="O34" s="3">
        <v>5.6</v>
      </c>
      <c r="P34" s="3">
        <f>SUM(Table3[[#This Row],[LPN Hours (excl. Admin)]:[LPN Admin Hours]])</f>
        <v>65.923333333333332</v>
      </c>
      <c r="Q34" s="3">
        <v>60.323333333333338</v>
      </c>
      <c r="R34" s="3">
        <v>5.6</v>
      </c>
      <c r="S34" s="3">
        <f>SUM(Table3[[#This Row],[CNA Hours]], Table3[[#This Row],[NA TR Hours]], Table3[[#This Row],[Med Aide/Tech Hours]])</f>
        <v>110.64533333333334</v>
      </c>
      <c r="T34" s="3">
        <v>96.620777777777789</v>
      </c>
      <c r="U34" s="3">
        <v>0</v>
      </c>
      <c r="V34" s="3">
        <v>14.024555555555553</v>
      </c>
      <c r="W34" s="3">
        <f>SUM(Table3[[#This Row],[RN Hours Contract]:[Med Aide Hours Contract]])</f>
        <v>30.000555555555554</v>
      </c>
      <c r="X34" s="3">
        <v>6.8088888888888874</v>
      </c>
      <c r="Y34" s="3">
        <v>0</v>
      </c>
      <c r="Z34" s="3">
        <v>0</v>
      </c>
      <c r="AA34" s="3">
        <v>7.9255555555555564</v>
      </c>
      <c r="AB34" s="3">
        <v>0</v>
      </c>
      <c r="AC34" s="3">
        <v>15.182777777777778</v>
      </c>
      <c r="AD34" s="3">
        <v>0</v>
      </c>
      <c r="AE34" s="3">
        <v>8.3333333333333329E-2</v>
      </c>
      <c r="AF34" t="s">
        <v>32</v>
      </c>
      <c r="AG34" s="13">
        <v>5</v>
      </c>
      <c r="AQ34"/>
    </row>
    <row r="35" spans="1:43" x14ac:dyDescent="0.2">
      <c r="A35" t="s">
        <v>352</v>
      </c>
      <c r="B35" t="s">
        <v>391</v>
      </c>
      <c r="C35" t="s">
        <v>774</v>
      </c>
      <c r="D35" t="s">
        <v>971</v>
      </c>
      <c r="E35" s="3">
        <v>102.23333333333333</v>
      </c>
      <c r="F35" s="3">
        <f>Table3[[#This Row],[Total Hours Nurse Staffing]]/Table3[[#This Row],[MDS Census]]</f>
        <v>4.5292729051190088</v>
      </c>
      <c r="G35" s="3">
        <f>Table3[[#This Row],[Total Direct Care Staff Hours]]/Table3[[#This Row],[MDS Census]]</f>
        <v>3.9728312139984783</v>
      </c>
      <c r="H35" s="3">
        <f>Table3[[#This Row],[Total RN Hours (w/ Admin, DON)]]/Table3[[#This Row],[MDS Census]]</f>
        <v>1.4182393218128464</v>
      </c>
      <c r="I35" s="3">
        <f>Table3[[#This Row],[RN Hours (excl. Admin, DON)]]/Table3[[#This Row],[MDS Census]]</f>
        <v>1.0156037387240517</v>
      </c>
      <c r="J35" s="3">
        <f t="shared" si="1"/>
        <v>463.04266666666666</v>
      </c>
      <c r="K35" s="3">
        <f>SUM(Table3[[#This Row],[RN Hours (excl. Admin, DON)]], Table3[[#This Row],[LPN Hours (excl. Admin)]], Table3[[#This Row],[CNA Hours]], Table3[[#This Row],[NA TR Hours]], Table3[[#This Row],[Med Aide/Tech Hours]])</f>
        <v>406.15577777777776</v>
      </c>
      <c r="L35" s="3">
        <f>SUM(Table3[[#This Row],[RN Hours (excl. Admin, DON)]:[RN DON Hours]])</f>
        <v>144.99133333333333</v>
      </c>
      <c r="M35" s="3">
        <v>103.82855555555555</v>
      </c>
      <c r="N35" s="3">
        <v>35.562777777777782</v>
      </c>
      <c r="O35" s="3">
        <v>5.6</v>
      </c>
      <c r="P35" s="3">
        <f>SUM(Table3[[#This Row],[LPN Hours (excl. Admin)]:[LPN Admin Hours]])</f>
        <v>93.376888888888885</v>
      </c>
      <c r="Q35" s="3">
        <v>77.652777777777771</v>
      </c>
      <c r="R35" s="3">
        <v>15.72411111111111</v>
      </c>
      <c r="S35" s="3">
        <f>SUM(Table3[[#This Row],[CNA Hours]], Table3[[#This Row],[NA TR Hours]], Table3[[#This Row],[Med Aide/Tech Hours]])</f>
        <v>224.67444444444445</v>
      </c>
      <c r="T35" s="3">
        <v>224.67444444444445</v>
      </c>
      <c r="U35" s="3">
        <v>0</v>
      </c>
      <c r="V35" s="3">
        <v>0</v>
      </c>
      <c r="W35" s="3">
        <f>SUM(Table3[[#This Row],[RN Hours Contract]:[Med Aide Hours Contract]])</f>
        <v>77.888888888888886</v>
      </c>
      <c r="X35" s="3">
        <v>24.405555555555555</v>
      </c>
      <c r="Y35" s="3">
        <v>0</v>
      </c>
      <c r="Z35" s="3">
        <v>0</v>
      </c>
      <c r="AA35" s="3">
        <v>7.9749999999999996</v>
      </c>
      <c r="AB35" s="3">
        <v>0</v>
      </c>
      <c r="AC35" s="3">
        <v>45.508333333333333</v>
      </c>
      <c r="AD35" s="3">
        <v>0</v>
      </c>
      <c r="AE35" s="3">
        <v>0</v>
      </c>
      <c r="AF35" t="s">
        <v>33</v>
      </c>
      <c r="AG35" s="13">
        <v>5</v>
      </c>
      <c r="AQ35"/>
    </row>
    <row r="36" spans="1:43" x14ac:dyDescent="0.2">
      <c r="A36" t="s">
        <v>352</v>
      </c>
      <c r="B36" t="s">
        <v>392</v>
      </c>
      <c r="C36" t="s">
        <v>775</v>
      </c>
      <c r="D36" t="s">
        <v>947</v>
      </c>
      <c r="E36" s="3">
        <v>32.6</v>
      </c>
      <c r="F36" s="3">
        <f>Table3[[#This Row],[Total Hours Nurse Staffing]]/Table3[[#This Row],[MDS Census]]</f>
        <v>3.8875596455351054</v>
      </c>
      <c r="G36" s="3">
        <f>Table3[[#This Row],[Total Direct Care Staff Hours]]/Table3[[#This Row],[MDS Census]]</f>
        <v>3.6576721199727333</v>
      </c>
      <c r="H36" s="3">
        <f>Table3[[#This Row],[Total RN Hours (w/ Admin, DON)]]/Table3[[#This Row],[MDS Census]]</f>
        <v>1.5075596455351057</v>
      </c>
      <c r="I36" s="3">
        <f>Table3[[#This Row],[RN Hours (excl. Admin, DON)]]/Table3[[#This Row],[MDS Census]]</f>
        <v>1.2776721199727334</v>
      </c>
      <c r="J36" s="3">
        <f t="shared" si="1"/>
        <v>126.73444444444443</v>
      </c>
      <c r="K36" s="3">
        <f>SUM(Table3[[#This Row],[RN Hours (excl. Admin, DON)]], Table3[[#This Row],[LPN Hours (excl. Admin)]], Table3[[#This Row],[CNA Hours]], Table3[[#This Row],[NA TR Hours]], Table3[[#This Row],[Med Aide/Tech Hours]])</f>
        <v>119.2401111111111</v>
      </c>
      <c r="L36" s="3">
        <f>SUM(Table3[[#This Row],[RN Hours (excl. Admin, DON)]:[RN DON Hours]])</f>
        <v>49.146444444444448</v>
      </c>
      <c r="M36" s="3">
        <v>41.652111111111111</v>
      </c>
      <c r="N36" s="3">
        <v>1.8943333333333332</v>
      </c>
      <c r="O36" s="3">
        <v>5.6</v>
      </c>
      <c r="P36" s="3">
        <f>SUM(Table3[[#This Row],[LPN Hours (excl. Admin)]:[LPN Admin Hours]])</f>
        <v>16.438222222222223</v>
      </c>
      <c r="Q36" s="3">
        <v>16.438222222222223</v>
      </c>
      <c r="R36" s="3">
        <v>0</v>
      </c>
      <c r="S36" s="3">
        <f>SUM(Table3[[#This Row],[CNA Hours]], Table3[[#This Row],[NA TR Hours]], Table3[[#This Row],[Med Aide/Tech Hours]])</f>
        <v>61.149777777777771</v>
      </c>
      <c r="T36" s="3">
        <v>61.149777777777771</v>
      </c>
      <c r="U36" s="3">
        <v>0</v>
      </c>
      <c r="V36" s="3">
        <v>0</v>
      </c>
      <c r="W36" s="3">
        <f>SUM(Table3[[#This Row],[RN Hours Contract]:[Med Aide Hours Contract]])</f>
        <v>0</v>
      </c>
      <c r="X36" s="3">
        <v>0</v>
      </c>
      <c r="Y36" s="3">
        <v>0</v>
      </c>
      <c r="Z36" s="3">
        <v>0</v>
      </c>
      <c r="AA36" s="3">
        <v>0</v>
      </c>
      <c r="AB36" s="3">
        <v>0</v>
      </c>
      <c r="AC36" s="3">
        <v>0</v>
      </c>
      <c r="AD36" s="3">
        <v>0</v>
      </c>
      <c r="AE36" s="3">
        <v>0</v>
      </c>
      <c r="AF36" t="s">
        <v>34</v>
      </c>
      <c r="AG36" s="13">
        <v>5</v>
      </c>
      <c r="AQ36"/>
    </row>
    <row r="37" spans="1:43" x14ac:dyDescent="0.2">
      <c r="A37" t="s">
        <v>352</v>
      </c>
      <c r="B37" t="s">
        <v>393</v>
      </c>
      <c r="C37" t="s">
        <v>776</v>
      </c>
      <c r="D37" t="s">
        <v>975</v>
      </c>
      <c r="E37" s="3">
        <v>54.8</v>
      </c>
      <c r="F37" s="3">
        <f>Table3[[#This Row],[Total Hours Nurse Staffing]]/Table3[[#This Row],[MDS Census]]</f>
        <v>4.5552818329278182</v>
      </c>
      <c r="G37" s="3">
        <f>Table3[[#This Row],[Total Direct Care Staff Hours]]/Table3[[#This Row],[MDS Census]]</f>
        <v>4.1289537712895372</v>
      </c>
      <c r="H37" s="3">
        <f>Table3[[#This Row],[Total RN Hours (w/ Admin, DON)]]/Table3[[#This Row],[MDS Census]]</f>
        <v>1.1110908353609084</v>
      </c>
      <c r="I37" s="3">
        <f>Table3[[#This Row],[RN Hours (excl. Admin, DON)]]/Table3[[#This Row],[MDS Census]]</f>
        <v>0.78533049472830496</v>
      </c>
      <c r="J37" s="3">
        <f t="shared" si="1"/>
        <v>249.62944444444443</v>
      </c>
      <c r="K37" s="3">
        <f>SUM(Table3[[#This Row],[RN Hours (excl. Admin, DON)]], Table3[[#This Row],[LPN Hours (excl. Admin)]], Table3[[#This Row],[CNA Hours]], Table3[[#This Row],[NA TR Hours]], Table3[[#This Row],[Med Aide/Tech Hours]])</f>
        <v>226.26666666666665</v>
      </c>
      <c r="L37" s="3">
        <f>SUM(Table3[[#This Row],[RN Hours (excl. Admin, DON)]:[RN DON Hours]])</f>
        <v>60.887777777777778</v>
      </c>
      <c r="M37" s="3">
        <v>43.036111111111111</v>
      </c>
      <c r="N37" s="3">
        <v>17.851666666666667</v>
      </c>
      <c r="O37" s="3">
        <v>0</v>
      </c>
      <c r="P37" s="3">
        <f>SUM(Table3[[#This Row],[LPN Hours (excl. Admin)]:[LPN Admin Hours]])</f>
        <v>52.455555555555556</v>
      </c>
      <c r="Q37" s="3">
        <v>46.944444444444443</v>
      </c>
      <c r="R37" s="3">
        <v>5.5111111111111111</v>
      </c>
      <c r="S37" s="3">
        <f>SUM(Table3[[#This Row],[CNA Hours]], Table3[[#This Row],[NA TR Hours]], Table3[[#This Row],[Med Aide/Tech Hours]])</f>
        <v>136.2861111111111</v>
      </c>
      <c r="T37" s="3">
        <v>135.71944444444443</v>
      </c>
      <c r="U37" s="3">
        <v>0</v>
      </c>
      <c r="V37" s="3">
        <v>0.56666666666666665</v>
      </c>
      <c r="W37" s="3">
        <f>SUM(Table3[[#This Row],[RN Hours Contract]:[Med Aide Hours Contract]])</f>
        <v>0</v>
      </c>
      <c r="X37" s="3">
        <v>0</v>
      </c>
      <c r="Y37" s="3">
        <v>0</v>
      </c>
      <c r="Z37" s="3">
        <v>0</v>
      </c>
      <c r="AA37" s="3">
        <v>0</v>
      </c>
      <c r="AB37" s="3">
        <v>0</v>
      </c>
      <c r="AC37" s="3">
        <v>0</v>
      </c>
      <c r="AD37" s="3">
        <v>0</v>
      </c>
      <c r="AE37" s="3">
        <v>0</v>
      </c>
      <c r="AF37" t="s">
        <v>35</v>
      </c>
      <c r="AG37" s="13">
        <v>5</v>
      </c>
      <c r="AQ37"/>
    </row>
    <row r="38" spans="1:43" x14ac:dyDescent="0.2">
      <c r="A38" t="s">
        <v>352</v>
      </c>
      <c r="B38" t="s">
        <v>394</v>
      </c>
      <c r="C38" t="s">
        <v>777</v>
      </c>
      <c r="D38" t="s">
        <v>983</v>
      </c>
      <c r="E38" s="3">
        <v>86.966666666666669</v>
      </c>
      <c r="F38" s="3">
        <f>Table3[[#This Row],[Total Hours Nurse Staffing]]/Table3[[#This Row],[MDS Census]]</f>
        <v>4.7445981857672157</v>
      </c>
      <c r="G38" s="3">
        <f>Table3[[#This Row],[Total Direct Care Staff Hours]]/Table3[[#This Row],[MDS Census]]</f>
        <v>4.577433243899323</v>
      </c>
      <c r="H38" s="3">
        <f>Table3[[#This Row],[Total RN Hours (w/ Admin, DON)]]/Table3[[#This Row],[MDS Census]]</f>
        <v>1.0178740258081</v>
      </c>
      <c r="I38" s="3">
        <f>Table3[[#This Row],[RN Hours (excl. Admin, DON)]]/Table3[[#This Row],[MDS Census]]</f>
        <v>0.85096460968442578</v>
      </c>
      <c r="J38" s="3">
        <f t="shared" si="1"/>
        <v>412.62188888888886</v>
      </c>
      <c r="K38" s="3">
        <f>SUM(Table3[[#This Row],[RN Hours (excl. Admin, DON)]], Table3[[#This Row],[LPN Hours (excl. Admin)]], Table3[[#This Row],[CNA Hours]], Table3[[#This Row],[NA TR Hours]], Table3[[#This Row],[Med Aide/Tech Hours]])</f>
        <v>398.0841111111111</v>
      </c>
      <c r="L38" s="3">
        <f>SUM(Table3[[#This Row],[RN Hours (excl. Admin, DON)]:[RN DON Hours]])</f>
        <v>88.521111111111097</v>
      </c>
      <c r="M38" s="3">
        <v>74.00555555555556</v>
      </c>
      <c r="N38" s="3">
        <v>9.004444444444438</v>
      </c>
      <c r="O38" s="3">
        <v>5.5111111111111111</v>
      </c>
      <c r="P38" s="3">
        <f>SUM(Table3[[#This Row],[LPN Hours (excl. Admin)]:[LPN Admin Hours]])</f>
        <v>49.702777777777783</v>
      </c>
      <c r="Q38" s="3">
        <v>49.680555555555557</v>
      </c>
      <c r="R38" s="3">
        <v>2.2222222222222223E-2</v>
      </c>
      <c r="S38" s="3">
        <f>SUM(Table3[[#This Row],[CNA Hours]], Table3[[#This Row],[NA TR Hours]], Table3[[#This Row],[Med Aide/Tech Hours]])</f>
        <v>274.39799999999997</v>
      </c>
      <c r="T38" s="3">
        <v>252.13266666666667</v>
      </c>
      <c r="U38" s="3">
        <v>5.166666666666667</v>
      </c>
      <c r="V38" s="3">
        <v>17.098666666666666</v>
      </c>
      <c r="W38" s="3">
        <f>SUM(Table3[[#This Row],[RN Hours Contract]:[Med Aide Hours Contract]])</f>
        <v>0</v>
      </c>
      <c r="X38" s="3">
        <v>0</v>
      </c>
      <c r="Y38" s="3">
        <v>0</v>
      </c>
      <c r="Z38" s="3">
        <v>0</v>
      </c>
      <c r="AA38" s="3">
        <v>0</v>
      </c>
      <c r="AB38" s="3">
        <v>0</v>
      </c>
      <c r="AC38" s="3">
        <v>0</v>
      </c>
      <c r="AD38" s="3">
        <v>0</v>
      </c>
      <c r="AE38" s="3">
        <v>0</v>
      </c>
      <c r="AF38" t="s">
        <v>36</v>
      </c>
      <c r="AG38" s="13">
        <v>5</v>
      </c>
      <c r="AQ38"/>
    </row>
    <row r="39" spans="1:43" x14ac:dyDescent="0.2">
      <c r="A39" t="s">
        <v>352</v>
      </c>
      <c r="B39" t="s">
        <v>395</v>
      </c>
      <c r="C39" t="s">
        <v>778</v>
      </c>
      <c r="D39" t="s">
        <v>982</v>
      </c>
      <c r="E39" s="3">
        <v>105.05555555555556</v>
      </c>
      <c r="F39" s="3">
        <f>Table3[[#This Row],[Total Hours Nurse Staffing]]/Table3[[#This Row],[MDS Census]]</f>
        <v>4.6674817556848236</v>
      </c>
      <c r="G39" s="3">
        <f>Table3[[#This Row],[Total Direct Care Staff Hours]]/Table3[[#This Row],[MDS Census]]</f>
        <v>4.2290872554204118</v>
      </c>
      <c r="H39" s="3">
        <f>Table3[[#This Row],[Total RN Hours (w/ Admin, DON)]]/Table3[[#This Row],[MDS Census]]</f>
        <v>1.6033315705975675</v>
      </c>
      <c r="I39" s="3">
        <f>Table3[[#This Row],[RN Hours (excl. Admin, DON)]]/Table3[[#This Row],[MDS Census]]</f>
        <v>1.2105235325224748</v>
      </c>
      <c r="J39" s="3">
        <f t="shared" si="1"/>
        <v>490.34488888888893</v>
      </c>
      <c r="K39" s="3">
        <f>SUM(Table3[[#This Row],[RN Hours (excl. Admin, DON)]], Table3[[#This Row],[LPN Hours (excl. Admin)]], Table3[[#This Row],[CNA Hours]], Table3[[#This Row],[NA TR Hours]], Table3[[#This Row],[Med Aide/Tech Hours]])</f>
        <v>444.28911111111108</v>
      </c>
      <c r="L39" s="3">
        <f>SUM(Table3[[#This Row],[RN Hours (excl. Admin, DON)]:[RN DON Hours]])</f>
        <v>168.4388888888889</v>
      </c>
      <c r="M39" s="3">
        <v>127.17222222222222</v>
      </c>
      <c r="N39" s="3">
        <v>36.111111111111114</v>
      </c>
      <c r="O39" s="3">
        <v>5.1555555555555559</v>
      </c>
      <c r="P39" s="3">
        <f>SUM(Table3[[#This Row],[LPN Hours (excl. Admin)]:[LPN Admin Hours]])</f>
        <v>78.189333333333337</v>
      </c>
      <c r="Q39" s="3">
        <v>73.400222222222226</v>
      </c>
      <c r="R39" s="3">
        <v>4.7891111111111124</v>
      </c>
      <c r="S39" s="3">
        <f>SUM(Table3[[#This Row],[CNA Hours]], Table3[[#This Row],[NA TR Hours]], Table3[[#This Row],[Med Aide/Tech Hours]])</f>
        <v>243.71666666666667</v>
      </c>
      <c r="T39" s="3">
        <v>243.71666666666667</v>
      </c>
      <c r="U39" s="3">
        <v>0</v>
      </c>
      <c r="V39" s="3">
        <v>0</v>
      </c>
      <c r="W39" s="3">
        <f>SUM(Table3[[#This Row],[RN Hours Contract]:[Med Aide Hours Contract]])</f>
        <v>6.852777777777777</v>
      </c>
      <c r="X39" s="3">
        <v>4.0444444444444443</v>
      </c>
      <c r="Y39" s="3">
        <v>0</v>
      </c>
      <c r="Z39" s="3">
        <v>0</v>
      </c>
      <c r="AA39" s="3">
        <v>1.7250000000000001</v>
      </c>
      <c r="AB39" s="3">
        <v>0</v>
      </c>
      <c r="AC39" s="3">
        <v>1.0833333333333333</v>
      </c>
      <c r="AD39" s="3">
        <v>0</v>
      </c>
      <c r="AE39" s="3">
        <v>0</v>
      </c>
      <c r="AF39" t="s">
        <v>37</v>
      </c>
      <c r="AG39" s="13">
        <v>5</v>
      </c>
      <c r="AQ39"/>
    </row>
    <row r="40" spans="1:43" x14ac:dyDescent="0.2">
      <c r="A40" t="s">
        <v>352</v>
      </c>
      <c r="B40" t="s">
        <v>396</v>
      </c>
      <c r="C40" t="s">
        <v>779</v>
      </c>
      <c r="D40" t="s">
        <v>980</v>
      </c>
      <c r="E40" s="3">
        <v>39.155555555555559</v>
      </c>
      <c r="F40" s="3">
        <f>Table3[[#This Row],[Total Hours Nurse Staffing]]/Table3[[#This Row],[MDS Census]]</f>
        <v>5.8201560726447221</v>
      </c>
      <c r="G40" s="3">
        <f>Table3[[#This Row],[Total Direct Care Staff Hours]]/Table3[[#This Row],[MDS Census]]</f>
        <v>4.970695232690125</v>
      </c>
      <c r="H40" s="3">
        <f>Table3[[#This Row],[Total RN Hours (w/ Admin, DON)]]/Table3[[#This Row],[MDS Census]]</f>
        <v>2.0720062429057884</v>
      </c>
      <c r="I40" s="3">
        <f>Table3[[#This Row],[RN Hours (excl. Admin, DON)]]/Table3[[#This Row],[MDS Census]]</f>
        <v>1.2225454029511917</v>
      </c>
      <c r="J40" s="3">
        <f t="shared" si="1"/>
        <v>227.89144444444446</v>
      </c>
      <c r="K40" s="3">
        <f>SUM(Table3[[#This Row],[RN Hours (excl. Admin, DON)]], Table3[[#This Row],[LPN Hours (excl. Admin)]], Table3[[#This Row],[CNA Hours]], Table3[[#This Row],[NA TR Hours]], Table3[[#This Row],[Med Aide/Tech Hours]])</f>
        <v>194.63033333333334</v>
      </c>
      <c r="L40" s="3">
        <f>SUM(Table3[[#This Row],[RN Hours (excl. Admin, DON)]:[RN DON Hours]])</f>
        <v>81.130555555555546</v>
      </c>
      <c r="M40" s="3">
        <v>47.869444444444447</v>
      </c>
      <c r="N40" s="3">
        <v>27.75</v>
      </c>
      <c r="O40" s="3">
        <v>5.5111111111111111</v>
      </c>
      <c r="P40" s="3">
        <f>SUM(Table3[[#This Row],[LPN Hours (excl. Admin)]:[LPN Admin Hours]])</f>
        <v>30.248666666666669</v>
      </c>
      <c r="Q40" s="3">
        <v>30.248666666666669</v>
      </c>
      <c r="R40" s="3">
        <v>0</v>
      </c>
      <c r="S40" s="3">
        <f>SUM(Table3[[#This Row],[CNA Hours]], Table3[[#This Row],[NA TR Hours]], Table3[[#This Row],[Med Aide/Tech Hours]])</f>
        <v>116.51222222222223</v>
      </c>
      <c r="T40" s="3">
        <v>105.70666666666668</v>
      </c>
      <c r="U40" s="3">
        <v>0</v>
      </c>
      <c r="V40" s="3">
        <v>10.805555555555554</v>
      </c>
      <c r="W40" s="3">
        <f>SUM(Table3[[#This Row],[RN Hours Contract]:[Med Aide Hours Contract]])</f>
        <v>3.2111111111111112</v>
      </c>
      <c r="X40" s="3">
        <v>0.75555555555555554</v>
      </c>
      <c r="Y40" s="3">
        <v>0</v>
      </c>
      <c r="Z40" s="3">
        <v>0</v>
      </c>
      <c r="AA40" s="3">
        <v>0</v>
      </c>
      <c r="AB40" s="3">
        <v>0</v>
      </c>
      <c r="AC40" s="3">
        <v>2.4555555555555557</v>
      </c>
      <c r="AD40" s="3">
        <v>0</v>
      </c>
      <c r="AE40" s="3">
        <v>0</v>
      </c>
      <c r="AF40" t="s">
        <v>38</v>
      </c>
      <c r="AG40" s="13">
        <v>5</v>
      </c>
      <c r="AQ40"/>
    </row>
    <row r="41" spans="1:43" x14ac:dyDescent="0.2">
      <c r="A41" t="s">
        <v>352</v>
      </c>
      <c r="B41" t="s">
        <v>397</v>
      </c>
      <c r="C41" t="s">
        <v>711</v>
      </c>
      <c r="D41" t="s">
        <v>984</v>
      </c>
      <c r="E41" s="3">
        <v>64.400000000000006</v>
      </c>
      <c r="F41" s="3">
        <f>Table3[[#This Row],[Total Hours Nurse Staffing]]/Table3[[#This Row],[MDS Census]]</f>
        <v>4.2907142857142855</v>
      </c>
      <c r="G41" s="3">
        <f>Table3[[#This Row],[Total Direct Care Staff Hours]]/Table3[[#This Row],[MDS Census]]</f>
        <v>3.8387215320910966</v>
      </c>
      <c r="H41" s="3">
        <f>Table3[[#This Row],[Total RN Hours (w/ Admin, DON)]]/Table3[[#This Row],[MDS Census]]</f>
        <v>1.241330227743271</v>
      </c>
      <c r="I41" s="3">
        <f>Table3[[#This Row],[RN Hours (excl. Admin, DON)]]/Table3[[#This Row],[MDS Census]]</f>
        <v>0.78933747412008282</v>
      </c>
      <c r="J41" s="3">
        <f t="shared" si="1"/>
        <v>276.322</v>
      </c>
      <c r="K41" s="3">
        <f>SUM(Table3[[#This Row],[RN Hours (excl. Admin, DON)]], Table3[[#This Row],[LPN Hours (excl. Admin)]], Table3[[#This Row],[CNA Hours]], Table3[[#This Row],[NA TR Hours]], Table3[[#This Row],[Med Aide/Tech Hours]])</f>
        <v>247.21366666666665</v>
      </c>
      <c r="L41" s="3">
        <f>SUM(Table3[[#This Row],[RN Hours (excl. Admin, DON)]:[RN DON Hours]])</f>
        <v>79.941666666666663</v>
      </c>
      <c r="M41" s="3">
        <v>50.833333333333336</v>
      </c>
      <c r="N41" s="3">
        <v>23.508333333333333</v>
      </c>
      <c r="O41" s="3">
        <v>5.6</v>
      </c>
      <c r="P41" s="3">
        <f>SUM(Table3[[#This Row],[LPN Hours (excl. Admin)]:[LPN Admin Hours]])</f>
        <v>72.208555555555563</v>
      </c>
      <c r="Q41" s="3">
        <v>72.208555555555563</v>
      </c>
      <c r="R41" s="3">
        <v>0</v>
      </c>
      <c r="S41" s="3">
        <f>SUM(Table3[[#This Row],[CNA Hours]], Table3[[#This Row],[NA TR Hours]], Table3[[#This Row],[Med Aide/Tech Hours]])</f>
        <v>124.17177777777776</v>
      </c>
      <c r="T41" s="3">
        <v>124.17177777777776</v>
      </c>
      <c r="U41" s="3">
        <v>0</v>
      </c>
      <c r="V41" s="3">
        <v>0</v>
      </c>
      <c r="W41" s="3">
        <f>SUM(Table3[[#This Row],[RN Hours Contract]:[Med Aide Hours Contract]])</f>
        <v>5.6</v>
      </c>
      <c r="X41" s="3">
        <v>0</v>
      </c>
      <c r="Y41" s="3">
        <v>0</v>
      </c>
      <c r="Z41" s="3">
        <v>5.6</v>
      </c>
      <c r="AA41" s="3">
        <v>0</v>
      </c>
      <c r="AB41" s="3">
        <v>0</v>
      </c>
      <c r="AC41" s="3">
        <v>0</v>
      </c>
      <c r="AD41" s="3">
        <v>0</v>
      </c>
      <c r="AE41" s="3">
        <v>0</v>
      </c>
      <c r="AF41" t="s">
        <v>39</v>
      </c>
      <c r="AG41" s="13">
        <v>5</v>
      </c>
      <c r="AQ41"/>
    </row>
    <row r="42" spans="1:43" x14ac:dyDescent="0.2">
      <c r="A42" t="s">
        <v>352</v>
      </c>
      <c r="B42" t="s">
        <v>398</v>
      </c>
      <c r="C42" t="s">
        <v>745</v>
      </c>
      <c r="D42" t="s">
        <v>973</v>
      </c>
      <c r="E42" s="3">
        <v>54.366666666666667</v>
      </c>
      <c r="F42" s="3">
        <f>Table3[[#This Row],[Total Hours Nurse Staffing]]/Table3[[#This Row],[MDS Census]]</f>
        <v>5.1517126507255258</v>
      </c>
      <c r="G42" s="3">
        <f>Table3[[#This Row],[Total Direct Care Staff Hours]]/Table3[[#This Row],[MDS Census]]</f>
        <v>4.8077600653995498</v>
      </c>
      <c r="H42" s="3">
        <f>Table3[[#This Row],[Total RN Hours (w/ Admin, DON)]]/Table3[[#This Row],[MDS Census]]</f>
        <v>1.9412650725526259</v>
      </c>
      <c r="I42" s="3">
        <f>Table3[[#This Row],[RN Hours (excl. Admin, DON)]]/Table3[[#This Row],[MDS Census]]</f>
        <v>1.597772327815246</v>
      </c>
      <c r="J42" s="3">
        <f t="shared" si="1"/>
        <v>280.0814444444444</v>
      </c>
      <c r="K42" s="3">
        <f>SUM(Table3[[#This Row],[RN Hours (excl. Admin, DON)]], Table3[[#This Row],[LPN Hours (excl. Admin)]], Table3[[#This Row],[CNA Hours]], Table3[[#This Row],[NA TR Hours]], Table3[[#This Row],[Med Aide/Tech Hours]])</f>
        <v>261.38188888888885</v>
      </c>
      <c r="L42" s="3">
        <f>SUM(Table3[[#This Row],[RN Hours (excl. Admin, DON)]:[RN DON Hours]])</f>
        <v>105.5401111111111</v>
      </c>
      <c r="M42" s="3">
        <v>86.865555555555545</v>
      </c>
      <c r="N42" s="3">
        <v>12.985666666666667</v>
      </c>
      <c r="O42" s="3">
        <v>5.6888888888888891</v>
      </c>
      <c r="P42" s="3">
        <f>SUM(Table3[[#This Row],[LPN Hours (excl. Admin)]:[LPN Admin Hours]])</f>
        <v>38.544555555555554</v>
      </c>
      <c r="Q42" s="3">
        <v>38.519555555555556</v>
      </c>
      <c r="R42" s="3">
        <v>2.5000000000000001E-2</v>
      </c>
      <c r="S42" s="3">
        <f>SUM(Table3[[#This Row],[CNA Hours]], Table3[[#This Row],[NA TR Hours]], Table3[[#This Row],[Med Aide/Tech Hours]])</f>
        <v>135.99677777777777</v>
      </c>
      <c r="T42" s="3">
        <v>135.99677777777777</v>
      </c>
      <c r="U42" s="3">
        <v>0</v>
      </c>
      <c r="V42" s="3">
        <v>0</v>
      </c>
      <c r="W42" s="3">
        <f>SUM(Table3[[#This Row],[RN Hours Contract]:[Med Aide Hours Contract]])</f>
        <v>0.1138888888888889</v>
      </c>
      <c r="X42" s="3">
        <v>0</v>
      </c>
      <c r="Y42" s="3">
        <v>0</v>
      </c>
      <c r="Z42" s="3">
        <v>8.8888888888888892E-2</v>
      </c>
      <c r="AA42" s="3">
        <v>0</v>
      </c>
      <c r="AB42" s="3">
        <v>2.5000000000000001E-2</v>
      </c>
      <c r="AC42" s="3">
        <v>0</v>
      </c>
      <c r="AD42" s="3">
        <v>0</v>
      </c>
      <c r="AE42" s="3">
        <v>0</v>
      </c>
      <c r="AF42" t="s">
        <v>40</v>
      </c>
      <c r="AG42" s="13">
        <v>5</v>
      </c>
      <c r="AQ42"/>
    </row>
    <row r="43" spans="1:43" x14ac:dyDescent="0.2">
      <c r="A43" t="s">
        <v>352</v>
      </c>
      <c r="B43" t="s">
        <v>399</v>
      </c>
      <c r="C43" t="s">
        <v>744</v>
      </c>
      <c r="D43" t="s">
        <v>975</v>
      </c>
      <c r="E43" s="3">
        <v>63.833333333333336</v>
      </c>
      <c r="F43" s="3">
        <f>Table3[[#This Row],[Total Hours Nurse Staffing]]/Table3[[#This Row],[MDS Census]]</f>
        <v>3.1891209747606615</v>
      </c>
      <c r="G43" s="3">
        <f>Table3[[#This Row],[Total Direct Care Staff Hours]]/Table3[[#This Row],[MDS Census]]</f>
        <v>2.8001305483028718</v>
      </c>
      <c r="H43" s="3">
        <f>Table3[[#This Row],[Total RN Hours (w/ Admin, DON)]]/Table3[[#This Row],[MDS Census]]</f>
        <v>0.61901653611836382</v>
      </c>
      <c r="I43" s="3">
        <f>Table3[[#This Row],[RN Hours (excl. Admin, DON)]]/Table3[[#This Row],[MDS Census]]</f>
        <v>0.36679721496953871</v>
      </c>
      <c r="J43" s="3">
        <f t="shared" si="1"/>
        <v>203.57222222222222</v>
      </c>
      <c r="K43" s="3">
        <f>SUM(Table3[[#This Row],[RN Hours (excl. Admin, DON)]], Table3[[#This Row],[LPN Hours (excl. Admin)]], Table3[[#This Row],[CNA Hours]], Table3[[#This Row],[NA TR Hours]], Table3[[#This Row],[Med Aide/Tech Hours]])</f>
        <v>178.74166666666665</v>
      </c>
      <c r="L43" s="3">
        <f>SUM(Table3[[#This Row],[RN Hours (excl. Admin, DON)]:[RN DON Hours]])</f>
        <v>39.513888888888893</v>
      </c>
      <c r="M43" s="3">
        <v>23.413888888888888</v>
      </c>
      <c r="N43" s="3">
        <v>10.677777777777777</v>
      </c>
      <c r="O43" s="3">
        <v>5.4222222222222225</v>
      </c>
      <c r="P43" s="3">
        <f>SUM(Table3[[#This Row],[LPN Hours (excl. Admin)]:[LPN Admin Hours]])</f>
        <v>45.741666666666667</v>
      </c>
      <c r="Q43" s="3">
        <v>37.011111111111113</v>
      </c>
      <c r="R43" s="3">
        <v>8.7305555555555561</v>
      </c>
      <c r="S43" s="3">
        <f>SUM(Table3[[#This Row],[CNA Hours]], Table3[[#This Row],[NA TR Hours]], Table3[[#This Row],[Med Aide/Tech Hours]])</f>
        <v>118.31666666666666</v>
      </c>
      <c r="T43" s="3">
        <v>94.61944444444444</v>
      </c>
      <c r="U43" s="3">
        <v>17.802777777777777</v>
      </c>
      <c r="V43" s="3">
        <v>5.8944444444444448</v>
      </c>
      <c r="W43" s="3">
        <f>SUM(Table3[[#This Row],[RN Hours Contract]:[Med Aide Hours Contract]])</f>
        <v>0</v>
      </c>
      <c r="X43" s="3">
        <v>0</v>
      </c>
      <c r="Y43" s="3">
        <v>0</v>
      </c>
      <c r="Z43" s="3">
        <v>0</v>
      </c>
      <c r="AA43" s="3">
        <v>0</v>
      </c>
      <c r="AB43" s="3">
        <v>0</v>
      </c>
      <c r="AC43" s="3">
        <v>0</v>
      </c>
      <c r="AD43" s="3">
        <v>0</v>
      </c>
      <c r="AE43" s="3">
        <v>0</v>
      </c>
      <c r="AF43" t="s">
        <v>41</v>
      </c>
      <c r="AG43" s="13">
        <v>5</v>
      </c>
      <c r="AQ43"/>
    </row>
    <row r="44" spans="1:43" x14ac:dyDescent="0.2">
      <c r="A44" t="s">
        <v>352</v>
      </c>
      <c r="B44" t="s">
        <v>400</v>
      </c>
      <c r="C44" t="s">
        <v>754</v>
      </c>
      <c r="D44" t="s">
        <v>982</v>
      </c>
      <c r="E44" s="3">
        <v>45.4</v>
      </c>
      <c r="F44" s="3">
        <f>Table3[[#This Row],[Total Hours Nurse Staffing]]/Table3[[#This Row],[MDS Census]]</f>
        <v>4.8763460597161039</v>
      </c>
      <c r="G44" s="3">
        <f>Table3[[#This Row],[Total Direct Care Staff Hours]]/Table3[[#This Row],[MDS Census]]</f>
        <v>4.1620778267254037</v>
      </c>
      <c r="H44" s="3">
        <f>Table3[[#This Row],[Total RN Hours (w/ Admin, DON)]]/Table3[[#This Row],[MDS Census]]</f>
        <v>1.447809593734704</v>
      </c>
      <c r="I44" s="3">
        <f>Table3[[#This Row],[RN Hours (excl. Admin, DON)]]/Table3[[#This Row],[MDS Census]]</f>
        <v>0.73623348017621137</v>
      </c>
      <c r="J44" s="3">
        <f t="shared" si="1"/>
        <v>221.38611111111109</v>
      </c>
      <c r="K44" s="3">
        <f>SUM(Table3[[#This Row],[RN Hours (excl. Admin, DON)]], Table3[[#This Row],[LPN Hours (excl. Admin)]], Table3[[#This Row],[CNA Hours]], Table3[[#This Row],[NA TR Hours]], Table3[[#This Row],[Med Aide/Tech Hours]])</f>
        <v>188.95833333333331</v>
      </c>
      <c r="L44" s="3">
        <f>SUM(Table3[[#This Row],[RN Hours (excl. Admin, DON)]:[RN DON Hours]])</f>
        <v>65.730555555555554</v>
      </c>
      <c r="M44" s="3">
        <v>33.424999999999997</v>
      </c>
      <c r="N44" s="3">
        <v>27.002777777777776</v>
      </c>
      <c r="O44" s="3">
        <v>5.302777777777778</v>
      </c>
      <c r="P44" s="3">
        <f>SUM(Table3[[#This Row],[LPN Hours (excl. Admin)]:[LPN Admin Hours]])</f>
        <v>46.43055555555555</v>
      </c>
      <c r="Q44" s="3">
        <v>46.30833333333333</v>
      </c>
      <c r="R44" s="3">
        <v>0.12222222222222222</v>
      </c>
      <c r="S44" s="3">
        <f>SUM(Table3[[#This Row],[CNA Hours]], Table3[[#This Row],[NA TR Hours]], Table3[[#This Row],[Med Aide/Tech Hours]])</f>
        <v>109.22499999999999</v>
      </c>
      <c r="T44" s="3">
        <v>108.09166666666667</v>
      </c>
      <c r="U44" s="3">
        <v>0.74444444444444446</v>
      </c>
      <c r="V44" s="3">
        <v>0.3888888888888889</v>
      </c>
      <c r="W44" s="3">
        <f>SUM(Table3[[#This Row],[RN Hours Contract]:[Med Aide Hours Contract]])</f>
        <v>0</v>
      </c>
      <c r="X44" s="3">
        <v>0</v>
      </c>
      <c r="Y44" s="3">
        <v>0</v>
      </c>
      <c r="Z44" s="3">
        <v>0</v>
      </c>
      <c r="AA44" s="3">
        <v>0</v>
      </c>
      <c r="AB44" s="3">
        <v>0</v>
      </c>
      <c r="AC44" s="3">
        <v>0</v>
      </c>
      <c r="AD44" s="3">
        <v>0</v>
      </c>
      <c r="AE44" s="3">
        <v>0</v>
      </c>
      <c r="AF44" t="s">
        <v>42</v>
      </c>
      <c r="AG44" s="13">
        <v>5</v>
      </c>
      <c r="AQ44"/>
    </row>
    <row r="45" spans="1:43" x14ac:dyDescent="0.2">
      <c r="A45" t="s">
        <v>352</v>
      </c>
      <c r="B45" t="s">
        <v>401</v>
      </c>
      <c r="C45" t="s">
        <v>780</v>
      </c>
      <c r="D45" t="s">
        <v>962</v>
      </c>
      <c r="E45" s="3">
        <v>41.577777777777776</v>
      </c>
      <c r="F45" s="3">
        <f>Table3[[#This Row],[Total Hours Nurse Staffing]]/Table3[[#This Row],[MDS Census]]</f>
        <v>4.1721031533939072</v>
      </c>
      <c r="G45" s="3">
        <f>Table3[[#This Row],[Total Direct Care Staff Hours]]/Table3[[#This Row],[MDS Census]]</f>
        <v>3.8542250133618383</v>
      </c>
      <c r="H45" s="3">
        <f>Table3[[#This Row],[Total RN Hours (w/ Admin, DON)]]/Table3[[#This Row],[MDS Census]]</f>
        <v>0.99511223944414762</v>
      </c>
      <c r="I45" s="3">
        <f>Table3[[#This Row],[RN Hours (excl. Admin, DON)]]/Table3[[#This Row],[MDS Census]]</f>
        <v>0.67723409941207913</v>
      </c>
      <c r="J45" s="3">
        <f t="shared" si="1"/>
        <v>173.46677777777779</v>
      </c>
      <c r="K45" s="3">
        <f>SUM(Table3[[#This Row],[RN Hours (excl. Admin, DON)]], Table3[[#This Row],[LPN Hours (excl. Admin)]], Table3[[#This Row],[CNA Hours]], Table3[[#This Row],[NA TR Hours]], Table3[[#This Row],[Med Aide/Tech Hours]])</f>
        <v>160.2501111111111</v>
      </c>
      <c r="L45" s="3">
        <f>SUM(Table3[[#This Row],[RN Hours (excl. Admin, DON)]:[RN DON Hours]])</f>
        <v>41.37455555555556</v>
      </c>
      <c r="M45" s="3">
        <v>28.157888888888888</v>
      </c>
      <c r="N45" s="3">
        <v>8.0611111111111118</v>
      </c>
      <c r="O45" s="3">
        <v>5.1555555555555559</v>
      </c>
      <c r="P45" s="3">
        <f>SUM(Table3[[#This Row],[LPN Hours (excl. Admin)]:[LPN Admin Hours]])</f>
        <v>26.422444444444444</v>
      </c>
      <c r="Q45" s="3">
        <v>26.422444444444444</v>
      </c>
      <c r="R45" s="3">
        <v>0</v>
      </c>
      <c r="S45" s="3">
        <f>SUM(Table3[[#This Row],[CNA Hours]], Table3[[#This Row],[NA TR Hours]], Table3[[#This Row],[Med Aide/Tech Hours]])</f>
        <v>105.66977777777778</v>
      </c>
      <c r="T45" s="3">
        <v>99.13088888888889</v>
      </c>
      <c r="U45" s="3">
        <v>0</v>
      </c>
      <c r="V45" s="3">
        <v>6.5388888888888888</v>
      </c>
      <c r="W45" s="3">
        <f>SUM(Table3[[#This Row],[RN Hours Contract]:[Med Aide Hours Contract]])</f>
        <v>14.316666666666666</v>
      </c>
      <c r="X45" s="3">
        <v>1.1138888888888889</v>
      </c>
      <c r="Y45" s="3">
        <v>2.15</v>
      </c>
      <c r="Z45" s="3">
        <v>0</v>
      </c>
      <c r="AA45" s="3">
        <v>1.7861111111111112</v>
      </c>
      <c r="AB45" s="3">
        <v>0</v>
      </c>
      <c r="AC45" s="3">
        <v>9.2666666666666675</v>
      </c>
      <c r="AD45" s="3">
        <v>0</v>
      </c>
      <c r="AE45" s="3">
        <v>0</v>
      </c>
      <c r="AF45" t="s">
        <v>43</v>
      </c>
      <c r="AG45" s="13">
        <v>5</v>
      </c>
      <c r="AQ45"/>
    </row>
    <row r="46" spans="1:43" x14ac:dyDescent="0.2">
      <c r="A46" t="s">
        <v>352</v>
      </c>
      <c r="B46" t="s">
        <v>402</v>
      </c>
      <c r="C46" t="s">
        <v>779</v>
      </c>
      <c r="D46" t="s">
        <v>980</v>
      </c>
      <c r="E46" s="3">
        <v>101.33333333333333</v>
      </c>
      <c r="F46" s="3">
        <f>Table3[[#This Row],[Total Hours Nurse Staffing]]/Table3[[#This Row],[MDS Census]]</f>
        <v>3.7711918859649125</v>
      </c>
      <c r="G46" s="3">
        <f>Table3[[#This Row],[Total Direct Care Staff Hours]]/Table3[[#This Row],[MDS Census]]</f>
        <v>3.5747006578947369</v>
      </c>
      <c r="H46" s="3">
        <f>Table3[[#This Row],[Total RN Hours (w/ Admin, DON)]]/Table3[[#This Row],[MDS Census]]</f>
        <v>0.74161184210526321</v>
      </c>
      <c r="I46" s="3">
        <f>Table3[[#This Row],[RN Hours (excl. Admin, DON)]]/Table3[[#This Row],[MDS Census]]</f>
        <v>0.54512061403508771</v>
      </c>
      <c r="J46" s="3">
        <f t="shared" si="1"/>
        <v>382.14744444444443</v>
      </c>
      <c r="K46" s="3">
        <f>SUM(Table3[[#This Row],[RN Hours (excl. Admin, DON)]], Table3[[#This Row],[LPN Hours (excl. Admin)]], Table3[[#This Row],[CNA Hours]], Table3[[#This Row],[NA TR Hours]], Table3[[#This Row],[Med Aide/Tech Hours]])</f>
        <v>362.23633333333333</v>
      </c>
      <c r="L46" s="3">
        <f>SUM(Table3[[#This Row],[RN Hours (excl. Admin, DON)]:[RN DON Hours]])</f>
        <v>75.150000000000006</v>
      </c>
      <c r="M46" s="3">
        <v>55.238888888888887</v>
      </c>
      <c r="N46" s="3">
        <v>19.911111111111111</v>
      </c>
      <c r="O46" s="3">
        <v>0</v>
      </c>
      <c r="P46" s="3">
        <f>SUM(Table3[[#This Row],[LPN Hours (excl. Admin)]:[LPN Admin Hours]])</f>
        <v>20.213888888888889</v>
      </c>
      <c r="Q46" s="3">
        <v>20.213888888888889</v>
      </c>
      <c r="R46" s="3">
        <v>0</v>
      </c>
      <c r="S46" s="3">
        <f>SUM(Table3[[#This Row],[CNA Hours]], Table3[[#This Row],[NA TR Hours]], Table3[[#This Row],[Med Aide/Tech Hours]])</f>
        <v>286.78355555555555</v>
      </c>
      <c r="T46" s="3">
        <v>213.68077777777779</v>
      </c>
      <c r="U46" s="3">
        <v>0</v>
      </c>
      <c r="V46" s="3">
        <v>73.102777777777774</v>
      </c>
      <c r="W46" s="3">
        <f>SUM(Table3[[#This Row],[RN Hours Contract]:[Med Aide Hours Contract]])</f>
        <v>0</v>
      </c>
      <c r="X46" s="3">
        <v>0</v>
      </c>
      <c r="Y46" s="3">
        <v>0</v>
      </c>
      <c r="Z46" s="3">
        <v>0</v>
      </c>
      <c r="AA46" s="3">
        <v>0</v>
      </c>
      <c r="AB46" s="3">
        <v>0</v>
      </c>
      <c r="AC46" s="3">
        <v>0</v>
      </c>
      <c r="AD46" s="3">
        <v>0</v>
      </c>
      <c r="AE46" s="3">
        <v>0</v>
      </c>
      <c r="AF46" t="s">
        <v>44</v>
      </c>
      <c r="AG46" s="13">
        <v>5</v>
      </c>
      <c r="AQ46"/>
    </row>
    <row r="47" spans="1:43" x14ac:dyDescent="0.2">
      <c r="A47" t="s">
        <v>352</v>
      </c>
      <c r="B47" t="s">
        <v>403</v>
      </c>
      <c r="C47" t="s">
        <v>712</v>
      </c>
      <c r="D47" t="s">
        <v>965</v>
      </c>
      <c r="E47" s="3">
        <v>69.855555555555554</v>
      </c>
      <c r="F47" s="3">
        <f>Table3[[#This Row],[Total Hours Nurse Staffing]]/Table3[[#This Row],[MDS Census]]</f>
        <v>4.2415333227294418</v>
      </c>
      <c r="G47" s="3">
        <f>Table3[[#This Row],[Total Direct Care Staff Hours]]/Table3[[#This Row],[MDS Census]]</f>
        <v>4.1715476379831395</v>
      </c>
      <c r="H47" s="3">
        <f>Table3[[#This Row],[Total RN Hours (w/ Admin, DON)]]/Table3[[#This Row],[MDS Census]]</f>
        <v>0.61966279624622245</v>
      </c>
      <c r="I47" s="3">
        <f>Table3[[#This Row],[RN Hours (excl. Admin, DON)]]/Table3[[#This Row],[MDS Census]]</f>
        <v>0.54967711149992049</v>
      </c>
      <c r="J47" s="3">
        <f t="shared" si="1"/>
        <v>296.29466666666667</v>
      </c>
      <c r="K47" s="3">
        <f>SUM(Table3[[#This Row],[RN Hours (excl. Admin, DON)]], Table3[[#This Row],[LPN Hours (excl. Admin)]], Table3[[#This Row],[CNA Hours]], Table3[[#This Row],[NA TR Hours]], Table3[[#This Row],[Med Aide/Tech Hours]])</f>
        <v>291.40577777777776</v>
      </c>
      <c r="L47" s="3">
        <f>SUM(Table3[[#This Row],[RN Hours (excl. Admin, DON)]:[RN DON Hours]])</f>
        <v>43.286888888888896</v>
      </c>
      <c r="M47" s="3">
        <v>38.398000000000003</v>
      </c>
      <c r="N47" s="3">
        <v>0</v>
      </c>
      <c r="O47" s="3">
        <v>4.8888888888888893</v>
      </c>
      <c r="P47" s="3">
        <f>SUM(Table3[[#This Row],[LPN Hours (excl. Admin)]:[LPN Admin Hours]])</f>
        <v>27.715555555555557</v>
      </c>
      <c r="Q47" s="3">
        <v>27.715555555555557</v>
      </c>
      <c r="R47" s="3">
        <v>0</v>
      </c>
      <c r="S47" s="3">
        <f>SUM(Table3[[#This Row],[CNA Hours]], Table3[[#This Row],[NA TR Hours]], Table3[[#This Row],[Med Aide/Tech Hours]])</f>
        <v>225.29222222222222</v>
      </c>
      <c r="T47" s="3">
        <v>202.42888888888888</v>
      </c>
      <c r="U47" s="3">
        <v>22.86333333333333</v>
      </c>
      <c r="V47" s="3">
        <v>0</v>
      </c>
      <c r="W47" s="3">
        <f>SUM(Table3[[#This Row],[RN Hours Contract]:[Med Aide Hours Contract]])</f>
        <v>4.2888888888888888</v>
      </c>
      <c r="X47" s="3">
        <v>0</v>
      </c>
      <c r="Y47" s="3">
        <v>0</v>
      </c>
      <c r="Z47" s="3">
        <v>0</v>
      </c>
      <c r="AA47" s="3">
        <v>4.2888888888888888</v>
      </c>
      <c r="AB47" s="3">
        <v>0</v>
      </c>
      <c r="AC47" s="3">
        <v>0</v>
      </c>
      <c r="AD47" s="3">
        <v>0</v>
      </c>
      <c r="AE47" s="3">
        <v>0</v>
      </c>
      <c r="AF47" t="s">
        <v>45</v>
      </c>
      <c r="AG47" s="13">
        <v>5</v>
      </c>
      <c r="AQ47"/>
    </row>
    <row r="48" spans="1:43" x14ac:dyDescent="0.2">
      <c r="A48" t="s">
        <v>352</v>
      </c>
      <c r="B48" t="s">
        <v>404</v>
      </c>
      <c r="C48" t="s">
        <v>730</v>
      </c>
      <c r="D48" t="s">
        <v>975</v>
      </c>
      <c r="E48" s="3">
        <v>50.93333333333333</v>
      </c>
      <c r="F48" s="3">
        <f>Table3[[#This Row],[Total Hours Nurse Staffing]]/Table3[[#This Row],[MDS Census]]</f>
        <v>4.4726178010471207</v>
      </c>
      <c r="G48" s="3">
        <f>Table3[[#This Row],[Total Direct Care Staff Hours]]/Table3[[#This Row],[MDS Census]]</f>
        <v>4.2090924956369982</v>
      </c>
      <c r="H48" s="3">
        <f>Table3[[#This Row],[Total RN Hours (w/ Admin, DON)]]/Table3[[#This Row],[MDS Census]]</f>
        <v>1.2398407504363003</v>
      </c>
      <c r="I48" s="3">
        <f>Table3[[#This Row],[RN Hours (excl. Admin, DON)]]/Table3[[#This Row],[MDS Census]]</f>
        <v>1.0513590750436301</v>
      </c>
      <c r="J48" s="3">
        <f t="shared" si="1"/>
        <v>227.80533333333335</v>
      </c>
      <c r="K48" s="3">
        <f>SUM(Table3[[#This Row],[RN Hours (excl. Admin, DON)]], Table3[[#This Row],[LPN Hours (excl. Admin)]], Table3[[#This Row],[CNA Hours]], Table3[[#This Row],[NA TR Hours]], Table3[[#This Row],[Med Aide/Tech Hours]])</f>
        <v>214.38311111111111</v>
      </c>
      <c r="L48" s="3">
        <f>SUM(Table3[[#This Row],[RN Hours (excl. Admin, DON)]:[RN DON Hours]])</f>
        <v>63.149222222222228</v>
      </c>
      <c r="M48" s="3">
        <v>53.549222222222227</v>
      </c>
      <c r="N48" s="3">
        <v>5.6</v>
      </c>
      <c r="O48" s="3">
        <v>4</v>
      </c>
      <c r="P48" s="3">
        <f>SUM(Table3[[#This Row],[LPN Hours (excl. Admin)]:[LPN Admin Hours]])</f>
        <v>33.568222222222218</v>
      </c>
      <c r="Q48" s="3">
        <v>29.745999999999999</v>
      </c>
      <c r="R48" s="3">
        <v>3.8222222222222224</v>
      </c>
      <c r="S48" s="3">
        <f>SUM(Table3[[#This Row],[CNA Hours]], Table3[[#This Row],[NA TR Hours]], Table3[[#This Row],[Med Aide/Tech Hours]])</f>
        <v>131.0878888888889</v>
      </c>
      <c r="T48" s="3">
        <v>125.88866666666667</v>
      </c>
      <c r="U48" s="3">
        <v>0</v>
      </c>
      <c r="V48" s="3">
        <v>5.1992222222222226</v>
      </c>
      <c r="W48" s="3">
        <f>SUM(Table3[[#This Row],[RN Hours Contract]:[Med Aide Hours Contract]])</f>
        <v>32.741666666666667</v>
      </c>
      <c r="X48" s="3">
        <v>0</v>
      </c>
      <c r="Y48" s="3">
        <v>0</v>
      </c>
      <c r="Z48" s="3">
        <v>0</v>
      </c>
      <c r="AA48" s="3">
        <v>2.8250000000000002</v>
      </c>
      <c r="AB48" s="3">
        <v>0</v>
      </c>
      <c r="AC48" s="3">
        <v>29.916666666666668</v>
      </c>
      <c r="AD48" s="3">
        <v>0</v>
      </c>
      <c r="AE48" s="3">
        <v>0</v>
      </c>
      <c r="AF48" t="s">
        <v>46</v>
      </c>
      <c r="AG48" s="13">
        <v>5</v>
      </c>
      <c r="AQ48"/>
    </row>
    <row r="49" spans="1:43" x14ac:dyDescent="0.2">
      <c r="A49" t="s">
        <v>352</v>
      </c>
      <c r="B49" t="s">
        <v>405</v>
      </c>
      <c r="C49" t="s">
        <v>781</v>
      </c>
      <c r="D49" t="s">
        <v>985</v>
      </c>
      <c r="E49" s="3">
        <v>41.988888888888887</v>
      </c>
      <c r="F49" s="3">
        <f>Table3[[#This Row],[Total Hours Nurse Staffing]]/Table3[[#This Row],[MDS Census]]</f>
        <v>3.6865043662344537</v>
      </c>
      <c r="G49" s="3">
        <f>Table3[[#This Row],[Total Direct Care Staff Hours]]/Table3[[#This Row],[MDS Census]]</f>
        <v>3.445170680074094</v>
      </c>
      <c r="H49" s="3">
        <f>Table3[[#This Row],[Total RN Hours (w/ Admin, DON)]]/Table3[[#This Row],[MDS Census]]</f>
        <v>1.1464937814236571</v>
      </c>
      <c r="I49" s="3">
        <f>Table3[[#This Row],[RN Hours (excl. Admin, DON)]]/Table3[[#This Row],[MDS Census]]</f>
        <v>0.90516009526329722</v>
      </c>
      <c r="J49" s="3">
        <f t="shared" si="1"/>
        <v>154.79222222222222</v>
      </c>
      <c r="K49" s="3">
        <f>SUM(Table3[[#This Row],[RN Hours (excl. Admin, DON)]], Table3[[#This Row],[LPN Hours (excl. Admin)]], Table3[[#This Row],[CNA Hours]], Table3[[#This Row],[NA TR Hours]], Table3[[#This Row],[Med Aide/Tech Hours]])</f>
        <v>144.6588888888889</v>
      </c>
      <c r="L49" s="3">
        <f>SUM(Table3[[#This Row],[RN Hours (excl. Admin, DON)]:[RN DON Hours]])</f>
        <v>48.14</v>
      </c>
      <c r="M49" s="3">
        <v>38.006666666666668</v>
      </c>
      <c r="N49" s="3">
        <v>10.133333333333333</v>
      </c>
      <c r="O49" s="3">
        <v>0</v>
      </c>
      <c r="P49" s="3">
        <f>SUM(Table3[[#This Row],[LPN Hours (excl. Admin)]:[LPN Admin Hours]])</f>
        <v>6.1911111111111117</v>
      </c>
      <c r="Q49" s="3">
        <v>6.1911111111111117</v>
      </c>
      <c r="R49" s="3">
        <v>0</v>
      </c>
      <c r="S49" s="3">
        <f>SUM(Table3[[#This Row],[CNA Hours]], Table3[[#This Row],[NA TR Hours]], Table3[[#This Row],[Med Aide/Tech Hours]])</f>
        <v>100.46111111111111</v>
      </c>
      <c r="T49" s="3">
        <v>88.75</v>
      </c>
      <c r="U49" s="3">
        <v>0</v>
      </c>
      <c r="V49" s="3">
        <v>11.711111111111101</v>
      </c>
      <c r="W49" s="3">
        <f>SUM(Table3[[#This Row],[RN Hours Contract]:[Med Aide Hours Contract]])</f>
        <v>47.644444444444446</v>
      </c>
      <c r="X49" s="3">
        <v>13.777777777777779</v>
      </c>
      <c r="Y49" s="3">
        <v>0</v>
      </c>
      <c r="Z49" s="3">
        <v>0</v>
      </c>
      <c r="AA49" s="3">
        <v>0</v>
      </c>
      <c r="AB49" s="3">
        <v>0</v>
      </c>
      <c r="AC49" s="3">
        <v>32.233333333333334</v>
      </c>
      <c r="AD49" s="3">
        <v>0</v>
      </c>
      <c r="AE49" s="3">
        <v>1.6333333333333333</v>
      </c>
      <c r="AF49" t="s">
        <v>47</v>
      </c>
      <c r="AG49" s="13">
        <v>5</v>
      </c>
      <c r="AQ49"/>
    </row>
    <row r="50" spans="1:43" x14ac:dyDescent="0.2">
      <c r="A50" t="s">
        <v>352</v>
      </c>
      <c r="B50" t="s">
        <v>406</v>
      </c>
      <c r="C50" t="s">
        <v>782</v>
      </c>
      <c r="D50" t="s">
        <v>986</v>
      </c>
      <c r="E50" s="3">
        <v>43.988888888888887</v>
      </c>
      <c r="F50" s="3">
        <f>Table3[[#This Row],[Total Hours Nurse Staffing]]/Table3[[#This Row],[MDS Census]]</f>
        <v>5.1465243748421319</v>
      </c>
      <c r="G50" s="3">
        <f>Table3[[#This Row],[Total Direct Care Staff Hours]]/Table3[[#This Row],[MDS Census]]</f>
        <v>4.6068830512755747</v>
      </c>
      <c r="H50" s="3">
        <f>Table3[[#This Row],[Total RN Hours (w/ Admin, DON)]]/Table3[[#This Row],[MDS Census]]</f>
        <v>1.8517782268249556</v>
      </c>
      <c r="I50" s="3">
        <f>Table3[[#This Row],[RN Hours (excl. Admin, DON)]]/Table3[[#This Row],[MDS Census]]</f>
        <v>1.3121369032583985</v>
      </c>
      <c r="J50" s="3">
        <f t="shared" si="1"/>
        <v>226.38988888888886</v>
      </c>
      <c r="K50" s="3">
        <f>SUM(Table3[[#This Row],[RN Hours (excl. Admin, DON)]], Table3[[#This Row],[LPN Hours (excl. Admin)]], Table3[[#This Row],[CNA Hours]], Table3[[#This Row],[NA TR Hours]], Table3[[#This Row],[Med Aide/Tech Hours]])</f>
        <v>202.65166666666667</v>
      </c>
      <c r="L50" s="3">
        <f>SUM(Table3[[#This Row],[RN Hours (excl. Admin, DON)]:[RN DON Hours]])</f>
        <v>81.457666666666654</v>
      </c>
      <c r="M50" s="3">
        <v>57.719444444444441</v>
      </c>
      <c r="N50" s="3">
        <v>18.671555555555553</v>
      </c>
      <c r="O50" s="3">
        <v>5.0666666666666664</v>
      </c>
      <c r="P50" s="3">
        <f>SUM(Table3[[#This Row],[LPN Hours (excl. Admin)]:[LPN Admin Hours]])</f>
        <v>24.59922222222222</v>
      </c>
      <c r="Q50" s="3">
        <v>24.59922222222222</v>
      </c>
      <c r="R50" s="3">
        <v>0</v>
      </c>
      <c r="S50" s="3">
        <f>SUM(Table3[[#This Row],[CNA Hours]], Table3[[#This Row],[NA TR Hours]], Table3[[#This Row],[Med Aide/Tech Hours]])</f>
        <v>120.33299999999998</v>
      </c>
      <c r="T50" s="3">
        <v>115.48022222222221</v>
      </c>
      <c r="U50" s="3">
        <v>0</v>
      </c>
      <c r="V50" s="3">
        <v>4.8527777777777779</v>
      </c>
      <c r="W50" s="3">
        <f>SUM(Table3[[#This Row],[RN Hours Contract]:[Med Aide Hours Contract]])</f>
        <v>0</v>
      </c>
      <c r="X50" s="3">
        <v>0</v>
      </c>
      <c r="Y50" s="3">
        <v>0</v>
      </c>
      <c r="Z50" s="3">
        <v>0</v>
      </c>
      <c r="AA50" s="3">
        <v>0</v>
      </c>
      <c r="AB50" s="3">
        <v>0</v>
      </c>
      <c r="AC50" s="3">
        <v>0</v>
      </c>
      <c r="AD50" s="3">
        <v>0</v>
      </c>
      <c r="AE50" s="3">
        <v>0</v>
      </c>
      <c r="AF50" t="s">
        <v>48</v>
      </c>
      <c r="AG50" s="13">
        <v>5</v>
      </c>
      <c r="AQ50"/>
    </row>
    <row r="51" spans="1:43" x14ac:dyDescent="0.2">
      <c r="A51" t="s">
        <v>352</v>
      </c>
      <c r="B51" t="s">
        <v>407</v>
      </c>
      <c r="C51" t="s">
        <v>764</v>
      </c>
      <c r="D51" t="s">
        <v>976</v>
      </c>
      <c r="E51" s="3">
        <v>84.86666666666666</v>
      </c>
      <c r="F51" s="3">
        <f>Table3[[#This Row],[Total Hours Nurse Staffing]]/Table3[[#This Row],[MDS Census]]</f>
        <v>4.310600942655145</v>
      </c>
      <c r="G51" s="3">
        <f>Table3[[#This Row],[Total Direct Care Staff Hours]]/Table3[[#This Row],[MDS Census]]</f>
        <v>4.1314964650432042</v>
      </c>
      <c r="H51" s="3">
        <f>Table3[[#This Row],[Total RN Hours (w/ Admin, DON)]]/Table3[[#This Row],[MDS Census]]</f>
        <v>0.69628829536527892</v>
      </c>
      <c r="I51" s="3">
        <f>Table3[[#This Row],[RN Hours (excl. Admin, DON)]]/Table3[[#This Row],[MDS Census]]</f>
        <v>0.51718381775333855</v>
      </c>
      <c r="J51" s="3">
        <f t="shared" si="1"/>
        <v>365.82633333333331</v>
      </c>
      <c r="K51" s="3">
        <f>SUM(Table3[[#This Row],[RN Hours (excl. Admin, DON)]], Table3[[#This Row],[LPN Hours (excl. Admin)]], Table3[[#This Row],[CNA Hours]], Table3[[#This Row],[NA TR Hours]], Table3[[#This Row],[Med Aide/Tech Hours]])</f>
        <v>350.62633333333326</v>
      </c>
      <c r="L51" s="3">
        <f>SUM(Table3[[#This Row],[RN Hours (excl. Admin, DON)]:[RN DON Hours]])</f>
        <v>59.091666666666669</v>
      </c>
      <c r="M51" s="3">
        <v>43.891666666666666</v>
      </c>
      <c r="N51" s="3">
        <v>10.222222222222221</v>
      </c>
      <c r="O51" s="3">
        <v>4.9777777777777779</v>
      </c>
      <c r="P51" s="3">
        <f>SUM(Table3[[#This Row],[LPN Hours (excl. Admin)]:[LPN Admin Hours]])</f>
        <v>81.577777777777783</v>
      </c>
      <c r="Q51" s="3">
        <v>81.577777777777783</v>
      </c>
      <c r="R51" s="3">
        <v>0</v>
      </c>
      <c r="S51" s="3">
        <f>SUM(Table3[[#This Row],[CNA Hours]], Table3[[#This Row],[NA TR Hours]], Table3[[#This Row],[Med Aide/Tech Hours]])</f>
        <v>225.15688888888886</v>
      </c>
      <c r="T51" s="3">
        <v>206.2402222222222</v>
      </c>
      <c r="U51" s="3">
        <v>0.36388888888888887</v>
      </c>
      <c r="V51" s="3">
        <v>18.552777777777777</v>
      </c>
      <c r="W51" s="3">
        <f>SUM(Table3[[#This Row],[RN Hours Contract]:[Med Aide Hours Contract]])</f>
        <v>0</v>
      </c>
      <c r="X51" s="3">
        <v>0</v>
      </c>
      <c r="Y51" s="3">
        <v>0</v>
      </c>
      <c r="Z51" s="3">
        <v>0</v>
      </c>
      <c r="AA51" s="3">
        <v>0</v>
      </c>
      <c r="AB51" s="3">
        <v>0</v>
      </c>
      <c r="AC51" s="3">
        <v>0</v>
      </c>
      <c r="AD51" s="3">
        <v>0</v>
      </c>
      <c r="AE51" s="3">
        <v>0</v>
      </c>
      <c r="AF51" t="s">
        <v>49</v>
      </c>
      <c r="AG51" s="13">
        <v>5</v>
      </c>
      <c r="AQ51"/>
    </row>
    <row r="52" spans="1:43" x14ac:dyDescent="0.2">
      <c r="A52" t="s">
        <v>352</v>
      </c>
      <c r="B52" t="s">
        <v>408</v>
      </c>
      <c r="C52" t="s">
        <v>783</v>
      </c>
      <c r="D52" t="s">
        <v>987</v>
      </c>
      <c r="E52" s="3">
        <v>69.111111111111114</v>
      </c>
      <c r="F52" s="3">
        <f>Table3[[#This Row],[Total Hours Nurse Staffing]]/Table3[[#This Row],[MDS Census]]</f>
        <v>4.479911575562701</v>
      </c>
      <c r="G52" s="3">
        <f>Table3[[#This Row],[Total Direct Care Staff Hours]]/Table3[[#This Row],[MDS Census]]</f>
        <v>4.322262057877813</v>
      </c>
      <c r="H52" s="3">
        <f>Table3[[#This Row],[Total RN Hours (w/ Admin, DON)]]/Table3[[#This Row],[MDS Census]]</f>
        <v>1.7410225080385848</v>
      </c>
      <c r="I52" s="3">
        <f>Table3[[#This Row],[RN Hours (excl. Admin, DON)]]/Table3[[#This Row],[MDS Census]]</f>
        <v>1.5857443729903535</v>
      </c>
      <c r="J52" s="3">
        <f t="shared" si="1"/>
        <v>309.61166666666668</v>
      </c>
      <c r="K52" s="3">
        <f>SUM(Table3[[#This Row],[RN Hours (excl. Admin, DON)]], Table3[[#This Row],[LPN Hours (excl. Admin)]], Table3[[#This Row],[CNA Hours]], Table3[[#This Row],[NA TR Hours]], Table3[[#This Row],[Med Aide/Tech Hours]])</f>
        <v>298.7163333333333</v>
      </c>
      <c r="L52" s="3">
        <f>SUM(Table3[[#This Row],[RN Hours (excl. Admin, DON)]:[RN DON Hours]])</f>
        <v>120.32399999999998</v>
      </c>
      <c r="M52" s="3">
        <v>109.59255555555555</v>
      </c>
      <c r="N52" s="3">
        <v>5.1314444444444458</v>
      </c>
      <c r="O52" s="3">
        <v>5.6</v>
      </c>
      <c r="P52" s="3">
        <f>SUM(Table3[[#This Row],[LPN Hours (excl. Admin)]:[LPN Admin Hours]])</f>
        <v>42.426444444444449</v>
      </c>
      <c r="Q52" s="3">
        <v>42.262555555555558</v>
      </c>
      <c r="R52" s="3">
        <v>0.16388888888888889</v>
      </c>
      <c r="S52" s="3">
        <f>SUM(Table3[[#This Row],[CNA Hours]], Table3[[#This Row],[NA TR Hours]], Table3[[#This Row],[Med Aide/Tech Hours]])</f>
        <v>146.86122222222221</v>
      </c>
      <c r="T52" s="3">
        <v>128.07222222222222</v>
      </c>
      <c r="U52" s="3">
        <v>0</v>
      </c>
      <c r="V52" s="3">
        <v>18.788999999999998</v>
      </c>
      <c r="W52" s="3">
        <f>SUM(Table3[[#This Row],[RN Hours Contract]:[Med Aide Hours Contract]])</f>
        <v>0.17499999999999999</v>
      </c>
      <c r="X52" s="3">
        <v>1.1111111111111112E-2</v>
      </c>
      <c r="Y52" s="3">
        <v>0</v>
      </c>
      <c r="Z52" s="3">
        <v>0</v>
      </c>
      <c r="AA52" s="3">
        <v>0</v>
      </c>
      <c r="AB52" s="3">
        <v>0.16388888888888889</v>
      </c>
      <c r="AC52" s="3">
        <v>0</v>
      </c>
      <c r="AD52" s="3">
        <v>0</v>
      </c>
      <c r="AE52" s="3">
        <v>0</v>
      </c>
      <c r="AF52" t="s">
        <v>50</v>
      </c>
      <c r="AG52" s="13">
        <v>5</v>
      </c>
      <c r="AQ52"/>
    </row>
    <row r="53" spans="1:43" x14ac:dyDescent="0.2">
      <c r="A53" t="s">
        <v>352</v>
      </c>
      <c r="B53" t="s">
        <v>409</v>
      </c>
      <c r="C53" t="s">
        <v>784</v>
      </c>
      <c r="D53" t="s">
        <v>947</v>
      </c>
      <c r="E53" s="3">
        <v>86.688888888888883</v>
      </c>
      <c r="F53" s="3">
        <f>Table3[[#This Row],[Total Hours Nurse Staffing]]/Table3[[#This Row],[MDS Census]]</f>
        <v>3.736545757498078</v>
      </c>
      <c r="G53" s="3">
        <f>Table3[[#This Row],[Total Direct Care Staff Hours]]/Table3[[#This Row],[MDS Census]]</f>
        <v>3.3337118687516023</v>
      </c>
      <c r="H53" s="3">
        <f>Table3[[#This Row],[Total RN Hours (w/ Admin, DON)]]/Table3[[#This Row],[MDS Census]]</f>
        <v>1.3604832094334787</v>
      </c>
      <c r="I53" s="3">
        <f>Table3[[#This Row],[RN Hours (excl. Admin, DON)]]/Table3[[#This Row],[MDS Census]]</f>
        <v>1.0006421430402463</v>
      </c>
      <c r="J53" s="3">
        <f t="shared" si="1"/>
        <v>323.91700000000003</v>
      </c>
      <c r="K53" s="3">
        <f>SUM(Table3[[#This Row],[RN Hours (excl. Admin, DON)]], Table3[[#This Row],[LPN Hours (excl. Admin)]], Table3[[#This Row],[CNA Hours]], Table3[[#This Row],[NA TR Hours]], Table3[[#This Row],[Med Aide/Tech Hours]])</f>
        <v>288.99577777777779</v>
      </c>
      <c r="L53" s="3">
        <f>SUM(Table3[[#This Row],[RN Hours (excl. Admin, DON)]:[RN DON Hours]])</f>
        <v>117.93877777777777</v>
      </c>
      <c r="M53" s="3">
        <v>86.744555555555564</v>
      </c>
      <c r="N53" s="3">
        <v>31.194222222222212</v>
      </c>
      <c r="O53" s="3">
        <v>0</v>
      </c>
      <c r="P53" s="3">
        <f>SUM(Table3[[#This Row],[LPN Hours (excl. Admin)]:[LPN Admin Hours]])</f>
        <v>40.327777777777776</v>
      </c>
      <c r="Q53" s="3">
        <v>36.600777777777779</v>
      </c>
      <c r="R53" s="3">
        <v>3.7269999999999994</v>
      </c>
      <c r="S53" s="3">
        <f>SUM(Table3[[#This Row],[CNA Hours]], Table3[[#This Row],[NA TR Hours]], Table3[[#This Row],[Med Aide/Tech Hours]])</f>
        <v>165.65044444444445</v>
      </c>
      <c r="T53" s="3">
        <v>164.30844444444443</v>
      </c>
      <c r="U53" s="3">
        <v>0</v>
      </c>
      <c r="V53" s="3">
        <v>1.3419999999999999</v>
      </c>
      <c r="W53" s="3">
        <f>SUM(Table3[[#This Row],[RN Hours Contract]:[Med Aide Hours Contract]])</f>
        <v>0</v>
      </c>
      <c r="X53" s="3">
        <v>0</v>
      </c>
      <c r="Y53" s="3">
        <v>0</v>
      </c>
      <c r="Z53" s="3">
        <v>0</v>
      </c>
      <c r="AA53" s="3">
        <v>0</v>
      </c>
      <c r="AB53" s="3">
        <v>0</v>
      </c>
      <c r="AC53" s="3">
        <v>0</v>
      </c>
      <c r="AD53" s="3">
        <v>0</v>
      </c>
      <c r="AE53" s="3">
        <v>0</v>
      </c>
      <c r="AF53" t="s">
        <v>51</v>
      </c>
      <c r="AG53" s="13">
        <v>5</v>
      </c>
      <c r="AQ53"/>
    </row>
    <row r="54" spans="1:43" x14ac:dyDescent="0.2">
      <c r="A54" t="s">
        <v>352</v>
      </c>
      <c r="B54" t="s">
        <v>410</v>
      </c>
      <c r="C54" t="s">
        <v>779</v>
      </c>
      <c r="D54" t="s">
        <v>980</v>
      </c>
      <c r="E54" s="3">
        <v>88.433333333333337</v>
      </c>
      <c r="F54" s="3">
        <f>Table3[[#This Row],[Total Hours Nurse Staffing]]/Table3[[#This Row],[MDS Census]]</f>
        <v>4.6892624701595675</v>
      </c>
      <c r="G54" s="3">
        <f>Table3[[#This Row],[Total Direct Care Staff Hours]]/Table3[[#This Row],[MDS Census]]</f>
        <v>4.4481831888428189</v>
      </c>
      <c r="H54" s="3">
        <f>Table3[[#This Row],[Total RN Hours (w/ Admin, DON)]]/Table3[[#This Row],[MDS Census]]</f>
        <v>1.1110528960924739</v>
      </c>
      <c r="I54" s="3">
        <f>Table3[[#This Row],[RN Hours (excl. Admin, DON)]]/Table3[[#This Row],[MDS Census]]</f>
        <v>0.86997361477572566</v>
      </c>
      <c r="J54" s="3">
        <f t="shared" si="1"/>
        <v>414.68711111111111</v>
      </c>
      <c r="K54" s="3">
        <f>SUM(Table3[[#This Row],[RN Hours (excl. Admin, DON)]], Table3[[#This Row],[LPN Hours (excl. Admin)]], Table3[[#This Row],[CNA Hours]], Table3[[#This Row],[NA TR Hours]], Table3[[#This Row],[Med Aide/Tech Hours]])</f>
        <v>393.36766666666665</v>
      </c>
      <c r="L54" s="3">
        <f>SUM(Table3[[#This Row],[RN Hours (excl. Admin, DON)]:[RN DON Hours]])</f>
        <v>98.254111111111115</v>
      </c>
      <c r="M54" s="3">
        <v>76.934666666666672</v>
      </c>
      <c r="N54" s="3">
        <v>15.986111111111111</v>
      </c>
      <c r="O54" s="3">
        <v>5.333333333333333</v>
      </c>
      <c r="P54" s="3">
        <f>SUM(Table3[[#This Row],[LPN Hours (excl. Admin)]:[LPN Admin Hours]])</f>
        <v>66.352777777777774</v>
      </c>
      <c r="Q54" s="3">
        <v>66.352777777777774</v>
      </c>
      <c r="R54" s="3">
        <v>0</v>
      </c>
      <c r="S54" s="3">
        <f>SUM(Table3[[#This Row],[CNA Hours]], Table3[[#This Row],[NA TR Hours]], Table3[[#This Row],[Med Aide/Tech Hours]])</f>
        <v>250.08022222222223</v>
      </c>
      <c r="T54" s="3">
        <v>200.39966666666669</v>
      </c>
      <c r="U54" s="3">
        <v>8.8972222222222221</v>
      </c>
      <c r="V54" s="3">
        <v>40.783333333333331</v>
      </c>
      <c r="W54" s="3">
        <f>SUM(Table3[[#This Row],[RN Hours Contract]:[Med Aide Hours Contract]])</f>
        <v>9.0333333333333332</v>
      </c>
      <c r="X54" s="3">
        <v>0</v>
      </c>
      <c r="Y54" s="3">
        <v>0</v>
      </c>
      <c r="Z54" s="3">
        <v>0</v>
      </c>
      <c r="AA54" s="3">
        <v>1.3694444444444445</v>
      </c>
      <c r="AB54" s="3">
        <v>0</v>
      </c>
      <c r="AC54" s="3">
        <v>7.6638888888888888</v>
      </c>
      <c r="AD54" s="3">
        <v>0</v>
      </c>
      <c r="AE54" s="3">
        <v>0</v>
      </c>
      <c r="AF54" t="s">
        <v>52</v>
      </c>
      <c r="AG54" s="13">
        <v>5</v>
      </c>
      <c r="AQ54"/>
    </row>
    <row r="55" spans="1:43" x14ac:dyDescent="0.2">
      <c r="A55" t="s">
        <v>352</v>
      </c>
      <c r="B55" t="s">
        <v>411</v>
      </c>
      <c r="C55" t="s">
        <v>785</v>
      </c>
      <c r="D55" t="s">
        <v>988</v>
      </c>
      <c r="E55" s="3">
        <v>28.777777777777779</v>
      </c>
      <c r="F55" s="3">
        <f>Table3[[#This Row],[Total Hours Nurse Staffing]]/Table3[[#This Row],[MDS Census]]</f>
        <v>4.1556293436293439</v>
      </c>
      <c r="G55" s="3">
        <f>Table3[[#This Row],[Total Direct Care Staff Hours]]/Table3[[#This Row],[MDS Census]]</f>
        <v>3.6024440154440152</v>
      </c>
      <c r="H55" s="3">
        <f>Table3[[#This Row],[Total RN Hours (w/ Admin, DON)]]/Table3[[#This Row],[MDS Census]]</f>
        <v>0.8602316602316602</v>
      </c>
      <c r="I55" s="3">
        <f>Table3[[#This Row],[RN Hours (excl. Admin, DON)]]/Table3[[#This Row],[MDS Census]]</f>
        <v>0.30704633204633203</v>
      </c>
      <c r="J55" s="3">
        <f t="shared" si="1"/>
        <v>119.58977777777778</v>
      </c>
      <c r="K55" s="3">
        <f>SUM(Table3[[#This Row],[RN Hours (excl. Admin, DON)]], Table3[[#This Row],[LPN Hours (excl. Admin)]], Table3[[#This Row],[CNA Hours]], Table3[[#This Row],[NA TR Hours]], Table3[[#This Row],[Med Aide/Tech Hours]])</f>
        <v>103.67033333333333</v>
      </c>
      <c r="L55" s="3">
        <f>SUM(Table3[[#This Row],[RN Hours (excl. Admin, DON)]:[RN DON Hours]])</f>
        <v>24.755555555555556</v>
      </c>
      <c r="M55" s="3">
        <v>8.8361111111111104</v>
      </c>
      <c r="N55" s="3">
        <v>10.425000000000001</v>
      </c>
      <c r="O55" s="3">
        <v>5.4944444444444445</v>
      </c>
      <c r="P55" s="3">
        <f>SUM(Table3[[#This Row],[LPN Hours (excl. Admin)]:[LPN Admin Hours]])</f>
        <v>22.324999999999999</v>
      </c>
      <c r="Q55" s="3">
        <v>22.324999999999999</v>
      </c>
      <c r="R55" s="3">
        <v>0</v>
      </c>
      <c r="S55" s="3">
        <f>SUM(Table3[[#This Row],[CNA Hours]], Table3[[#This Row],[NA TR Hours]], Table3[[#This Row],[Med Aide/Tech Hours]])</f>
        <v>72.50922222222222</v>
      </c>
      <c r="T55" s="3">
        <v>57.109222222222222</v>
      </c>
      <c r="U55" s="3">
        <v>4.7305555555555552</v>
      </c>
      <c r="V55" s="3">
        <v>10.669444444444444</v>
      </c>
      <c r="W55" s="3">
        <f>SUM(Table3[[#This Row],[RN Hours Contract]:[Med Aide Hours Contract]])</f>
        <v>5.5055555555555555</v>
      </c>
      <c r="X55" s="3">
        <v>0</v>
      </c>
      <c r="Y55" s="3">
        <v>0</v>
      </c>
      <c r="Z55" s="3">
        <v>0</v>
      </c>
      <c r="AA55" s="3">
        <v>0</v>
      </c>
      <c r="AB55" s="3">
        <v>0</v>
      </c>
      <c r="AC55" s="3">
        <v>5.5055555555555555</v>
      </c>
      <c r="AD55" s="3">
        <v>0</v>
      </c>
      <c r="AE55" s="3">
        <v>0</v>
      </c>
      <c r="AF55" t="s">
        <v>53</v>
      </c>
      <c r="AG55" s="13">
        <v>5</v>
      </c>
      <c r="AQ55"/>
    </row>
    <row r="56" spans="1:43" x14ac:dyDescent="0.2">
      <c r="A56" t="s">
        <v>352</v>
      </c>
      <c r="B56" t="s">
        <v>412</v>
      </c>
      <c r="C56" t="s">
        <v>786</v>
      </c>
      <c r="D56" t="s">
        <v>989</v>
      </c>
      <c r="E56" s="3">
        <v>27.477777777777778</v>
      </c>
      <c r="F56" s="3">
        <f>Table3[[#This Row],[Total Hours Nurse Staffing]]/Table3[[#This Row],[MDS Census]]</f>
        <v>5.0610311362717342</v>
      </c>
      <c r="G56" s="3">
        <f>Table3[[#This Row],[Total Direct Care Staff Hours]]/Table3[[#This Row],[MDS Census]]</f>
        <v>4.3388758592802263</v>
      </c>
      <c r="H56" s="3">
        <f>Table3[[#This Row],[Total RN Hours (w/ Admin, DON)]]/Table3[[#This Row],[MDS Census]]</f>
        <v>1.3998827335220381</v>
      </c>
      <c r="I56" s="3">
        <f>Table3[[#This Row],[RN Hours (excl. Admin, DON)]]/Table3[[#This Row],[MDS Census]]</f>
        <v>0.67772745653052968</v>
      </c>
      <c r="J56" s="3">
        <f t="shared" si="1"/>
        <v>139.06588888888888</v>
      </c>
      <c r="K56" s="3">
        <f>SUM(Table3[[#This Row],[RN Hours (excl. Admin, DON)]], Table3[[#This Row],[LPN Hours (excl. Admin)]], Table3[[#This Row],[CNA Hours]], Table3[[#This Row],[NA TR Hours]], Table3[[#This Row],[Med Aide/Tech Hours]])</f>
        <v>119.22266666666667</v>
      </c>
      <c r="L56" s="3">
        <f>SUM(Table3[[#This Row],[RN Hours (excl. Admin, DON)]:[RN DON Hours]])</f>
        <v>38.465666666666671</v>
      </c>
      <c r="M56" s="3">
        <v>18.622444444444444</v>
      </c>
      <c r="N56" s="3">
        <v>14.421000000000001</v>
      </c>
      <c r="O56" s="3">
        <v>5.4222222222222225</v>
      </c>
      <c r="P56" s="3">
        <f>SUM(Table3[[#This Row],[LPN Hours (excl. Admin)]:[LPN Admin Hours]])</f>
        <v>11.705333333333334</v>
      </c>
      <c r="Q56" s="3">
        <v>11.705333333333334</v>
      </c>
      <c r="R56" s="3">
        <v>0</v>
      </c>
      <c r="S56" s="3">
        <f>SUM(Table3[[#This Row],[CNA Hours]], Table3[[#This Row],[NA TR Hours]], Table3[[#This Row],[Med Aide/Tech Hours]])</f>
        <v>88.894888888888886</v>
      </c>
      <c r="T56" s="3">
        <v>75.36366666666666</v>
      </c>
      <c r="U56" s="3">
        <v>0</v>
      </c>
      <c r="V56" s="3">
        <v>13.531222222222222</v>
      </c>
      <c r="W56" s="3">
        <f>SUM(Table3[[#This Row],[RN Hours Contract]:[Med Aide Hours Contract]])</f>
        <v>42.885666666666665</v>
      </c>
      <c r="X56" s="3">
        <v>6.5467777777777778</v>
      </c>
      <c r="Y56" s="3">
        <v>0</v>
      </c>
      <c r="Z56" s="3">
        <v>5.4222222222222225</v>
      </c>
      <c r="AA56" s="3">
        <v>5.5861111111111112</v>
      </c>
      <c r="AB56" s="3">
        <v>0</v>
      </c>
      <c r="AC56" s="3">
        <v>25.330555555555556</v>
      </c>
      <c r="AD56" s="3">
        <v>0</v>
      </c>
      <c r="AE56" s="3">
        <v>0</v>
      </c>
      <c r="AF56" t="s">
        <v>54</v>
      </c>
      <c r="AG56" s="13">
        <v>5</v>
      </c>
      <c r="AQ56"/>
    </row>
    <row r="57" spans="1:43" x14ac:dyDescent="0.2">
      <c r="A57" t="s">
        <v>352</v>
      </c>
      <c r="B57" t="s">
        <v>413</v>
      </c>
      <c r="C57" t="s">
        <v>787</v>
      </c>
      <c r="D57" t="s">
        <v>980</v>
      </c>
      <c r="E57" s="3">
        <v>59.155555555555559</v>
      </c>
      <c r="F57" s="3">
        <f>Table3[[#This Row],[Total Hours Nurse Staffing]]/Table3[[#This Row],[MDS Census]]</f>
        <v>3.6707757325319306</v>
      </c>
      <c r="G57" s="3">
        <f>Table3[[#This Row],[Total Direct Care Staff Hours]]/Table3[[#This Row],[MDS Census]]</f>
        <v>3.4239368895567237</v>
      </c>
      <c r="H57" s="3">
        <f>Table3[[#This Row],[Total RN Hours (w/ Admin, DON)]]/Table3[[#This Row],[MDS Census]]</f>
        <v>0.86891998497370393</v>
      </c>
      <c r="I57" s="3">
        <f>Table3[[#This Row],[RN Hours (excl. Admin, DON)]]/Table3[[#This Row],[MDS Census]]</f>
        <v>0.6220811419984974</v>
      </c>
      <c r="J57" s="3">
        <f t="shared" si="1"/>
        <v>217.14677777777777</v>
      </c>
      <c r="K57" s="3">
        <f>SUM(Table3[[#This Row],[RN Hours (excl. Admin, DON)]], Table3[[#This Row],[LPN Hours (excl. Admin)]], Table3[[#This Row],[CNA Hours]], Table3[[#This Row],[NA TR Hours]], Table3[[#This Row],[Med Aide/Tech Hours]])</f>
        <v>202.54488888888886</v>
      </c>
      <c r="L57" s="3">
        <f>SUM(Table3[[#This Row],[RN Hours (excl. Admin, DON)]:[RN DON Hours]])</f>
        <v>51.401444444444444</v>
      </c>
      <c r="M57" s="3">
        <v>36.799555555555557</v>
      </c>
      <c r="N57" s="3">
        <v>8.9130000000000003</v>
      </c>
      <c r="O57" s="3">
        <v>5.6888888888888891</v>
      </c>
      <c r="P57" s="3">
        <f>SUM(Table3[[#This Row],[LPN Hours (excl. Admin)]:[LPN Admin Hours]])</f>
        <v>42.356333333333332</v>
      </c>
      <c r="Q57" s="3">
        <v>42.356333333333332</v>
      </c>
      <c r="R57" s="3">
        <v>0</v>
      </c>
      <c r="S57" s="3">
        <f>SUM(Table3[[#This Row],[CNA Hours]], Table3[[#This Row],[NA TR Hours]], Table3[[#This Row],[Med Aide/Tech Hours]])</f>
        <v>123.389</v>
      </c>
      <c r="T57" s="3">
        <v>123.389</v>
      </c>
      <c r="U57" s="3">
        <v>0</v>
      </c>
      <c r="V57" s="3">
        <v>0</v>
      </c>
      <c r="W57" s="3">
        <f>SUM(Table3[[#This Row],[RN Hours Contract]:[Med Aide Hours Contract]])</f>
        <v>0</v>
      </c>
      <c r="X57" s="3">
        <v>0</v>
      </c>
      <c r="Y57" s="3">
        <v>0</v>
      </c>
      <c r="Z57" s="3">
        <v>0</v>
      </c>
      <c r="AA57" s="3">
        <v>0</v>
      </c>
      <c r="AB57" s="3">
        <v>0</v>
      </c>
      <c r="AC57" s="3">
        <v>0</v>
      </c>
      <c r="AD57" s="3">
        <v>0</v>
      </c>
      <c r="AE57" s="3">
        <v>0</v>
      </c>
      <c r="AF57" t="s">
        <v>55</v>
      </c>
      <c r="AG57" s="13">
        <v>5</v>
      </c>
      <c r="AQ57"/>
    </row>
    <row r="58" spans="1:43" x14ac:dyDescent="0.2">
      <c r="A58" t="s">
        <v>352</v>
      </c>
      <c r="B58" t="s">
        <v>414</v>
      </c>
      <c r="C58" t="s">
        <v>764</v>
      </c>
      <c r="D58" t="s">
        <v>976</v>
      </c>
      <c r="E58" s="3">
        <v>91.1</v>
      </c>
      <c r="F58" s="3">
        <f>Table3[[#This Row],[Total Hours Nurse Staffing]]/Table3[[#This Row],[MDS Census]]</f>
        <v>4.3448286376387362</v>
      </c>
      <c r="G58" s="3">
        <f>Table3[[#This Row],[Total Direct Care Staff Hours]]/Table3[[#This Row],[MDS Census]]</f>
        <v>4.2332296621539216</v>
      </c>
      <c r="H58" s="3">
        <f>Table3[[#This Row],[Total RN Hours (w/ Admin, DON)]]/Table3[[#This Row],[MDS Census]]</f>
        <v>0.80476277594828638</v>
      </c>
      <c r="I58" s="3">
        <f>Table3[[#This Row],[RN Hours (excl. Admin, DON)]]/Table3[[#This Row],[MDS Census]]</f>
        <v>0.74621905110379316</v>
      </c>
      <c r="J58" s="3">
        <f t="shared" si="1"/>
        <v>395.81388888888887</v>
      </c>
      <c r="K58" s="3">
        <f>SUM(Table3[[#This Row],[RN Hours (excl. Admin, DON)]], Table3[[#This Row],[LPN Hours (excl. Admin)]], Table3[[#This Row],[CNA Hours]], Table3[[#This Row],[NA TR Hours]], Table3[[#This Row],[Med Aide/Tech Hours]])</f>
        <v>385.64722222222224</v>
      </c>
      <c r="L58" s="3">
        <f>SUM(Table3[[#This Row],[RN Hours (excl. Admin, DON)]:[RN DON Hours]])</f>
        <v>73.313888888888883</v>
      </c>
      <c r="M58" s="3">
        <v>67.980555555555554</v>
      </c>
      <c r="N58" s="3">
        <v>0</v>
      </c>
      <c r="O58" s="3">
        <v>5.333333333333333</v>
      </c>
      <c r="P58" s="3">
        <f>SUM(Table3[[#This Row],[LPN Hours (excl. Admin)]:[LPN Admin Hours]])</f>
        <v>49.333333333333336</v>
      </c>
      <c r="Q58" s="3">
        <v>44.5</v>
      </c>
      <c r="R58" s="3">
        <v>4.833333333333333</v>
      </c>
      <c r="S58" s="3">
        <f>SUM(Table3[[#This Row],[CNA Hours]], Table3[[#This Row],[NA TR Hours]], Table3[[#This Row],[Med Aide/Tech Hours]])</f>
        <v>273.16666666666663</v>
      </c>
      <c r="T58" s="3">
        <v>181.80555555555554</v>
      </c>
      <c r="U58" s="3">
        <v>0</v>
      </c>
      <c r="V58" s="3">
        <v>91.361111111111114</v>
      </c>
      <c r="W58" s="3">
        <f>SUM(Table3[[#This Row],[RN Hours Contract]:[Med Aide Hours Contract]])</f>
        <v>0</v>
      </c>
      <c r="X58" s="3">
        <v>0</v>
      </c>
      <c r="Y58" s="3">
        <v>0</v>
      </c>
      <c r="Z58" s="3">
        <v>0</v>
      </c>
      <c r="AA58" s="3">
        <v>0</v>
      </c>
      <c r="AB58" s="3">
        <v>0</v>
      </c>
      <c r="AC58" s="3">
        <v>0</v>
      </c>
      <c r="AD58" s="3">
        <v>0</v>
      </c>
      <c r="AE58" s="3">
        <v>0</v>
      </c>
      <c r="AF58" t="s">
        <v>56</v>
      </c>
      <c r="AG58" s="13">
        <v>5</v>
      </c>
      <c r="AQ58"/>
    </row>
    <row r="59" spans="1:43" x14ac:dyDescent="0.2">
      <c r="A59" t="s">
        <v>352</v>
      </c>
      <c r="B59" t="s">
        <v>415</v>
      </c>
      <c r="C59" t="s">
        <v>788</v>
      </c>
      <c r="D59" t="s">
        <v>967</v>
      </c>
      <c r="E59" s="3">
        <v>31.81111111111111</v>
      </c>
      <c r="F59" s="3">
        <f>Table3[[#This Row],[Total Hours Nurse Staffing]]/Table3[[#This Row],[MDS Census]]</f>
        <v>5.0368878798463159</v>
      </c>
      <c r="G59" s="3">
        <f>Table3[[#This Row],[Total Direct Care Staff Hours]]/Table3[[#This Row],[MDS Census]]</f>
        <v>4.5854313657003152</v>
      </c>
      <c r="H59" s="3">
        <f>Table3[[#This Row],[Total RN Hours (w/ Admin, DON)]]/Table3[[#This Row],[MDS Census]]</f>
        <v>1.4608382815228782</v>
      </c>
      <c r="I59" s="3">
        <f>Table3[[#This Row],[RN Hours (excl. Admin, DON)]]/Table3[[#This Row],[MDS Census]]</f>
        <v>1.0093817673768775</v>
      </c>
      <c r="J59" s="3">
        <f t="shared" si="1"/>
        <v>160.22900000000001</v>
      </c>
      <c r="K59" s="3">
        <f>SUM(Table3[[#This Row],[RN Hours (excl. Admin, DON)]], Table3[[#This Row],[LPN Hours (excl. Admin)]], Table3[[#This Row],[CNA Hours]], Table3[[#This Row],[NA TR Hours]], Table3[[#This Row],[Med Aide/Tech Hours]])</f>
        <v>145.86766666666668</v>
      </c>
      <c r="L59" s="3">
        <f>SUM(Table3[[#This Row],[RN Hours (excl. Admin, DON)]:[RN DON Hours]])</f>
        <v>46.470888888888894</v>
      </c>
      <c r="M59" s="3">
        <v>32.109555555555559</v>
      </c>
      <c r="N59" s="3">
        <v>8.8502222222222233</v>
      </c>
      <c r="O59" s="3">
        <v>5.5111111111111111</v>
      </c>
      <c r="P59" s="3">
        <f>SUM(Table3[[#This Row],[LPN Hours (excl. Admin)]:[LPN Admin Hours]])</f>
        <v>16.119555555555557</v>
      </c>
      <c r="Q59" s="3">
        <v>16.119555555555557</v>
      </c>
      <c r="R59" s="3">
        <v>0</v>
      </c>
      <c r="S59" s="3">
        <f>SUM(Table3[[#This Row],[CNA Hours]], Table3[[#This Row],[NA TR Hours]], Table3[[#This Row],[Med Aide/Tech Hours]])</f>
        <v>97.63855555555557</v>
      </c>
      <c r="T59" s="3">
        <v>93.562333333333342</v>
      </c>
      <c r="U59" s="3">
        <v>4.0762222222222224</v>
      </c>
      <c r="V59" s="3">
        <v>0</v>
      </c>
      <c r="W59" s="3">
        <f>SUM(Table3[[#This Row],[RN Hours Contract]:[Med Aide Hours Contract]])</f>
        <v>0</v>
      </c>
      <c r="X59" s="3">
        <v>0</v>
      </c>
      <c r="Y59" s="3">
        <v>0</v>
      </c>
      <c r="Z59" s="3">
        <v>0</v>
      </c>
      <c r="AA59" s="3">
        <v>0</v>
      </c>
      <c r="AB59" s="3">
        <v>0</v>
      </c>
      <c r="AC59" s="3">
        <v>0</v>
      </c>
      <c r="AD59" s="3">
        <v>0</v>
      </c>
      <c r="AE59" s="3">
        <v>0</v>
      </c>
      <c r="AF59" t="s">
        <v>57</v>
      </c>
      <c r="AG59" s="13">
        <v>5</v>
      </c>
      <c r="AQ59"/>
    </row>
    <row r="60" spans="1:43" x14ac:dyDescent="0.2">
      <c r="A60" t="s">
        <v>352</v>
      </c>
      <c r="B60" t="s">
        <v>416</v>
      </c>
      <c r="C60" t="s">
        <v>789</v>
      </c>
      <c r="D60" t="s">
        <v>990</v>
      </c>
      <c r="E60" s="3">
        <v>45.56666666666667</v>
      </c>
      <c r="F60" s="3">
        <f>Table3[[#This Row],[Total Hours Nurse Staffing]]/Table3[[#This Row],[MDS Census]]</f>
        <v>3.412787125091441</v>
      </c>
      <c r="G60" s="3">
        <f>Table3[[#This Row],[Total Direct Care Staff Hours]]/Table3[[#This Row],[MDS Census]]</f>
        <v>2.9091294806144838</v>
      </c>
      <c r="H60" s="3">
        <f>Table3[[#This Row],[Total RN Hours (w/ Admin, DON)]]/Table3[[#This Row],[MDS Census]]</f>
        <v>0.50365764447695682</v>
      </c>
      <c r="I60" s="3">
        <f>Table3[[#This Row],[RN Hours (excl. Admin, DON)]]/Table3[[#This Row],[MDS Census]]</f>
        <v>0</v>
      </c>
      <c r="J60" s="3">
        <f t="shared" si="1"/>
        <v>155.50933333333333</v>
      </c>
      <c r="K60" s="3">
        <f>SUM(Table3[[#This Row],[RN Hours (excl. Admin, DON)]], Table3[[#This Row],[LPN Hours (excl. Admin)]], Table3[[#This Row],[CNA Hours]], Table3[[#This Row],[NA TR Hours]], Table3[[#This Row],[Med Aide/Tech Hours]])</f>
        <v>132.55933333333331</v>
      </c>
      <c r="L60" s="3">
        <f>SUM(Table3[[#This Row],[RN Hours (excl. Admin, DON)]:[RN DON Hours]])</f>
        <v>22.95</v>
      </c>
      <c r="M60" s="3">
        <v>0</v>
      </c>
      <c r="N60" s="3">
        <v>22.434444444444445</v>
      </c>
      <c r="O60" s="3">
        <v>0.51555555555555566</v>
      </c>
      <c r="P60" s="3">
        <f>SUM(Table3[[#This Row],[LPN Hours (excl. Admin)]:[LPN Admin Hours]])</f>
        <v>28.206666666666667</v>
      </c>
      <c r="Q60" s="3">
        <v>28.206666666666667</v>
      </c>
      <c r="R60" s="3">
        <v>0</v>
      </c>
      <c r="S60" s="3">
        <f>SUM(Table3[[#This Row],[CNA Hours]], Table3[[#This Row],[NA TR Hours]], Table3[[#This Row],[Med Aide/Tech Hours]])</f>
        <v>104.35266666666666</v>
      </c>
      <c r="T60" s="3">
        <v>93.804666666666662</v>
      </c>
      <c r="U60" s="3">
        <v>5.2922222222222217</v>
      </c>
      <c r="V60" s="3">
        <v>5.2557777777777774</v>
      </c>
      <c r="W60" s="3">
        <f>SUM(Table3[[#This Row],[RN Hours Contract]:[Med Aide Hours Contract]])</f>
        <v>0</v>
      </c>
      <c r="X60" s="3">
        <v>0</v>
      </c>
      <c r="Y60" s="3">
        <v>0</v>
      </c>
      <c r="Z60" s="3">
        <v>0</v>
      </c>
      <c r="AA60" s="3">
        <v>0</v>
      </c>
      <c r="AB60" s="3">
        <v>0</v>
      </c>
      <c r="AC60" s="3">
        <v>0</v>
      </c>
      <c r="AD60" s="3">
        <v>0</v>
      </c>
      <c r="AE60" s="3">
        <v>0</v>
      </c>
      <c r="AF60" t="s">
        <v>58</v>
      </c>
      <c r="AG60" s="13">
        <v>5</v>
      </c>
      <c r="AQ60"/>
    </row>
    <row r="61" spans="1:43" x14ac:dyDescent="0.2">
      <c r="A61" t="s">
        <v>352</v>
      </c>
      <c r="B61" t="s">
        <v>417</v>
      </c>
      <c r="C61" t="s">
        <v>790</v>
      </c>
      <c r="D61" t="s">
        <v>968</v>
      </c>
      <c r="E61" s="3">
        <v>43.655555555555559</v>
      </c>
      <c r="F61" s="3">
        <f>Table3[[#This Row],[Total Hours Nurse Staffing]]/Table3[[#This Row],[MDS Census]]</f>
        <v>4.6394756935607013</v>
      </c>
      <c r="G61" s="3">
        <f>Table3[[#This Row],[Total Direct Care Staff Hours]]/Table3[[#This Row],[MDS Census]]</f>
        <v>4.5104988546703995</v>
      </c>
      <c r="H61" s="3">
        <f>Table3[[#This Row],[Total RN Hours (w/ Admin, DON)]]/Table3[[#This Row],[MDS Census]]</f>
        <v>0.772270297785696</v>
      </c>
      <c r="I61" s="3">
        <f>Table3[[#This Row],[RN Hours (excl. Admin, DON)]]/Table3[[#This Row],[MDS Census]]</f>
        <v>0.64329345889539313</v>
      </c>
      <c r="J61" s="3">
        <f t="shared" si="1"/>
        <v>202.53888888888886</v>
      </c>
      <c r="K61" s="3">
        <f>SUM(Table3[[#This Row],[RN Hours (excl. Admin, DON)]], Table3[[#This Row],[LPN Hours (excl. Admin)]], Table3[[#This Row],[CNA Hours]], Table3[[#This Row],[NA TR Hours]], Table3[[#This Row],[Med Aide/Tech Hours]])</f>
        <v>196.90833333333333</v>
      </c>
      <c r="L61" s="3">
        <f>SUM(Table3[[#This Row],[RN Hours (excl. Admin, DON)]:[RN DON Hours]])</f>
        <v>33.713888888888889</v>
      </c>
      <c r="M61" s="3">
        <v>28.083333333333332</v>
      </c>
      <c r="N61" s="3">
        <v>5.6305555555555555</v>
      </c>
      <c r="O61" s="3">
        <v>0</v>
      </c>
      <c r="P61" s="3">
        <f>SUM(Table3[[#This Row],[LPN Hours (excl. Admin)]:[LPN Admin Hours]])</f>
        <v>39.952777777777776</v>
      </c>
      <c r="Q61" s="3">
        <v>39.952777777777776</v>
      </c>
      <c r="R61" s="3">
        <v>0</v>
      </c>
      <c r="S61" s="3">
        <f>SUM(Table3[[#This Row],[CNA Hours]], Table3[[#This Row],[NA TR Hours]], Table3[[#This Row],[Med Aide/Tech Hours]])</f>
        <v>128.87222222222221</v>
      </c>
      <c r="T61" s="3">
        <v>94.411111111111111</v>
      </c>
      <c r="U61" s="3">
        <v>0</v>
      </c>
      <c r="V61" s="3">
        <v>34.461111111111109</v>
      </c>
      <c r="W61" s="3">
        <f>SUM(Table3[[#This Row],[RN Hours Contract]:[Med Aide Hours Contract]])</f>
        <v>11.097222222222221</v>
      </c>
      <c r="X61" s="3">
        <v>0</v>
      </c>
      <c r="Y61" s="3">
        <v>0</v>
      </c>
      <c r="Z61" s="3">
        <v>0</v>
      </c>
      <c r="AA61" s="3">
        <v>0</v>
      </c>
      <c r="AB61" s="3">
        <v>0</v>
      </c>
      <c r="AC61" s="3">
        <v>11.097222222222221</v>
      </c>
      <c r="AD61" s="3">
        <v>0</v>
      </c>
      <c r="AE61" s="3">
        <v>0</v>
      </c>
      <c r="AF61" t="s">
        <v>59</v>
      </c>
      <c r="AG61" s="13">
        <v>5</v>
      </c>
      <c r="AQ61"/>
    </row>
    <row r="62" spans="1:43" x14ac:dyDescent="0.2">
      <c r="A62" t="s">
        <v>352</v>
      </c>
      <c r="B62" t="s">
        <v>354</v>
      </c>
      <c r="C62" t="s">
        <v>791</v>
      </c>
      <c r="D62" t="s">
        <v>980</v>
      </c>
      <c r="E62" s="3">
        <v>47.422222222222224</v>
      </c>
      <c r="F62" s="3">
        <f>Table3[[#This Row],[Total Hours Nurse Staffing]]/Table3[[#This Row],[MDS Census]]</f>
        <v>4.812792877225867</v>
      </c>
      <c r="G62" s="3">
        <f>Table3[[#This Row],[Total Direct Care Staff Hours]]/Table3[[#This Row],[MDS Census]]</f>
        <v>4.4202788191190248</v>
      </c>
      <c r="H62" s="3">
        <f>Table3[[#This Row],[Total RN Hours (w/ Admin, DON)]]/Table3[[#This Row],[MDS Census]]</f>
        <v>1.0543580131208998</v>
      </c>
      <c r="I62" s="3">
        <f>Table3[[#This Row],[RN Hours (excl. Admin, DON)]]/Table3[[#This Row],[MDS Census]]</f>
        <v>0.66184395501405813</v>
      </c>
      <c r="J62" s="3">
        <f t="shared" si="1"/>
        <v>228.23333333333335</v>
      </c>
      <c r="K62" s="3">
        <f>SUM(Table3[[#This Row],[RN Hours (excl. Admin, DON)]], Table3[[#This Row],[LPN Hours (excl. Admin)]], Table3[[#This Row],[CNA Hours]], Table3[[#This Row],[NA TR Hours]], Table3[[#This Row],[Med Aide/Tech Hours]])</f>
        <v>209.61944444444444</v>
      </c>
      <c r="L62" s="3">
        <f>SUM(Table3[[#This Row],[RN Hours (excl. Admin, DON)]:[RN DON Hours]])</f>
        <v>50.000000000000007</v>
      </c>
      <c r="M62" s="3">
        <v>31.386111111111113</v>
      </c>
      <c r="N62" s="3">
        <v>13.191666666666666</v>
      </c>
      <c r="O62" s="3">
        <v>5.4222222222222225</v>
      </c>
      <c r="P62" s="3">
        <f>SUM(Table3[[#This Row],[LPN Hours (excl. Admin)]:[LPN Admin Hours]])</f>
        <v>45.672222222222224</v>
      </c>
      <c r="Q62" s="3">
        <v>45.672222222222224</v>
      </c>
      <c r="R62" s="3">
        <v>0</v>
      </c>
      <c r="S62" s="3">
        <f>SUM(Table3[[#This Row],[CNA Hours]], Table3[[#This Row],[NA TR Hours]], Table3[[#This Row],[Med Aide/Tech Hours]])</f>
        <v>132.5611111111111</v>
      </c>
      <c r="T62" s="3">
        <v>132.5611111111111</v>
      </c>
      <c r="U62" s="3">
        <v>0</v>
      </c>
      <c r="V62" s="3">
        <v>0</v>
      </c>
      <c r="W62" s="3">
        <f>SUM(Table3[[#This Row],[RN Hours Contract]:[Med Aide Hours Contract]])</f>
        <v>0</v>
      </c>
      <c r="X62" s="3">
        <v>0</v>
      </c>
      <c r="Y62" s="3">
        <v>0</v>
      </c>
      <c r="Z62" s="3">
        <v>0</v>
      </c>
      <c r="AA62" s="3">
        <v>0</v>
      </c>
      <c r="AB62" s="3">
        <v>0</v>
      </c>
      <c r="AC62" s="3">
        <v>0</v>
      </c>
      <c r="AD62" s="3">
        <v>0</v>
      </c>
      <c r="AE62" s="3">
        <v>0</v>
      </c>
      <c r="AF62" t="s">
        <v>60</v>
      </c>
      <c r="AG62" s="13">
        <v>5</v>
      </c>
      <c r="AQ62"/>
    </row>
    <row r="63" spans="1:43" x14ac:dyDescent="0.2">
      <c r="A63" t="s">
        <v>352</v>
      </c>
      <c r="B63" t="s">
        <v>418</v>
      </c>
      <c r="C63" t="s">
        <v>792</v>
      </c>
      <c r="D63" t="s">
        <v>991</v>
      </c>
      <c r="E63" s="3">
        <v>43.133333333333333</v>
      </c>
      <c r="F63" s="3">
        <f>Table3[[#This Row],[Total Hours Nurse Staffing]]/Table3[[#This Row],[MDS Census]]</f>
        <v>5.421470891293148</v>
      </c>
      <c r="G63" s="3">
        <f>Table3[[#This Row],[Total Direct Care Staff Hours]]/Table3[[#This Row],[MDS Census]]</f>
        <v>5.3184956208140131</v>
      </c>
      <c r="H63" s="3">
        <f>Table3[[#This Row],[Total RN Hours (w/ Admin, DON)]]/Table3[[#This Row],[MDS Census]]</f>
        <v>0.58191653786707886</v>
      </c>
      <c r="I63" s="3">
        <f>Table3[[#This Row],[RN Hours (excl. Admin, DON)]]/Table3[[#This Row],[MDS Census]]</f>
        <v>0.4789412673879444</v>
      </c>
      <c r="J63" s="3">
        <f t="shared" si="1"/>
        <v>233.8461111111111</v>
      </c>
      <c r="K63" s="3">
        <f>SUM(Table3[[#This Row],[RN Hours (excl. Admin, DON)]], Table3[[#This Row],[LPN Hours (excl. Admin)]], Table3[[#This Row],[CNA Hours]], Table3[[#This Row],[NA TR Hours]], Table3[[#This Row],[Med Aide/Tech Hours]])</f>
        <v>229.40444444444444</v>
      </c>
      <c r="L63" s="3">
        <f>SUM(Table3[[#This Row],[RN Hours (excl. Admin, DON)]:[RN DON Hours]])</f>
        <v>25.1</v>
      </c>
      <c r="M63" s="3">
        <v>20.658333333333335</v>
      </c>
      <c r="N63" s="3">
        <v>0</v>
      </c>
      <c r="O63" s="3">
        <v>4.4416666666666664</v>
      </c>
      <c r="P63" s="3">
        <f>SUM(Table3[[#This Row],[LPN Hours (excl. Admin)]:[LPN Admin Hours]])</f>
        <v>59.352111111111107</v>
      </c>
      <c r="Q63" s="3">
        <v>59.352111111111107</v>
      </c>
      <c r="R63" s="3">
        <v>0</v>
      </c>
      <c r="S63" s="3">
        <f>SUM(Table3[[#This Row],[CNA Hours]], Table3[[#This Row],[NA TR Hours]], Table3[[#This Row],[Med Aide/Tech Hours]])</f>
        <v>149.39399999999998</v>
      </c>
      <c r="T63" s="3">
        <v>149.39399999999998</v>
      </c>
      <c r="U63" s="3">
        <v>0</v>
      </c>
      <c r="V63" s="3">
        <v>0</v>
      </c>
      <c r="W63" s="3">
        <f>SUM(Table3[[#This Row],[RN Hours Contract]:[Med Aide Hours Contract]])</f>
        <v>49.155555555555559</v>
      </c>
      <c r="X63" s="3">
        <v>0.4</v>
      </c>
      <c r="Y63" s="3">
        <v>0</v>
      </c>
      <c r="Z63" s="3">
        <v>0</v>
      </c>
      <c r="AA63" s="3">
        <v>4.2</v>
      </c>
      <c r="AB63" s="3">
        <v>0</v>
      </c>
      <c r="AC63" s="3">
        <v>44.555555555555557</v>
      </c>
      <c r="AD63" s="3">
        <v>0</v>
      </c>
      <c r="AE63" s="3">
        <v>0</v>
      </c>
      <c r="AF63" t="s">
        <v>61</v>
      </c>
      <c r="AG63" s="13">
        <v>5</v>
      </c>
      <c r="AQ63"/>
    </row>
    <row r="64" spans="1:43" x14ac:dyDescent="0.2">
      <c r="A64" t="s">
        <v>352</v>
      </c>
      <c r="B64" t="s">
        <v>419</v>
      </c>
      <c r="C64" t="s">
        <v>720</v>
      </c>
      <c r="D64" t="s">
        <v>982</v>
      </c>
      <c r="E64" s="3">
        <v>66.177777777777777</v>
      </c>
      <c r="F64" s="3">
        <f>Table3[[#This Row],[Total Hours Nurse Staffing]]/Table3[[#This Row],[MDS Census]]</f>
        <v>5.600283747481531</v>
      </c>
      <c r="G64" s="3">
        <f>Table3[[#This Row],[Total Direct Care Staff Hours]]/Table3[[#This Row],[MDS Census]]</f>
        <v>5.4350721961047688</v>
      </c>
      <c r="H64" s="3">
        <f>Table3[[#This Row],[Total RN Hours (w/ Admin, DON)]]/Table3[[#This Row],[MDS Census]]</f>
        <v>1.3973656816655471</v>
      </c>
      <c r="I64" s="3">
        <f>Table3[[#This Row],[RN Hours (excl. Admin, DON)]]/Table3[[#This Row],[MDS Census]]</f>
        <v>1.2321541302887844</v>
      </c>
      <c r="J64" s="3">
        <f t="shared" si="1"/>
        <v>370.61433333333332</v>
      </c>
      <c r="K64" s="3">
        <f>SUM(Table3[[#This Row],[RN Hours (excl. Admin, DON)]], Table3[[#This Row],[LPN Hours (excl. Admin)]], Table3[[#This Row],[CNA Hours]], Table3[[#This Row],[NA TR Hours]], Table3[[#This Row],[Med Aide/Tech Hours]])</f>
        <v>359.68100000000004</v>
      </c>
      <c r="L64" s="3">
        <f>SUM(Table3[[#This Row],[RN Hours (excl. Admin, DON)]:[RN DON Hours]])</f>
        <v>92.47455555555554</v>
      </c>
      <c r="M64" s="3">
        <v>81.541222222222217</v>
      </c>
      <c r="N64" s="3">
        <v>5.6888888888888891</v>
      </c>
      <c r="O64" s="3">
        <v>5.2444444444444445</v>
      </c>
      <c r="P64" s="3">
        <f>SUM(Table3[[#This Row],[LPN Hours (excl. Admin)]:[LPN Admin Hours]])</f>
        <v>52.45</v>
      </c>
      <c r="Q64" s="3">
        <v>52.45</v>
      </c>
      <c r="R64" s="3">
        <v>0</v>
      </c>
      <c r="S64" s="3">
        <f>SUM(Table3[[#This Row],[CNA Hours]], Table3[[#This Row],[NA TR Hours]], Table3[[#This Row],[Med Aide/Tech Hours]])</f>
        <v>225.68977777777778</v>
      </c>
      <c r="T64" s="3">
        <v>193.85922222222223</v>
      </c>
      <c r="U64" s="3">
        <v>10.058333333333334</v>
      </c>
      <c r="V64" s="3">
        <v>21.772222222222222</v>
      </c>
      <c r="W64" s="3">
        <f>SUM(Table3[[#This Row],[RN Hours Contract]:[Med Aide Hours Contract]])</f>
        <v>0</v>
      </c>
      <c r="X64" s="3">
        <v>0</v>
      </c>
      <c r="Y64" s="3">
        <v>0</v>
      </c>
      <c r="Z64" s="3">
        <v>0</v>
      </c>
      <c r="AA64" s="3">
        <v>0</v>
      </c>
      <c r="AB64" s="3">
        <v>0</v>
      </c>
      <c r="AC64" s="3">
        <v>0</v>
      </c>
      <c r="AD64" s="3">
        <v>0</v>
      </c>
      <c r="AE64" s="3">
        <v>0</v>
      </c>
      <c r="AF64" t="s">
        <v>62</v>
      </c>
      <c r="AG64" s="13">
        <v>5</v>
      </c>
      <c r="AQ64"/>
    </row>
    <row r="65" spans="1:43" x14ac:dyDescent="0.2">
      <c r="A65" t="s">
        <v>352</v>
      </c>
      <c r="B65" t="s">
        <v>420</v>
      </c>
      <c r="C65" t="s">
        <v>793</v>
      </c>
      <c r="D65" t="s">
        <v>954</v>
      </c>
      <c r="E65" s="3">
        <v>19.611111111111111</v>
      </c>
      <c r="F65" s="3">
        <f>Table3[[#This Row],[Total Hours Nurse Staffing]]/Table3[[#This Row],[MDS Census]]</f>
        <v>5.1052691218130306</v>
      </c>
      <c r="G65" s="3">
        <f>Table3[[#This Row],[Total Direct Care Staff Hours]]/Table3[[#This Row],[MDS Census]]</f>
        <v>4.8423796033994329</v>
      </c>
      <c r="H65" s="3">
        <f>Table3[[#This Row],[Total RN Hours (w/ Admin, DON)]]/Table3[[#This Row],[MDS Census]]</f>
        <v>1.207699716713881</v>
      </c>
      <c r="I65" s="3">
        <f>Table3[[#This Row],[RN Hours (excl. Admin, DON)]]/Table3[[#This Row],[MDS Census]]</f>
        <v>0.94481019830028323</v>
      </c>
      <c r="J65" s="3">
        <f t="shared" si="1"/>
        <v>100.11999999999999</v>
      </c>
      <c r="K65" s="3">
        <f>SUM(Table3[[#This Row],[RN Hours (excl. Admin, DON)]], Table3[[#This Row],[LPN Hours (excl. Admin)]], Table3[[#This Row],[CNA Hours]], Table3[[#This Row],[NA TR Hours]], Table3[[#This Row],[Med Aide/Tech Hours]])</f>
        <v>94.964444444444439</v>
      </c>
      <c r="L65" s="3">
        <f>SUM(Table3[[#This Row],[RN Hours (excl. Admin, DON)]:[RN DON Hours]])</f>
        <v>23.684333333333331</v>
      </c>
      <c r="M65" s="3">
        <v>18.528777777777776</v>
      </c>
      <c r="N65" s="3">
        <v>0</v>
      </c>
      <c r="O65" s="3">
        <v>5.1555555555555559</v>
      </c>
      <c r="P65" s="3">
        <f>SUM(Table3[[#This Row],[LPN Hours (excl. Admin)]:[LPN Admin Hours]])</f>
        <v>16.689666666666668</v>
      </c>
      <c r="Q65" s="3">
        <v>16.689666666666668</v>
      </c>
      <c r="R65" s="3">
        <v>0</v>
      </c>
      <c r="S65" s="3">
        <f>SUM(Table3[[#This Row],[CNA Hours]], Table3[[#This Row],[NA TR Hours]], Table3[[#This Row],[Med Aide/Tech Hours]])</f>
        <v>59.745999999999995</v>
      </c>
      <c r="T65" s="3">
        <v>54.25633333333333</v>
      </c>
      <c r="U65" s="3">
        <v>0</v>
      </c>
      <c r="V65" s="3">
        <v>5.4896666666666674</v>
      </c>
      <c r="W65" s="3">
        <f>SUM(Table3[[#This Row],[RN Hours Contract]:[Med Aide Hours Contract]])</f>
        <v>29.422333333333334</v>
      </c>
      <c r="X65" s="3">
        <v>4.7912222222222223</v>
      </c>
      <c r="Y65" s="3">
        <v>0</v>
      </c>
      <c r="Z65" s="3">
        <v>3.2888888888888888</v>
      </c>
      <c r="AA65" s="3">
        <v>0</v>
      </c>
      <c r="AB65" s="3">
        <v>0</v>
      </c>
      <c r="AC65" s="3">
        <v>21.342222222222222</v>
      </c>
      <c r="AD65" s="3">
        <v>0</v>
      </c>
      <c r="AE65" s="3">
        <v>0</v>
      </c>
      <c r="AF65" t="s">
        <v>63</v>
      </c>
      <c r="AG65" s="13">
        <v>5</v>
      </c>
      <c r="AQ65"/>
    </row>
    <row r="66" spans="1:43" x14ac:dyDescent="0.2">
      <c r="A66" t="s">
        <v>352</v>
      </c>
      <c r="B66" t="s">
        <v>421</v>
      </c>
      <c r="C66" t="s">
        <v>794</v>
      </c>
      <c r="D66" t="s">
        <v>992</v>
      </c>
      <c r="E66" s="3">
        <v>39.844444444444441</v>
      </c>
      <c r="F66" s="3">
        <f>Table3[[#This Row],[Total Hours Nurse Staffing]]/Table3[[#This Row],[MDS Census]]</f>
        <v>4.3945203569436702</v>
      </c>
      <c r="G66" s="3">
        <f>Table3[[#This Row],[Total Direct Care Staff Hours]]/Table3[[#This Row],[MDS Census]]</f>
        <v>4.262757947573899</v>
      </c>
      <c r="H66" s="3">
        <f>Table3[[#This Row],[Total RN Hours (w/ Admin, DON)]]/Table3[[#This Row],[MDS Census]]</f>
        <v>1.409021193530396</v>
      </c>
      <c r="I66" s="3">
        <f>Table3[[#This Row],[RN Hours (excl. Admin, DON)]]/Table3[[#This Row],[MDS Census]]</f>
        <v>1.2772587841606247</v>
      </c>
      <c r="J66" s="3">
        <f t="shared" si="1"/>
        <v>175.09722222222223</v>
      </c>
      <c r="K66" s="3">
        <f>SUM(Table3[[#This Row],[RN Hours (excl. Admin, DON)]], Table3[[#This Row],[LPN Hours (excl. Admin)]], Table3[[#This Row],[CNA Hours]], Table3[[#This Row],[NA TR Hours]], Table3[[#This Row],[Med Aide/Tech Hours]])</f>
        <v>169.84722222222223</v>
      </c>
      <c r="L66" s="3">
        <f>SUM(Table3[[#This Row],[RN Hours (excl. Admin, DON)]:[RN DON Hours]])</f>
        <v>56.141666666666666</v>
      </c>
      <c r="M66" s="3">
        <v>50.891666666666666</v>
      </c>
      <c r="N66" s="3">
        <v>4.8</v>
      </c>
      <c r="O66" s="3">
        <v>0.45</v>
      </c>
      <c r="P66" s="3">
        <f>SUM(Table3[[#This Row],[LPN Hours (excl. Admin)]:[LPN Admin Hours]])</f>
        <v>21.669444444444444</v>
      </c>
      <c r="Q66" s="3">
        <v>21.669444444444444</v>
      </c>
      <c r="R66" s="3">
        <v>0</v>
      </c>
      <c r="S66" s="3">
        <f>SUM(Table3[[#This Row],[CNA Hours]], Table3[[#This Row],[NA TR Hours]], Table3[[#This Row],[Med Aide/Tech Hours]])</f>
        <v>97.286111111111111</v>
      </c>
      <c r="T66" s="3">
        <v>97.286111111111111</v>
      </c>
      <c r="U66" s="3">
        <v>0</v>
      </c>
      <c r="V66" s="3">
        <v>0</v>
      </c>
      <c r="W66" s="3">
        <f>SUM(Table3[[#This Row],[RN Hours Contract]:[Med Aide Hours Contract]])</f>
        <v>0</v>
      </c>
      <c r="X66" s="3">
        <v>0</v>
      </c>
      <c r="Y66" s="3">
        <v>0</v>
      </c>
      <c r="Z66" s="3">
        <v>0</v>
      </c>
      <c r="AA66" s="3">
        <v>0</v>
      </c>
      <c r="AB66" s="3">
        <v>0</v>
      </c>
      <c r="AC66" s="3">
        <v>0</v>
      </c>
      <c r="AD66" s="3">
        <v>0</v>
      </c>
      <c r="AE66" s="3">
        <v>0</v>
      </c>
      <c r="AF66" t="s">
        <v>64</v>
      </c>
      <c r="AG66" s="13">
        <v>5</v>
      </c>
      <c r="AQ66"/>
    </row>
    <row r="67" spans="1:43" x14ac:dyDescent="0.2">
      <c r="A67" t="s">
        <v>352</v>
      </c>
      <c r="B67" t="s">
        <v>422</v>
      </c>
      <c r="C67" t="s">
        <v>795</v>
      </c>
      <c r="D67" t="s">
        <v>993</v>
      </c>
      <c r="E67" s="3">
        <v>34.022222222222226</v>
      </c>
      <c r="F67" s="3">
        <f>Table3[[#This Row],[Total Hours Nurse Staffing]]/Table3[[#This Row],[MDS Census]]</f>
        <v>4.9857119529719132</v>
      </c>
      <c r="G67" s="3">
        <f>Table3[[#This Row],[Total Direct Care Staff Hours]]/Table3[[#This Row],[MDS Census]]</f>
        <v>4.5252286087524487</v>
      </c>
      <c r="H67" s="3">
        <f>Table3[[#This Row],[Total RN Hours (w/ Admin, DON)]]/Table3[[#This Row],[MDS Census]]</f>
        <v>1.3056009144350094</v>
      </c>
      <c r="I67" s="3">
        <f>Table3[[#This Row],[RN Hours (excl. Admin, DON)]]/Table3[[#This Row],[MDS Census]]</f>
        <v>0.84511757021554523</v>
      </c>
      <c r="J67" s="3">
        <f t="shared" si="1"/>
        <v>169.625</v>
      </c>
      <c r="K67" s="3">
        <f>SUM(Table3[[#This Row],[RN Hours (excl. Admin, DON)]], Table3[[#This Row],[LPN Hours (excl. Admin)]], Table3[[#This Row],[CNA Hours]], Table3[[#This Row],[NA TR Hours]], Table3[[#This Row],[Med Aide/Tech Hours]])</f>
        <v>153.95833333333331</v>
      </c>
      <c r="L67" s="3">
        <f>SUM(Table3[[#This Row],[RN Hours (excl. Admin, DON)]:[RN DON Hours]])</f>
        <v>44.419444444444437</v>
      </c>
      <c r="M67" s="3">
        <v>28.752777777777776</v>
      </c>
      <c r="N67" s="3">
        <v>10.777777777777779</v>
      </c>
      <c r="O67" s="3">
        <v>4.8888888888888893</v>
      </c>
      <c r="P67" s="3">
        <f>SUM(Table3[[#This Row],[LPN Hours (excl. Admin)]:[LPN Admin Hours]])</f>
        <v>15.597222222222221</v>
      </c>
      <c r="Q67" s="3">
        <v>15.597222222222221</v>
      </c>
      <c r="R67" s="3">
        <v>0</v>
      </c>
      <c r="S67" s="3">
        <f>SUM(Table3[[#This Row],[CNA Hours]], Table3[[#This Row],[NA TR Hours]], Table3[[#This Row],[Med Aide/Tech Hours]])</f>
        <v>109.60833333333333</v>
      </c>
      <c r="T67" s="3">
        <v>85.322222222222223</v>
      </c>
      <c r="U67" s="3">
        <v>0</v>
      </c>
      <c r="V67" s="3">
        <v>24.286111111111111</v>
      </c>
      <c r="W67" s="3">
        <f>SUM(Table3[[#This Row],[RN Hours Contract]:[Med Aide Hours Contract]])</f>
        <v>8.094444444444445</v>
      </c>
      <c r="X67" s="3">
        <v>3.1888888888888891</v>
      </c>
      <c r="Y67" s="3">
        <v>0</v>
      </c>
      <c r="Z67" s="3">
        <v>0</v>
      </c>
      <c r="AA67" s="3">
        <v>0</v>
      </c>
      <c r="AB67" s="3">
        <v>0</v>
      </c>
      <c r="AC67" s="3">
        <v>4.9055555555555559</v>
      </c>
      <c r="AD67" s="3">
        <v>0</v>
      </c>
      <c r="AE67" s="3">
        <v>0</v>
      </c>
      <c r="AF67" t="s">
        <v>65</v>
      </c>
      <c r="AG67" s="13">
        <v>5</v>
      </c>
      <c r="AQ67"/>
    </row>
    <row r="68" spans="1:43" x14ac:dyDescent="0.2">
      <c r="A68" t="s">
        <v>352</v>
      </c>
      <c r="B68" t="s">
        <v>423</v>
      </c>
      <c r="C68" t="s">
        <v>754</v>
      </c>
      <c r="D68" t="s">
        <v>982</v>
      </c>
      <c r="E68" s="3">
        <v>48.511111111111113</v>
      </c>
      <c r="F68" s="3">
        <f>Table3[[#This Row],[Total Hours Nurse Staffing]]/Table3[[#This Row],[MDS Census]]</f>
        <v>4.3184928996793399</v>
      </c>
      <c r="G68" s="3">
        <f>Table3[[#This Row],[Total Direct Care Staff Hours]]/Table3[[#This Row],[MDS Census]]</f>
        <v>3.9867246907924874</v>
      </c>
      <c r="H68" s="3">
        <f>Table3[[#This Row],[Total RN Hours (w/ Admin, DON)]]/Table3[[#This Row],[MDS Census]]</f>
        <v>1.0100687127805772</v>
      </c>
      <c r="I68" s="3">
        <f>Table3[[#This Row],[RN Hours (excl. Admin, DON)]]/Table3[[#This Row],[MDS Census]]</f>
        <v>0.6783005038937242</v>
      </c>
      <c r="J68" s="3">
        <f t="shared" si="1"/>
        <v>209.49488888888888</v>
      </c>
      <c r="K68" s="3">
        <f>SUM(Table3[[#This Row],[RN Hours (excl. Admin, DON)]], Table3[[#This Row],[LPN Hours (excl. Admin)]], Table3[[#This Row],[CNA Hours]], Table3[[#This Row],[NA TR Hours]], Table3[[#This Row],[Med Aide/Tech Hours]])</f>
        <v>193.40044444444445</v>
      </c>
      <c r="L68" s="3">
        <f>SUM(Table3[[#This Row],[RN Hours (excl. Admin, DON)]:[RN DON Hours]])</f>
        <v>48.99955555555556</v>
      </c>
      <c r="M68" s="3">
        <v>32.905111111111111</v>
      </c>
      <c r="N68" s="3">
        <v>10.761111111111111</v>
      </c>
      <c r="O68" s="3">
        <v>5.333333333333333</v>
      </c>
      <c r="P68" s="3">
        <f>SUM(Table3[[#This Row],[LPN Hours (excl. Admin)]:[LPN Admin Hours]])</f>
        <v>55.491999999999997</v>
      </c>
      <c r="Q68" s="3">
        <v>55.491999999999997</v>
      </c>
      <c r="R68" s="3">
        <v>0</v>
      </c>
      <c r="S68" s="3">
        <f>SUM(Table3[[#This Row],[CNA Hours]], Table3[[#This Row],[NA TR Hours]], Table3[[#This Row],[Med Aide/Tech Hours]])</f>
        <v>105.00333333333333</v>
      </c>
      <c r="T68" s="3">
        <v>97.051111111111112</v>
      </c>
      <c r="U68" s="3">
        <v>0</v>
      </c>
      <c r="V68" s="3">
        <v>7.9522222222222219</v>
      </c>
      <c r="W68" s="3">
        <f>SUM(Table3[[#This Row],[RN Hours Contract]:[Med Aide Hours Contract]])</f>
        <v>25.452777777777776</v>
      </c>
      <c r="X68" s="3">
        <v>5.4333333333333336</v>
      </c>
      <c r="Y68" s="3">
        <v>0</v>
      </c>
      <c r="Z68" s="3">
        <v>0</v>
      </c>
      <c r="AA68" s="3">
        <v>9.8166666666666664</v>
      </c>
      <c r="AB68" s="3">
        <v>0</v>
      </c>
      <c r="AC68" s="3">
        <v>10.202777777777778</v>
      </c>
      <c r="AD68" s="3">
        <v>0</v>
      </c>
      <c r="AE68" s="3">
        <v>0</v>
      </c>
      <c r="AF68" t="s">
        <v>66</v>
      </c>
      <c r="AG68" s="13">
        <v>5</v>
      </c>
      <c r="AQ68"/>
    </row>
    <row r="69" spans="1:43" x14ac:dyDescent="0.2">
      <c r="A69" t="s">
        <v>352</v>
      </c>
      <c r="B69" t="s">
        <v>424</v>
      </c>
      <c r="C69" t="s">
        <v>745</v>
      </c>
      <c r="D69" t="s">
        <v>973</v>
      </c>
      <c r="E69" s="3">
        <v>78.611111111111114</v>
      </c>
      <c r="F69" s="3">
        <f>Table3[[#This Row],[Total Hours Nurse Staffing]]/Table3[[#This Row],[MDS Census]]</f>
        <v>4.0543448763250876</v>
      </c>
      <c r="G69" s="3">
        <f>Table3[[#This Row],[Total Direct Care Staff Hours]]/Table3[[#This Row],[MDS Census]]</f>
        <v>3.8950388692579505</v>
      </c>
      <c r="H69" s="3">
        <f>Table3[[#This Row],[Total RN Hours (w/ Admin, DON)]]/Table3[[#This Row],[MDS Census]]</f>
        <v>1.196104593639576</v>
      </c>
      <c r="I69" s="3">
        <f>Table3[[#This Row],[RN Hours (excl. Admin, DON)]]/Table3[[#This Row],[MDS Census]]</f>
        <v>1.0367985865724383</v>
      </c>
      <c r="J69" s="3">
        <f t="shared" si="1"/>
        <v>318.71655555555549</v>
      </c>
      <c r="K69" s="3">
        <f>SUM(Table3[[#This Row],[RN Hours (excl. Admin, DON)]], Table3[[#This Row],[LPN Hours (excl. Admin)]], Table3[[#This Row],[CNA Hours]], Table3[[#This Row],[NA TR Hours]], Table3[[#This Row],[Med Aide/Tech Hours]])</f>
        <v>306.19333333333333</v>
      </c>
      <c r="L69" s="3">
        <f>SUM(Table3[[#This Row],[RN Hours (excl. Admin, DON)]:[RN DON Hours]])</f>
        <v>94.027111111111111</v>
      </c>
      <c r="M69" s="3">
        <v>81.503888888888895</v>
      </c>
      <c r="N69" s="3">
        <v>7.3676666666666657</v>
      </c>
      <c r="O69" s="3">
        <v>5.1555555555555559</v>
      </c>
      <c r="P69" s="3">
        <f>SUM(Table3[[#This Row],[LPN Hours (excl. Admin)]:[LPN Admin Hours]])</f>
        <v>46.037333333333329</v>
      </c>
      <c r="Q69" s="3">
        <v>46.037333333333329</v>
      </c>
      <c r="R69" s="3">
        <v>0</v>
      </c>
      <c r="S69" s="3">
        <f>SUM(Table3[[#This Row],[CNA Hours]], Table3[[#This Row],[NA TR Hours]], Table3[[#This Row],[Med Aide/Tech Hours]])</f>
        <v>178.65211111111108</v>
      </c>
      <c r="T69" s="3">
        <v>161.25788888888889</v>
      </c>
      <c r="U69" s="3">
        <v>0.12611111111111112</v>
      </c>
      <c r="V69" s="3">
        <v>17.268111111111111</v>
      </c>
      <c r="W69" s="3">
        <f>SUM(Table3[[#This Row],[RN Hours Contract]:[Med Aide Hours Contract]])</f>
        <v>71.716666666666669</v>
      </c>
      <c r="X69" s="3">
        <v>24.1</v>
      </c>
      <c r="Y69" s="3">
        <v>4.1055555555555552</v>
      </c>
      <c r="Z69" s="3">
        <v>5.1555555555555559</v>
      </c>
      <c r="AA69" s="3">
        <v>19.572222222222223</v>
      </c>
      <c r="AB69" s="3">
        <v>0</v>
      </c>
      <c r="AC69" s="3">
        <v>18.783333333333335</v>
      </c>
      <c r="AD69" s="3">
        <v>0</v>
      </c>
      <c r="AE69" s="3">
        <v>0</v>
      </c>
      <c r="AF69" t="s">
        <v>67</v>
      </c>
      <c r="AG69" s="13">
        <v>5</v>
      </c>
      <c r="AQ69"/>
    </row>
    <row r="70" spans="1:43" x14ac:dyDescent="0.2">
      <c r="A70" t="s">
        <v>352</v>
      </c>
      <c r="B70" t="s">
        <v>425</v>
      </c>
      <c r="C70" t="s">
        <v>796</v>
      </c>
      <c r="D70" t="s">
        <v>994</v>
      </c>
      <c r="E70" s="3">
        <v>76.044444444444451</v>
      </c>
      <c r="F70" s="3">
        <f>Table3[[#This Row],[Total Hours Nurse Staffing]]/Table3[[#This Row],[MDS Census]]</f>
        <v>4.0357437171244879</v>
      </c>
      <c r="G70" s="3">
        <f>Table3[[#This Row],[Total Direct Care Staff Hours]]/Table3[[#This Row],[MDS Census]]</f>
        <v>3.5676987142022201</v>
      </c>
      <c r="H70" s="3">
        <f>Table3[[#This Row],[Total RN Hours (w/ Admin, DON)]]/Table3[[#This Row],[MDS Census]]</f>
        <v>0.89854617182933938</v>
      </c>
      <c r="I70" s="3">
        <f>Table3[[#This Row],[RN Hours (excl. Admin, DON)]]/Table3[[#This Row],[MDS Census]]</f>
        <v>0.49431618936294558</v>
      </c>
      <c r="J70" s="3">
        <f t="shared" si="1"/>
        <v>306.89588888888886</v>
      </c>
      <c r="K70" s="3">
        <f>SUM(Table3[[#This Row],[RN Hours (excl. Admin, DON)]], Table3[[#This Row],[LPN Hours (excl. Admin)]], Table3[[#This Row],[CNA Hours]], Table3[[#This Row],[NA TR Hours]], Table3[[#This Row],[Med Aide/Tech Hours]])</f>
        <v>271.30366666666663</v>
      </c>
      <c r="L70" s="3">
        <f>SUM(Table3[[#This Row],[RN Hours (excl. Admin, DON)]:[RN DON Hours]])</f>
        <v>68.329444444444434</v>
      </c>
      <c r="M70" s="3">
        <v>37.589999999999996</v>
      </c>
      <c r="N70" s="3">
        <v>25.491666666666667</v>
      </c>
      <c r="O70" s="3">
        <v>5.2477777777777765</v>
      </c>
      <c r="P70" s="3">
        <f>SUM(Table3[[#This Row],[LPN Hours (excl. Admin)]:[LPN Admin Hours]])</f>
        <v>66.2</v>
      </c>
      <c r="Q70" s="3">
        <v>61.347222222222221</v>
      </c>
      <c r="R70" s="3">
        <v>4.8527777777777779</v>
      </c>
      <c r="S70" s="3">
        <f>SUM(Table3[[#This Row],[CNA Hours]], Table3[[#This Row],[NA TR Hours]], Table3[[#This Row],[Med Aide/Tech Hours]])</f>
        <v>172.36644444444443</v>
      </c>
      <c r="T70" s="3">
        <v>153.52199999999999</v>
      </c>
      <c r="U70" s="3">
        <v>8.844444444444445</v>
      </c>
      <c r="V70" s="3">
        <v>10</v>
      </c>
      <c r="W70" s="3">
        <f>SUM(Table3[[#This Row],[RN Hours Contract]:[Med Aide Hours Contract]])</f>
        <v>4.1527777777777777</v>
      </c>
      <c r="X70" s="3">
        <v>0.34722222222222221</v>
      </c>
      <c r="Y70" s="3">
        <v>0</v>
      </c>
      <c r="Z70" s="3">
        <v>0</v>
      </c>
      <c r="AA70" s="3">
        <v>0.82222222222222219</v>
      </c>
      <c r="AB70" s="3">
        <v>0</v>
      </c>
      <c r="AC70" s="3">
        <v>2.9833333333333334</v>
      </c>
      <c r="AD70" s="3">
        <v>0</v>
      </c>
      <c r="AE70" s="3">
        <v>0</v>
      </c>
      <c r="AF70" t="s">
        <v>68</v>
      </c>
      <c r="AG70" s="13">
        <v>5</v>
      </c>
      <c r="AQ70"/>
    </row>
    <row r="71" spans="1:43" x14ac:dyDescent="0.2">
      <c r="A71" t="s">
        <v>352</v>
      </c>
      <c r="B71" t="s">
        <v>426</v>
      </c>
      <c r="C71" t="s">
        <v>779</v>
      </c>
      <c r="D71" t="s">
        <v>980</v>
      </c>
      <c r="E71" s="3">
        <v>46.844444444444441</v>
      </c>
      <c r="F71" s="3">
        <f>Table3[[#This Row],[Total Hours Nurse Staffing]]/Table3[[#This Row],[MDS Census]]</f>
        <v>3.9031238140417464</v>
      </c>
      <c r="G71" s="3">
        <f>Table3[[#This Row],[Total Direct Care Staff Hours]]/Table3[[#This Row],[MDS Census]]</f>
        <v>3.6640346299810251</v>
      </c>
      <c r="H71" s="3">
        <f>Table3[[#This Row],[Total RN Hours (w/ Admin, DON)]]/Table3[[#This Row],[MDS Census]]</f>
        <v>0.85728652751423162</v>
      </c>
      <c r="I71" s="3">
        <f>Table3[[#This Row],[RN Hours (excl. Admin, DON)]]/Table3[[#This Row],[MDS Census]]</f>
        <v>0.61819734345351052</v>
      </c>
      <c r="J71" s="3">
        <f t="shared" si="1"/>
        <v>182.83966666666669</v>
      </c>
      <c r="K71" s="3">
        <f>SUM(Table3[[#This Row],[RN Hours (excl. Admin, DON)]], Table3[[#This Row],[LPN Hours (excl. Admin)]], Table3[[#This Row],[CNA Hours]], Table3[[#This Row],[NA TR Hours]], Table3[[#This Row],[Med Aide/Tech Hours]])</f>
        <v>171.63966666666667</v>
      </c>
      <c r="L71" s="3">
        <f>SUM(Table3[[#This Row],[RN Hours (excl. Admin, DON)]:[RN DON Hours]])</f>
        <v>40.159111111111116</v>
      </c>
      <c r="M71" s="3">
        <v>28.959111111111113</v>
      </c>
      <c r="N71" s="3">
        <v>5.5111111111111111</v>
      </c>
      <c r="O71" s="3">
        <v>5.6888888888888891</v>
      </c>
      <c r="P71" s="3">
        <f>SUM(Table3[[#This Row],[LPN Hours (excl. Admin)]:[LPN Admin Hours]])</f>
        <v>25.422222222222221</v>
      </c>
      <c r="Q71" s="3">
        <v>25.422222222222221</v>
      </c>
      <c r="R71" s="3">
        <v>0</v>
      </c>
      <c r="S71" s="3">
        <f>SUM(Table3[[#This Row],[CNA Hours]], Table3[[#This Row],[NA TR Hours]], Table3[[#This Row],[Med Aide/Tech Hours]])</f>
        <v>117.25833333333334</v>
      </c>
      <c r="T71" s="3">
        <v>113.43055555555556</v>
      </c>
      <c r="U71" s="3">
        <v>0</v>
      </c>
      <c r="V71" s="3">
        <v>3.8277777777777779</v>
      </c>
      <c r="W71" s="3">
        <f>SUM(Table3[[#This Row],[RN Hours Contract]:[Med Aide Hours Contract]])</f>
        <v>0</v>
      </c>
      <c r="X71" s="3">
        <v>0</v>
      </c>
      <c r="Y71" s="3">
        <v>0</v>
      </c>
      <c r="Z71" s="3">
        <v>0</v>
      </c>
      <c r="AA71" s="3">
        <v>0</v>
      </c>
      <c r="AB71" s="3">
        <v>0</v>
      </c>
      <c r="AC71" s="3">
        <v>0</v>
      </c>
      <c r="AD71" s="3">
        <v>0</v>
      </c>
      <c r="AE71" s="3">
        <v>0</v>
      </c>
      <c r="AF71" t="s">
        <v>69</v>
      </c>
      <c r="AG71" s="13">
        <v>5</v>
      </c>
      <c r="AQ71"/>
    </row>
    <row r="72" spans="1:43" x14ac:dyDescent="0.2">
      <c r="A72" t="s">
        <v>352</v>
      </c>
      <c r="B72" t="s">
        <v>427</v>
      </c>
      <c r="C72" t="s">
        <v>797</v>
      </c>
      <c r="D72" t="s">
        <v>969</v>
      </c>
      <c r="E72" s="3">
        <v>62.755555555555553</v>
      </c>
      <c r="F72" s="3">
        <f>Table3[[#This Row],[Total Hours Nurse Staffing]]/Table3[[#This Row],[MDS Census]]</f>
        <v>4.0592245042492916</v>
      </c>
      <c r="G72" s="3">
        <f>Table3[[#This Row],[Total Direct Care Staff Hours]]/Table3[[#This Row],[MDS Census]]</f>
        <v>3.7389341359773374</v>
      </c>
      <c r="H72" s="3">
        <f>Table3[[#This Row],[Total RN Hours (w/ Admin, DON)]]/Table3[[#This Row],[MDS Census]]</f>
        <v>0.71157932011331448</v>
      </c>
      <c r="I72" s="3">
        <f>Table3[[#This Row],[RN Hours (excl. Admin, DON)]]/Table3[[#This Row],[MDS Census]]</f>
        <v>0.39128895184135981</v>
      </c>
      <c r="J72" s="3">
        <f t="shared" si="1"/>
        <v>254.73888888888888</v>
      </c>
      <c r="K72" s="3">
        <f>SUM(Table3[[#This Row],[RN Hours (excl. Admin, DON)]], Table3[[#This Row],[LPN Hours (excl. Admin)]], Table3[[#This Row],[CNA Hours]], Table3[[#This Row],[NA TR Hours]], Table3[[#This Row],[Med Aide/Tech Hours]])</f>
        <v>234.63888888888889</v>
      </c>
      <c r="L72" s="3">
        <f>SUM(Table3[[#This Row],[RN Hours (excl. Admin, DON)]:[RN DON Hours]])</f>
        <v>44.655555555555559</v>
      </c>
      <c r="M72" s="3">
        <v>24.555555555555557</v>
      </c>
      <c r="N72" s="3">
        <v>14.766666666666667</v>
      </c>
      <c r="O72" s="3">
        <v>5.333333333333333</v>
      </c>
      <c r="P72" s="3">
        <f>SUM(Table3[[#This Row],[LPN Hours (excl. Admin)]:[LPN Admin Hours]])</f>
        <v>44.966666666666669</v>
      </c>
      <c r="Q72" s="3">
        <v>44.966666666666669</v>
      </c>
      <c r="R72" s="3">
        <v>0</v>
      </c>
      <c r="S72" s="3">
        <f>SUM(Table3[[#This Row],[CNA Hours]], Table3[[#This Row],[NA TR Hours]], Table3[[#This Row],[Med Aide/Tech Hours]])</f>
        <v>165.11666666666665</v>
      </c>
      <c r="T72" s="3">
        <v>143.5361111111111</v>
      </c>
      <c r="U72" s="3">
        <v>0</v>
      </c>
      <c r="V72" s="3">
        <v>21.580555555555556</v>
      </c>
      <c r="W72" s="3">
        <f>SUM(Table3[[#This Row],[RN Hours Contract]:[Med Aide Hours Contract]])</f>
        <v>23.947222222222223</v>
      </c>
      <c r="X72" s="3">
        <v>3.2833333333333332</v>
      </c>
      <c r="Y72" s="3">
        <v>0</v>
      </c>
      <c r="Z72" s="3">
        <v>0</v>
      </c>
      <c r="AA72" s="3">
        <v>5.2972222222222225</v>
      </c>
      <c r="AB72" s="3">
        <v>0</v>
      </c>
      <c r="AC72" s="3">
        <v>15.366666666666667</v>
      </c>
      <c r="AD72" s="3">
        <v>0</v>
      </c>
      <c r="AE72" s="3">
        <v>0</v>
      </c>
      <c r="AF72" t="s">
        <v>70</v>
      </c>
      <c r="AG72" s="13">
        <v>5</v>
      </c>
      <c r="AQ72"/>
    </row>
    <row r="73" spans="1:43" x14ac:dyDescent="0.2">
      <c r="A73" t="s">
        <v>352</v>
      </c>
      <c r="B73" t="s">
        <v>428</v>
      </c>
      <c r="C73" t="s">
        <v>735</v>
      </c>
      <c r="D73" t="s">
        <v>995</v>
      </c>
      <c r="E73" s="3">
        <v>56.266666666666666</v>
      </c>
      <c r="F73" s="3">
        <f>Table3[[#This Row],[Total Hours Nurse Staffing]]/Table3[[#This Row],[MDS Census]]</f>
        <v>4.7141587677725116</v>
      </c>
      <c r="G73" s="3">
        <f>Table3[[#This Row],[Total Direct Care Staff Hours]]/Table3[[#This Row],[MDS Census]]</f>
        <v>4.5014316745655609</v>
      </c>
      <c r="H73" s="3">
        <f>Table3[[#This Row],[Total RN Hours (w/ Admin, DON)]]/Table3[[#This Row],[MDS Census]]</f>
        <v>1.170468009478673</v>
      </c>
      <c r="I73" s="3">
        <f>Table3[[#This Row],[RN Hours (excl. Admin, DON)]]/Table3[[#This Row],[MDS Census]]</f>
        <v>0.95774091627172186</v>
      </c>
      <c r="J73" s="3">
        <f t="shared" si="1"/>
        <v>265.25</v>
      </c>
      <c r="K73" s="3">
        <f>SUM(Table3[[#This Row],[RN Hours (excl. Admin, DON)]], Table3[[#This Row],[LPN Hours (excl. Admin)]], Table3[[#This Row],[CNA Hours]], Table3[[#This Row],[NA TR Hours]], Table3[[#This Row],[Med Aide/Tech Hours]])</f>
        <v>253.28055555555557</v>
      </c>
      <c r="L73" s="3">
        <f>SUM(Table3[[#This Row],[RN Hours (excl. Admin, DON)]:[RN DON Hours]])</f>
        <v>65.858333333333334</v>
      </c>
      <c r="M73" s="3">
        <v>53.888888888888886</v>
      </c>
      <c r="N73" s="3">
        <v>6.3694444444444445</v>
      </c>
      <c r="O73" s="3">
        <v>5.6</v>
      </c>
      <c r="P73" s="3">
        <f>SUM(Table3[[#This Row],[LPN Hours (excl. Admin)]:[LPN Admin Hours]])</f>
        <v>25.952777777777779</v>
      </c>
      <c r="Q73" s="3">
        <v>25.952777777777779</v>
      </c>
      <c r="R73" s="3">
        <v>0</v>
      </c>
      <c r="S73" s="3">
        <f>SUM(Table3[[#This Row],[CNA Hours]], Table3[[#This Row],[NA TR Hours]], Table3[[#This Row],[Med Aide/Tech Hours]])</f>
        <v>173.4388888888889</v>
      </c>
      <c r="T73" s="3">
        <v>156.1888888888889</v>
      </c>
      <c r="U73" s="3">
        <v>7.3583333333333334</v>
      </c>
      <c r="V73" s="3">
        <v>9.8916666666666675</v>
      </c>
      <c r="W73" s="3">
        <f>SUM(Table3[[#This Row],[RN Hours Contract]:[Med Aide Hours Contract]])</f>
        <v>5.9555555555555557</v>
      </c>
      <c r="X73" s="3">
        <v>4.5333333333333332</v>
      </c>
      <c r="Y73" s="3">
        <v>0</v>
      </c>
      <c r="Z73" s="3">
        <v>0</v>
      </c>
      <c r="AA73" s="3">
        <v>0</v>
      </c>
      <c r="AB73" s="3">
        <v>0</v>
      </c>
      <c r="AC73" s="3">
        <v>1.4222222222222223</v>
      </c>
      <c r="AD73" s="3">
        <v>0</v>
      </c>
      <c r="AE73" s="3">
        <v>0</v>
      </c>
      <c r="AF73" t="s">
        <v>71</v>
      </c>
      <c r="AG73" s="13">
        <v>5</v>
      </c>
      <c r="AQ73"/>
    </row>
    <row r="74" spans="1:43" x14ac:dyDescent="0.2">
      <c r="A74" t="s">
        <v>352</v>
      </c>
      <c r="B74" t="s">
        <v>429</v>
      </c>
      <c r="C74" t="s">
        <v>704</v>
      </c>
      <c r="D74" t="s">
        <v>977</v>
      </c>
      <c r="E74" s="3">
        <v>88.477777777777774</v>
      </c>
      <c r="F74" s="3">
        <f>Table3[[#This Row],[Total Hours Nurse Staffing]]/Table3[[#This Row],[MDS Census]]</f>
        <v>4.1790091673992213</v>
      </c>
      <c r="G74" s="3">
        <f>Table3[[#This Row],[Total Direct Care Staff Hours]]/Table3[[#This Row],[MDS Census]]</f>
        <v>3.9652141152831848</v>
      </c>
      <c r="H74" s="3">
        <f>Table3[[#This Row],[Total RN Hours (w/ Admin, DON)]]/Table3[[#This Row],[MDS Census]]</f>
        <v>1.0526748712796685</v>
      </c>
      <c r="I74" s="3">
        <f>Table3[[#This Row],[RN Hours (excl. Admin, DON)]]/Table3[[#This Row],[MDS Census]]</f>
        <v>0.83887981916363186</v>
      </c>
      <c r="J74" s="3">
        <f t="shared" si="1"/>
        <v>369.74944444444441</v>
      </c>
      <c r="K74" s="3">
        <f>SUM(Table3[[#This Row],[RN Hours (excl. Admin, DON)]], Table3[[#This Row],[LPN Hours (excl. Admin)]], Table3[[#This Row],[CNA Hours]], Table3[[#This Row],[NA TR Hours]], Table3[[#This Row],[Med Aide/Tech Hours]])</f>
        <v>350.83333333333331</v>
      </c>
      <c r="L74" s="3">
        <f>SUM(Table3[[#This Row],[RN Hours (excl. Admin, DON)]:[RN DON Hours]])</f>
        <v>93.138333333333335</v>
      </c>
      <c r="M74" s="3">
        <v>74.222222222222229</v>
      </c>
      <c r="N74" s="3">
        <v>15.360555555555553</v>
      </c>
      <c r="O74" s="3">
        <v>3.5555555555555554</v>
      </c>
      <c r="P74" s="3">
        <f>SUM(Table3[[#This Row],[LPN Hours (excl. Admin)]:[LPN Admin Hours]])</f>
        <v>39.163888888888891</v>
      </c>
      <c r="Q74" s="3">
        <v>39.163888888888891</v>
      </c>
      <c r="R74" s="3">
        <v>0</v>
      </c>
      <c r="S74" s="3">
        <f>SUM(Table3[[#This Row],[CNA Hours]], Table3[[#This Row],[NA TR Hours]], Table3[[#This Row],[Med Aide/Tech Hours]])</f>
        <v>237.44722222222222</v>
      </c>
      <c r="T74" s="3">
        <v>220.36388888888888</v>
      </c>
      <c r="U74" s="3">
        <v>0</v>
      </c>
      <c r="V74" s="3">
        <v>17.083333333333332</v>
      </c>
      <c r="W74" s="3">
        <f>SUM(Table3[[#This Row],[RN Hours Contract]:[Med Aide Hours Contract]])</f>
        <v>0</v>
      </c>
      <c r="X74" s="3">
        <v>0</v>
      </c>
      <c r="Y74" s="3">
        <v>0</v>
      </c>
      <c r="Z74" s="3">
        <v>0</v>
      </c>
      <c r="AA74" s="3">
        <v>0</v>
      </c>
      <c r="AB74" s="3">
        <v>0</v>
      </c>
      <c r="AC74" s="3">
        <v>0</v>
      </c>
      <c r="AD74" s="3">
        <v>0</v>
      </c>
      <c r="AE74" s="3">
        <v>0</v>
      </c>
      <c r="AF74" t="s">
        <v>72</v>
      </c>
      <c r="AG74" s="13">
        <v>5</v>
      </c>
      <c r="AQ74"/>
    </row>
    <row r="75" spans="1:43" x14ac:dyDescent="0.2">
      <c r="A75" t="s">
        <v>352</v>
      </c>
      <c r="B75" t="s">
        <v>430</v>
      </c>
      <c r="C75" t="s">
        <v>798</v>
      </c>
      <c r="D75" t="s">
        <v>982</v>
      </c>
      <c r="E75" s="3">
        <v>111.06666666666666</v>
      </c>
      <c r="F75" s="3">
        <f>Table3[[#This Row],[Total Hours Nurse Staffing]]/Table3[[#This Row],[MDS Census]]</f>
        <v>5.049749899959985</v>
      </c>
      <c r="G75" s="3">
        <f>Table3[[#This Row],[Total Direct Care Staff Hours]]/Table3[[#This Row],[MDS Census]]</f>
        <v>4.496828731492597</v>
      </c>
      <c r="H75" s="3">
        <f>Table3[[#This Row],[Total RN Hours (w/ Admin, DON)]]/Table3[[#This Row],[MDS Census]]</f>
        <v>1.5976620648259301</v>
      </c>
      <c r="I75" s="3">
        <f>Table3[[#This Row],[RN Hours (excl. Admin, DON)]]/Table3[[#This Row],[MDS Census]]</f>
        <v>1.0933103241296518</v>
      </c>
      <c r="J75" s="3">
        <f t="shared" si="1"/>
        <v>560.85888888888894</v>
      </c>
      <c r="K75" s="3">
        <f>SUM(Table3[[#This Row],[RN Hours (excl. Admin, DON)]], Table3[[#This Row],[LPN Hours (excl. Admin)]], Table3[[#This Row],[CNA Hours]], Table3[[#This Row],[NA TR Hours]], Table3[[#This Row],[Med Aide/Tech Hours]])</f>
        <v>499.44777777777779</v>
      </c>
      <c r="L75" s="3">
        <f>SUM(Table3[[#This Row],[RN Hours (excl. Admin, DON)]:[RN DON Hours]])</f>
        <v>177.44699999999997</v>
      </c>
      <c r="M75" s="3">
        <v>121.43033333333332</v>
      </c>
      <c r="N75" s="3">
        <v>50.594444444444441</v>
      </c>
      <c r="O75" s="3">
        <v>5.4222222222222225</v>
      </c>
      <c r="P75" s="3">
        <f>SUM(Table3[[#This Row],[LPN Hours (excl. Admin)]:[LPN Admin Hours]])</f>
        <v>63.125</v>
      </c>
      <c r="Q75" s="3">
        <v>57.730555555555554</v>
      </c>
      <c r="R75" s="3">
        <v>5.3944444444444448</v>
      </c>
      <c r="S75" s="3">
        <f>SUM(Table3[[#This Row],[CNA Hours]], Table3[[#This Row],[NA TR Hours]], Table3[[#This Row],[Med Aide/Tech Hours]])</f>
        <v>320.28688888888894</v>
      </c>
      <c r="T75" s="3">
        <v>281.86666666666667</v>
      </c>
      <c r="U75" s="3">
        <v>24.214666666666663</v>
      </c>
      <c r="V75" s="3">
        <v>14.205555555555556</v>
      </c>
      <c r="W75" s="3">
        <f>SUM(Table3[[#This Row],[RN Hours Contract]:[Med Aide Hours Contract]])</f>
        <v>42.364444444444445</v>
      </c>
      <c r="X75" s="3">
        <v>13.083111111111112</v>
      </c>
      <c r="Y75" s="3">
        <v>0</v>
      </c>
      <c r="Z75" s="3">
        <v>0</v>
      </c>
      <c r="AA75" s="3">
        <v>1.5833333333333333</v>
      </c>
      <c r="AB75" s="3">
        <v>0</v>
      </c>
      <c r="AC75" s="3">
        <v>3.4833333333333334</v>
      </c>
      <c r="AD75" s="3">
        <v>24.214666666666663</v>
      </c>
      <c r="AE75" s="3">
        <v>0</v>
      </c>
      <c r="AF75" t="s">
        <v>73</v>
      </c>
      <c r="AG75" s="13">
        <v>5</v>
      </c>
      <c r="AQ75"/>
    </row>
    <row r="76" spans="1:43" x14ac:dyDescent="0.2">
      <c r="A76" t="s">
        <v>352</v>
      </c>
      <c r="B76" t="s">
        <v>357</v>
      </c>
      <c r="C76" t="s">
        <v>799</v>
      </c>
      <c r="D76" t="s">
        <v>996</v>
      </c>
      <c r="E76" s="3">
        <v>49.033333333333331</v>
      </c>
      <c r="F76" s="3">
        <f>Table3[[#This Row],[Total Hours Nurse Staffing]]/Table3[[#This Row],[MDS Census]]</f>
        <v>3.4839678223430774</v>
      </c>
      <c r="G76" s="3">
        <f>Table3[[#This Row],[Total Direct Care Staff Hours]]/Table3[[#This Row],[MDS Census]]</f>
        <v>2.0960797643326536</v>
      </c>
      <c r="H76" s="3">
        <f>Table3[[#This Row],[Total RN Hours (w/ Admin, DON)]]/Table3[[#This Row],[MDS Census]]</f>
        <v>0.66508044414230694</v>
      </c>
      <c r="I76" s="3">
        <f>Table3[[#This Row],[RN Hours (excl. Admin, DON)]]/Table3[[#This Row],[MDS Census]]</f>
        <v>0</v>
      </c>
      <c r="J76" s="3">
        <f t="shared" si="1"/>
        <v>170.83055555555555</v>
      </c>
      <c r="K76" s="3">
        <f>SUM(Table3[[#This Row],[RN Hours (excl. Admin, DON)]], Table3[[#This Row],[LPN Hours (excl. Admin)]], Table3[[#This Row],[CNA Hours]], Table3[[#This Row],[NA TR Hours]], Table3[[#This Row],[Med Aide/Tech Hours]])</f>
        <v>102.77777777777777</v>
      </c>
      <c r="L76" s="3">
        <f>SUM(Table3[[#This Row],[RN Hours (excl. Admin, DON)]:[RN DON Hours]])</f>
        <v>32.611111111111114</v>
      </c>
      <c r="M76" s="3">
        <v>0</v>
      </c>
      <c r="N76" s="3">
        <v>27.35</v>
      </c>
      <c r="O76" s="3">
        <v>5.2611111111111111</v>
      </c>
      <c r="P76" s="3">
        <f>SUM(Table3[[#This Row],[LPN Hours (excl. Admin)]:[LPN Admin Hours]])</f>
        <v>35.44166666666667</v>
      </c>
      <c r="Q76" s="3">
        <v>0</v>
      </c>
      <c r="R76" s="3">
        <v>35.44166666666667</v>
      </c>
      <c r="S76" s="3">
        <f>SUM(Table3[[#This Row],[CNA Hours]], Table3[[#This Row],[NA TR Hours]], Table3[[#This Row],[Med Aide/Tech Hours]])</f>
        <v>102.77777777777777</v>
      </c>
      <c r="T76" s="3">
        <v>102.77777777777777</v>
      </c>
      <c r="U76" s="3">
        <v>0</v>
      </c>
      <c r="V76" s="3">
        <v>0</v>
      </c>
      <c r="W76" s="3">
        <f>SUM(Table3[[#This Row],[RN Hours Contract]:[Med Aide Hours Contract]])</f>
        <v>0</v>
      </c>
      <c r="X76" s="3">
        <v>0</v>
      </c>
      <c r="Y76" s="3">
        <v>0</v>
      </c>
      <c r="Z76" s="3">
        <v>0</v>
      </c>
      <c r="AA76" s="3">
        <v>0</v>
      </c>
      <c r="AB76" s="3">
        <v>0</v>
      </c>
      <c r="AC76" s="3">
        <v>0</v>
      </c>
      <c r="AD76" s="3">
        <v>0</v>
      </c>
      <c r="AE76" s="3">
        <v>0</v>
      </c>
      <c r="AF76" t="s">
        <v>74</v>
      </c>
      <c r="AG76" s="13">
        <v>5</v>
      </c>
      <c r="AQ76"/>
    </row>
    <row r="77" spans="1:43" x14ac:dyDescent="0.2">
      <c r="A77" t="s">
        <v>352</v>
      </c>
      <c r="B77" t="s">
        <v>431</v>
      </c>
      <c r="C77" t="s">
        <v>744</v>
      </c>
      <c r="D77" t="s">
        <v>975</v>
      </c>
      <c r="E77" s="3">
        <v>80.222222222222229</v>
      </c>
      <c r="F77" s="3">
        <f>Table3[[#This Row],[Total Hours Nurse Staffing]]/Table3[[#This Row],[MDS Census]]</f>
        <v>5.2307022160664811</v>
      </c>
      <c r="G77" s="3">
        <f>Table3[[#This Row],[Total Direct Care Staff Hours]]/Table3[[#This Row],[MDS Census]]</f>
        <v>5.09552216066482</v>
      </c>
      <c r="H77" s="3">
        <f>Table3[[#This Row],[Total RN Hours (w/ Admin, DON)]]/Table3[[#This Row],[MDS Census]]</f>
        <v>2.0525512465373961</v>
      </c>
      <c r="I77" s="3">
        <f>Table3[[#This Row],[RN Hours (excl. Admin, DON)]]/Table3[[#This Row],[MDS Census]]</f>
        <v>1.9173711911357341</v>
      </c>
      <c r="J77" s="3">
        <f t="shared" si="1"/>
        <v>419.61855555555553</v>
      </c>
      <c r="K77" s="3">
        <f>SUM(Table3[[#This Row],[RN Hours (excl. Admin, DON)]], Table3[[#This Row],[LPN Hours (excl. Admin)]], Table3[[#This Row],[CNA Hours]], Table3[[#This Row],[NA TR Hours]], Table3[[#This Row],[Med Aide/Tech Hours]])</f>
        <v>408.77411111111115</v>
      </c>
      <c r="L77" s="3">
        <f>SUM(Table3[[#This Row],[RN Hours (excl. Admin, DON)]:[RN DON Hours]])</f>
        <v>164.66022222222225</v>
      </c>
      <c r="M77" s="3">
        <v>153.81577777777778</v>
      </c>
      <c r="N77" s="3">
        <v>5.6888888888888891</v>
      </c>
      <c r="O77" s="3">
        <v>5.1555555555555559</v>
      </c>
      <c r="P77" s="3">
        <f>SUM(Table3[[#This Row],[LPN Hours (excl. Admin)]:[LPN Admin Hours]])</f>
        <v>89.85</v>
      </c>
      <c r="Q77" s="3">
        <v>89.85</v>
      </c>
      <c r="R77" s="3">
        <v>0</v>
      </c>
      <c r="S77" s="3">
        <f>SUM(Table3[[#This Row],[CNA Hours]], Table3[[#This Row],[NA TR Hours]], Table3[[#This Row],[Med Aide/Tech Hours]])</f>
        <v>165.10833333333332</v>
      </c>
      <c r="T77" s="3">
        <v>122.27222222222223</v>
      </c>
      <c r="U77" s="3">
        <v>42.427777777777777</v>
      </c>
      <c r="V77" s="3">
        <v>0.40833333333333333</v>
      </c>
      <c r="W77" s="3">
        <f>SUM(Table3[[#This Row],[RN Hours Contract]:[Med Aide Hours Contract]])</f>
        <v>0</v>
      </c>
      <c r="X77" s="3">
        <v>0</v>
      </c>
      <c r="Y77" s="3">
        <v>0</v>
      </c>
      <c r="Z77" s="3">
        <v>0</v>
      </c>
      <c r="AA77" s="3">
        <v>0</v>
      </c>
      <c r="AB77" s="3">
        <v>0</v>
      </c>
      <c r="AC77" s="3">
        <v>0</v>
      </c>
      <c r="AD77" s="3">
        <v>0</v>
      </c>
      <c r="AE77" s="3">
        <v>0</v>
      </c>
      <c r="AF77" t="s">
        <v>75</v>
      </c>
      <c r="AG77" s="13">
        <v>5</v>
      </c>
      <c r="AQ77"/>
    </row>
    <row r="78" spans="1:43" x14ac:dyDescent="0.2">
      <c r="A78" t="s">
        <v>352</v>
      </c>
      <c r="B78" t="s">
        <v>432</v>
      </c>
      <c r="C78" t="s">
        <v>800</v>
      </c>
      <c r="D78" t="s">
        <v>971</v>
      </c>
      <c r="E78" s="3">
        <v>83.8</v>
      </c>
      <c r="F78" s="3">
        <f>Table3[[#This Row],[Total Hours Nurse Staffing]]/Table3[[#This Row],[MDS Census]]</f>
        <v>4.1381927870591362</v>
      </c>
      <c r="G78" s="3">
        <f>Table3[[#This Row],[Total Direct Care Staff Hours]]/Table3[[#This Row],[MDS Census]]</f>
        <v>3.9069875364624762</v>
      </c>
      <c r="H78" s="3">
        <f>Table3[[#This Row],[Total RN Hours (w/ Admin, DON)]]/Table3[[#This Row],[MDS Census]]</f>
        <v>1.0292694245558207</v>
      </c>
      <c r="I78" s="3">
        <f>Table3[[#This Row],[RN Hours (excl. Admin, DON)]]/Table3[[#This Row],[MDS Census]]</f>
        <v>0.86406125696101832</v>
      </c>
      <c r="J78" s="3">
        <f t="shared" si="1"/>
        <v>346.78055555555557</v>
      </c>
      <c r="K78" s="3">
        <f>SUM(Table3[[#This Row],[RN Hours (excl. Admin, DON)]], Table3[[#This Row],[LPN Hours (excl. Admin)]], Table3[[#This Row],[CNA Hours]], Table3[[#This Row],[NA TR Hours]], Table3[[#This Row],[Med Aide/Tech Hours]])</f>
        <v>327.40555555555551</v>
      </c>
      <c r="L78" s="3">
        <f>SUM(Table3[[#This Row],[RN Hours (excl. Admin, DON)]:[RN DON Hours]])</f>
        <v>86.252777777777766</v>
      </c>
      <c r="M78" s="3">
        <v>72.408333333333331</v>
      </c>
      <c r="N78" s="3">
        <v>8.4777777777777779</v>
      </c>
      <c r="O78" s="3">
        <v>5.3666666666666663</v>
      </c>
      <c r="P78" s="3">
        <f>SUM(Table3[[#This Row],[LPN Hours (excl. Admin)]:[LPN Admin Hours]])</f>
        <v>78.11944444444444</v>
      </c>
      <c r="Q78" s="3">
        <v>72.588888888888889</v>
      </c>
      <c r="R78" s="3">
        <v>5.5305555555555559</v>
      </c>
      <c r="S78" s="3">
        <f>SUM(Table3[[#This Row],[CNA Hours]], Table3[[#This Row],[NA TR Hours]], Table3[[#This Row],[Med Aide/Tech Hours]])</f>
        <v>182.40833333333333</v>
      </c>
      <c r="T78" s="3">
        <v>172.64722222222221</v>
      </c>
      <c r="U78" s="3">
        <v>0</v>
      </c>
      <c r="V78" s="3">
        <v>9.7611111111111111</v>
      </c>
      <c r="W78" s="3">
        <f>SUM(Table3[[#This Row],[RN Hours Contract]:[Med Aide Hours Contract]])</f>
        <v>0</v>
      </c>
      <c r="X78" s="3">
        <v>0</v>
      </c>
      <c r="Y78" s="3">
        <v>0</v>
      </c>
      <c r="Z78" s="3">
        <v>0</v>
      </c>
      <c r="AA78" s="3">
        <v>0</v>
      </c>
      <c r="AB78" s="3">
        <v>0</v>
      </c>
      <c r="AC78" s="3">
        <v>0</v>
      </c>
      <c r="AD78" s="3">
        <v>0</v>
      </c>
      <c r="AE78" s="3">
        <v>0</v>
      </c>
      <c r="AF78" t="s">
        <v>76</v>
      </c>
      <c r="AG78" s="13">
        <v>5</v>
      </c>
      <c r="AQ78"/>
    </row>
    <row r="79" spans="1:43" x14ac:dyDescent="0.2">
      <c r="A79" t="s">
        <v>352</v>
      </c>
      <c r="B79" t="s">
        <v>433</v>
      </c>
      <c r="C79" t="s">
        <v>801</v>
      </c>
      <c r="D79" t="s">
        <v>950</v>
      </c>
      <c r="E79" s="3">
        <v>129.27777777777777</v>
      </c>
      <c r="F79" s="3">
        <f>Table3[[#This Row],[Total Hours Nurse Staffing]]/Table3[[#This Row],[MDS Census]]</f>
        <v>5.3969703480876658</v>
      </c>
      <c r="G79" s="3">
        <f>Table3[[#This Row],[Total Direct Care Staff Hours]]/Table3[[#This Row],[MDS Census]]</f>
        <v>4.7114954877524706</v>
      </c>
      <c r="H79" s="3">
        <f>Table3[[#This Row],[Total RN Hours (w/ Admin, DON)]]/Table3[[#This Row],[MDS Census]]</f>
        <v>1.1842286205414696</v>
      </c>
      <c r="I79" s="3">
        <f>Table3[[#This Row],[RN Hours (excl. Admin, DON)]]/Table3[[#This Row],[MDS Census]]</f>
        <v>0.62556940266437477</v>
      </c>
      <c r="J79" s="3">
        <f t="shared" si="1"/>
        <v>697.70833333333326</v>
      </c>
      <c r="K79" s="3">
        <f>SUM(Table3[[#This Row],[RN Hours (excl. Admin, DON)]], Table3[[#This Row],[LPN Hours (excl. Admin)]], Table3[[#This Row],[CNA Hours]], Table3[[#This Row],[NA TR Hours]], Table3[[#This Row],[Med Aide/Tech Hours]])</f>
        <v>609.09166666666658</v>
      </c>
      <c r="L79" s="3">
        <f>SUM(Table3[[#This Row],[RN Hours (excl. Admin, DON)]:[RN DON Hours]])</f>
        <v>153.09444444444443</v>
      </c>
      <c r="M79" s="3">
        <v>80.87222222222222</v>
      </c>
      <c r="N79" s="3">
        <v>67.261111111111106</v>
      </c>
      <c r="O79" s="3">
        <v>4.9611111111111112</v>
      </c>
      <c r="P79" s="3">
        <f>SUM(Table3[[#This Row],[LPN Hours (excl. Admin)]:[LPN Admin Hours]])</f>
        <v>136</v>
      </c>
      <c r="Q79" s="3">
        <v>119.60555555555555</v>
      </c>
      <c r="R79" s="3">
        <v>16.394444444444446</v>
      </c>
      <c r="S79" s="3">
        <f>SUM(Table3[[#This Row],[CNA Hours]], Table3[[#This Row],[NA TR Hours]], Table3[[#This Row],[Med Aide/Tech Hours]])</f>
        <v>408.61388888888888</v>
      </c>
      <c r="T79" s="3">
        <v>405.68888888888887</v>
      </c>
      <c r="U79" s="3">
        <v>0</v>
      </c>
      <c r="V79" s="3">
        <v>2.9249999999999998</v>
      </c>
      <c r="W79" s="3">
        <f>SUM(Table3[[#This Row],[RN Hours Contract]:[Med Aide Hours Contract]])</f>
        <v>51.488888888888887</v>
      </c>
      <c r="X79" s="3">
        <v>0</v>
      </c>
      <c r="Y79" s="3">
        <v>0</v>
      </c>
      <c r="Z79" s="3">
        <v>0</v>
      </c>
      <c r="AA79" s="3">
        <v>0</v>
      </c>
      <c r="AB79" s="3">
        <v>0</v>
      </c>
      <c r="AC79" s="3">
        <v>51.488888888888887</v>
      </c>
      <c r="AD79" s="3">
        <v>0</v>
      </c>
      <c r="AE79" s="3">
        <v>0</v>
      </c>
      <c r="AF79" t="s">
        <v>77</v>
      </c>
      <c r="AG79" s="13">
        <v>5</v>
      </c>
      <c r="AQ79"/>
    </row>
    <row r="80" spans="1:43" x14ac:dyDescent="0.2">
      <c r="A80" t="s">
        <v>352</v>
      </c>
      <c r="B80" t="s">
        <v>434</v>
      </c>
      <c r="C80" t="s">
        <v>733</v>
      </c>
      <c r="D80" t="s">
        <v>976</v>
      </c>
      <c r="E80" s="3">
        <v>33.977777777777774</v>
      </c>
      <c r="F80" s="3">
        <f>Table3[[#This Row],[Total Hours Nurse Staffing]]/Table3[[#This Row],[MDS Census]]</f>
        <v>2.899094179202093</v>
      </c>
      <c r="G80" s="3">
        <f>Table3[[#This Row],[Total Direct Care Staff Hours]]/Table3[[#This Row],[MDS Census]]</f>
        <v>2.5694669718770444</v>
      </c>
      <c r="H80" s="3">
        <f>Table3[[#This Row],[Total RN Hours (w/ Admin, DON)]]/Table3[[#This Row],[MDS Census]]</f>
        <v>0.84074231523871834</v>
      </c>
      <c r="I80" s="3">
        <f>Table3[[#This Row],[RN Hours (excl. Admin, DON)]]/Table3[[#This Row],[MDS Census]]</f>
        <v>0.51111510791366921</v>
      </c>
      <c r="J80" s="3">
        <f t="shared" si="1"/>
        <v>98.504777777777775</v>
      </c>
      <c r="K80" s="3">
        <f>SUM(Table3[[#This Row],[RN Hours (excl. Admin, DON)]], Table3[[#This Row],[LPN Hours (excl. Admin)]], Table3[[#This Row],[CNA Hours]], Table3[[#This Row],[NA TR Hours]], Table3[[#This Row],[Med Aide/Tech Hours]])</f>
        <v>87.304777777777787</v>
      </c>
      <c r="L80" s="3">
        <f>SUM(Table3[[#This Row],[RN Hours (excl. Admin, DON)]:[RN DON Hours]])</f>
        <v>28.56655555555556</v>
      </c>
      <c r="M80" s="3">
        <v>17.366555555555557</v>
      </c>
      <c r="N80" s="3">
        <v>5.6</v>
      </c>
      <c r="O80" s="3">
        <v>5.6</v>
      </c>
      <c r="P80" s="3">
        <f>SUM(Table3[[#This Row],[LPN Hours (excl. Admin)]:[LPN Admin Hours]])</f>
        <v>15.679333333333334</v>
      </c>
      <c r="Q80" s="3">
        <v>15.679333333333334</v>
      </c>
      <c r="R80" s="3">
        <v>0</v>
      </c>
      <c r="S80" s="3">
        <f>SUM(Table3[[#This Row],[CNA Hours]], Table3[[#This Row],[NA TR Hours]], Table3[[#This Row],[Med Aide/Tech Hours]])</f>
        <v>54.25888888888889</v>
      </c>
      <c r="T80" s="3">
        <v>54.25888888888889</v>
      </c>
      <c r="U80" s="3">
        <v>0</v>
      </c>
      <c r="V80" s="3">
        <v>0</v>
      </c>
      <c r="W80" s="3">
        <f>SUM(Table3[[#This Row],[RN Hours Contract]:[Med Aide Hours Contract]])</f>
        <v>0</v>
      </c>
      <c r="X80" s="3">
        <v>0</v>
      </c>
      <c r="Y80" s="3">
        <v>0</v>
      </c>
      <c r="Z80" s="3">
        <v>0</v>
      </c>
      <c r="AA80" s="3">
        <v>0</v>
      </c>
      <c r="AB80" s="3">
        <v>0</v>
      </c>
      <c r="AC80" s="3">
        <v>0</v>
      </c>
      <c r="AD80" s="3">
        <v>0</v>
      </c>
      <c r="AE80" s="3">
        <v>0</v>
      </c>
      <c r="AF80" t="s">
        <v>78</v>
      </c>
      <c r="AG80" s="13">
        <v>5</v>
      </c>
      <c r="AQ80"/>
    </row>
    <row r="81" spans="1:43" x14ac:dyDescent="0.2">
      <c r="A81" t="s">
        <v>352</v>
      </c>
      <c r="B81" t="s">
        <v>435</v>
      </c>
      <c r="C81" t="s">
        <v>744</v>
      </c>
      <c r="D81" t="s">
        <v>975</v>
      </c>
      <c r="E81" s="3">
        <v>163.05555555555554</v>
      </c>
      <c r="F81" s="3">
        <f>Table3[[#This Row],[Total Hours Nurse Staffing]]/Table3[[#This Row],[MDS Census]]</f>
        <v>3.4824517887563893</v>
      </c>
      <c r="G81" s="3">
        <f>Table3[[#This Row],[Total Direct Care Staff Hours]]/Table3[[#This Row],[MDS Census]]</f>
        <v>3.2162718909710395</v>
      </c>
      <c r="H81" s="3">
        <f>Table3[[#This Row],[Total RN Hours (w/ Admin, DON)]]/Table3[[#This Row],[MDS Census]]</f>
        <v>0.89789914821124373</v>
      </c>
      <c r="I81" s="3">
        <f>Table3[[#This Row],[RN Hours (excl. Admin, DON)]]/Table3[[#This Row],[MDS Census]]</f>
        <v>0.63171925042589439</v>
      </c>
      <c r="J81" s="3">
        <f t="shared" ref="J81:J144" si="2">SUM(L81,P81,S81)</f>
        <v>567.83311111111118</v>
      </c>
      <c r="K81" s="3">
        <f>SUM(Table3[[#This Row],[RN Hours (excl. Admin, DON)]], Table3[[#This Row],[LPN Hours (excl. Admin)]], Table3[[#This Row],[CNA Hours]], Table3[[#This Row],[NA TR Hours]], Table3[[#This Row],[Med Aide/Tech Hours]])</f>
        <v>524.43100000000004</v>
      </c>
      <c r="L81" s="3">
        <f>SUM(Table3[[#This Row],[RN Hours (excl. Admin, DON)]:[RN DON Hours]])</f>
        <v>146.40744444444445</v>
      </c>
      <c r="M81" s="3">
        <v>103.00533333333333</v>
      </c>
      <c r="N81" s="3">
        <v>43.402111111111118</v>
      </c>
      <c r="O81" s="3">
        <v>0</v>
      </c>
      <c r="P81" s="3">
        <f>SUM(Table3[[#This Row],[LPN Hours (excl. Admin)]:[LPN Admin Hours]])</f>
        <v>70.521999999999991</v>
      </c>
      <c r="Q81" s="3">
        <v>70.521999999999991</v>
      </c>
      <c r="R81" s="3">
        <v>0</v>
      </c>
      <c r="S81" s="3">
        <f>SUM(Table3[[#This Row],[CNA Hours]], Table3[[#This Row],[NA TR Hours]], Table3[[#This Row],[Med Aide/Tech Hours]])</f>
        <v>350.90366666666671</v>
      </c>
      <c r="T81" s="3">
        <v>331.53588888888891</v>
      </c>
      <c r="U81" s="3">
        <v>0</v>
      </c>
      <c r="V81" s="3">
        <v>19.367777777777782</v>
      </c>
      <c r="W81" s="3">
        <f>SUM(Table3[[#This Row],[RN Hours Contract]:[Med Aide Hours Contract]])</f>
        <v>0</v>
      </c>
      <c r="X81" s="3">
        <v>0</v>
      </c>
      <c r="Y81" s="3">
        <v>0</v>
      </c>
      <c r="Z81" s="3">
        <v>0</v>
      </c>
      <c r="AA81" s="3">
        <v>0</v>
      </c>
      <c r="AB81" s="3">
        <v>0</v>
      </c>
      <c r="AC81" s="3">
        <v>0</v>
      </c>
      <c r="AD81" s="3">
        <v>0</v>
      </c>
      <c r="AE81" s="3">
        <v>0</v>
      </c>
      <c r="AF81" t="s">
        <v>79</v>
      </c>
      <c r="AG81" s="13">
        <v>5</v>
      </c>
      <c r="AQ81"/>
    </row>
    <row r="82" spans="1:43" x14ac:dyDescent="0.2">
      <c r="A82" t="s">
        <v>352</v>
      </c>
      <c r="B82" t="s">
        <v>436</v>
      </c>
      <c r="C82" t="s">
        <v>730</v>
      </c>
      <c r="D82" t="s">
        <v>975</v>
      </c>
      <c r="E82" s="3">
        <v>120.34444444444445</v>
      </c>
      <c r="F82" s="3">
        <f>Table3[[#This Row],[Total Hours Nurse Staffing]]/Table3[[#This Row],[MDS Census]]</f>
        <v>3.2710294524974608</v>
      </c>
      <c r="G82" s="3">
        <f>Table3[[#This Row],[Total Direct Care Staff Hours]]/Table3[[#This Row],[MDS Census]]</f>
        <v>2.8485846182254639</v>
      </c>
      <c r="H82" s="3">
        <f>Table3[[#This Row],[Total RN Hours (w/ Admin, DON)]]/Table3[[#This Row],[MDS Census]]</f>
        <v>1.3728686178561538</v>
      </c>
      <c r="I82" s="3">
        <f>Table3[[#This Row],[RN Hours (excl. Admin, DON)]]/Table3[[#This Row],[MDS Census]]</f>
        <v>0.95042378358415669</v>
      </c>
      <c r="J82" s="3">
        <f t="shared" si="2"/>
        <v>393.65022222222223</v>
      </c>
      <c r="K82" s="3">
        <f>SUM(Table3[[#This Row],[RN Hours (excl. Admin, DON)]], Table3[[#This Row],[LPN Hours (excl. Admin)]], Table3[[#This Row],[CNA Hours]], Table3[[#This Row],[NA TR Hours]], Table3[[#This Row],[Med Aide/Tech Hours]])</f>
        <v>342.81133333333332</v>
      </c>
      <c r="L82" s="3">
        <f>SUM(Table3[[#This Row],[RN Hours (excl. Admin, DON)]:[RN DON Hours]])</f>
        <v>165.21711111111114</v>
      </c>
      <c r="M82" s="3">
        <v>114.37822222222223</v>
      </c>
      <c r="N82" s="3">
        <v>45.68333333333333</v>
      </c>
      <c r="O82" s="3">
        <v>5.1555555555555559</v>
      </c>
      <c r="P82" s="3">
        <f>SUM(Table3[[#This Row],[LPN Hours (excl. Admin)]:[LPN Admin Hours]])</f>
        <v>35.797444444444444</v>
      </c>
      <c r="Q82" s="3">
        <v>35.797444444444444</v>
      </c>
      <c r="R82" s="3">
        <v>0</v>
      </c>
      <c r="S82" s="3">
        <f>SUM(Table3[[#This Row],[CNA Hours]], Table3[[#This Row],[NA TR Hours]], Table3[[#This Row],[Med Aide/Tech Hours]])</f>
        <v>192.63566666666665</v>
      </c>
      <c r="T82" s="3">
        <v>192.63566666666665</v>
      </c>
      <c r="U82" s="3">
        <v>0</v>
      </c>
      <c r="V82" s="3">
        <v>0</v>
      </c>
      <c r="W82" s="3">
        <f>SUM(Table3[[#This Row],[RN Hours Contract]:[Med Aide Hours Contract]])</f>
        <v>0</v>
      </c>
      <c r="X82" s="3">
        <v>0</v>
      </c>
      <c r="Y82" s="3">
        <v>0</v>
      </c>
      <c r="Z82" s="3">
        <v>0</v>
      </c>
      <c r="AA82" s="3">
        <v>0</v>
      </c>
      <c r="AB82" s="3">
        <v>0</v>
      </c>
      <c r="AC82" s="3">
        <v>0</v>
      </c>
      <c r="AD82" s="3">
        <v>0</v>
      </c>
      <c r="AE82" s="3">
        <v>0</v>
      </c>
      <c r="AF82" t="s">
        <v>80</v>
      </c>
      <c r="AG82" s="13">
        <v>5</v>
      </c>
      <c r="AQ82"/>
    </row>
    <row r="83" spans="1:43" x14ac:dyDescent="0.2">
      <c r="A83" t="s">
        <v>352</v>
      </c>
      <c r="B83" t="s">
        <v>437</v>
      </c>
      <c r="C83" t="s">
        <v>727</v>
      </c>
      <c r="D83" t="s">
        <v>997</v>
      </c>
      <c r="E83" s="3">
        <v>29.377777777777776</v>
      </c>
      <c r="F83" s="3">
        <f>Table3[[#This Row],[Total Hours Nurse Staffing]]/Table3[[#This Row],[MDS Census]]</f>
        <v>4.1595688350983364</v>
      </c>
      <c r="G83" s="3">
        <f>Table3[[#This Row],[Total Direct Care Staff Hours]]/Table3[[#This Row],[MDS Census]]</f>
        <v>3.9628971255673227</v>
      </c>
      <c r="H83" s="3">
        <f>Table3[[#This Row],[Total RN Hours (w/ Admin, DON)]]/Table3[[#This Row],[MDS Census]]</f>
        <v>0.67378971255673226</v>
      </c>
      <c r="I83" s="3">
        <f>Table3[[#This Row],[RN Hours (excl. Admin, DON)]]/Table3[[#This Row],[MDS Census]]</f>
        <v>0.47711800302571866</v>
      </c>
      <c r="J83" s="3">
        <f t="shared" si="2"/>
        <v>122.19888888888889</v>
      </c>
      <c r="K83" s="3">
        <f>SUM(Table3[[#This Row],[RN Hours (excl. Admin, DON)]], Table3[[#This Row],[LPN Hours (excl. Admin)]], Table3[[#This Row],[CNA Hours]], Table3[[#This Row],[NA TR Hours]], Table3[[#This Row],[Med Aide/Tech Hours]])</f>
        <v>116.42111111111112</v>
      </c>
      <c r="L83" s="3">
        <f>SUM(Table3[[#This Row],[RN Hours (excl. Admin, DON)]:[RN DON Hours]])</f>
        <v>19.794444444444444</v>
      </c>
      <c r="M83" s="3">
        <v>14.016666666666667</v>
      </c>
      <c r="N83" s="3">
        <v>0</v>
      </c>
      <c r="O83" s="3">
        <v>5.7777777777777777</v>
      </c>
      <c r="P83" s="3">
        <f>SUM(Table3[[#This Row],[LPN Hours (excl. Admin)]:[LPN Admin Hours]])</f>
        <v>21.980555555555554</v>
      </c>
      <c r="Q83" s="3">
        <v>21.980555555555554</v>
      </c>
      <c r="R83" s="3">
        <v>0</v>
      </c>
      <c r="S83" s="3">
        <f>SUM(Table3[[#This Row],[CNA Hours]], Table3[[#This Row],[NA TR Hours]], Table3[[#This Row],[Med Aide/Tech Hours]])</f>
        <v>80.423888888888897</v>
      </c>
      <c r="T83" s="3">
        <v>59.663888888888891</v>
      </c>
      <c r="U83" s="3">
        <v>0</v>
      </c>
      <c r="V83" s="3">
        <v>20.76</v>
      </c>
      <c r="W83" s="3">
        <f>SUM(Table3[[#This Row],[RN Hours Contract]:[Med Aide Hours Contract]])</f>
        <v>20.630555555555556</v>
      </c>
      <c r="X83" s="3">
        <v>3.0249999999999999</v>
      </c>
      <c r="Y83" s="3">
        <v>0</v>
      </c>
      <c r="Z83" s="3">
        <v>0</v>
      </c>
      <c r="AA83" s="3">
        <v>6.7638888888888893</v>
      </c>
      <c r="AB83" s="3">
        <v>0</v>
      </c>
      <c r="AC83" s="3">
        <v>10.841666666666667</v>
      </c>
      <c r="AD83" s="3">
        <v>0</v>
      </c>
      <c r="AE83" s="3">
        <v>0</v>
      </c>
      <c r="AF83" t="s">
        <v>81</v>
      </c>
      <c r="AG83" s="13">
        <v>5</v>
      </c>
      <c r="AQ83"/>
    </row>
    <row r="84" spans="1:43" x14ac:dyDescent="0.2">
      <c r="A84" t="s">
        <v>352</v>
      </c>
      <c r="B84" t="s">
        <v>438</v>
      </c>
      <c r="C84" t="s">
        <v>744</v>
      </c>
      <c r="D84" t="s">
        <v>975</v>
      </c>
      <c r="E84" s="3">
        <v>65.033333333333331</v>
      </c>
      <c r="F84" s="3">
        <f>Table3[[#This Row],[Total Hours Nurse Staffing]]/Table3[[#This Row],[MDS Census]]</f>
        <v>3.8247479924824876</v>
      </c>
      <c r="G84" s="3">
        <f>Table3[[#This Row],[Total Direct Care Staff Hours]]/Table3[[#This Row],[MDS Census]]</f>
        <v>3.5623184691611143</v>
      </c>
      <c r="H84" s="3">
        <f>Table3[[#This Row],[Total RN Hours (w/ Admin, DON)]]/Table3[[#This Row],[MDS Census]]</f>
        <v>1.1392448317102342</v>
      </c>
      <c r="I84" s="3">
        <f>Table3[[#This Row],[RN Hours (excl. Admin, DON)]]/Table3[[#This Row],[MDS Census]]</f>
        <v>0.87681530838886046</v>
      </c>
      <c r="J84" s="3">
        <f t="shared" si="2"/>
        <v>248.73611111111111</v>
      </c>
      <c r="K84" s="3">
        <f>SUM(Table3[[#This Row],[RN Hours (excl. Admin, DON)]], Table3[[#This Row],[LPN Hours (excl. Admin)]], Table3[[#This Row],[CNA Hours]], Table3[[#This Row],[NA TR Hours]], Table3[[#This Row],[Med Aide/Tech Hours]])</f>
        <v>231.66944444444445</v>
      </c>
      <c r="L84" s="3">
        <f>SUM(Table3[[#This Row],[RN Hours (excl. Admin, DON)]:[RN DON Hours]])</f>
        <v>74.088888888888889</v>
      </c>
      <c r="M84" s="3">
        <v>57.022222222222226</v>
      </c>
      <c r="N84" s="3">
        <v>11.377777777777778</v>
      </c>
      <c r="O84" s="3">
        <v>5.6888888888888891</v>
      </c>
      <c r="P84" s="3">
        <f>SUM(Table3[[#This Row],[LPN Hours (excl. Admin)]:[LPN Admin Hours]])</f>
        <v>46.569444444444443</v>
      </c>
      <c r="Q84" s="3">
        <v>46.569444444444443</v>
      </c>
      <c r="R84" s="3">
        <v>0</v>
      </c>
      <c r="S84" s="3">
        <f>SUM(Table3[[#This Row],[CNA Hours]], Table3[[#This Row],[NA TR Hours]], Table3[[#This Row],[Med Aide/Tech Hours]])</f>
        <v>128.07777777777778</v>
      </c>
      <c r="T84" s="3">
        <v>125.83611111111111</v>
      </c>
      <c r="U84" s="3">
        <v>0</v>
      </c>
      <c r="V84" s="3">
        <v>2.2416666666666667</v>
      </c>
      <c r="W84" s="3">
        <f>SUM(Table3[[#This Row],[RN Hours Contract]:[Med Aide Hours Contract]])</f>
        <v>0</v>
      </c>
      <c r="X84" s="3">
        <v>0</v>
      </c>
      <c r="Y84" s="3">
        <v>0</v>
      </c>
      <c r="Z84" s="3">
        <v>0</v>
      </c>
      <c r="AA84" s="3">
        <v>0</v>
      </c>
      <c r="AB84" s="3">
        <v>0</v>
      </c>
      <c r="AC84" s="3">
        <v>0</v>
      </c>
      <c r="AD84" s="3">
        <v>0</v>
      </c>
      <c r="AE84" s="3">
        <v>0</v>
      </c>
      <c r="AF84" t="s">
        <v>82</v>
      </c>
      <c r="AG84" s="13">
        <v>5</v>
      </c>
      <c r="AQ84"/>
    </row>
    <row r="85" spans="1:43" x14ac:dyDescent="0.2">
      <c r="A85" t="s">
        <v>352</v>
      </c>
      <c r="B85" t="s">
        <v>439</v>
      </c>
      <c r="C85" t="s">
        <v>802</v>
      </c>
      <c r="D85" t="s">
        <v>973</v>
      </c>
      <c r="E85" s="3">
        <v>61.37777777777778</v>
      </c>
      <c r="F85" s="3">
        <f>Table3[[#This Row],[Total Hours Nurse Staffing]]/Table3[[#This Row],[MDS Census]]</f>
        <v>5.0104978276611147</v>
      </c>
      <c r="G85" s="3">
        <f>Table3[[#This Row],[Total Direct Care Staff Hours]]/Table3[[#This Row],[MDS Census]]</f>
        <v>4.4954923968139022</v>
      </c>
      <c r="H85" s="3">
        <f>Table3[[#This Row],[Total RN Hours (w/ Admin, DON)]]/Table3[[#This Row],[MDS Census]]</f>
        <v>1.6586422881969587</v>
      </c>
      <c r="I85" s="3">
        <f>Table3[[#This Row],[RN Hours (excl. Admin, DON)]]/Table3[[#This Row],[MDS Census]]</f>
        <v>1.1653602461984069</v>
      </c>
      <c r="J85" s="3">
        <f t="shared" si="2"/>
        <v>307.53322222222221</v>
      </c>
      <c r="K85" s="3">
        <f>SUM(Table3[[#This Row],[RN Hours (excl. Admin, DON)]], Table3[[#This Row],[LPN Hours (excl. Admin)]], Table3[[#This Row],[CNA Hours]], Table3[[#This Row],[NA TR Hours]], Table3[[#This Row],[Med Aide/Tech Hours]])</f>
        <v>275.92333333333329</v>
      </c>
      <c r="L85" s="3">
        <f>SUM(Table3[[#This Row],[RN Hours (excl. Admin, DON)]:[RN DON Hours]])</f>
        <v>101.80377777777778</v>
      </c>
      <c r="M85" s="3">
        <v>71.527222222222221</v>
      </c>
      <c r="N85" s="3">
        <v>23.898777777777781</v>
      </c>
      <c r="O85" s="3">
        <v>6.3777777777777782</v>
      </c>
      <c r="P85" s="3">
        <f>SUM(Table3[[#This Row],[LPN Hours (excl. Admin)]:[LPN Admin Hours]])</f>
        <v>38.748000000000005</v>
      </c>
      <c r="Q85" s="3">
        <v>37.414666666666669</v>
      </c>
      <c r="R85" s="3">
        <v>1.3333333333333333</v>
      </c>
      <c r="S85" s="3">
        <f>SUM(Table3[[#This Row],[CNA Hours]], Table3[[#This Row],[NA TR Hours]], Table3[[#This Row],[Med Aide/Tech Hours]])</f>
        <v>166.98144444444443</v>
      </c>
      <c r="T85" s="3">
        <v>158.94411111111111</v>
      </c>
      <c r="U85" s="3">
        <v>0</v>
      </c>
      <c r="V85" s="3">
        <v>8.0373333333333346</v>
      </c>
      <c r="W85" s="3">
        <f>SUM(Table3[[#This Row],[RN Hours Contract]:[Med Aide Hours Contract]])</f>
        <v>84.975000000000023</v>
      </c>
      <c r="X85" s="3">
        <v>38.297222222222224</v>
      </c>
      <c r="Y85" s="3">
        <v>4.5666666666666664</v>
      </c>
      <c r="Z85" s="3">
        <v>2.1111111111111112</v>
      </c>
      <c r="AA85" s="3">
        <v>19.488888888888887</v>
      </c>
      <c r="AB85" s="3">
        <v>0</v>
      </c>
      <c r="AC85" s="3">
        <v>20.511111111111113</v>
      </c>
      <c r="AD85" s="3">
        <v>0</v>
      </c>
      <c r="AE85" s="3">
        <v>0</v>
      </c>
      <c r="AF85" t="s">
        <v>83</v>
      </c>
      <c r="AG85" s="13">
        <v>5</v>
      </c>
      <c r="AQ85"/>
    </row>
    <row r="86" spans="1:43" x14ac:dyDescent="0.2">
      <c r="A86" t="s">
        <v>352</v>
      </c>
      <c r="B86" t="s">
        <v>440</v>
      </c>
      <c r="C86" t="s">
        <v>803</v>
      </c>
      <c r="D86" t="s">
        <v>966</v>
      </c>
      <c r="E86" s="3">
        <v>28.31111111111111</v>
      </c>
      <c r="F86" s="3">
        <f>Table3[[#This Row],[Total Hours Nurse Staffing]]/Table3[[#This Row],[MDS Census]]</f>
        <v>3.8338775510204086</v>
      </c>
      <c r="G86" s="3">
        <f>Table3[[#This Row],[Total Direct Care Staff Hours]]/Table3[[#This Row],[MDS Census]]</f>
        <v>3.5077158555729984</v>
      </c>
      <c r="H86" s="3">
        <f>Table3[[#This Row],[Total RN Hours (w/ Admin, DON)]]/Table3[[#This Row],[MDS Census]]</f>
        <v>1.8441562009419152</v>
      </c>
      <c r="I86" s="3">
        <f>Table3[[#This Row],[RN Hours (excl. Admin, DON)]]/Table3[[#This Row],[MDS Census]]</f>
        <v>1.5179945054945054</v>
      </c>
      <c r="J86" s="3">
        <f t="shared" si="2"/>
        <v>108.54133333333334</v>
      </c>
      <c r="K86" s="3">
        <f>SUM(Table3[[#This Row],[RN Hours (excl. Admin, DON)]], Table3[[#This Row],[LPN Hours (excl. Admin)]], Table3[[#This Row],[CNA Hours]], Table3[[#This Row],[NA TR Hours]], Table3[[#This Row],[Med Aide/Tech Hours]])</f>
        <v>99.307333333333332</v>
      </c>
      <c r="L86" s="3">
        <f>SUM(Table3[[#This Row],[RN Hours (excl. Admin, DON)]:[RN DON Hours]])</f>
        <v>52.210111111111111</v>
      </c>
      <c r="M86" s="3">
        <v>42.976111111111109</v>
      </c>
      <c r="N86" s="3">
        <v>3.6339999999999999</v>
      </c>
      <c r="O86" s="3">
        <v>5.6</v>
      </c>
      <c r="P86" s="3">
        <f>SUM(Table3[[#This Row],[LPN Hours (excl. Admin)]:[LPN Admin Hours]])</f>
        <v>0</v>
      </c>
      <c r="Q86" s="3">
        <v>0</v>
      </c>
      <c r="R86" s="3">
        <v>0</v>
      </c>
      <c r="S86" s="3">
        <f>SUM(Table3[[#This Row],[CNA Hours]], Table3[[#This Row],[NA TR Hours]], Table3[[#This Row],[Med Aide/Tech Hours]])</f>
        <v>56.331222222222223</v>
      </c>
      <c r="T86" s="3">
        <v>55.760666666666665</v>
      </c>
      <c r="U86" s="3">
        <v>0</v>
      </c>
      <c r="V86" s="3">
        <v>0.57055555555555559</v>
      </c>
      <c r="W86" s="3">
        <f>SUM(Table3[[#This Row],[RN Hours Contract]:[Med Aide Hours Contract]])</f>
        <v>0</v>
      </c>
      <c r="X86" s="3">
        <v>0</v>
      </c>
      <c r="Y86" s="3">
        <v>0</v>
      </c>
      <c r="Z86" s="3">
        <v>0</v>
      </c>
      <c r="AA86" s="3">
        <v>0</v>
      </c>
      <c r="AB86" s="3">
        <v>0</v>
      </c>
      <c r="AC86" s="3">
        <v>0</v>
      </c>
      <c r="AD86" s="3">
        <v>0</v>
      </c>
      <c r="AE86" s="3">
        <v>0</v>
      </c>
      <c r="AF86" t="s">
        <v>84</v>
      </c>
      <c r="AG86" s="13">
        <v>5</v>
      </c>
      <c r="AQ86"/>
    </row>
    <row r="87" spans="1:43" x14ac:dyDescent="0.2">
      <c r="A87" t="s">
        <v>352</v>
      </c>
      <c r="B87" t="s">
        <v>441</v>
      </c>
      <c r="C87" t="s">
        <v>804</v>
      </c>
      <c r="D87" t="s">
        <v>975</v>
      </c>
      <c r="E87" s="3">
        <v>85.788888888888891</v>
      </c>
      <c r="F87" s="3">
        <f>Table3[[#This Row],[Total Hours Nurse Staffing]]/Table3[[#This Row],[MDS Census]]</f>
        <v>4.4394858178992358</v>
      </c>
      <c r="G87" s="3">
        <f>Table3[[#This Row],[Total Direct Care Staff Hours]]/Table3[[#This Row],[MDS Census]]</f>
        <v>4.1320191685014898</v>
      </c>
      <c r="H87" s="3">
        <f>Table3[[#This Row],[Total RN Hours (w/ Admin, DON)]]/Table3[[#This Row],[MDS Census]]</f>
        <v>1.3329076544489054</v>
      </c>
      <c r="I87" s="3">
        <f>Table3[[#This Row],[RN Hours (excl. Admin, DON)]]/Table3[[#This Row],[MDS Census]]</f>
        <v>1.0254410050511591</v>
      </c>
      <c r="J87" s="3">
        <f t="shared" si="2"/>
        <v>380.8585555555556</v>
      </c>
      <c r="K87" s="3">
        <f>SUM(Table3[[#This Row],[RN Hours (excl. Admin, DON)]], Table3[[#This Row],[LPN Hours (excl. Admin)]], Table3[[#This Row],[CNA Hours]], Table3[[#This Row],[NA TR Hours]], Table3[[#This Row],[Med Aide/Tech Hours]])</f>
        <v>354.4813333333334</v>
      </c>
      <c r="L87" s="3">
        <f>SUM(Table3[[#This Row],[RN Hours (excl. Admin, DON)]:[RN DON Hours]])</f>
        <v>114.34866666666666</v>
      </c>
      <c r="M87" s="3">
        <v>87.971444444444444</v>
      </c>
      <c r="N87" s="3">
        <v>20.777222222222221</v>
      </c>
      <c r="O87" s="3">
        <v>5.6</v>
      </c>
      <c r="P87" s="3">
        <f>SUM(Table3[[#This Row],[LPN Hours (excl. Admin)]:[LPN Admin Hours]])</f>
        <v>56.249555555555553</v>
      </c>
      <c r="Q87" s="3">
        <v>56.249555555555553</v>
      </c>
      <c r="R87" s="3">
        <v>0</v>
      </c>
      <c r="S87" s="3">
        <f>SUM(Table3[[#This Row],[CNA Hours]], Table3[[#This Row],[NA TR Hours]], Table3[[#This Row],[Med Aide/Tech Hours]])</f>
        <v>210.26033333333339</v>
      </c>
      <c r="T87" s="3">
        <v>40.553777777777782</v>
      </c>
      <c r="U87" s="3">
        <v>0</v>
      </c>
      <c r="V87" s="3">
        <v>169.70655555555561</v>
      </c>
      <c r="W87" s="3">
        <f>SUM(Table3[[#This Row],[RN Hours Contract]:[Med Aide Hours Contract]])</f>
        <v>0</v>
      </c>
      <c r="X87" s="3">
        <v>0</v>
      </c>
      <c r="Y87" s="3">
        <v>0</v>
      </c>
      <c r="Z87" s="3">
        <v>0</v>
      </c>
      <c r="AA87" s="3">
        <v>0</v>
      </c>
      <c r="AB87" s="3">
        <v>0</v>
      </c>
      <c r="AC87" s="3">
        <v>0</v>
      </c>
      <c r="AD87" s="3">
        <v>0</v>
      </c>
      <c r="AE87" s="3">
        <v>0</v>
      </c>
      <c r="AF87" t="s">
        <v>85</v>
      </c>
      <c r="AG87" s="13">
        <v>5</v>
      </c>
      <c r="AQ87"/>
    </row>
    <row r="88" spans="1:43" x14ac:dyDescent="0.2">
      <c r="A88" t="s">
        <v>352</v>
      </c>
      <c r="B88" t="s">
        <v>442</v>
      </c>
      <c r="C88" t="s">
        <v>805</v>
      </c>
      <c r="D88" t="s">
        <v>957</v>
      </c>
      <c r="E88" s="3">
        <v>56.855555555555554</v>
      </c>
      <c r="F88" s="3">
        <f>Table3[[#This Row],[Total Hours Nurse Staffing]]/Table3[[#This Row],[MDS Census]]</f>
        <v>4.8458080906781316</v>
      </c>
      <c r="G88" s="3">
        <f>Table3[[#This Row],[Total Direct Care Staff Hours]]/Table3[[#This Row],[MDS Census]]</f>
        <v>4.3752198553840138</v>
      </c>
      <c r="H88" s="3">
        <f>Table3[[#This Row],[Total RN Hours (w/ Admin, DON)]]/Table3[[#This Row],[MDS Census]]</f>
        <v>0.92720343951534112</v>
      </c>
      <c r="I88" s="3">
        <f>Table3[[#This Row],[RN Hours (excl. Admin, DON)]]/Table3[[#This Row],[MDS Census]]</f>
        <v>0.56219464529998042</v>
      </c>
      <c r="J88" s="3">
        <f t="shared" si="2"/>
        <v>275.51111111111112</v>
      </c>
      <c r="K88" s="3">
        <f>SUM(Table3[[#This Row],[RN Hours (excl. Admin, DON)]], Table3[[#This Row],[LPN Hours (excl. Admin)]], Table3[[#This Row],[CNA Hours]], Table3[[#This Row],[NA TR Hours]], Table3[[#This Row],[Med Aide/Tech Hours]])</f>
        <v>248.75555555555556</v>
      </c>
      <c r="L88" s="3">
        <f>SUM(Table3[[#This Row],[RN Hours (excl. Admin, DON)]:[RN DON Hours]])</f>
        <v>52.716666666666669</v>
      </c>
      <c r="M88" s="3">
        <v>31.963888888888889</v>
      </c>
      <c r="N88" s="3">
        <v>15.152777777777779</v>
      </c>
      <c r="O88" s="3">
        <v>5.6</v>
      </c>
      <c r="P88" s="3">
        <f>SUM(Table3[[#This Row],[LPN Hours (excl. Admin)]:[LPN Admin Hours]])</f>
        <v>64.197222222222223</v>
      </c>
      <c r="Q88" s="3">
        <v>58.194444444444443</v>
      </c>
      <c r="R88" s="3">
        <v>6.0027777777777782</v>
      </c>
      <c r="S88" s="3">
        <f>SUM(Table3[[#This Row],[CNA Hours]], Table3[[#This Row],[NA TR Hours]], Table3[[#This Row],[Med Aide/Tech Hours]])</f>
        <v>158.59722222222223</v>
      </c>
      <c r="T88" s="3">
        <v>157.19444444444446</v>
      </c>
      <c r="U88" s="3">
        <v>1.4027777777777777</v>
      </c>
      <c r="V88" s="3">
        <v>0</v>
      </c>
      <c r="W88" s="3">
        <f>SUM(Table3[[#This Row],[RN Hours Contract]:[Med Aide Hours Contract]])</f>
        <v>0</v>
      </c>
      <c r="X88" s="3">
        <v>0</v>
      </c>
      <c r="Y88" s="3">
        <v>0</v>
      </c>
      <c r="Z88" s="3">
        <v>0</v>
      </c>
      <c r="AA88" s="3">
        <v>0</v>
      </c>
      <c r="AB88" s="3">
        <v>0</v>
      </c>
      <c r="AC88" s="3">
        <v>0</v>
      </c>
      <c r="AD88" s="3">
        <v>0</v>
      </c>
      <c r="AE88" s="3">
        <v>0</v>
      </c>
      <c r="AF88" t="s">
        <v>86</v>
      </c>
      <c r="AG88" s="13">
        <v>5</v>
      </c>
      <c r="AQ88"/>
    </row>
    <row r="89" spans="1:43" x14ac:dyDescent="0.2">
      <c r="A89" t="s">
        <v>352</v>
      </c>
      <c r="B89" t="s">
        <v>443</v>
      </c>
      <c r="C89" t="s">
        <v>725</v>
      </c>
      <c r="D89" t="s">
        <v>948</v>
      </c>
      <c r="E89" s="3">
        <v>32.211111111111109</v>
      </c>
      <c r="F89" s="3">
        <f>Table3[[#This Row],[Total Hours Nurse Staffing]]/Table3[[#This Row],[MDS Census]]</f>
        <v>4.4350638151086592</v>
      </c>
      <c r="G89" s="3">
        <f>Table3[[#This Row],[Total Direct Care Staff Hours]]/Table3[[#This Row],[MDS Census]]</f>
        <v>4.0891686788547776</v>
      </c>
      <c r="H89" s="3">
        <f>Table3[[#This Row],[Total RN Hours (w/ Admin, DON)]]/Table3[[#This Row],[MDS Census]]</f>
        <v>1.1565194894791309</v>
      </c>
      <c r="I89" s="3">
        <f>Table3[[#This Row],[RN Hours (excl. Admin, DON)]]/Table3[[#This Row],[MDS Census]]</f>
        <v>0.81062435322525017</v>
      </c>
      <c r="J89" s="3">
        <f t="shared" si="2"/>
        <v>142.85833333333335</v>
      </c>
      <c r="K89" s="3">
        <f>SUM(Table3[[#This Row],[RN Hours (excl. Admin, DON)]], Table3[[#This Row],[LPN Hours (excl. Admin)]], Table3[[#This Row],[CNA Hours]], Table3[[#This Row],[NA TR Hours]], Table3[[#This Row],[Med Aide/Tech Hours]])</f>
        <v>131.71666666666667</v>
      </c>
      <c r="L89" s="3">
        <f>SUM(Table3[[#This Row],[RN Hours (excl. Admin, DON)]:[RN DON Hours]])</f>
        <v>37.25277777777778</v>
      </c>
      <c r="M89" s="3">
        <v>26.111111111111111</v>
      </c>
      <c r="N89" s="3">
        <v>5.541666666666667</v>
      </c>
      <c r="O89" s="3">
        <v>5.6</v>
      </c>
      <c r="P89" s="3">
        <f>SUM(Table3[[#This Row],[LPN Hours (excl. Admin)]:[LPN Admin Hours]])</f>
        <v>21.577777777777779</v>
      </c>
      <c r="Q89" s="3">
        <v>21.577777777777779</v>
      </c>
      <c r="R89" s="3">
        <v>0</v>
      </c>
      <c r="S89" s="3">
        <f>SUM(Table3[[#This Row],[CNA Hours]], Table3[[#This Row],[NA TR Hours]], Table3[[#This Row],[Med Aide/Tech Hours]])</f>
        <v>84.027777777777771</v>
      </c>
      <c r="T89" s="3">
        <v>83.230555555555554</v>
      </c>
      <c r="U89" s="3">
        <v>0</v>
      </c>
      <c r="V89" s="3">
        <v>0.79722222222222228</v>
      </c>
      <c r="W89" s="3">
        <f>SUM(Table3[[#This Row],[RN Hours Contract]:[Med Aide Hours Contract]])</f>
        <v>0.22222222222222221</v>
      </c>
      <c r="X89" s="3">
        <v>0.22222222222222221</v>
      </c>
      <c r="Y89" s="3">
        <v>0</v>
      </c>
      <c r="Z89" s="3">
        <v>0</v>
      </c>
      <c r="AA89" s="3">
        <v>0</v>
      </c>
      <c r="AB89" s="3">
        <v>0</v>
      </c>
      <c r="AC89" s="3">
        <v>0</v>
      </c>
      <c r="AD89" s="3">
        <v>0</v>
      </c>
      <c r="AE89" s="3">
        <v>0</v>
      </c>
      <c r="AF89" t="s">
        <v>87</v>
      </c>
      <c r="AG89" s="13">
        <v>5</v>
      </c>
      <c r="AQ89"/>
    </row>
    <row r="90" spans="1:43" x14ac:dyDescent="0.2">
      <c r="A90" t="s">
        <v>352</v>
      </c>
      <c r="B90" t="s">
        <v>444</v>
      </c>
      <c r="C90" t="s">
        <v>738</v>
      </c>
      <c r="D90" t="s">
        <v>981</v>
      </c>
      <c r="E90" s="3">
        <v>13.822222222222223</v>
      </c>
      <c r="F90" s="3">
        <f>Table3[[#This Row],[Total Hours Nurse Staffing]]/Table3[[#This Row],[MDS Census]]</f>
        <v>10.636599678456593</v>
      </c>
      <c r="G90" s="3">
        <f>Table3[[#This Row],[Total Direct Care Staff Hours]]/Table3[[#This Row],[MDS Census]]</f>
        <v>9.2134244372990342</v>
      </c>
      <c r="H90" s="3">
        <f>Table3[[#This Row],[Total RN Hours (w/ Admin, DON)]]/Table3[[#This Row],[MDS Census]]</f>
        <v>4.6257475884244377</v>
      </c>
      <c r="I90" s="3">
        <f>Table3[[#This Row],[RN Hours (excl. Admin, DON)]]/Table3[[#This Row],[MDS Census]]</f>
        <v>3.259646302250804</v>
      </c>
      <c r="J90" s="3">
        <f t="shared" si="2"/>
        <v>147.02144444444446</v>
      </c>
      <c r="K90" s="3">
        <f>SUM(Table3[[#This Row],[RN Hours (excl. Admin, DON)]], Table3[[#This Row],[LPN Hours (excl. Admin)]], Table3[[#This Row],[CNA Hours]], Table3[[#This Row],[NA TR Hours]], Table3[[#This Row],[Med Aide/Tech Hours]])</f>
        <v>127.35</v>
      </c>
      <c r="L90" s="3">
        <f>SUM(Table3[[#This Row],[RN Hours (excl. Admin, DON)]:[RN DON Hours]])</f>
        <v>63.93811111111112</v>
      </c>
      <c r="M90" s="3">
        <v>45.055555555555557</v>
      </c>
      <c r="N90" s="3">
        <v>14.652555555555558</v>
      </c>
      <c r="O90" s="3">
        <v>4.230000000000004</v>
      </c>
      <c r="P90" s="3">
        <f>SUM(Table3[[#This Row],[LPN Hours (excl. Admin)]:[LPN Admin Hours]])</f>
        <v>10.652777777777779</v>
      </c>
      <c r="Q90" s="3">
        <v>9.8638888888888889</v>
      </c>
      <c r="R90" s="3">
        <v>0.78888888888888886</v>
      </c>
      <c r="S90" s="3">
        <f>SUM(Table3[[#This Row],[CNA Hours]], Table3[[#This Row],[NA TR Hours]], Table3[[#This Row],[Med Aide/Tech Hours]])</f>
        <v>72.430555555555557</v>
      </c>
      <c r="T90" s="3">
        <v>56.291666666666664</v>
      </c>
      <c r="U90" s="3">
        <v>0</v>
      </c>
      <c r="V90" s="3">
        <v>16.138888888888889</v>
      </c>
      <c r="W90" s="3">
        <f>SUM(Table3[[#This Row],[RN Hours Contract]:[Med Aide Hours Contract]])</f>
        <v>0.78888888888888886</v>
      </c>
      <c r="X90" s="3">
        <v>0</v>
      </c>
      <c r="Y90" s="3">
        <v>0</v>
      </c>
      <c r="Z90" s="3">
        <v>0</v>
      </c>
      <c r="AA90" s="3">
        <v>0</v>
      </c>
      <c r="AB90" s="3">
        <v>0.78888888888888886</v>
      </c>
      <c r="AC90" s="3">
        <v>0</v>
      </c>
      <c r="AD90" s="3">
        <v>0</v>
      </c>
      <c r="AE90" s="3">
        <v>0</v>
      </c>
      <c r="AF90" t="s">
        <v>88</v>
      </c>
      <c r="AG90" s="13">
        <v>5</v>
      </c>
      <c r="AQ90"/>
    </row>
    <row r="91" spans="1:43" x14ac:dyDescent="0.2">
      <c r="A91" t="s">
        <v>352</v>
      </c>
      <c r="B91" t="s">
        <v>445</v>
      </c>
      <c r="C91" t="s">
        <v>736</v>
      </c>
      <c r="D91" t="s">
        <v>980</v>
      </c>
      <c r="E91" s="3">
        <v>73.977777777777774</v>
      </c>
      <c r="F91" s="3">
        <f>Table3[[#This Row],[Total Hours Nurse Staffing]]/Table3[[#This Row],[MDS Census]]</f>
        <v>3.7088089516371281</v>
      </c>
      <c r="G91" s="3">
        <f>Table3[[#This Row],[Total Direct Care Staff Hours]]/Table3[[#This Row],[MDS Census]]</f>
        <v>3.3179633523580656</v>
      </c>
      <c r="H91" s="3">
        <f>Table3[[#This Row],[Total RN Hours (w/ Admin, DON)]]/Table3[[#This Row],[MDS Census]]</f>
        <v>0.57731300690898169</v>
      </c>
      <c r="I91" s="3">
        <f>Table3[[#This Row],[RN Hours (excl. Admin, DON)]]/Table3[[#This Row],[MDS Census]]</f>
        <v>0.1864674076299189</v>
      </c>
      <c r="J91" s="3">
        <f t="shared" si="2"/>
        <v>274.36944444444441</v>
      </c>
      <c r="K91" s="3">
        <f>SUM(Table3[[#This Row],[RN Hours (excl. Admin, DON)]], Table3[[#This Row],[LPN Hours (excl. Admin)]], Table3[[#This Row],[CNA Hours]], Table3[[#This Row],[NA TR Hours]], Table3[[#This Row],[Med Aide/Tech Hours]])</f>
        <v>245.45555555555555</v>
      </c>
      <c r="L91" s="3">
        <f>SUM(Table3[[#This Row],[RN Hours (excl. Admin, DON)]:[RN DON Hours]])</f>
        <v>42.708333333333336</v>
      </c>
      <c r="M91" s="3">
        <v>13.794444444444444</v>
      </c>
      <c r="N91" s="3">
        <v>23.758333333333333</v>
      </c>
      <c r="O91" s="3">
        <v>5.1555555555555559</v>
      </c>
      <c r="P91" s="3">
        <f>SUM(Table3[[#This Row],[LPN Hours (excl. Admin)]:[LPN Admin Hours]])</f>
        <v>63.338888888888889</v>
      </c>
      <c r="Q91" s="3">
        <v>63.338888888888889</v>
      </c>
      <c r="R91" s="3">
        <v>0</v>
      </c>
      <c r="S91" s="3">
        <f>SUM(Table3[[#This Row],[CNA Hours]], Table3[[#This Row],[NA TR Hours]], Table3[[#This Row],[Med Aide/Tech Hours]])</f>
        <v>168.32222222222222</v>
      </c>
      <c r="T91" s="3">
        <v>167.97777777777779</v>
      </c>
      <c r="U91" s="3">
        <v>0.34444444444444444</v>
      </c>
      <c r="V91" s="3">
        <v>0</v>
      </c>
      <c r="W91" s="3">
        <f>SUM(Table3[[#This Row],[RN Hours Contract]:[Med Aide Hours Contract]])</f>
        <v>0</v>
      </c>
      <c r="X91" s="3">
        <v>0</v>
      </c>
      <c r="Y91" s="3">
        <v>0</v>
      </c>
      <c r="Z91" s="3">
        <v>0</v>
      </c>
      <c r="AA91" s="3">
        <v>0</v>
      </c>
      <c r="AB91" s="3">
        <v>0</v>
      </c>
      <c r="AC91" s="3">
        <v>0</v>
      </c>
      <c r="AD91" s="3">
        <v>0</v>
      </c>
      <c r="AE91" s="3">
        <v>0</v>
      </c>
      <c r="AF91" t="s">
        <v>89</v>
      </c>
      <c r="AG91" s="13">
        <v>5</v>
      </c>
      <c r="AQ91"/>
    </row>
    <row r="92" spans="1:43" x14ac:dyDescent="0.2">
      <c r="A92" t="s">
        <v>352</v>
      </c>
      <c r="B92" t="s">
        <v>446</v>
      </c>
      <c r="C92" t="s">
        <v>806</v>
      </c>
      <c r="D92" t="s">
        <v>982</v>
      </c>
      <c r="E92" s="3">
        <v>27.3</v>
      </c>
      <c r="F92" s="3">
        <f>Table3[[#This Row],[Total Hours Nurse Staffing]]/Table3[[#This Row],[MDS Census]]</f>
        <v>4.4220065120065106</v>
      </c>
      <c r="G92" s="3">
        <f>Table3[[#This Row],[Total Direct Care Staff Hours]]/Table3[[#This Row],[MDS Census]]</f>
        <v>4.0244281644281639</v>
      </c>
      <c r="H92" s="3">
        <f>Table3[[#This Row],[Total RN Hours (w/ Admin, DON)]]/Table3[[#This Row],[MDS Census]]</f>
        <v>2.394163614163614</v>
      </c>
      <c r="I92" s="3">
        <f>Table3[[#This Row],[RN Hours (excl. Admin, DON)]]/Table3[[#This Row],[MDS Census]]</f>
        <v>2.0009605209605206</v>
      </c>
      <c r="J92" s="3">
        <f t="shared" si="2"/>
        <v>120.72077777777776</v>
      </c>
      <c r="K92" s="3">
        <f>SUM(Table3[[#This Row],[RN Hours (excl. Admin, DON)]], Table3[[#This Row],[LPN Hours (excl. Admin)]], Table3[[#This Row],[CNA Hours]], Table3[[#This Row],[NA TR Hours]], Table3[[#This Row],[Med Aide/Tech Hours]])</f>
        <v>109.86688888888888</v>
      </c>
      <c r="L92" s="3">
        <f>SUM(Table3[[#This Row],[RN Hours (excl. Admin, DON)]:[RN DON Hours]])</f>
        <v>65.36066666666666</v>
      </c>
      <c r="M92" s="3">
        <v>54.626222222222218</v>
      </c>
      <c r="N92" s="3">
        <v>5.134444444444445</v>
      </c>
      <c r="O92" s="3">
        <v>5.6</v>
      </c>
      <c r="P92" s="3">
        <f>SUM(Table3[[#This Row],[LPN Hours (excl. Admin)]:[LPN Admin Hours]])</f>
        <v>9.0047777777777771</v>
      </c>
      <c r="Q92" s="3">
        <v>8.8853333333333335</v>
      </c>
      <c r="R92" s="3">
        <v>0.11944444444444445</v>
      </c>
      <c r="S92" s="3">
        <f>SUM(Table3[[#This Row],[CNA Hours]], Table3[[#This Row],[NA TR Hours]], Table3[[#This Row],[Med Aide/Tech Hours]])</f>
        <v>46.355333333333327</v>
      </c>
      <c r="T92" s="3">
        <v>46.355333333333327</v>
      </c>
      <c r="U92" s="3">
        <v>0</v>
      </c>
      <c r="V92" s="3">
        <v>0</v>
      </c>
      <c r="W92" s="3">
        <f>SUM(Table3[[#This Row],[RN Hours Contract]:[Med Aide Hours Contract]])</f>
        <v>1.8194444444444444</v>
      </c>
      <c r="X92" s="3">
        <v>0</v>
      </c>
      <c r="Y92" s="3">
        <v>1.7</v>
      </c>
      <c r="Z92" s="3">
        <v>0</v>
      </c>
      <c r="AA92" s="3">
        <v>0</v>
      </c>
      <c r="AB92" s="3">
        <v>0.11944444444444445</v>
      </c>
      <c r="AC92" s="3">
        <v>0</v>
      </c>
      <c r="AD92" s="3">
        <v>0</v>
      </c>
      <c r="AE92" s="3">
        <v>0</v>
      </c>
      <c r="AF92" t="s">
        <v>90</v>
      </c>
      <c r="AG92" s="13">
        <v>5</v>
      </c>
      <c r="AQ92"/>
    </row>
    <row r="93" spans="1:43" x14ac:dyDescent="0.2">
      <c r="A93" t="s">
        <v>352</v>
      </c>
      <c r="B93" t="s">
        <v>447</v>
      </c>
      <c r="C93" t="s">
        <v>807</v>
      </c>
      <c r="D93" t="s">
        <v>994</v>
      </c>
      <c r="E93" s="3">
        <v>38.855555555555554</v>
      </c>
      <c r="F93" s="3">
        <f>Table3[[#This Row],[Total Hours Nurse Staffing]]/Table3[[#This Row],[MDS Census]]</f>
        <v>4.3141292536459828</v>
      </c>
      <c r="G93" s="3">
        <f>Table3[[#This Row],[Total Direct Care Staff Hours]]/Table3[[#This Row],[MDS Census]]</f>
        <v>3.9546754360880758</v>
      </c>
      <c r="H93" s="3">
        <f>Table3[[#This Row],[Total RN Hours (w/ Admin, DON)]]/Table3[[#This Row],[MDS Census]]</f>
        <v>0.89291106662853892</v>
      </c>
      <c r="I93" s="3">
        <f>Table3[[#This Row],[RN Hours (excl. Admin, DON)]]/Table3[[#This Row],[MDS Census]]</f>
        <v>0.53345724907063197</v>
      </c>
      <c r="J93" s="3">
        <f t="shared" si="2"/>
        <v>167.62788888888889</v>
      </c>
      <c r="K93" s="3">
        <f>SUM(Table3[[#This Row],[RN Hours (excl. Admin, DON)]], Table3[[#This Row],[LPN Hours (excl. Admin)]], Table3[[#This Row],[CNA Hours]], Table3[[#This Row],[NA TR Hours]], Table3[[#This Row],[Med Aide/Tech Hours]])</f>
        <v>153.66111111111113</v>
      </c>
      <c r="L93" s="3">
        <f>SUM(Table3[[#This Row],[RN Hours (excl. Admin, DON)]:[RN DON Hours]])</f>
        <v>34.69455555555556</v>
      </c>
      <c r="M93" s="3">
        <v>20.727777777777778</v>
      </c>
      <c r="N93" s="3">
        <v>8.9805555555555561</v>
      </c>
      <c r="O93" s="3">
        <v>4.9862222222222226</v>
      </c>
      <c r="P93" s="3">
        <f>SUM(Table3[[#This Row],[LPN Hours (excl. Admin)]:[LPN Admin Hours]])</f>
        <v>15.208333333333334</v>
      </c>
      <c r="Q93" s="3">
        <v>15.208333333333334</v>
      </c>
      <c r="R93" s="3">
        <v>0</v>
      </c>
      <c r="S93" s="3">
        <f>SUM(Table3[[#This Row],[CNA Hours]], Table3[[#This Row],[NA TR Hours]], Table3[[#This Row],[Med Aide/Tech Hours]])</f>
        <v>117.72499999999999</v>
      </c>
      <c r="T93" s="3">
        <v>92.86666666666666</v>
      </c>
      <c r="U93" s="3">
        <v>8.8888888888888892E-2</v>
      </c>
      <c r="V93" s="3">
        <v>24.769444444444446</v>
      </c>
      <c r="W93" s="3">
        <f>SUM(Table3[[#This Row],[RN Hours Contract]:[Med Aide Hours Contract]])</f>
        <v>16.75</v>
      </c>
      <c r="X93" s="3">
        <v>0.65277777777777779</v>
      </c>
      <c r="Y93" s="3">
        <v>0</v>
      </c>
      <c r="Z93" s="3">
        <v>0</v>
      </c>
      <c r="AA93" s="3">
        <v>1.6361111111111111</v>
      </c>
      <c r="AB93" s="3">
        <v>0</v>
      </c>
      <c r="AC93" s="3">
        <v>14.46111111111111</v>
      </c>
      <c r="AD93" s="3">
        <v>0</v>
      </c>
      <c r="AE93" s="3">
        <v>0</v>
      </c>
      <c r="AF93" t="s">
        <v>91</v>
      </c>
      <c r="AG93" s="13">
        <v>5</v>
      </c>
      <c r="AQ93"/>
    </row>
    <row r="94" spans="1:43" x14ac:dyDescent="0.2">
      <c r="A94" t="s">
        <v>352</v>
      </c>
      <c r="B94" t="s">
        <v>448</v>
      </c>
      <c r="C94" t="s">
        <v>808</v>
      </c>
      <c r="D94" t="s">
        <v>975</v>
      </c>
      <c r="E94" s="3">
        <v>53.633333333333333</v>
      </c>
      <c r="F94" s="3">
        <f>Table3[[#This Row],[Total Hours Nurse Staffing]]/Table3[[#This Row],[MDS Census]]</f>
        <v>3.4441226434638494</v>
      </c>
      <c r="G94" s="3">
        <f>Table3[[#This Row],[Total Direct Care Staff Hours]]/Table3[[#This Row],[MDS Census]]</f>
        <v>3.1766687383467995</v>
      </c>
      <c r="H94" s="3">
        <f>Table3[[#This Row],[Total RN Hours (w/ Admin, DON)]]/Table3[[#This Row],[MDS Census]]</f>
        <v>0.51470892894137144</v>
      </c>
      <c r="I94" s="3">
        <f>Table3[[#This Row],[RN Hours (excl. Admin, DON)]]/Table3[[#This Row],[MDS Census]]</f>
        <v>0.24725502382432152</v>
      </c>
      <c r="J94" s="3">
        <f t="shared" si="2"/>
        <v>184.71977777777778</v>
      </c>
      <c r="K94" s="3">
        <f>SUM(Table3[[#This Row],[RN Hours (excl. Admin, DON)]], Table3[[#This Row],[LPN Hours (excl. Admin)]], Table3[[#This Row],[CNA Hours]], Table3[[#This Row],[NA TR Hours]], Table3[[#This Row],[Med Aide/Tech Hours]])</f>
        <v>170.37533333333334</v>
      </c>
      <c r="L94" s="3">
        <f>SUM(Table3[[#This Row],[RN Hours (excl. Admin, DON)]:[RN DON Hours]])</f>
        <v>27.605555555555554</v>
      </c>
      <c r="M94" s="3">
        <v>13.261111111111111</v>
      </c>
      <c r="N94" s="3">
        <v>10.222222222222221</v>
      </c>
      <c r="O94" s="3">
        <v>4.1222222222222218</v>
      </c>
      <c r="P94" s="3">
        <f>SUM(Table3[[#This Row],[LPN Hours (excl. Admin)]:[LPN Admin Hours]])</f>
        <v>44.638888888888886</v>
      </c>
      <c r="Q94" s="3">
        <v>44.638888888888886</v>
      </c>
      <c r="R94" s="3">
        <v>0</v>
      </c>
      <c r="S94" s="3">
        <f>SUM(Table3[[#This Row],[CNA Hours]], Table3[[#This Row],[NA TR Hours]], Table3[[#This Row],[Med Aide/Tech Hours]])</f>
        <v>112.47533333333334</v>
      </c>
      <c r="T94" s="3">
        <v>112.47533333333334</v>
      </c>
      <c r="U94" s="3">
        <v>0</v>
      </c>
      <c r="V94" s="3">
        <v>0</v>
      </c>
      <c r="W94" s="3">
        <f>SUM(Table3[[#This Row],[RN Hours Contract]:[Med Aide Hours Contract]])</f>
        <v>0</v>
      </c>
      <c r="X94" s="3">
        <v>0</v>
      </c>
      <c r="Y94" s="3">
        <v>0</v>
      </c>
      <c r="Z94" s="3">
        <v>0</v>
      </c>
      <c r="AA94" s="3">
        <v>0</v>
      </c>
      <c r="AB94" s="3">
        <v>0</v>
      </c>
      <c r="AC94" s="3">
        <v>0</v>
      </c>
      <c r="AD94" s="3">
        <v>0</v>
      </c>
      <c r="AE94" s="3">
        <v>0</v>
      </c>
      <c r="AF94" t="s">
        <v>92</v>
      </c>
      <c r="AG94" s="13">
        <v>5</v>
      </c>
      <c r="AQ94"/>
    </row>
    <row r="95" spans="1:43" x14ac:dyDescent="0.2">
      <c r="A95" t="s">
        <v>352</v>
      </c>
      <c r="B95" t="s">
        <v>449</v>
      </c>
      <c r="C95" t="s">
        <v>809</v>
      </c>
      <c r="D95" t="s">
        <v>997</v>
      </c>
      <c r="E95" s="3">
        <v>26.244444444444444</v>
      </c>
      <c r="F95" s="3">
        <f>Table3[[#This Row],[Total Hours Nurse Staffing]]/Table3[[#This Row],[MDS Census]]</f>
        <v>5.4421126164267575</v>
      </c>
      <c r="G95" s="3">
        <f>Table3[[#This Row],[Total Direct Care Staff Hours]]/Table3[[#This Row],[MDS Census]]</f>
        <v>5.0316553767993231</v>
      </c>
      <c r="H95" s="3">
        <f>Table3[[#This Row],[Total RN Hours (w/ Admin, DON)]]/Table3[[#This Row],[MDS Census]]</f>
        <v>0.91744284504657081</v>
      </c>
      <c r="I95" s="3">
        <f>Table3[[#This Row],[RN Hours (excl. Admin, DON)]]/Table3[[#This Row],[MDS Census]]</f>
        <v>0.50698560541913629</v>
      </c>
      <c r="J95" s="3">
        <f t="shared" si="2"/>
        <v>142.82522222222224</v>
      </c>
      <c r="K95" s="3">
        <f>SUM(Table3[[#This Row],[RN Hours (excl. Admin, DON)]], Table3[[#This Row],[LPN Hours (excl. Admin)]], Table3[[#This Row],[CNA Hours]], Table3[[#This Row],[NA TR Hours]], Table3[[#This Row],[Med Aide/Tech Hours]])</f>
        <v>132.053</v>
      </c>
      <c r="L95" s="3">
        <f>SUM(Table3[[#This Row],[RN Hours (excl. Admin, DON)]:[RN DON Hours]])</f>
        <v>24.077777777777779</v>
      </c>
      <c r="M95" s="3">
        <v>13.305555555555555</v>
      </c>
      <c r="N95" s="3">
        <v>6.0611111111111109</v>
      </c>
      <c r="O95" s="3">
        <v>4.7111111111111112</v>
      </c>
      <c r="P95" s="3">
        <f>SUM(Table3[[#This Row],[LPN Hours (excl. Admin)]:[LPN Admin Hours]])</f>
        <v>13.077777777777778</v>
      </c>
      <c r="Q95" s="3">
        <v>13.077777777777778</v>
      </c>
      <c r="R95" s="3">
        <v>0</v>
      </c>
      <c r="S95" s="3">
        <f>SUM(Table3[[#This Row],[CNA Hours]], Table3[[#This Row],[NA TR Hours]], Table3[[#This Row],[Med Aide/Tech Hours]])</f>
        <v>105.66966666666667</v>
      </c>
      <c r="T95" s="3">
        <v>76.13633333333334</v>
      </c>
      <c r="U95" s="3">
        <v>0</v>
      </c>
      <c r="V95" s="3">
        <v>29.533333333333335</v>
      </c>
      <c r="W95" s="3">
        <f>SUM(Table3[[#This Row],[RN Hours Contract]:[Med Aide Hours Contract]])</f>
        <v>3.6277777777777778</v>
      </c>
      <c r="X95" s="3">
        <v>3.45</v>
      </c>
      <c r="Y95" s="3">
        <v>0</v>
      </c>
      <c r="Z95" s="3">
        <v>0</v>
      </c>
      <c r="AA95" s="3">
        <v>0</v>
      </c>
      <c r="AB95" s="3">
        <v>0</v>
      </c>
      <c r="AC95" s="3">
        <v>0.17777777777777778</v>
      </c>
      <c r="AD95" s="3">
        <v>0</v>
      </c>
      <c r="AE95" s="3">
        <v>0</v>
      </c>
      <c r="AF95" t="s">
        <v>93</v>
      </c>
      <c r="AG95" s="13">
        <v>5</v>
      </c>
      <c r="AQ95"/>
    </row>
    <row r="96" spans="1:43" x14ac:dyDescent="0.2">
      <c r="A96" t="s">
        <v>352</v>
      </c>
      <c r="B96" t="s">
        <v>450</v>
      </c>
      <c r="C96" t="s">
        <v>810</v>
      </c>
      <c r="D96" t="s">
        <v>998</v>
      </c>
      <c r="E96" s="3">
        <v>39.666666666666664</v>
      </c>
      <c r="F96" s="3">
        <f>Table3[[#This Row],[Total Hours Nurse Staffing]]/Table3[[#This Row],[MDS Census]]</f>
        <v>4.9786414565826327</v>
      </c>
      <c r="G96" s="3">
        <f>Table3[[#This Row],[Total Direct Care Staff Hours]]/Table3[[#This Row],[MDS Census]]</f>
        <v>4.23109243697479</v>
      </c>
      <c r="H96" s="3">
        <f>Table3[[#This Row],[Total RN Hours (w/ Admin, DON)]]/Table3[[#This Row],[MDS Census]]</f>
        <v>1.456512605042017</v>
      </c>
      <c r="I96" s="3">
        <f>Table3[[#This Row],[RN Hours (excl. Admin, DON)]]/Table3[[#This Row],[MDS Census]]</f>
        <v>0.7089635854341737</v>
      </c>
      <c r="J96" s="3">
        <f t="shared" si="2"/>
        <v>197.48611111111109</v>
      </c>
      <c r="K96" s="3">
        <f>SUM(Table3[[#This Row],[RN Hours (excl. Admin, DON)]], Table3[[#This Row],[LPN Hours (excl. Admin)]], Table3[[#This Row],[CNA Hours]], Table3[[#This Row],[NA TR Hours]], Table3[[#This Row],[Med Aide/Tech Hours]])</f>
        <v>167.83333333333331</v>
      </c>
      <c r="L96" s="3">
        <f>SUM(Table3[[#This Row],[RN Hours (excl. Admin, DON)]:[RN DON Hours]])</f>
        <v>57.774999999999999</v>
      </c>
      <c r="M96" s="3">
        <v>28.122222222222224</v>
      </c>
      <c r="N96" s="3">
        <v>25.519444444444446</v>
      </c>
      <c r="O96" s="3">
        <v>4.1333333333333337</v>
      </c>
      <c r="P96" s="3">
        <f>SUM(Table3[[#This Row],[LPN Hours (excl. Admin)]:[LPN Admin Hours]])</f>
        <v>25.661111111111111</v>
      </c>
      <c r="Q96" s="3">
        <v>25.661111111111111</v>
      </c>
      <c r="R96" s="3">
        <v>0</v>
      </c>
      <c r="S96" s="3">
        <f>SUM(Table3[[#This Row],[CNA Hours]], Table3[[#This Row],[NA TR Hours]], Table3[[#This Row],[Med Aide/Tech Hours]])</f>
        <v>114.05</v>
      </c>
      <c r="T96" s="3">
        <v>114.05</v>
      </c>
      <c r="U96" s="3">
        <v>0</v>
      </c>
      <c r="V96" s="3">
        <v>0</v>
      </c>
      <c r="W96" s="3">
        <f>SUM(Table3[[#This Row],[RN Hours Contract]:[Med Aide Hours Contract]])</f>
        <v>0</v>
      </c>
      <c r="X96" s="3">
        <v>0</v>
      </c>
      <c r="Y96" s="3">
        <v>0</v>
      </c>
      <c r="Z96" s="3">
        <v>0</v>
      </c>
      <c r="AA96" s="3">
        <v>0</v>
      </c>
      <c r="AB96" s="3">
        <v>0</v>
      </c>
      <c r="AC96" s="3">
        <v>0</v>
      </c>
      <c r="AD96" s="3">
        <v>0</v>
      </c>
      <c r="AE96" s="3">
        <v>0</v>
      </c>
      <c r="AF96" t="s">
        <v>94</v>
      </c>
      <c r="AG96" s="13">
        <v>5</v>
      </c>
      <c r="AQ96"/>
    </row>
    <row r="97" spans="1:43" x14ac:dyDescent="0.2">
      <c r="A97" t="s">
        <v>352</v>
      </c>
      <c r="B97" t="s">
        <v>451</v>
      </c>
      <c r="C97" t="s">
        <v>811</v>
      </c>
      <c r="D97" t="s">
        <v>975</v>
      </c>
      <c r="E97" s="3">
        <v>60.06666666666667</v>
      </c>
      <c r="F97" s="3">
        <f>Table3[[#This Row],[Total Hours Nurse Staffing]]/Table3[[#This Row],[MDS Census]]</f>
        <v>3.5265020347761746</v>
      </c>
      <c r="G97" s="3">
        <f>Table3[[#This Row],[Total Direct Care Staff Hours]]/Table3[[#This Row],[MDS Census]]</f>
        <v>3.3504014058453566</v>
      </c>
      <c r="H97" s="3">
        <f>Table3[[#This Row],[Total RN Hours (w/ Admin, DON)]]/Table3[[#This Row],[MDS Census]]</f>
        <v>0.85895301516833134</v>
      </c>
      <c r="I97" s="3">
        <f>Table3[[#This Row],[RN Hours (excl. Admin, DON)]]/Table3[[#This Row],[MDS Census]]</f>
        <v>0.68285238623751388</v>
      </c>
      <c r="J97" s="3">
        <f t="shared" si="2"/>
        <v>211.82522222222224</v>
      </c>
      <c r="K97" s="3">
        <f>SUM(Table3[[#This Row],[RN Hours (excl. Admin, DON)]], Table3[[#This Row],[LPN Hours (excl. Admin)]], Table3[[#This Row],[CNA Hours]], Table3[[#This Row],[NA TR Hours]], Table3[[#This Row],[Med Aide/Tech Hours]])</f>
        <v>201.24744444444443</v>
      </c>
      <c r="L97" s="3">
        <f>SUM(Table3[[#This Row],[RN Hours (excl. Admin, DON)]:[RN DON Hours]])</f>
        <v>51.594444444444441</v>
      </c>
      <c r="M97" s="3">
        <v>41.016666666666666</v>
      </c>
      <c r="N97" s="3">
        <v>4.9777777777777779</v>
      </c>
      <c r="O97" s="3">
        <v>5.6</v>
      </c>
      <c r="P97" s="3">
        <f>SUM(Table3[[#This Row],[LPN Hours (excl. Admin)]:[LPN Admin Hours]])</f>
        <v>45.241</v>
      </c>
      <c r="Q97" s="3">
        <v>45.241</v>
      </c>
      <c r="R97" s="3">
        <v>0</v>
      </c>
      <c r="S97" s="3">
        <f>SUM(Table3[[#This Row],[CNA Hours]], Table3[[#This Row],[NA TR Hours]], Table3[[#This Row],[Med Aide/Tech Hours]])</f>
        <v>114.98977777777777</v>
      </c>
      <c r="T97" s="3">
        <v>110.60422222222222</v>
      </c>
      <c r="U97" s="3">
        <v>0</v>
      </c>
      <c r="V97" s="3">
        <v>4.3855555555555554</v>
      </c>
      <c r="W97" s="3">
        <f>SUM(Table3[[#This Row],[RN Hours Contract]:[Med Aide Hours Contract]])</f>
        <v>0</v>
      </c>
      <c r="X97" s="3">
        <v>0</v>
      </c>
      <c r="Y97" s="3">
        <v>0</v>
      </c>
      <c r="Z97" s="3">
        <v>0</v>
      </c>
      <c r="AA97" s="3">
        <v>0</v>
      </c>
      <c r="AB97" s="3">
        <v>0</v>
      </c>
      <c r="AC97" s="3">
        <v>0</v>
      </c>
      <c r="AD97" s="3">
        <v>0</v>
      </c>
      <c r="AE97" s="3">
        <v>0</v>
      </c>
      <c r="AF97" t="s">
        <v>95</v>
      </c>
      <c r="AG97" s="13">
        <v>5</v>
      </c>
      <c r="AQ97"/>
    </row>
    <row r="98" spans="1:43" x14ac:dyDescent="0.2">
      <c r="A98" t="s">
        <v>352</v>
      </c>
      <c r="B98" t="s">
        <v>452</v>
      </c>
      <c r="C98" t="s">
        <v>745</v>
      </c>
      <c r="D98" t="s">
        <v>973</v>
      </c>
      <c r="E98" s="3">
        <v>87.411111111111111</v>
      </c>
      <c r="F98" s="3">
        <f>Table3[[#This Row],[Total Hours Nurse Staffing]]/Table3[[#This Row],[MDS Census]]</f>
        <v>5.0719461039786449</v>
      </c>
      <c r="G98" s="3">
        <f>Table3[[#This Row],[Total Direct Care Staff Hours]]/Table3[[#This Row],[MDS Census]]</f>
        <v>4.617675098512775</v>
      </c>
      <c r="H98" s="3">
        <f>Table3[[#This Row],[Total RN Hours (w/ Admin, DON)]]/Table3[[#This Row],[MDS Census]]</f>
        <v>1.6846637854328208</v>
      </c>
      <c r="I98" s="3">
        <f>Table3[[#This Row],[RN Hours (excl. Admin, DON)]]/Table3[[#This Row],[MDS Census]]</f>
        <v>1.2303927799669505</v>
      </c>
      <c r="J98" s="3">
        <f t="shared" si="2"/>
        <v>443.34444444444443</v>
      </c>
      <c r="K98" s="3">
        <f>SUM(Table3[[#This Row],[RN Hours (excl. Admin, DON)]], Table3[[#This Row],[LPN Hours (excl. Admin)]], Table3[[#This Row],[CNA Hours]], Table3[[#This Row],[NA TR Hours]], Table3[[#This Row],[Med Aide/Tech Hours]])</f>
        <v>403.63611111111112</v>
      </c>
      <c r="L98" s="3">
        <f>SUM(Table3[[#This Row],[RN Hours (excl. Admin, DON)]:[RN DON Hours]])</f>
        <v>147.25833333333335</v>
      </c>
      <c r="M98" s="3">
        <v>107.55</v>
      </c>
      <c r="N98" s="3">
        <v>35.086111111111109</v>
      </c>
      <c r="O98" s="3">
        <v>4.6222222222222218</v>
      </c>
      <c r="P98" s="3">
        <f>SUM(Table3[[#This Row],[LPN Hours (excl. Admin)]:[LPN Admin Hours]])</f>
        <v>119.12222222222222</v>
      </c>
      <c r="Q98" s="3">
        <v>119.12222222222222</v>
      </c>
      <c r="R98" s="3">
        <v>0</v>
      </c>
      <c r="S98" s="3">
        <f>SUM(Table3[[#This Row],[CNA Hours]], Table3[[#This Row],[NA TR Hours]], Table3[[#This Row],[Med Aide/Tech Hours]])</f>
        <v>176.96388888888887</v>
      </c>
      <c r="T98" s="3">
        <v>155.4111111111111</v>
      </c>
      <c r="U98" s="3">
        <v>16.558333333333334</v>
      </c>
      <c r="V98" s="3">
        <v>4.9944444444444445</v>
      </c>
      <c r="W98" s="3">
        <f>SUM(Table3[[#This Row],[RN Hours Contract]:[Med Aide Hours Contract]])</f>
        <v>0</v>
      </c>
      <c r="X98" s="3">
        <v>0</v>
      </c>
      <c r="Y98" s="3">
        <v>0</v>
      </c>
      <c r="Z98" s="3">
        <v>0</v>
      </c>
      <c r="AA98" s="3">
        <v>0</v>
      </c>
      <c r="AB98" s="3">
        <v>0</v>
      </c>
      <c r="AC98" s="3">
        <v>0</v>
      </c>
      <c r="AD98" s="3">
        <v>0</v>
      </c>
      <c r="AE98" s="3">
        <v>0</v>
      </c>
      <c r="AF98" t="s">
        <v>96</v>
      </c>
      <c r="AG98" s="13">
        <v>5</v>
      </c>
      <c r="AQ98"/>
    </row>
    <row r="99" spans="1:43" x14ac:dyDescent="0.2">
      <c r="A99" t="s">
        <v>352</v>
      </c>
      <c r="B99" t="s">
        <v>453</v>
      </c>
      <c r="C99" t="s">
        <v>774</v>
      </c>
      <c r="D99" t="s">
        <v>971</v>
      </c>
      <c r="E99" s="3">
        <v>35.12222222222222</v>
      </c>
      <c r="F99" s="3">
        <f>Table3[[#This Row],[Total Hours Nurse Staffing]]/Table3[[#This Row],[MDS Census]]</f>
        <v>3.7972160708636511</v>
      </c>
      <c r="G99" s="3">
        <f>Table3[[#This Row],[Total Direct Care Staff Hours]]/Table3[[#This Row],[MDS Census]]</f>
        <v>3.3260835178740908</v>
      </c>
      <c r="H99" s="3">
        <f>Table3[[#This Row],[Total RN Hours (w/ Admin, DON)]]/Table3[[#This Row],[MDS Census]]</f>
        <v>0.89164821259095239</v>
      </c>
      <c r="I99" s="3">
        <f>Table3[[#This Row],[RN Hours (excl. Admin, DON)]]/Table3[[#This Row],[MDS Census]]</f>
        <v>0.42051565960139198</v>
      </c>
      <c r="J99" s="3">
        <f t="shared" si="2"/>
        <v>133.36666666666667</v>
      </c>
      <c r="K99" s="3">
        <f>SUM(Table3[[#This Row],[RN Hours (excl. Admin, DON)]], Table3[[#This Row],[LPN Hours (excl. Admin)]], Table3[[#This Row],[CNA Hours]], Table3[[#This Row],[NA TR Hours]], Table3[[#This Row],[Med Aide/Tech Hours]])</f>
        <v>116.81944444444444</v>
      </c>
      <c r="L99" s="3">
        <f>SUM(Table3[[#This Row],[RN Hours (excl. Admin, DON)]:[RN DON Hours]])</f>
        <v>31.31666666666667</v>
      </c>
      <c r="M99" s="3">
        <v>14.769444444444444</v>
      </c>
      <c r="N99" s="3">
        <v>11.277777777777779</v>
      </c>
      <c r="O99" s="3">
        <v>5.2694444444444448</v>
      </c>
      <c r="P99" s="3">
        <f>SUM(Table3[[#This Row],[LPN Hours (excl. Admin)]:[LPN Admin Hours]])</f>
        <v>37.277777777777779</v>
      </c>
      <c r="Q99" s="3">
        <v>37.277777777777779</v>
      </c>
      <c r="R99" s="3">
        <v>0</v>
      </c>
      <c r="S99" s="3">
        <f>SUM(Table3[[#This Row],[CNA Hours]], Table3[[#This Row],[NA TR Hours]], Table3[[#This Row],[Med Aide/Tech Hours]])</f>
        <v>64.772222222222211</v>
      </c>
      <c r="T99" s="3">
        <v>45.102777777777774</v>
      </c>
      <c r="U99" s="3">
        <v>8.1194444444444436</v>
      </c>
      <c r="V99" s="3">
        <v>11.55</v>
      </c>
      <c r="W99" s="3">
        <f>SUM(Table3[[#This Row],[RN Hours Contract]:[Med Aide Hours Contract]])</f>
        <v>2.5222222222222221</v>
      </c>
      <c r="X99" s="3">
        <v>0</v>
      </c>
      <c r="Y99" s="3">
        <v>0</v>
      </c>
      <c r="Z99" s="3">
        <v>0</v>
      </c>
      <c r="AA99" s="3">
        <v>0</v>
      </c>
      <c r="AB99" s="3">
        <v>0</v>
      </c>
      <c r="AC99" s="3">
        <v>2.5222222222222221</v>
      </c>
      <c r="AD99" s="3">
        <v>0</v>
      </c>
      <c r="AE99" s="3">
        <v>0</v>
      </c>
      <c r="AF99" t="s">
        <v>97</v>
      </c>
      <c r="AG99" s="13">
        <v>5</v>
      </c>
      <c r="AQ99"/>
    </row>
    <row r="100" spans="1:43" x14ac:dyDescent="0.2">
      <c r="A100" t="s">
        <v>352</v>
      </c>
      <c r="B100" t="s">
        <v>454</v>
      </c>
      <c r="C100" t="s">
        <v>812</v>
      </c>
      <c r="D100" t="s">
        <v>983</v>
      </c>
      <c r="E100" s="3">
        <v>34.444444444444443</v>
      </c>
      <c r="F100" s="3">
        <f>Table3[[#This Row],[Total Hours Nurse Staffing]]/Table3[[#This Row],[MDS Census]]</f>
        <v>3.538467741935484</v>
      </c>
      <c r="G100" s="3">
        <f>Table3[[#This Row],[Total Direct Care Staff Hours]]/Table3[[#This Row],[MDS Census]]</f>
        <v>3.1594354838709675</v>
      </c>
      <c r="H100" s="3">
        <f>Table3[[#This Row],[Total RN Hours (w/ Admin, DON)]]/Table3[[#This Row],[MDS Census]]</f>
        <v>1.1191935483870969</v>
      </c>
      <c r="I100" s="3">
        <f>Table3[[#This Row],[RN Hours (excl. Admin, DON)]]/Table3[[#This Row],[MDS Census]]</f>
        <v>0.7401612903225806</v>
      </c>
      <c r="J100" s="3">
        <f t="shared" si="2"/>
        <v>121.88055555555556</v>
      </c>
      <c r="K100" s="3">
        <f>SUM(Table3[[#This Row],[RN Hours (excl. Admin, DON)]], Table3[[#This Row],[LPN Hours (excl. Admin)]], Table3[[#This Row],[CNA Hours]], Table3[[#This Row],[NA TR Hours]], Table3[[#This Row],[Med Aide/Tech Hours]])</f>
        <v>108.82499999999999</v>
      </c>
      <c r="L100" s="3">
        <f>SUM(Table3[[#This Row],[RN Hours (excl. Admin, DON)]:[RN DON Hours]])</f>
        <v>38.550000000000004</v>
      </c>
      <c r="M100" s="3">
        <v>25.494444444444444</v>
      </c>
      <c r="N100" s="3">
        <v>7.8111111111111109</v>
      </c>
      <c r="O100" s="3">
        <v>5.2444444444444445</v>
      </c>
      <c r="P100" s="3">
        <f>SUM(Table3[[#This Row],[LPN Hours (excl. Admin)]:[LPN Admin Hours]])</f>
        <v>24.780555555555555</v>
      </c>
      <c r="Q100" s="3">
        <v>24.780555555555555</v>
      </c>
      <c r="R100" s="3">
        <v>0</v>
      </c>
      <c r="S100" s="3">
        <f>SUM(Table3[[#This Row],[CNA Hours]], Table3[[#This Row],[NA TR Hours]], Table3[[#This Row],[Med Aide/Tech Hours]])</f>
        <v>58.55</v>
      </c>
      <c r="T100" s="3">
        <v>58.55</v>
      </c>
      <c r="U100" s="3">
        <v>0</v>
      </c>
      <c r="V100" s="3">
        <v>0</v>
      </c>
      <c r="W100" s="3">
        <f>SUM(Table3[[#This Row],[RN Hours Contract]:[Med Aide Hours Contract]])</f>
        <v>6.7333333333333334</v>
      </c>
      <c r="X100" s="3">
        <v>3.6666666666666665</v>
      </c>
      <c r="Y100" s="3">
        <v>0.8</v>
      </c>
      <c r="Z100" s="3">
        <v>0</v>
      </c>
      <c r="AA100" s="3">
        <v>0</v>
      </c>
      <c r="AB100" s="3">
        <v>0</v>
      </c>
      <c r="AC100" s="3">
        <v>2.2666666666666666</v>
      </c>
      <c r="AD100" s="3">
        <v>0</v>
      </c>
      <c r="AE100" s="3">
        <v>0</v>
      </c>
      <c r="AF100" t="s">
        <v>98</v>
      </c>
      <c r="AG100" s="13">
        <v>5</v>
      </c>
      <c r="AQ100"/>
    </row>
    <row r="101" spans="1:43" x14ac:dyDescent="0.2">
      <c r="A101" t="s">
        <v>352</v>
      </c>
      <c r="B101" t="s">
        <v>455</v>
      </c>
      <c r="C101" t="s">
        <v>813</v>
      </c>
      <c r="D101" t="s">
        <v>973</v>
      </c>
      <c r="E101" s="3">
        <v>103.47777777777777</v>
      </c>
      <c r="F101" s="3">
        <f>Table3[[#This Row],[Total Hours Nurse Staffing]]/Table3[[#This Row],[MDS Census]]</f>
        <v>4.8720068721142491</v>
      </c>
      <c r="G101" s="3">
        <f>Table3[[#This Row],[Total Direct Care Staff Hours]]/Table3[[#This Row],[MDS Census]]</f>
        <v>4.6385697412219482</v>
      </c>
      <c r="H101" s="3">
        <f>Table3[[#This Row],[Total RN Hours (w/ Admin, DON)]]/Table3[[#This Row],[MDS Census]]</f>
        <v>1.5407763341565552</v>
      </c>
      <c r="I101" s="3">
        <f>Table3[[#This Row],[RN Hours (excl. Admin, DON)]]/Table3[[#This Row],[MDS Census]]</f>
        <v>1.3073392032642543</v>
      </c>
      <c r="J101" s="3">
        <f t="shared" si="2"/>
        <v>504.14444444444445</v>
      </c>
      <c r="K101" s="3">
        <f>SUM(Table3[[#This Row],[RN Hours (excl. Admin, DON)]], Table3[[#This Row],[LPN Hours (excl. Admin)]], Table3[[#This Row],[CNA Hours]], Table3[[#This Row],[NA TR Hours]], Table3[[#This Row],[Med Aide/Tech Hours]])</f>
        <v>479.98888888888888</v>
      </c>
      <c r="L101" s="3">
        <f>SUM(Table3[[#This Row],[RN Hours (excl. Admin, DON)]:[RN DON Hours]])</f>
        <v>159.4361111111111</v>
      </c>
      <c r="M101" s="3">
        <v>135.28055555555557</v>
      </c>
      <c r="N101" s="3">
        <v>18.911111111111111</v>
      </c>
      <c r="O101" s="3">
        <v>5.2444444444444445</v>
      </c>
      <c r="P101" s="3">
        <f>SUM(Table3[[#This Row],[LPN Hours (excl. Admin)]:[LPN Admin Hours]])</f>
        <v>72.544444444444451</v>
      </c>
      <c r="Q101" s="3">
        <v>72.544444444444451</v>
      </c>
      <c r="R101" s="3">
        <v>0</v>
      </c>
      <c r="S101" s="3">
        <f>SUM(Table3[[#This Row],[CNA Hours]], Table3[[#This Row],[NA TR Hours]], Table3[[#This Row],[Med Aide/Tech Hours]])</f>
        <v>272.16388888888889</v>
      </c>
      <c r="T101" s="3">
        <v>235.85277777777779</v>
      </c>
      <c r="U101" s="3">
        <v>19.219444444444445</v>
      </c>
      <c r="V101" s="3">
        <v>17.091666666666665</v>
      </c>
      <c r="W101" s="3">
        <f>SUM(Table3[[#This Row],[RN Hours Contract]:[Med Aide Hours Contract]])</f>
        <v>31.802777777777777</v>
      </c>
      <c r="X101" s="3">
        <v>0.80277777777777781</v>
      </c>
      <c r="Y101" s="3">
        <v>0</v>
      </c>
      <c r="Z101" s="3">
        <v>0</v>
      </c>
      <c r="AA101" s="3">
        <v>0</v>
      </c>
      <c r="AB101" s="3">
        <v>0</v>
      </c>
      <c r="AC101" s="3">
        <v>31</v>
      </c>
      <c r="AD101" s="3">
        <v>0</v>
      </c>
      <c r="AE101" s="3">
        <v>0</v>
      </c>
      <c r="AF101" t="s">
        <v>99</v>
      </c>
      <c r="AG101" s="13">
        <v>5</v>
      </c>
      <c r="AQ101"/>
    </row>
    <row r="102" spans="1:43" x14ac:dyDescent="0.2">
      <c r="A102" t="s">
        <v>352</v>
      </c>
      <c r="B102" t="s">
        <v>456</v>
      </c>
      <c r="C102" t="s">
        <v>814</v>
      </c>
      <c r="D102" t="s">
        <v>984</v>
      </c>
      <c r="E102" s="3">
        <v>31.466666666666665</v>
      </c>
      <c r="F102" s="3">
        <f>Table3[[#This Row],[Total Hours Nurse Staffing]]/Table3[[#This Row],[MDS Census]]</f>
        <v>3.6565360169491528</v>
      </c>
      <c r="G102" s="3">
        <f>Table3[[#This Row],[Total Direct Care Staff Hours]]/Table3[[#This Row],[MDS Census]]</f>
        <v>2.9783721751412426</v>
      </c>
      <c r="H102" s="3">
        <f>Table3[[#This Row],[Total RN Hours (w/ Admin, DON)]]/Table3[[#This Row],[MDS Census]]</f>
        <v>0.84606638418079105</v>
      </c>
      <c r="I102" s="3">
        <f>Table3[[#This Row],[RN Hours (excl. Admin, DON)]]/Table3[[#This Row],[MDS Census]]</f>
        <v>0.16790254237288135</v>
      </c>
      <c r="J102" s="3">
        <f t="shared" si="2"/>
        <v>115.059</v>
      </c>
      <c r="K102" s="3">
        <f>SUM(Table3[[#This Row],[RN Hours (excl. Admin, DON)]], Table3[[#This Row],[LPN Hours (excl. Admin)]], Table3[[#This Row],[CNA Hours]], Table3[[#This Row],[NA TR Hours]], Table3[[#This Row],[Med Aide/Tech Hours]])</f>
        <v>93.719444444444434</v>
      </c>
      <c r="L102" s="3">
        <f>SUM(Table3[[#This Row],[RN Hours (excl. Admin, DON)]:[RN DON Hours]])</f>
        <v>26.622888888888891</v>
      </c>
      <c r="M102" s="3">
        <v>5.2833333333333332</v>
      </c>
      <c r="N102" s="3">
        <v>16.361777777777778</v>
      </c>
      <c r="O102" s="3">
        <v>4.9777777777777779</v>
      </c>
      <c r="P102" s="3">
        <f>SUM(Table3[[#This Row],[LPN Hours (excl. Admin)]:[LPN Admin Hours]])</f>
        <v>38.097222222222221</v>
      </c>
      <c r="Q102" s="3">
        <v>38.097222222222221</v>
      </c>
      <c r="R102" s="3">
        <v>0</v>
      </c>
      <c r="S102" s="3">
        <f>SUM(Table3[[#This Row],[CNA Hours]], Table3[[#This Row],[NA TR Hours]], Table3[[#This Row],[Med Aide/Tech Hours]])</f>
        <v>50.338888888888889</v>
      </c>
      <c r="T102" s="3">
        <v>50.338888888888889</v>
      </c>
      <c r="U102" s="3">
        <v>0</v>
      </c>
      <c r="V102" s="3">
        <v>0</v>
      </c>
      <c r="W102" s="3">
        <f>SUM(Table3[[#This Row],[RN Hours Contract]:[Med Aide Hours Contract]])</f>
        <v>0.51666666666666672</v>
      </c>
      <c r="X102" s="3">
        <v>0.43333333333333335</v>
      </c>
      <c r="Y102" s="3">
        <v>0</v>
      </c>
      <c r="Z102" s="3">
        <v>0</v>
      </c>
      <c r="AA102" s="3">
        <v>0</v>
      </c>
      <c r="AB102" s="3">
        <v>0</v>
      </c>
      <c r="AC102" s="3">
        <v>8.3333333333333329E-2</v>
      </c>
      <c r="AD102" s="3">
        <v>0</v>
      </c>
      <c r="AE102" s="3">
        <v>0</v>
      </c>
      <c r="AF102" t="s">
        <v>100</v>
      </c>
      <c r="AG102" s="13">
        <v>5</v>
      </c>
      <c r="AQ102"/>
    </row>
    <row r="103" spans="1:43" x14ac:dyDescent="0.2">
      <c r="A103" t="s">
        <v>352</v>
      </c>
      <c r="B103" t="s">
        <v>457</v>
      </c>
      <c r="C103" t="s">
        <v>738</v>
      </c>
      <c r="D103" t="s">
        <v>981</v>
      </c>
      <c r="E103" s="3">
        <v>25.988888888888887</v>
      </c>
      <c r="F103" s="3">
        <f>Table3[[#This Row],[Total Hours Nurse Staffing]]/Table3[[#This Row],[MDS Census]]</f>
        <v>3.6460495938435233</v>
      </c>
      <c r="G103" s="3">
        <f>Table3[[#This Row],[Total Direct Care Staff Hours]]/Table3[[#This Row],[MDS Census]]</f>
        <v>3.3724283882000861</v>
      </c>
      <c r="H103" s="3">
        <f>Table3[[#This Row],[Total RN Hours (w/ Admin, DON)]]/Table3[[#This Row],[MDS Census]]</f>
        <v>1.3769944420692606</v>
      </c>
      <c r="I103" s="3">
        <f>Table3[[#This Row],[RN Hours (excl. Admin, DON)]]/Table3[[#This Row],[MDS Census]]</f>
        <v>1.1033732364258231</v>
      </c>
      <c r="J103" s="3">
        <f t="shared" si="2"/>
        <v>94.756777777777785</v>
      </c>
      <c r="K103" s="3">
        <f>SUM(Table3[[#This Row],[RN Hours (excl. Admin, DON)]], Table3[[#This Row],[LPN Hours (excl. Admin)]], Table3[[#This Row],[CNA Hours]], Table3[[#This Row],[NA TR Hours]], Table3[[#This Row],[Med Aide/Tech Hours]])</f>
        <v>87.645666666666671</v>
      </c>
      <c r="L103" s="3">
        <f>SUM(Table3[[#This Row],[RN Hours (excl. Admin, DON)]:[RN DON Hours]])</f>
        <v>35.786555555555559</v>
      </c>
      <c r="M103" s="3">
        <v>28.675444444444445</v>
      </c>
      <c r="N103" s="3">
        <v>1.5111111111111111</v>
      </c>
      <c r="O103" s="3">
        <v>5.6</v>
      </c>
      <c r="P103" s="3">
        <f>SUM(Table3[[#This Row],[LPN Hours (excl. Admin)]:[LPN Admin Hours]])</f>
        <v>11.335222222222221</v>
      </c>
      <c r="Q103" s="3">
        <v>11.335222222222221</v>
      </c>
      <c r="R103" s="3">
        <v>0</v>
      </c>
      <c r="S103" s="3">
        <f>SUM(Table3[[#This Row],[CNA Hours]], Table3[[#This Row],[NA TR Hours]], Table3[[#This Row],[Med Aide/Tech Hours]])</f>
        <v>47.635000000000005</v>
      </c>
      <c r="T103" s="3">
        <v>35.413000000000004</v>
      </c>
      <c r="U103" s="3">
        <v>1.8328888888888892</v>
      </c>
      <c r="V103" s="3">
        <v>10.389111111111113</v>
      </c>
      <c r="W103" s="3">
        <f>SUM(Table3[[#This Row],[RN Hours Contract]:[Med Aide Hours Contract]])</f>
        <v>2.4885555555555556</v>
      </c>
      <c r="X103" s="3">
        <v>0</v>
      </c>
      <c r="Y103" s="3">
        <v>0</v>
      </c>
      <c r="Z103" s="3">
        <v>0</v>
      </c>
      <c r="AA103" s="3">
        <v>0.55000000000000004</v>
      </c>
      <c r="AB103" s="3">
        <v>0</v>
      </c>
      <c r="AC103" s="3">
        <v>1.9385555555555556</v>
      </c>
      <c r="AD103" s="3">
        <v>0</v>
      </c>
      <c r="AE103" s="3">
        <v>0</v>
      </c>
      <c r="AF103" t="s">
        <v>101</v>
      </c>
      <c r="AG103" s="13">
        <v>5</v>
      </c>
      <c r="AQ103"/>
    </row>
    <row r="104" spans="1:43" x14ac:dyDescent="0.2">
      <c r="A104" t="s">
        <v>352</v>
      </c>
      <c r="B104" t="s">
        <v>458</v>
      </c>
      <c r="C104" t="s">
        <v>815</v>
      </c>
      <c r="D104" t="s">
        <v>961</v>
      </c>
      <c r="E104" s="3">
        <v>43.322222222222223</v>
      </c>
      <c r="F104" s="3">
        <f>Table3[[#This Row],[Total Hours Nurse Staffing]]/Table3[[#This Row],[MDS Census]]</f>
        <v>4.4462041549115163</v>
      </c>
      <c r="G104" s="3">
        <f>Table3[[#This Row],[Total Direct Care Staff Hours]]/Table3[[#This Row],[MDS Census]]</f>
        <v>3.875993844575532</v>
      </c>
      <c r="H104" s="3">
        <f>Table3[[#This Row],[Total RN Hours (w/ Admin, DON)]]/Table3[[#This Row],[MDS Census]]</f>
        <v>0.6917158245704027</v>
      </c>
      <c r="I104" s="3">
        <f>Table3[[#This Row],[RN Hours (excl. Admin, DON)]]/Table3[[#This Row],[MDS Census]]</f>
        <v>0.12150551423441909</v>
      </c>
      <c r="J104" s="3">
        <f t="shared" si="2"/>
        <v>192.61944444444447</v>
      </c>
      <c r="K104" s="3">
        <f>SUM(Table3[[#This Row],[RN Hours (excl. Admin, DON)]], Table3[[#This Row],[LPN Hours (excl. Admin)]], Table3[[#This Row],[CNA Hours]], Table3[[#This Row],[NA TR Hours]], Table3[[#This Row],[Med Aide/Tech Hours]])</f>
        <v>167.91666666666666</v>
      </c>
      <c r="L104" s="3">
        <f>SUM(Table3[[#This Row],[RN Hours (excl. Admin, DON)]:[RN DON Hours]])</f>
        <v>29.966666666666669</v>
      </c>
      <c r="M104" s="3">
        <v>5.2638888888888893</v>
      </c>
      <c r="N104" s="3">
        <v>20.358333333333334</v>
      </c>
      <c r="O104" s="3">
        <v>4.3444444444444441</v>
      </c>
      <c r="P104" s="3">
        <f>SUM(Table3[[#This Row],[LPN Hours (excl. Admin)]:[LPN Admin Hours]])</f>
        <v>39.147222222222226</v>
      </c>
      <c r="Q104" s="3">
        <v>39.147222222222226</v>
      </c>
      <c r="R104" s="3">
        <v>0</v>
      </c>
      <c r="S104" s="3">
        <f>SUM(Table3[[#This Row],[CNA Hours]], Table3[[#This Row],[NA TR Hours]], Table3[[#This Row],[Med Aide/Tech Hours]])</f>
        <v>123.50555555555556</v>
      </c>
      <c r="T104" s="3">
        <v>110.24722222222222</v>
      </c>
      <c r="U104" s="3">
        <v>2.2055555555555557</v>
      </c>
      <c r="V104" s="3">
        <v>11.052777777777777</v>
      </c>
      <c r="W104" s="3">
        <f>SUM(Table3[[#This Row],[RN Hours Contract]:[Med Aide Hours Contract]])</f>
        <v>0</v>
      </c>
      <c r="X104" s="3">
        <v>0</v>
      </c>
      <c r="Y104" s="3">
        <v>0</v>
      </c>
      <c r="Z104" s="3">
        <v>0</v>
      </c>
      <c r="AA104" s="3">
        <v>0</v>
      </c>
      <c r="AB104" s="3">
        <v>0</v>
      </c>
      <c r="AC104" s="3">
        <v>0</v>
      </c>
      <c r="AD104" s="3">
        <v>0</v>
      </c>
      <c r="AE104" s="3">
        <v>0</v>
      </c>
      <c r="AF104" t="s">
        <v>102</v>
      </c>
      <c r="AG104" s="13">
        <v>5</v>
      </c>
      <c r="AQ104"/>
    </row>
    <row r="105" spans="1:43" x14ac:dyDescent="0.2">
      <c r="A105" t="s">
        <v>352</v>
      </c>
      <c r="B105" t="s">
        <v>459</v>
      </c>
      <c r="C105" t="s">
        <v>769</v>
      </c>
      <c r="D105" t="s">
        <v>973</v>
      </c>
      <c r="E105" s="3">
        <v>82.188888888888883</v>
      </c>
      <c r="F105" s="3">
        <f>Table3[[#This Row],[Total Hours Nurse Staffing]]/Table3[[#This Row],[MDS Census]]</f>
        <v>5.2311977828849532</v>
      </c>
      <c r="G105" s="3">
        <f>Table3[[#This Row],[Total Direct Care Staff Hours]]/Table3[[#This Row],[MDS Census]]</f>
        <v>4.9252683520346086</v>
      </c>
      <c r="H105" s="3">
        <f>Table3[[#This Row],[Total RN Hours (w/ Admin, DON)]]/Table3[[#This Row],[MDS Census]]</f>
        <v>1.586398539948628</v>
      </c>
      <c r="I105" s="3">
        <f>Table3[[#This Row],[RN Hours (excl. Admin, DON)]]/Table3[[#This Row],[MDS Census]]</f>
        <v>1.2804691090982832</v>
      </c>
      <c r="J105" s="3">
        <f t="shared" si="2"/>
        <v>429.94633333333331</v>
      </c>
      <c r="K105" s="3">
        <f>SUM(Table3[[#This Row],[RN Hours (excl. Admin, DON)]], Table3[[#This Row],[LPN Hours (excl. Admin)]], Table3[[#This Row],[CNA Hours]], Table3[[#This Row],[NA TR Hours]], Table3[[#This Row],[Med Aide/Tech Hours]])</f>
        <v>404.80233333333331</v>
      </c>
      <c r="L105" s="3">
        <f>SUM(Table3[[#This Row],[RN Hours (excl. Admin, DON)]:[RN DON Hours]])</f>
        <v>130.38433333333333</v>
      </c>
      <c r="M105" s="3">
        <v>105.24033333333333</v>
      </c>
      <c r="N105" s="3">
        <v>20.196777777777779</v>
      </c>
      <c r="O105" s="3">
        <v>4.947222222222222</v>
      </c>
      <c r="P105" s="3">
        <f>SUM(Table3[[#This Row],[LPN Hours (excl. Admin)]:[LPN Admin Hours]])</f>
        <v>65.37</v>
      </c>
      <c r="Q105" s="3">
        <v>65.37</v>
      </c>
      <c r="R105" s="3">
        <v>0</v>
      </c>
      <c r="S105" s="3">
        <f>SUM(Table3[[#This Row],[CNA Hours]], Table3[[#This Row],[NA TR Hours]], Table3[[#This Row],[Med Aide/Tech Hours]])</f>
        <v>234.19200000000001</v>
      </c>
      <c r="T105" s="3">
        <v>224.12777777777777</v>
      </c>
      <c r="U105" s="3">
        <v>6.777777777777777E-2</v>
      </c>
      <c r="V105" s="3">
        <v>9.996444444444446</v>
      </c>
      <c r="W105" s="3">
        <f>SUM(Table3[[#This Row],[RN Hours Contract]:[Med Aide Hours Contract]])</f>
        <v>0</v>
      </c>
      <c r="X105" s="3">
        <v>0</v>
      </c>
      <c r="Y105" s="3">
        <v>0</v>
      </c>
      <c r="Z105" s="3">
        <v>0</v>
      </c>
      <c r="AA105" s="3">
        <v>0</v>
      </c>
      <c r="AB105" s="3">
        <v>0</v>
      </c>
      <c r="AC105" s="3">
        <v>0</v>
      </c>
      <c r="AD105" s="3">
        <v>0</v>
      </c>
      <c r="AE105" s="3">
        <v>0</v>
      </c>
      <c r="AF105" t="s">
        <v>103</v>
      </c>
      <c r="AG105" s="13">
        <v>5</v>
      </c>
      <c r="AQ105"/>
    </row>
    <row r="106" spans="1:43" x14ac:dyDescent="0.2">
      <c r="A106" t="s">
        <v>352</v>
      </c>
      <c r="B106" t="s">
        <v>460</v>
      </c>
      <c r="C106" t="s">
        <v>816</v>
      </c>
      <c r="D106" t="s">
        <v>975</v>
      </c>
      <c r="E106" s="3">
        <v>51.43333333333333</v>
      </c>
      <c r="F106" s="3">
        <f>Table3[[#This Row],[Total Hours Nurse Staffing]]/Table3[[#This Row],[MDS Census]]</f>
        <v>4.5045906243249085</v>
      </c>
      <c r="G106" s="3">
        <f>Table3[[#This Row],[Total Direct Care Staff Hours]]/Table3[[#This Row],[MDS Census]]</f>
        <v>4.1619680276517617</v>
      </c>
      <c r="H106" s="3">
        <f>Table3[[#This Row],[Total RN Hours (w/ Admin, DON)]]/Table3[[#This Row],[MDS Census]]</f>
        <v>0.98968459710520651</v>
      </c>
      <c r="I106" s="3">
        <f>Table3[[#This Row],[RN Hours (excl. Admin, DON)]]/Table3[[#This Row],[MDS Census]]</f>
        <v>0.64706200043205886</v>
      </c>
      <c r="J106" s="3">
        <f t="shared" si="2"/>
        <v>231.68611111111113</v>
      </c>
      <c r="K106" s="3">
        <f>SUM(Table3[[#This Row],[RN Hours (excl. Admin, DON)]], Table3[[#This Row],[LPN Hours (excl. Admin)]], Table3[[#This Row],[CNA Hours]], Table3[[#This Row],[NA TR Hours]], Table3[[#This Row],[Med Aide/Tech Hours]])</f>
        <v>214.06388888888893</v>
      </c>
      <c r="L106" s="3">
        <f>SUM(Table3[[#This Row],[RN Hours (excl. Admin, DON)]:[RN DON Hours]])</f>
        <v>50.902777777777786</v>
      </c>
      <c r="M106" s="3">
        <v>33.280555555555559</v>
      </c>
      <c r="N106" s="3">
        <v>17.622222222222224</v>
      </c>
      <c r="O106" s="3">
        <v>0</v>
      </c>
      <c r="P106" s="3">
        <f>SUM(Table3[[#This Row],[LPN Hours (excl. Admin)]:[LPN Admin Hours]])</f>
        <v>19.530555555555555</v>
      </c>
      <c r="Q106" s="3">
        <v>19.530555555555555</v>
      </c>
      <c r="R106" s="3">
        <v>0</v>
      </c>
      <c r="S106" s="3">
        <f>SUM(Table3[[#This Row],[CNA Hours]], Table3[[#This Row],[NA TR Hours]], Table3[[#This Row],[Med Aide/Tech Hours]])</f>
        <v>161.25277777777779</v>
      </c>
      <c r="T106" s="3">
        <v>128.80833333333334</v>
      </c>
      <c r="U106" s="3">
        <v>0</v>
      </c>
      <c r="V106" s="3">
        <v>32.444444444444443</v>
      </c>
      <c r="W106" s="3">
        <f>SUM(Table3[[#This Row],[RN Hours Contract]:[Med Aide Hours Contract]])</f>
        <v>0</v>
      </c>
      <c r="X106" s="3">
        <v>0</v>
      </c>
      <c r="Y106" s="3">
        <v>0</v>
      </c>
      <c r="Z106" s="3">
        <v>0</v>
      </c>
      <c r="AA106" s="3">
        <v>0</v>
      </c>
      <c r="AB106" s="3">
        <v>0</v>
      </c>
      <c r="AC106" s="3">
        <v>0</v>
      </c>
      <c r="AD106" s="3">
        <v>0</v>
      </c>
      <c r="AE106" s="3">
        <v>0</v>
      </c>
      <c r="AF106" t="s">
        <v>104</v>
      </c>
      <c r="AG106" s="13">
        <v>5</v>
      </c>
      <c r="AQ106"/>
    </row>
    <row r="107" spans="1:43" x14ac:dyDescent="0.2">
      <c r="A107" t="s">
        <v>352</v>
      </c>
      <c r="B107" t="s">
        <v>461</v>
      </c>
      <c r="C107" t="s">
        <v>708</v>
      </c>
      <c r="D107" t="s">
        <v>985</v>
      </c>
      <c r="E107" s="3">
        <v>31.611111111111111</v>
      </c>
      <c r="F107" s="3">
        <f>Table3[[#This Row],[Total Hours Nurse Staffing]]/Table3[[#This Row],[MDS Census]]</f>
        <v>5.2962917398945519</v>
      </c>
      <c r="G107" s="3">
        <f>Table3[[#This Row],[Total Direct Care Staff Hours]]/Table3[[#This Row],[MDS Census]]</f>
        <v>5.1360105448154654</v>
      </c>
      <c r="H107" s="3">
        <f>Table3[[#This Row],[Total RN Hours (w/ Admin, DON)]]/Table3[[#This Row],[MDS Census]]</f>
        <v>0.68471001757469252</v>
      </c>
      <c r="I107" s="3">
        <f>Table3[[#This Row],[RN Hours (excl. Admin, DON)]]/Table3[[#This Row],[MDS Census]]</f>
        <v>0.52442882249560641</v>
      </c>
      <c r="J107" s="3">
        <f t="shared" si="2"/>
        <v>167.42166666666668</v>
      </c>
      <c r="K107" s="3">
        <f>SUM(Table3[[#This Row],[RN Hours (excl. Admin, DON)]], Table3[[#This Row],[LPN Hours (excl. Admin)]], Table3[[#This Row],[CNA Hours]], Table3[[#This Row],[NA TR Hours]], Table3[[#This Row],[Med Aide/Tech Hours]])</f>
        <v>162.35499999999999</v>
      </c>
      <c r="L107" s="3">
        <f>SUM(Table3[[#This Row],[RN Hours (excl. Admin, DON)]:[RN DON Hours]])</f>
        <v>21.644444444444446</v>
      </c>
      <c r="M107" s="3">
        <v>16.577777777777779</v>
      </c>
      <c r="N107" s="3">
        <v>0</v>
      </c>
      <c r="O107" s="3">
        <v>5.0666666666666664</v>
      </c>
      <c r="P107" s="3">
        <f>SUM(Table3[[#This Row],[LPN Hours (excl. Admin)]:[LPN Admin Hours]])</f>
        <v>30.694111111111109</v>
      </c>
      <c r="Q107" s="3">
        <v>30.694111111111109</v>
      </c>
      <c r="R107" s="3">
        <v>0</v>
      </c>
      <c r="S107" s="3">
        <f>SUM(Table3[[#This Row],[CNA Hours]], Table3[[#This Row],[NA TR Hours]], Table3[[#This Row],[Med Aide/Tech Hours]])</f>
        <v>115.08311111111111</v>
      </c>
      <c r="T107" s="3">
        <v>93.327555555555548</v>
      </c>
      <c r="U107" s="3">
        <v>0</v>
      </c>
      <c r="V107" s="3">
        <v>21.755555555555556</v>
      </c>
      <c r="W107" s="3">
        <f>SUM(Table3[[#This Row],[RN Hours Contract]:[Med Aide Hours Contract]])</f>
        <v>0</v>
      </c>
      <c r="X107" s="3">
        <v>0</v>
      </c>
      <c r="Y107" s="3">
        <v>0</v>
      </c>
      <c r="Z107" s="3">
        <v>0</v>
      </c>
      <c r="AA107" s="3">
        <v>0</v>
      </c>
      <c r="AB107" s="3">
        <v>0</v>
      </c>
      <c r="AC107" s="3">
        <v>0</v>
      </c>
      <c r="AD107" s="3">
        <v>0</v>
      </c>
      <c r="AE107" s="3">
        <v>0</v>
      </c>
      <c r="AF107" t="s">
        <v>105</v>
      </c>
      <c r="AG107" s="13">
        <v>5</v>
      </c>
      <c r="AQ107"/>
    </row>
    <row r="108" spans="1:43" x14ac:dyDescent="0.2">
      <c r="A108" t="s">
        <v>352</v>
      </c>
      <c r="B108" t="s">
        <v>462</v>
      </c>
      <c r="C108" t="s">
        <v>748</v>
      </c>
      <c r="D108" t="s">
        <v>999</v>
      </c>
      <c r="E108" s="3">
        <v>19.377777777777776</v>
      </c>
      <c r="F108" s="3">
        <f>Table3[[#This Row],[Total Hours Nurse Staffing]]/Table3[[#This Row],[MDS Census]]</f>
        <v>4.1370527522935783</v>
      </c>
      <c r="G108" s="3">
        <f>Table3[[#This Row],[Total Direct Care Staff Hours]]/Table3[[#This Row],[MDS Census]]</f>
        <v>3.6989220183486244</v>
      </c>
      <c r="H108" s="3">
        <f>Table3[[#This Row],[Total RN Hours (w/ Admin, DON)]]/Table3[[#This Row],[MDS Census]]</f>
        <v>1.3271502293577984</v>
      </c>
      <c r="I108" s="3">
        <f>Table3[[#This Row],[RN Hours (excl. Admin, DON)]]/Table3[[#This Row],[MDS Census]]</f>
        <v>0.8890194954128442</v>
      </c>
      <c r="J108" s="3">
        <f t="shared" si="2"/>
        <v>80.166888888888892</v>
      </c>
      <c r="K108" s="3">
        <f>SUM(Table3[[#This Row],[RN Hours (excl. Admin, DON)]], Table3[[#This Row],[LPN Hours (excl. Admin)]], Table3[[#This Row],[CNA Hours]], Table3[[#This Row],[NA TR Hours]], Table3[[#This Row],[Med Aide/Tech Hours]])</f>
        <v>71.676888888888897</v>
      </c>
      <c r="L108" s="3">
        <f>SUM(Table3[[#This Row],[RN Hours (excl. Admin, DON)]:[RN DON Hours]])</f>
        <v>25.717222222222226</v>
      </c>
      <c r="M108" s="3">
        <v>17.227222222222224</v>
      </c>
      <c r="N108" s="3">
        <v>2.8899999999999997</v>
      </c>
      <c r="O108" s="3">
        <v>5.6</v>
      </c>
      <c r="P108" s="3">
        <f>SUM(Table3[[#This Row],[LPN Hours (excl. Admin)]:[LPN Admin Hours]])</f>
        <v>16.016333333333332</v>
      </c>
      <c r="Q108" s="3">
        <v>16.016333333333332</v>
      </c>
      <c r="R108" s="3">
        <v>0</v>
      </c>
      <c r="S108" s="3">
        <f>SUM(Table3[[#This Row],[CNA Hours]], Table3[[#This Row],[NA TR Hours]], Table3[[#This Row],[Med Aide/Tech Hours]])</f>
        <v>38.433333333333337</v>
      </c>
      <c r="T108" s="3">
        <v>31.827888888888893</v>
      </c>
      <c r="U108" s="3">
        <v>0</v>
      </c>
      <c r="V108" s="3">
        <v>6.6054444444444433</v>
      </c>
      <c r="W108" s="3">
        <f>SUM(Table3[[#This Row],[RN Hours Contract]:[Med Aide Hours Contract]])</f>
        <v>0</v>
      </c>
      <c r="X108" s="3">
        <v>0</v>
      </c>
      <c r="Y108" s="3">
        <v>0</v>
      </c>
      <c r="Z108" s="3">
        <v>0</v>
      </c>
      <c r="AA108" s="3">
        <v>0</v>
      </c>
      <c r="AB108" s="3">
        <v>0</v>
      </c>
      <c r="AC108" s="3">
        <v>0</v>
      </c>
      <c r="AD108" s="3">
        <v>0</v>
      </c>
      <c r="AE108" s="3">
        <v>0</v>
      </c>
      <c r="AF108" t="s">
        <v>106</v>
      </c>
      <c r="AG108" s="13">
        <v>5</v>
      </c>
      <c r="AQ108"/>
    </row>
    <row r="109" spans="1:43" x14ac:dyDescent="0.2">
      <c r="A109" t="s">
        <v>352</v>
      </c>
      <c r="B109" t="s">
        <v>463</v>
      </c>
      <c r="C109" t="s">
        <v>817</v>
      </c>
      <c r="D109" t="s">
        <v>957</v>
      </c>
      <c r="E109" s="3">
        <v>17.133333333333333</v>
      </c>
      <c r="F109" s="3">
        <f>Table3[[#This Row],[Total Hours Nurse Staffing]]/Table3[[#This Row],[MDS Census]]</f>
        <v>4.0843060959792474</v>
      </c>
      <c r="G109" s="3">
        <f>Table3[[#This Row],[Total Direct Care Staff Hours]]/Table3[[#This Row],[MDS Census]]</f>
        <v>3.5930804150453954</v>
      </c>
      <c r="H109" s="3">
        <f>Table3[[#This Row],[Total RN Hours (w/ Admin, DON)]]/Table3[[#This Row],[MDS Census]]</f>
        <v>1.2058819714656288</v>
      </c>
      <c r="I109" s="3">
        <f>Table3[[#This Row],[RN Hours (excl. Admin, DON)]]/Table3[[#This Row],[MDS Census]]</f>
        <v>0.71465629053177693</v>
      </c>
      <c r="J109" s="3">
        <f t="shared" si="2"/>
        <v>69.977777777777774</v>
      </c>
      <c r="K109" s="3">
        <f>SUM(Table3[[#This Row],[RN Hours (excl. Admin, DON)]], Table3[[#This Row],[LPN Hours (excl. Admin)]], Table3[[#This Row],[CNA Hours]], Table3[[#This Row],[NA TR Hours]], Table3[[#This Row],[Med Aide/Tech Hours]])</f>
        <v>61.56144444444444</v>
      </c>
      <c r="L109" s="3">
        <f>SUM(Table3[[#This Row],[RN Hours (excl. Admin, DON)]:[RN DON Hours]])</f>
        <v>20.660777777777774</v>
      </c>
      <c r="M109" s="3">
        <v>12.244444444444444</v>
      </c>
      <c r="N109" s="3">
        <v>2.7472222222222222</v>
      </c>
      <c r="O109" s="3">
        <v>5.6691111111111105</v>
      </c>
      <c r="P109" s="3">
        <f>SUM(Table3[[#This Row],[LPN Hours (excl. Admin)]:[LPN Admin Hours]])</f>
        <v>15.152777777777779</v>
      </c>
      <c r="Q109" s="3">
        <v>15.152777777777779</v>
      </c>
      <c r="R109" s="3">
        <v>0</v>
      </c>
      <c r="S109" s="3">
        <f>SUM(Table3[[#This Row],[CNA Hours]], Table3[[#This Row],[NA TR Hours]], Table3[[#This Row],[Med Aide/Tech Hours]])</f>
        <v>34.164222222222222</v>
      </c>
      <c r="T109" s="3">
        <v>32.208666666666666</v>
      </c>
      <c r="U109" s="3">
        <v>1.5833333333333333</v>
      </c>
      <c r="V109" s="3">
        <v>0.37222222222222223</v>
      </c>
      <c r="W109" s="3">
        <f>SUM(Table3[[#This Row],[RN Hours Contract]:[Med Aide Hours Contract]])</f>
        <v>12.238888888888889</v>
      </c>
      <c r="X109" s="3">
        <v>5.2666666666666666</v>
      </c>
      <c r="Y109" s="3">
        <v>0</v>
      </c>
      <c r="Z109" s="3">
        <v>1.6888888888888889</v>
      </c>
      <c r="AA109" s="3">
        <v>2.7166666666666668</v>
      </c>
      <c r="AB109" s="3">
        <v>0</v>
      </c>
      <c r="AC109" s="3">
        <v>2.5666666666666669</v>
      </c>
      <c r="AD109" s="3">
        <v>0</v>
      </c>
      <c r="AE109" s="3">
        <v>0</v>
      </c>
      <c r="AF109" t="s">
        <v>107</v>
      </c>
      <c r="AG109" s="13">
        <v>5</v>
      </c>
      <c r="AQ109"/>
    </row>
    <row r="110" spans="1:43" x14ac:dyDescent="0.2">
      <c r="A110" t="s">
        <v>352</v>
      </c>
      <c r="B110" t="s">
        <v>464</v>
      </c>
      <c r="C110" t="s">
        <v>818</v>
      </c>
      <c r="D110" t="s">
        <v>1000</v>
      </c>
      <c r="E110" s="3">
        <v>34.222222222222221</v>
      </c>
      <c r="F110" s="3">
        <f>Table3[[#This Row],[Total Hours Nurse Staffing]]/Table3[[#This Row],[MDS Census]]</f>
        <v>4.8192500000000003</v>
      </c>
      <c r="G110" s="3">
        <f>Table3[[#This Row],[Total Direct Care Staff Hours]]/Table3[[#This Row],[MDS Census]]</f>
        <v>4.3998538961038971</v>
      </c>
      <c r="H110" s="3">
        <f>Table3[[#This Row],[Total RN Hours (w/ Admin, DON)]]/Table3[[#This Row],[MDS Census]]</f>
        <v>0.99585714285714289</v>
      </c>
      <c r="I110" s="3">
        <f>Table3[[#This Row],[RN Hours (excl. Admin, DON)]]/Table3[[#This Row],[MDS Census]]</f>
        <v>0.57646103896103895</v>
      </c>
      <c r="J110" s="3">
        <f t="shared" si="2"/>
        <v>164.92544444444445</v>
      </c>
      <c r="K110" s="3">
        <f>SUM(Table3[[#This Row],[RN Hours (excl. Admin, DON)]], Table3[[#This Row],[LPN Hours (excl. Admin)]], Table3[[#This Row],[CNA Hours]], Table3[[#This Row],[NA TR Hours]], Table3[[#This Row],[Med Aide/Tech Hours]])</f>
        <v>150.57277777777782</v>
      </c>
      <c r="L110" s="3">
        <f>SUM(Table3[[#This Row],[RN Hours (excl. Admin, DON)]:[RN DON Hours]])</f>
        <v>34.080444444444446</v>
      </c>
      <c r="M110" s="3">
        <v>19.727777777777778</v>
      </c>
      <c r="N110" s="3">
        <v>10.947111111111111</v>
      </c>
      <c r="O110" s="3">
        <v>3.4055555555555554</v>
      </c>
      <c r="P110" s="3">
        <f>SUM(Table3[[#This Row],[LPN Hours (excl. Admin)]:[LPN Admin Hours]])</f>
        <v>26.963111111111111</v>
      </c>
      <c r="Q110" s="3">
        <v>26.963111111111111</v>
      </c>
      <c r="R110" s="3">
        <v>0</v>
      </c>
      <c r="S110" s="3">
        <f>SUM(Table3[[#This Row],[CNA Hours]], Table3[[#This Row],[NA TR Hours]], Table3[[#This Row],[Med Aide/Tech Hours]])</f>
        <v>103.88188888888889</v>
      </c>
      <c r="T110" s="3">
        <v>98.818000000000012</v>
      </c>
      <c r="U110" s="3">
        <v>0</v>
      </c>
      <c r="V110" s="3">
        <v>5.0638888888888891</v>
      </c>
      <c r="W110" s="3">
        <f>SUM(Table3[[#This Row],[RN Hours Contract]:[Med Aide Hours Contract]])</f>
        <v>1.5361111111111112</v>
      </c>
      <c r="X110" s="3">
        <v>0</v>
      </c>
      <c r="Y110" s="3">
        <v>1.5361111111111112</v>
      </c>
      <c r="Z110" s="3">
        <v>0</v>
      </c>
      <c r="AA110" s="3">
        <v>0</v>
      </c>
      <c r="AB110" s="3">
        <v>0</v>
      </c>
      <c r="AC110" s="3">
        <v>0</v>
      </c>
      <c r="AD110" s="3">
        <v>0</v>
      </c>
      <c r="AE110" s="3">
        <v>0</v>
      </c>
      <c r="AF110" t="s">
        <v>108</v>
      </c>
      <c r="AG110" s="13">
        <v>5</v>
      </c>
      <c r="AQ110"/>
    </row>
    <row r="111" spans="1:43" x14ac:dyDescent="0.2">
      <c r="A111" t="s">
        <v>352</v>
      </c>
      <c r="B111" t="s">
        <v>465</v>
      </c>
      <c r="C111" t="s">
        <v>819</v>
      </c>
      <c r="D111" t="s">
        <v>1001</v>
      </c>
      <c r="E111" s="3">
        <v>41.81111111111111</v>
      </c>
      <c r="F111" s="3">
        <f>Table3[[#This Row],[Total Hours Nurse Staffing]]/Table3[[#This Row],[MDS Census]]</f>
        <v>3.7529577464788741</v>
      </c>
      <c r="G111" s="3">
        <f>Table3[[#This Row],[Total Direct Care Staff Hours]]/Table3[[#This Row],[MDS Census]]</f>
        <v>3.4683231464257243</v>
      </c>
      <c r="H111" s="3">
        <f>Table3[[#This Row],[Total RN Hours (w/ Admin, DON)]]/Table3[[#This Row],[MDS Census]]</f>
        <v>1.2671246346000533</v>
      </c>
      <c r="I111" s="3">
        <f>Table3[[#This Row],[RN Hours (excl. Admin, DON)]]/Table3[[#This Row],[MDS Census]]</f>
        <v>0.98886792452830186</v>
      </c>
      <c r="J111" s="3">
        <f t="shared" si="2"/>
        <v>156.91533333333336</v>
      </c>
      <c r="K111" s="3">
        <f>SUM(Table3[[#This Row],[RN Hours (excl. Admin, DON)]], Table3[[#This Row],[LPN Hours (excl. Admin)]], Table3[[#This Row],[CNA Hours]], Table3[[#This Row],[NA TR Hours]], Table3[[#This Row],[Med Aide/Tech Hours]])</f>
        <v>145.01444444444445</v>
      </c>
      <c r="L111" s="3">
        <f>SUM(Table3[[#This Row],[RN Hours (excl. Admin, DON)]:[RN DON Hours]])</f>
        <v>52.979888888888894</v>
      </c>
      <c r="M111" s="3">
        <v>41.345666666666666</v>
      </c>
      <c r="N111" s="3">
        <v>6.0342222222222244</v>
      </c>
      <c r="O111" s="3">
        <v>5.6</v>
      </c>
      <c r="P111" s="3">
        <f>SUM(Table3[[#This Row],[LPN Hours (excl. Admin)]:[LPN Admin Hours]])</f>
        <v>29.622</v>
      </c>
      <c r="Q111" s="3">
        <v>29.355333333333334</v>
      </c>
      <c r="R111" s="3">
        <v>0.26666666666666666</v>
      </c>
      <c r="S111" s="3">
        <f>SUM(Table3[[#This Row],[CNA Hours]], Table3[[#This Row],[NA TR Hours]], Table3[[#This Row],[Med Aide/Tech Hours]])</f>
        <v>74.313444444444457</v>
      </c>
      <c r="T111" s="3">
        <v>73.163444444444451</v>
      </c>
      <c r="U111" s="3">
        <v>0</v>
      </c>
      <c r="V111" s="3">
        <v>1.1500000000000001</v>
      </c>
      <c r="W111" s="3">
        <f>SUM(Table3[[#This Row],[RN Hours Contract]:[Med Aide Hours Contract]])</f>
        <v>0.26666666666666666</v>
      </c>
      <c r="X111" s="3">
        <v>0</v>
      </c>
      <c r="Y111" s="3">
        <v>0</v>
      </c>
      <c r="Z111" s="3">
        <v>0</v>
      </c>
      <c r="AA111" s="3">
        <v>0</v>
      </c>
      <c r="AB111" s="3">
        <v>0.26666666666666666</v>
      </c>
      <c r="AC111" s="3">
        <v>0</v>
      </c>
      <c r="AD111" s="3">
        <v>0</v>
      </c>
      <c r="AE111" s="3">
        <v>0</v>
      </c>
      <c r="AF111" t="s">
        <v>109</v>
      </c>
      <c r="AG111" s="13">
        <v>5</v>
      </c>
      <c r="AQ111"/>
    </row>
    <row r="112" spans="1:43" x14ac:dyDescent="0.2">
      <c r="A112" t="s">
        <v>352</v>
      </c>
      <c r="B112" t="s">
        <v>466</v>
      </c>
      <c r="C112" t="s">
        <v>820</v>
      </c>
      <c r="D112" t="s">
        <v>1002</v>
      </c>
      <c r="E112" s="3">
        <v>35.866666666666667</v>
      </c>
      <c r="F112" s="3">
        <f>Table3[[#This Row],[Total Hours Nurse Staffing]]/Table3[[#This Row],[MDS Census]]</f>
        <v>5.2155018587360598</v>
      </c>
      <c r="G112" s="3">
        <f>Table3[[#This Row],[Total Direct Care Staff Hours]]/Table3[[#This Row],[MDS Census]]</f>
        <v>4.0726363073110283</v>
      </c>
      <c r="H112" s="3">
        <f>Table3[[#This Row],[Total RN Hours (w/ Admin, DON)]]/Table3[[#This Row],[MDS Census]]</f>
        <v>0.88062577447335821</v>
      </c>
      <c r="I112" s="3">
        <f>Table3[[#This Row],[RN Hours (excl. Admin, DON)]]/Table3[[#This Row],[MDS Census]]</f>
        <v>0.31570941759603466</v>
      </c>
      <c r="J112" s="3">
        <f t="shared" si="2"/>
        <v>187.06266666666667</v>
      </c>
      <c r="K112" s="3">
        <f>SUM(Table3[[#This Row],[RN Hours (excl. Admin, DON)]], Table3[[#This Row],[LPN Hours (excl. Admin)]], Table3[[#This Row],[CNA Hours]], Table3[[#This Row],[NA TR Hours]], Table3[[#This Row],[Med Aide/Tech Hours]])</f>
        <v>146.07188888888888</v>
      </c>
      <c r="L112" s="3">
        <f>SUM(Table3[[#This Row],[RN Hours (excl. Admin, DON)]:[RN DON Hours]])</f>
        <v>31.585111111111114</v>
      </c>
      <c r="M112" s="3">
        <v>11.323444444444444</v>
      </c>
      <c r="N112" s="3">
        <v>14.57277777777778</v>
      </c>
      <c r="O112" s="3">
        <v>5.6888888888888891</v>
      </c>
      <c r="P112" s="3">
        <f>SUM(Table3[[#This Row],[LPN Hours (excl. Admin)]:[LPN Admin Hours]])</f>
        <v>28.190444444444449</v>
      </c>
      <c r="Q112" s="3">
        <v>7.4613333333333332</v>
      </c>
      <c r="R112" s="3">
        <v>20.729111111111116</v>
      </c>
      <c r="S112" s="3">
        <f>SUM(Table3[[#This Row],[CNA Hours]], Table3[[#This Row],[NA TR Hours]], Table3[[#This Row],[Med Aide/Tech Hours]])</f>
        <v>127.28711111111112</v>
      </c>
      <c r="T112" s="3">
        <v>115.03744444444445</v>
      </c>
      <c r="U112" s="3">
        <v>0</v>
      </c>
      <c r="V112" s="3">
        <v>12.249666666666664</v>
      </c>
      <c r="W112" s="3">
        <f>SUM(Table3[[#This Row],[RN Hours Contract]:[Med Aide Hours Contract]])</f>
        <v>1.0681111111111112</v>
      </c>
      <c r="X112" s="3">
        <v>0.59588888888888891</v>
      </c>
      <c r="Y112" s="3">
        <v>0</v>
      </c>
      <c r="Z112" s="3">
        <v>0.17777777777777778</v>
      </c>
      <c r="AA112" s="3">
        <v>0</v>
      </c>
      <c r="AB112" s="3">
        <v>0.29444444444444445</v>
      </c>
      <c r="AC112" s="3">
        <v>0</v>
      </c>
      <c r="AD112" s="3">
        <v>0</v>
      </c>
      <c r="AE112" s="3">
        <v>0</v>
      </c>
      <c r="AF112" t="s">
        <v>110</v>
      </c>
      <c r="AG112" s="13">
        <v>5</v>
      </c>
      <c r="AQ112"/>
    </row>
    <row r="113" spans="1:43" x14ac:dyDescent="0.2">
      <c r="A113" t="s">
        <v>352</v>
      </c>
      <c r="B113" t="s">
        <v>467</v>
      </c>
      <c r="C113" t="s">
        <v>821</v>
      </c>
      <c r="D113" t="s">
        <v>949</v>
      </c>
      <c r="E113" s="3">
        <v>24.888888888888889</v>
      </c>
      <c r="F113" s="3">
        <f>Table3[[#This Row],[Total Hours Nurse Staffing]]/Table3[[#This Row],[MDS Census]]</f>
        <v>3.5714330357142856</v>
      </c>
      <c r="G113" s="3">
        <f>Table3[[#This Row],[Total Direct Care Staff Hours]]/Table3[[#This Row],[MDS Census]]</f>
        <v>3.1176383928571427</v>
      </c>
      <c r="H113" s="3">
        <f>Table3[[#This Row],[Total RN Hours (w/ Admin, DON)]]/Table3[[#This Row],[MDS Census]]</f>
        <v>1.5812991071428573</v>
      </c>
      <c r="I113" s="3">
        <f>Table3[[#This Row],[RN Hours (excl. Admin, DON)]]/Table3[[#This Row],[MDS Census]]</f>
        <v>1.1275044642857144</v>
      </c>
      <c r="J113" s="3">
        <f t="shared" si="2"/>
        <v>88.888999999999996</v>
      </c>
      <c r="K113" s="3">
        <f>SUM(Table3[[#This Row],[RN Hours (excl. Admin, DON)]], Table3[[#This Row],[LPN Hours (excl. Admin)]], Table3[[#This Row],[CNA Hours]], Table3[[#This Row],[NA TR Hours]], Table3[[#This Row],[Med Aide/Tech Hours]])</f>
        <v>77.594555555555559</v>
      </c>
      <c r="L113" s="3">
        <f>SUM(Table3[[#This Row],[RN Hours (excl. Admin, DON)]:[RN DON Hours]])</f>
        <v>39.356777777777779</v>
      </c>
      <c r="M113" s="3">
        <v>28.062333333333335</v>
      </c>
      <c r="N113" s="3">
        <v>5.6944444444444446</v>
      </c>
      <c r="O113" s="3">
        <v>5.6</v>
      </c>
      <c r="P113" s="3">
        <f>SUM(Table3[[#This Row],[LPN Hours (excl. Admin)]:[LPN Admin Hours]])</f>
        <v>7.9385555555555563</v>
      </c>
      <c r="Q113" s="3">
        <v>7.9385555555555563</v>
      </c>
      <c r="R113" s="3">
        <v>0</v>
      </c>
      <c r="S113" s="3">
        <f>SUM(Table3[[#This Row],[CNA Hours]], Table3[[#This Row],[NA TR Hours]], Table3[[#This Row],[Med Aide/Tech Hours]])</f>
        <v>41.593666666666664</v>
      </c>
      <c r="T113" s="3">
        <v>41.593666666666664</v>
      </c>
      <c r="U113" s="3">
        <v>0</v>
      </c>
      <c r="V113" s="3">
        <v>0</v>
      </c>
      <c r="W113" s="3">
        <f>SUM(Table3[[#This Row],[RN Hours Contract]:[Med Aide Hours Contract]])</f>
        <v>0</v>
      </c>
      <c r="X113" s="3">
        <v>0</v>
      </c>
      <c r="Y113" s="3">
        <v>0</v>
      </c>
      <c r="Z113" s="3">
        <v>0</v>
      </c>
      <c r="AA113" s="3">
        <v>0</v>
      </c>
      <c r="AB113" s="3">
        <v>0</v>
      </c>
      <c r="AC113" s="3">
        <v>0</v>
      </c>
      <c r="AD113" s="3">
        <v>0</v>
      </c>
      <c r="AE113" s="3">
        <v>0</v>
      </c>
      <c r="AF113" t="s">
        <v>111</v>
      </c>
      <c r="AG113" s="13">
        <v>5</v>
      </c>
      <c r="AQ113"/>
    </row>
    <row r="114" spans="1:43" x14ac:dyDescent="0.2">
      <c r="A114" t="s">
        <v>352</v>
      </c>
      <c r="B114" t="s">
        <v>468</v>
      </c>
      <c r="C114" t="s">
        <v>806</v>
      </c>
      <c r="D114" t="s">
        <v>982</v>
      </c>
      <c r="E114" s="3">
        <v>53.5</v>
      </c>
      <c r="F114" s="3">
        <f>Table3[[#This Row],[Total Hours Nurse Staffing]]/Table3[[#This Row],[MDS Census]]</f>
        <v>3.7850488058151606</v>
      </c>
      <c r="G114" s="3">
        <f>Table3[[#This Row],[Total Direct Care Staff Hours]]/Table3[[#This Row],[MDS Census]]</f>
        <v>3.4263842159916931</v>
      </c>
      <c r="H114" s="3">
        <f>Table3[[#This Row],[Total RN Hours (w/ Admin, DON)]]/Table3[[#This Row],[MDS Census]]</f>
        <v>1.1634911734164071</v>
      </c>
      <c r="I114" s="3">
        <f>Table3[[#This Row],[RN Hours (excl. Admin, DON)]]/Table3[[#This Row],[MDS Census]]</f>
        <v>0.88684942886812046</v>
      </c>
      <c r="J114" s="3">
        <f t="shared" si="2"/>
        <v>202.5001111111111</v>
      </c>
      <c r="K114" s="3">
        <f>SUM(Table3[[#This Row],[RN Hours (excl. Admin, DON)]], Table3[[#This Row],[LPN Hours (excl. Admin)]], Table3[[#This Row],[CNA Hours]], Table3[[#This Row],[NA TR Hours]], Table3[[#This Row],[Med Aide/Tech Hours]])</f>
        <v>183.31155555555557</v>
      </c>
      <c r="L114" s="3">
        <f>SUM(Table3[[#This Row],[RN Hours (excl. Admin, DON)]:[RN DON Hours]])</f>
        <v>62.24677777777778</v>
      </c>
      <c r="M114" s="3">
        <v>47.446444444444445</v>
      </c>
      <c r="N114" s="3">
        <v>9.2892222222222216</v>
      </c>
      <c r="O114" s="3">
        <v>5.5111111111111111</v>
      </c>
      <c r="P114" s="3">
        <f>SUM(Table3[[#This Row],[LPN Hours (excl. Admin)]:[LPN Admin Hours]])</f>
        <v>25.484555555555556</v>
      </c>
      <c r="Q114" s="3">
        <v>21.096333333333334</v>
      </c>
      <c r="R114" s="3">
        <v>4.3882222222222209</v>
      </c>
      <c r="S114" s="3">
        <f>SUM(Table3[[#This Row],[CNA Hours]], Table3[[#This Row],[NA TR Hours]], Table3[[#This Row],[Med Aide/Tech Hours]])</f>
        <v>114.76877777777777</v>
      </c>
      <c r="T114" s="3">
        <v>96.821333333333328</v>
      </c>
      <c r="U114" s="3">
        <v>0</v>
      </c>
      <c r="V114" s="3">
        <v>17.947444444444447</v>
      </c>
      <c r="W114" s="3">
        <f>SUM(Table3[[#This Row],[RN Hours Contract]:[Med Aide Hours Contract]])</f>
        <v>0</v>
      </c>
      <c r="X114" s="3">
        <v>0</v>
      </c>
      <c r="Y114" s="3">
        <v>0</v>
      </c>
      <c r="Z114" s="3">
        <v>0</v>
      </c>
      <c r="AA114" s="3">
        <v>0</v>
      </c>
      <c r="AB114" s="3">
        <v>0</v>
      </c>
      <c r="AC114" s="3">
        <v>0</v>
      </c>
      <c r="AD114" s="3">
        <v>0</v>
      </c>
      <c r="AE114" s="3">
        <v>0</v>
      </c>
      <c r="AF114" t="s">
        <v>112</v>
      </c>
      <c r="AG114" s="13">
        <v>5</v>
      </c>
      <c r="AQ114"/>
    </row>
    <row r="115" spans="1:43" x14ac:dyDescent="0.2">
      <c r="A115" t="s">
        <v>352</v>
      </c>
      <c r="B115" t="s">
        <v>469</v>
      </c>
      <c r="C115" t="s">
        <v>770</v>
      </c>
      <c r="D115" t="s">
        <v>975</v>
      </c>
      <c r="E115" s="3">
        <v>38.700000000000003</v>
      </c>
      <c r="F115" s="3">
        <f>Table3[[#This Row],[Total Hours Nurse Staffing]]/Table3[[#This Row],[MDS Census]]</f>
        <v>6.1760005742176283</v>
      </c>
      <c r="G115" s="3">
        <f>Table3[[#This Row],[Total Direct Care Staff Hours]]/Table3[[#This Row],[MDS Census]]</f>
        <v>5.5119753086419747</v>
      </c>
      <c r="H115" s="3">
        <f>Table3[[#This Row],[Total RN Hours (w/ Admin, DON)]]/Table3[[#This Row],[MDS Census]]</f>
        <v>2.513933390755096</v>
      </c>
      <c r="I115" s="3">
        <f>Table3[[#This Row],[RN Hours (excl. Admin, DON)]]/Table3[[#This Row],[MDS Census]]</f>
        <v>1.8527217915590006</v>
      </c>
      <c r="J115" s="3">
        <f t="shared" si="2"/>
        <v>239.01122222222222</v>
      </c>
      <c r="K115" s="3">
        <f>SUM(Table3[[#This Row],[RN Hours (excl. Admin, DON)]], Table3[[#This Row],[LPN Hours (excl. Admin)]], Table3[[#This Row],[CNA Hours]], Table3[[#This Row],[NA TR Hours]], Table3[[#This Row],[Med Aide/Tech Hours]])</f>
        <v>213.31344444444443</v>
      </c>
      <c r="L115" s="3">
        <f>SUM(Table3[[#This Row],[RN Hours (excl. Admin, DON)]:[RN DON Hours]])</f>
        <v>97.289222222222222</v>
      </c>
      <c r="M115" s="3">
        <v>71.700333333333333</v>
      </c>
      <c r="N115" s="3">
        <v>23.377777777777776</v>
      </c>
      <c r="O115" s="3">
        <v>2.2111111111111112</v>
      </c>
      <c r="P115" s="3">
        <f>SUM(Table3[[#This Row],[LPN Hours (excl. Admin)]:[LPN Admin Hours]])</f>
        <v>25.618333333333332</v>
      </c>
      <c r="Q115" s="3">
        <v>25.509444444444444</v>
      </c>
      <c r="R115" s="3">
        <v>0.1088888888888889</v>
      </c>
      <c r="S115" s="3">
        <f>SUM(Table3[[#This Row],[CNA Hours]], Table3[[#This Row],[NA TR Hours]], Table3[[#This Row],[Med Aide/Tech Hours]])</f>
        <v>116.10366666666668</v>
      </c>
      <c r="T115" s="3">
        <v>103.13922222222223</v>
      </c>
      <c r="U115" s="3">
        <v>0</v>
      </c>
      <c r="V115" s="3">
        <v>12.964444444444451</v>
      </c>
      <c r="W115" s="3">
        <f>SUM(Table3[[#This Row],[RN Hours Contract]:[Med Aide Hours Contract]])</f>
        <v>0</v>
      </c>
      <c r="X115" s="3">
        <v>0</v>
      </c>
      <c r="Y115" s="3">
        <v>0</v>
      </c>
      <c r="Z115" s="3">
        <v>0</v>
      </c>
      <c r="AA115" s="3">
        <v>0</v>
      </c>
      <c r="AB115" s="3">
        <v>0</v>
      </c>
      <c r="AC115" s="3">
        <v>0</v>
      </c>
      <c r="AD115" s="3">
        <v>0</v>
      </c>
      <c r="AE115" s="3">
        <v>0</v>
      </c>
      <c r="AF115" t="s">
        <v>113</v>
      </c>
      <c r="AG115" s="13">
        <v>5</v>
      </c>
      <c r="AQ115"/>
    </row>
    <row r="116" spans="1:43" x14ac:dyDescent="0.2">
      <c r="A116" t="s">
        <v>352</v>
      </c>
      <c r="B116" t="s">
        <v>470</v>
      </c>
      <c r="C116" t="s">
        <v>730</v>
      </c>
      <c r="D116" t="s">
        <v>975</v>
      </c>
      <c r="E116" s="3">
        <v>62.6</v>
      </c>
      <c r="F116" s="3">
        <f>Table3[[#This Row],[Total Hours Nurse Staffing]]/Table3[[#This Row],[MDS Census]]</f>
        <v>3.550097621583244</v>
      </c>
      <c r="G116" s="3">
        <f>Table3[[#This Row],[Total Direct Care Staff Hours]]/Table3[[#This Row],[MDS Census]]</f>
        <v>3.180866169684061</v>
      </c>
      <c r="H116" s="3">
        <f>Table3[[#This Row],[Total RN Hours (w/ Admin, DON)]]/Table3[[#This Row],[MDS Census]]</f>
        <v>1.1418619098331557</v>
      </c>
      <c r="I116" s="3">
        <f>Table3[[#This Row],[RN Hours (excl. Admin, DON)]]/Table3[[#This Row],[MDS Census]]</f>
        <v>0.84083244586439476</v>
      </c>
      <c r="J116" s="3">
        <f t="shared" si="2"/>
        <v>222.23611111111109</v>
      </c>
      <c r="K116" s="3">
        <f>SUM(Table3[[#This Row],[RN Hours (excl. Admin, DON)]], Table3[[#This Row],[LPN Hours (excl. Admin)]], Table3[[#This Row],[CNA Hours]], Table3[[#This Row],[NA TR Hours]], Table3[[#This Row],[Med Aide/Tech Hours]])</f>
        <v>199.12222222222223</v>
      </c>
      <c r="L116" s="3">
        <f>SUM(Table3[[#This Row],[RN Hours (excl. Admin, DON)]:[RN DON Hours]])</f>
        <v>71.480555555555554</v>
      </c>
      <c r="M116" s="3">
        <v>52.636111111111113</v>
      </c>
      <c r="N116" s="3">
        <v>13.244444444444444</v>
      </c>
      <c r="O116" s="3">
        <v>5.6</v>
      </c>
      <c r="P116" s="3">
        <f>SUM(Table3[[#This Row],[LPN Hours (excl. Admin)]:[LPN Admin Hours]])</f>
        <v>37.319444444444443</v>
      </c>
      <c r="Q116" s="3">
        <v>33.049999999999997</v>
      </c>
      <c r="R116" s="3">
        <v>4.2694444444444448</v>
      </c>
      <c r="S116" s="3">
        <f>SUM(Table3[[#This Row],[CNA Hours]], Table3[[#This Row],[NA TR Hours]], Table3[[#This Row],[Med Aide/Tech Hours]])</f>
        <v>113.4361111111111</v>
      </c>
      <c r="T116" s="3">
        <v>106.97777777777777</v>
      </c>
      <c r="U116" s="3">
        <v>2.0833333333333335</v>
      </c>
      <c r="V116" s="3">
        <v>4.375</v>
      </c>
      <c r="W116" s="3">
        <f>SUM(Table3[[#This Row],[RN Hours Contract]:[Med Aide Hours Contract]])</f>
        <v>0</v>
      </c>
      <c r="X116" s="3">
        <v>0</v>
      </c>
      <c r="Y116" s="3">
        <v>0</v>
      </c>
      <c r="Z116" s="3">
        <v>0</v>
      </c>
      <c r="AA116" s="3">
        <v>0</v>
      </c>
      <c r="AB116" s="3">
        <v>0</v>
      </c>
      <c r="AC116" s="3">
        <v>0</v>
      </c>
      <c r="AD116" s="3">
        <v>0</v>
      </c>
      <c r="AE116" s="3">
        <v>0</v>
      </c>
      <c r="AF116" t="s">
        <v>114</v>
      </c>
      <c r="AG116" s="13">
        <v>5</v>
      </c>
      <c r="AQ116"/>
    </row>
    <row r="117" spans="1:43" x14ac:dyDescent="0.2">
      <c r="A117" t="s">
        <v>352</v>
      </c>
      <c r="B117" t="s">
        <v>471</v>
      </c>
      <c r="C117" t="s">
        <v>703</v>
      </c>
      <c r="D117" t="s">
        <v>950</v>
      </c>
      <c r="E117" s="3">
        <v>69.111111111111114</v>
      </c>
      <c r="F117" s="3">
        <f>Table3[[#This Row],[Total Hours Nurse Staffing]]/Table3[[#This Row],[MDS Census]]</f>
        <v>3.7627813504823151</v>
      </c>
      <c r="G117" s="3">
        <f>Table3[[#This Row],[Total Direct Care Staff Hours]]/Table3[[#This Row],[MDS Census]]</f>
        <v>3.3250803858520901</v>
      </c>
      <c r="H117" s="3">
        <f>Table3[[#This Row],[Total RN Hours (w/ Admin, DON)]]/Table3[[#This Row],[MDS Census]]</f>
        <v>0.73195337620578782</v>
      </c>
      <c r="I117" s="3">
        <f>Table3[[#This Row],[RN Hours (excl. Admin, DON)]]/Table3[[#This Row],[MDS Census]]</f>
        <v>0.2942524115755627</v>
      </c>
      <c r="J117" s="3">
        <f t="shared" si="2"/>
        <v>260.05</v>
      </c>
      <c r="K117" s="3">
        <f>SUM(Table3[[#This Row],[RN Hours (excl. Admin, DON)]], Table3[[#This Row],[LPN Hours (excl. Admin)]], Table3[[#This Row],[CNA Hours]], Table3[[#This Row],[NA TR Hours]], Table3[[#This Row],[Med Aide/Tech Hours]])</f>
        <v>229.8</v>
      </c>
      <c r="L117" s="3">
        <f>SUM(Table3[[#This Row],[RN Hours (excl. Admin, DON)]:[RN DON Hours]])</f>
        <v>50.586111111111116</v>
      </c>
      <c r="M117" s="3">
        <v>20.336111111111112</v>
      </c>
      <c r="N117" s="3">
        <v>24.916666666666668</v>
      </c>
      <c r="O117" s="3">
        <v>5.333333333333333</v>
      </c>
      <c r="P117" s="3">
        <f>SUM(Table3[[#This Row],[LPN Hours (excl. Admin)]:[LPN Admin Hours]])</f>
        <v>50.111111111111114</v>
      </c>
      <c r="Q117" s="3">
        <v>50.111111111111114</v>
      </c>
      <c r="R117" s="3">
        <v>0</v>
      </c>
      <c r="S117" s="3">
        <f>SUM(Table3[[#This Row],[CNA Hours]], Table3[[#This Row],[NA TR Hours]], Table3[[#This Row],[Med Aide/Tech Hours]])</f>
        <v>159.35277777777779</v>
      </c>
      <c r="T117" s="3">
        <v>136.94722222222222</v>
      </c>
      <c r="U117" s="3">
        <v>9.6750000000000007</v>
      </c>
      <c r="V117" s="3">
        <v>12.730555555555556</v>
      </c>
      <c r="W117" s="3">
        <f>SUM(Table3[[#This Row],[RN Hours Contract]:[Med Aide Hours Contract]])</f>
        <v>0</v>
      </c>
      <c r="X117" s="3">
        <v>0</v>
      </c>
      <c r="Y117" s="3">
        <v>0</v>
      </c>
      <c r="Z117" s="3">
        <v>0</v>
      </c>
      <c r="AA117" s="3">
        <v>0</v>
      </c>
      <c r="AB117" s="3">
        <v>0</v>
      </c>
      <c r="AC117" s="3">
        <v>0</v>
      </c>
      <c r="AD117" s="3">
        <v>0</v>
      </c>
      <c r="AE117" s="3">
        <v>0</v>
      </c>
      <c r="AF117" t="s">
        <v>115</v>
      </c>
      <c r="AG117" s="13">
        <v>5</v>
      </c>
      <c r="AQ117"/>
    </row>
    <row r="118" spans="1:43" x14ac:dyDescent="0.2">
      <c r="A118" t="s">
        <v>352</v>
      </c>
      <c r="B118" t="s">
        <v>472</v>
      </c>
      <c r="C118" t="s">
        <v>714</v>
      </c>
      <c r="D118" t="s">
        <v>973</v>
      </c>
      <c r="E118" s="3">
        <v>54.944444444444443</v>
      </c>
      <c r="F118" s="3">
        <f>Table3[[#This Row],[Total Hours Nurse Staffing]]/Table3[[#This Row],[MDS Census]]</f>
        <v>3.4493447927199195</v>
      </c>
      <c r="G118" s="3">
        <f>Table3[[#This Row],[Total Direct Care Staff Hours]]/Table3[[#This Row],[MDS Census]]</f>
        <v>3.109708796764409</v>
      </c>
      <c r="H118" s="3">
        <f>Table3[[#This Row],[Total RN Hours (w/ Admin, DON)]]/Table3[[#This Row],[MDS Census]]</f>
        <v>1.0028028311425685</v>
      </c>
      <c r="I118" s="3">
        <f>Table3[[#This Row],[RN Hours (excl. Admin, DON)]]/Table3[[#This Row],[MDS Census]]</f>
        <v>0.66316683518705766</v>
      </c>
      <c r="J118" s="3">
        <f t="shared" si="2"/>
        <v>189.52233333333334</v>
      </c>
      <c r="K118" s="3">
        <f>SUM(Table3[[#This Row],[RN Hours (excl. Admin, DON)]], Table3[[#This Row],[LPN Hours (excl. Admin)]], Table3[[#This Row],[CNA Hours]], Table3[[#This Row],[NA TR Hours]], Table3[[#This Row],[Med Aide/Tech Hours]])</f>
        <v>170.86122222222224</v>
      </c>
      <c r="L118" s="3">
        <f>SUM(Table3[[#This Row],[RN Hours (excl. Admin, DON)]:[RN DON Hours]])</f>
        <v>55.098444444444453</v>
      </c>
      <c r="M118" s="3">
        <v>36.437333333333335</v>
      </c>
      <c r="N118" s="3">
        <v>9.155555555555555</v>
      </c>
      <c r="O118" s="3">
        <v>9.5055555555555564</v>
      </c>
      <c r="P118" s="3">
        <f>SUM(Table3[[#This Row],[LPN Hours (excl. Admin)]:[LPN Admin Hours]])</f>
        <v>45.522777777777783</v>
      </c>
      <c r="Q118" s="3">
        <v>45.522777777777783</v>
      </c>
      <c r="R118" s="3">
        <v>0</v>
      </c>
      <c r="S118" s="3">
        <f>SUM(Table3[[#This Row],[CNA Hours]], Table3[[#This Row],[NA TR Hours]], Table3[[#This Row],[Med Aide/Tech Hours]])</f>
        <v>88.901111111111121</v>
      </c>
      <c r="T118" s="3">
        <v>88.901111111111121</v>
      </c>
      <c r="U118" s="3">
        <v>0</v>
      </c>
      <c r="V118" s="3">
        <v>0</v>
      </c>
      <c r="W118" s="3">
        <f>SUM(Table3[[#This Row],[RN Hours Contract]:[Med Aide Hours Contract]])</f>
        <v>22.889999999999997</v>
      </c>
      <c r="X118" s="3">
        <v>3.5583333333333331</v>
      </c>
      <c r="Y118" s="3">
        <v>0.44444444444444442</v>
      </c>
      <c r="Z118" s="3">
        <v>0</v>
      </c>
      <c r="AA118" s="3">
        <v>11.923333333333332</v>
      </c>
      <c r="AB118" s="3">
        <v>0</v>
      </c>
      <c r="AC118" s="3">
        <v>6.9638888888888886</v>
      </c>
      <c r="AD118" s="3">
        <v>0</v>
      </c>
      <c r="AE118" s="3">
        <v>0</v>
      </c>
      <c r="AF118" t="s">
        <v>116</v>
      </c>
      <c r="AG118" s="13">
        <v>5</v>
      </c>
      <c r="AQ118"/>
    </row>
    <row r="119" spans="1:43" x14ac:dyDescent="0.2">
      <c r="A119" t="s">
        <v>352</v>
      </c>
      <c r="B119" t="s">
        <v>473</v>
      </c>
      <c r="C119" t="s">
        <v>822</v>
      </c>
      <c r="D119" t="s">
        <v>1003</v>
      </c>
      <c r="E119" s="3">
        <v>71.355555555555554</v>
      </c>
      <c r="F119" s="3">
        <f>Table3[[#This Row],[Total Hours Nurse Staffing]]/Table3[[#This Row],[MDS Census]]</f>
        <v>4.2888632824665205</v>
      </c>
      <c r="G119" s="3">
        <f>Table3[[#This Row],[Total Direct Care Staff Hours]]/Table3[[#This Row],[MDS Census]]</f>
        <v>3.7977000934288387</v>
      </c>
      <c r="H119" s="3">
        <f>Table3[[#This Row],[Total RN Hours (w/ Admin, DON)]]/Table3[[#This Row],[MDS Census]]</f>
        <v>0.88636717533478671</v>
      </c>
      <c r="I119" s="3">
        <f>Table3[[#This Row],[RN Hours (excl. Admin, DON)]]/Table3[[#This Row],[MDS Census]]</f>
        <v>0.58591560261600739</v>
      </c>
      <c r="J119" s="3">
        <f t="shared" si="2"/>
        <v>306.03422222222218</v>
      </c>
      <c r="K119" s="3">
        <f>SUM(Table3[[#This Row],[RN Hours (excl. Admin, DON)]], Table3[[#This Row],[LPN Hours (excl. Admin)]], Table3[[#This Row],[CNA Hours]], Table3[[#This Row],[NA TR Hours]], Table3[[#This Row],[Med Aide/Tech Hours]])</f>
        <v>270.98700000000002</v>
      </c>
      <c r="L119" s="3">
        <f>SUM(Table3[[#This Row],[RN Hours (excl. Admin, DON)]:[RN DON Hours]])</f>
        <v>63.24722222222222</v>
      </c>
      <c r="M119" s="3">
        <v>41.80833333333333</v>
      </c>
      <c r="N119" s="3">
        <v>16.905555555555555</v>
      </c>
      <c r="O119" s="3">
        <v>4.5333333333333332</v>
      </c>
      <c r="P119" s="3">
        <f>SUM(Table3[[#This Row],[LPN Hours (excl. Admin)]:[LPN Admin Hours]])</f>
        <v>65.469444444444449</v>
      </c>
      <c r="Q119" s="3">
        <v>51.861111111111114</v>
      </c>
      <c r="R119" s="3">
        <v>13.608333333333333</v>
      </c>
      <c r="S119" s="3">
        <f>SUM(Table3[[#This Row],[CNA Hours]], Table3[[#This Row],[NA TR Hours]], Table3[[#This Row],[Med Aide/Tech Hours]])</f>
        <v>177.31755555555554</v>
      </c>
      <c r="T119" s="3">
        <v>115.42311111111111</v>
      </c>
      <c r="U119" s="3">
        <v>24.183333333333334</v>
      </c>
      <c r="V119" s="3">
        <v>37.711111111111109</v>
      </c>
      <c r="W119" s="3">
        <f>SUM(Table3[[#This Row],[RN Hours Contract]:[Med Aide Hours Contract]])</f>
        <v>0</v>
      </c>
      <c r="X119" s="3">
        <v>0</v>
      </c>
      <c r="Y119" s="3">
        <v>0</v>
      </c>
      <c r="Z119" s="3">
        <v>0</v>
      </c>
      <c r="AA119" s="3">
        <v>0</v>
      </c>
      <c r="AB119" s="3">
        <v>0</v>
      </c>
      <c r="AC119" s="3">
        <v>0</v>
      </c>
      <c r="AD119" s="3">
        <v>0</v>
      </c>
      <c r="AE119" s="3">
        <v>0</v>
      </c>
      <c r="AF119" t="s">
        <v>117</v>
      </c>
      <c r="AG119" s="13">
        <v>5</v>
      </c>
      <c r="AQ119"/>
    </row>
    <row r="120" spans="1:43" x14ac:dyDescent="0.2">
      <c r="A120" t="s">
        <v>352</v>
      </c>
      <c r="B120" t="s">
        <v>474</v>
      </c>
      <c r="C120" t="s">
        <v>823</v>
      </c>
      <c r="D120" t="s">
        <v>1004</v>
      </c>
      <c r="E120" s="3">
        <v>48.355555555555554</v>
      </c>
      <c r="F120" s="3">
        <f>Table3[[#This Row],[Total Hours Nurse Staffing]]/Table3[[#This Row],[MDS Census]]</f>
        <v>5.2374195772058831</v>
      </c>
      <c r="G120" s="3">
        <f>Table3[[#This Row],[Total Direct Care Staff Hours]]/Table3[[#This Row],[MDS Census]]</f>
        <v>4.6750919117647065</v>
      </c>
      <c r="H120" s="3">
        <f>Table3[[#This Row],[Total RN Hours (w/ Admin, DON)]]/Table3[[#This Row],[MDS Census]]</f>
        <v>1.1050091911764706</v>
      </c>
      <c r="I120" s="3">
        <f>Table3[[#This Row],[RN Hours (excl. Admin, DON)]]/Table3[[#This Row],[MDS Census]]</f>
        <v>0.54268152573529416</v>
      </c>
      <c r="J120" s="3">
        <f t="shared" si="2"/>
        <v>253.25833333333335</v>
      </c>
      <c r="K120" s="3">
        <f>SUM(Table3[[#This Row],[RN Hours (excl. Admin, DON)]], Table3[[#This Row],[LPN Hours (excl. Admin)]], Table3[[#This Row],[CNA Hours]], Table3[[#This Row],[NA TR Hours]], Table3[[#This Row],[Med Aide/Tech Hours]])</f>
        <v>226.06666666666669</v>
      </c>
      <c r="L120" s="3">
        <f>SUM(Table3[[#This Row],[RN Hours (excl. Admin, DON)]:[RN DON Hours]])</f>
        <v>53.43333333333333</v>
      </c>
      <c r="M120" s="3">
        <v>26.241666666666667</v>
      </c>
      <c r="N120" s="3">
        <v>21.591666666666665</v>
      </c>
      <c r="O120" s="3">
        <v>5.6</v>
      </c>
      <c r="P120" s="3">
        <f>SUM(Table3[[#This Row],[LPN Hours (excl. Admin)]:[LPN Admin Hours]])</f>
        <v>43.144444444444446</v>
      </c>
      <c r="Q120" s="3">
        <v>43.144444444444446</v>
      </c>
      <c r="R120" s="3">
        <v>0</v>
      </c>
      <c r="S120" s="3">
        <f>SUM(Table3[[#This Row],[CNA Hours]], Table3[[#This Row],[NA TR Hours]], Table3[[#This Row],[Med Aide/Tech Hours]])</f>
        <v>156.68055555555557</v>
      </c>
      <c r="T120" s="3">
        <v>151.13055555555556</v>
      </c>
      <c r="U120" s="3">
        <v>0</v>
      </c>
      <c r="V120" s="3">
        <v>5.55</v>
      </c>
      <c r="W120" s="3">
        <f>SUM(Table3[[#This Row],[RN Hours Contract]:[Med Aide Hours Contract]])</f>
        <v>0</v>
      </c>
      <c r="X120" s="3">
        <v>0</v>
      </c>
      <c r="Y120" s="3">
        <v>0</v>
      </c>
      <c r="Z120" s="3">
        <v>0</v>
      </c>
      <c r="AA120" s="3">
        <v>0</v>
      </c>
      <c r="AB120" s="3">
        <v>0</v>
      </c>
      <c r="AC120" s="3">
        <v>0</v>
      </c>
      <c r="AD120" s="3">
        <v>0</v>
      </c>
      <c r="AE120" s="3">
        <v>0</v>
      </c>
      <c r="AF120" t="s">
        <v>118</v>
      </c>
      <c r="AG120" s="13">
        <v>5</v>
      </c>
      <c r="AQ120"/>
    </row>
    <row r="121" spans="1:43" x14ac:dyDescent="0.2">
      <c r="A121" t="s">
        <v>352</v>
      </c>
      <c r="B121" t="s">
        <v>475</v>
      </c>
      <c r="C121" t="s">
        <v>824</v>
      </c>
      <c r="D121" t="s">
        <v>993</v>
      </c>
      <c r="E121" s="3">
        <v>126.97777777777777</v>
      </c>
      <c r="F121" s="3">
        <f>Table3[[#This Row],[Total Hours Nurse Staffing]]/Table3[[#This Row],[MDS Census]]</f>
        <v>5.6313230661533078</v>
      </c>
      <c r="G121" s="3">
        <f>Table3[[#This Row],[Total Direct Care Staff Hours]]/Table3[[#This Row],[MDS Census]]</f>
        <v>5.0573162408120416</v>
      </c>
      <c r="H121" s="3">
        <f>Table3[[#This Row],[Total RN Hours (w/ Admin, DON)]]/Table3[[#This Row],[MDS Census]]</f>
        <v>1.2791547077353869</v>
      </c>
      <c r="I121" s="3">
        <f>Table3[[#This Row],[RN Hours (excl. Admin, DON)]]/Table3[[#This Row],[MDS Census]]</f>
        <v>0.78904270213510685</v>
      </c>
      <c r="J121" s="3">
        <f t="shared" si="2"/>
        <v>715.0528888888889</v>
      </c>
      <c r="K121" s="3">
        <f>SUM(Table3[[#This Row],[RN Hours (excl. Admin, DON)]], Table3[[#This Row],[LPN Hours (excl. Admin)]], Table3[[#This Row],[CNA Hours]], Table3[[#This Row],[NA TR Hours]], Table3[[#This Row],[Med Aide/Tech Hours]])</f>
        <v>642.16677777777784</v>
      </c>
      <c r="L121" s="3">
        <f>SUM(Table3[[#This Row],[RN Hours (excl. Admin, DON)]:[RN DON Hours]])</f>
        <v>162.42422222222223</v>
      </c>
      <c r="M121" s="3">
        <v>100.19088888888889</v>
      </c>
      <c r="N121" s="3">
        <v>57.077777777777776</v>
      </c>
      <c r="O121" s="3">
        <v>5.1555555555555559</v>
      </c>
      <c r="P121" s="3">
        <f>SUM(Table3[[#This Row],[LPN Hours (excl. Admin)]:[LPN Admin Hours]])</f>
        <v>118.1768888888889</v>
      </c>
      <c r="Q121" s="3">
        <v>107.52411111111111</v>
      </c>
      <c r="R121" s="3">
        <v>10.652777777777779</v>
      </c>
      <c r="S121" s="3">
        <f>SUM(Table3[[#This Row],[CNA Hours]], Table3[[#This Row],[NA TR Hours]], Table3[[#This Row],[Med Aide/Tech Hours]])</f>
        <v>434.45177777777781</v>
      </c>
      <c r="T121" s="3">
        <v>434.45177777777781</v>
      </c>
      <c r="U121" s="3">
        <v>0</v>
      </c>
      <c r="V121" s="3">
        <v>0</v>
      </c>
      <c r="W121" s="3">
        <f>SUM(Table3[[#This Row],[RN Hours Contract]:[Med Aide Hours Contract]])</f>
        <v>0.27777777777777779</v>
      </c>
      <c r="X121" s="3">
        <v>0</v>
      </c>
      <c r="Y121" s="3">
        <v>0.27777777777777779</v>
      </c>
      <c r="Z121" s="3">
        <v>0</v>
      </c>
      <c r="AA121" s="3">
        <v>0</v>
      </c>
      <c r="AB121" s="3">
        <v>0</v>
      </c>
      <c r="AC121" s="3">
        <v>0</v>
      </c>
      <c r="AD121" s="3">
        <v>0</v>
      </c>
      <c r="AE121" s="3">
        <v>0</v>
      </c>
      <c r="AF121" t="s">
        <v>119</v>
      </c>
      <c r="AG121" s="13">
        <v>5</v>
      </c>
      <c r="AQ121"/>
    </row>
    <row r="122" spans="1:43" x14ac:dyDescent="0.2">
      <c r="A122" t="s">
        <v>352</v>
      </c>
      <c r="B122" t="s">
        <v>476</v>
      </c>
      <c r="C122" t="s">
        <v>825</v>
      </c>
      <c r="D122" t="s">
        <v>975</v>
      </c>
      <c r="E122" s="3">
        <v>38.855555555555554</v>
      </c>
      <c r="F122" s="3">
        <f>Table3[[#This Row],[Total Hours Nurse Staffing]]/Table3[[#This Row],[MDS Census]]</f>
        <v>3.1558478696025167</v>
      </c>
      <c r="G122" s="3">
        <f>Table3[[#This Row],[Total Direct Care Staff Hours]]/Table3[[#This Row],[MDS Census]]</f>
        <v>2.9108521589934231</v>
      </c>
      <c r="H122" s="3">
        <f>Table3[[#This Row],[Total RN Hours (w/ Admin, DON)]]/Table3[[#This Row],[MDS Census]]</f>
        <v>0.73591649985702035</v>
      </c>
      <c r="I122" s="3">
        <f>Table3[[#This Row],[RN Hours (excl. Admin, DON)]]/Table3[[#This Row],[MDS Census]]</f>
        <v>0.58364312267657992</v>
      </c>
      <c r="J122" s="3">
        <f t="shared" si="2"/>
        <v>122.62222222222223</v>
      </c>
      <c r="K122" s="3">
        <f>SUM(Table3[[#This Row],[RN Hours (excl. Admin, DON)]], Table3[[#This Row],[LPN Hours (excl. Admin)]], Table3[[#This Row],[CNA Hours]], Table3[[#This Row],[NA TR Hours]], Table3[[#This Row],[Med Aide/Tech Hours]])</f>
        <v>113.10277777777777</v>
      </c>
      <c r="L122" s="3">
        <f>SUM(Table3[[#This Row],[RN Hours (excl. Admin, DON)]:[RN DON Hours]])</f>
        <v>28.594444444444445</v>
      </c>
      <c r="M122" s="3">
        <v>22.677777777777777</v>
      </c>
      <c r="N122" s="3">
        <v>0.68888888888888888</v>
      </c>
      <c r="O122" s="3">
        <v>5.2277777777777779</v>
      </c>
      <c r="P122" s="3">
        <f>SUM(Table3[[#This Row],[LPN Hours (excl. Admin)]:[LPN Admin Hours]])</f>
        <v>24.005555555555556</v>
      </c>
      <c r="Q122" s="3">
        <v>20.402777777777779</v>
      </c>
      <c r="R122" s="3">
        <v>3.6027777777777779</v>
      </c>
      <c r="S122" s="3">
        <f>SUM(Table3[[#This Row],[CNA Hours]], Table3[[#This Row],[NA TR Hours]], Table3[[#This Row],[Med Aide/Tech Hours]])</f>
        <v>70.022222222222226</v>
      </c>
      <c r="T122" s="3">
        <v>68.472222222222229</v>
      </c>
      <c r="U122" s="3">
        <v>0</v>
      </c>
      <c r="V122" s="3">
        <v>1.55</v>
      </c>
      <c r="W122" s="3">
        <f>SUM(Table3[[#This Row],[RN Hours Contract]:[Med Aide Hours Contract]])</f>
        <v>0</v>
      </c>
      <c r="X122" s="3">
        <v>0</v>
      </c>
      <c r="Y122" s="3">
        <v>0</v>
      </c>
      <c r="Z122" s="3">
        <v>0</v>
      </c>
      <c r="AA122" s="3">
        <v>0</v>
      </c>
      <c r="AB122" s="3">
        <v>0</v>
      </c>
      <c r="AC122" s="3">
        <v>0</v>
      </c>
      <c r="AD122" s="3">
        <v>0</v>
      </c>
      <c r="AE122" s="3">
        <v>0</v>
      </c>
      <c r="AF122" t="s">
        <v>120</v>
      </c>
      <c r="AG122" s="13">
        <v>5</v>
      </c>
      <c r="AQ122"/>
    </row>
    <row r="123" spans="1:43" x14ac:dyDescent="0.2">
      <c r="A123" t="s">
        <v>352</v>
      </c>
      <c r="B123" t="s">
        <v>477</v>
      </c>
      <c r="C123" t="s">
        <v>826</v>
      </c>
      <c r="D123" t="s">
        <v>997</v>
      </c>
      <c r="E123" s="3">
        <v>18.544444444444444</v>
      </c>
      <c r="F123" s="3">
        <f>Table3[[#This Row],[Total Hours Nurse Staffing]]/Table3[[#This Row],[MDS Census]]</f>
        <v>5.3959496704613539</v>
      </c>
      <c r="G123" s="3">
        <f>Table3[[#This Row],[Total Direct Care Staff Hours]]/Table3[[#This Row],[MDS Census]]</f>
        <v>5.0222109047333729</v>
      </c>
      <c r="H123" s="3">
        <f>Table3[[#This Row],[Total RN Hours (w/ Admin, DON)]]/Table3[[#This Row],[MDS Census]]</f>
        <v>1.2531575793888556</v>
      </c>
      <c r="I123" s="3">
        <f>Table3[[#This Row],[RN Hours (excl. Admin, DON)]]/Table3[[#This Row],[MDS Census]]</f>
        <v>0.87941881366087482</v>
      </c>
      <c r="J123" s="3">
        <f t="shared" si="2"/>
        <v>100.06488888888889</v>
      </c>
      <c r="K123" s="3">
        <f>SUM(Table3[[#This Row],[RN Hours (excl. Admin, DON)]], Table3[[#This Row],[LPN Hours (excl. Admin)]], Table3[[#This Row],[CNA Hours]], Table3[[#This Row],[NA TR Hours]], Table3[[#This Row],[Med Aide/Tech Hours]])</f>
        <v>93.13411111111111</v>
      </c>
      <c r="L123" s="3">
        <f>SUM(Table3[[#This Row],[RN Hours (excl. Admin, DON)]:[RN DON Hours]])</f>
        <v>23.239111111111111</v>
      </c>
      <c r="M123" s="3">
        <v>16.308333333333334</v>
      </c>
      <c r="N123" s="3">
        <v>3.625</v>
      </c>
      <c r="O123" s="3">
        <v>3.3057777777777777</v>
      </c>
      <c r="P123" s="3">
        <f>SUM(Table3[[#This Row],[LPN Hours (excl. Admin)]:[LPN Admin Hours]])</f>
        <v>14.626666666666667</v>
      </c>
      <c r="Q123" s="3">
        <v>14.626666666666667</v>
      </c>
      <c r="R123" s="3">
        <v>0</v>
      </c>
      <c r="S123" s="3">
        <f>SUM(Table3[[#This Row],[CNA Hours]], Table3[[#This Row],[NA TR Hours]], Table3[[#This Row],[Med Aide/Tech Hours]])</f>
        <v>62.199111111111108</v>
      </c>
      <c r="T123" s="3">
        <v>38.129666666666665</v>
      </c>
      <c r="U123" s="3">
        <v>1.9444444444444444</v>
      </c>
      <c r="V123" s="3">
        <v>22.125</v>
      </c>
      <c r="W123" s="3">
        <f>SUM(Table3[[#This Row],[RN Hours Contract]:[Med Aide Hours Contract]])</f>
        <v>0</v>
      </c>
      <c r="X123" s="3">
        <v>0</v>
      </c>
      <c r="Y123" s="3">
        <v>0</v>
      </c>
      <c r="Z123" s="3">
        <v>0</v>
      </c>
      <c r="AA123" s="3">
        <v>0</v>
      </c>
      <c r="AB123" s="3">
        <v>0</v>
      </c>
      <c r="AC123" s="3">
        <v>0</v>
      </c>
      <c r="AD123" s="3">
        <v>0</v>
      </c>
      <c r="AE123" s="3">
        <v>0</v>
      </c>
      <c r="AF123" t="s">
        <v>121</v>
      </c>
      <c r="AG123" s="13">
        <v>5</v>
      </c>
      <c r="AQ123"/>
    </row>
    <row r="124" spans="1:43" x14ac:dyDescent="0.2">
      <c r="A124" t="s">
        <v>352</v>
      </c>
      <c r="B124" t="s">
        <v>478</v>
      </c>
      <c r="C124" t="s">
        <v>716</v>
      </c>
      <c r="D124" t="s">
        <v>966</v>
      </c>
      <c r="E124" s="3">
        <v>19.477777777777778</v>
      </c>
      <c r="F124" s="3">
        <f>Table3[[#This Row],[Total Hours Nurse Staffing]]/Table3[[#This Row],[MDS Census]]</f>
        <v>4.140330861380491</v>
      </c>
      <c r="G124" s="3">
        <f>Table3[[#This Row],[Total Direct Care Staff Hours]]/Table3[[#This Row],[MDS Census]]</f>
        <v>3.4681973759269824</v>
      </c>
      <c r="H124" s="3">
        <f>Table3[[#This Row],[Total RN Hours (w/ Admin, DON)]]/Table3[[#This Row],[MDS Census]]</f>
        <v>2.0661722760981172</v>
      </c>
      <c r="I124" s="3">
        <f>Table3[[#This Row],[RN Hours (excl. Admin, DON)]]/Table3[[#This Row],[MDS Census]]</f>
        <v>1.3940387906446092</v>
      </c>
      <c r="J124" s="3">
        <f t="shared" si="2"/>
        <v>80.644444444444446</v>
      </c>
      <c r="K124" s="3">
        <f>SUM(Table3[[#This Row],[RN Hours (excl. Admin, DON)]], Table3[[#This Row],[LPN Hours (excl. Admin)]], Table3[[#This Row],[CNA Hours]], Table3[[#This Row],[NA TR Hours]], Table3[[#This Row],[Med Aide/Tech Hours]])</f>
        <v>67.552777777777777</v>
      </c>
      <c r="L124" s="3">
        <f>SUM(Table3[[#This Row],[RN Hours (excl. Admin, DON)]:[RN DON Hours]])</f>
        <v>40.24444444444444</v>
      </c>
      <c r="M124" s="3">
        <v>27.152777777777779</v>
      </c>
      <c r="N124" s="3">
        <v>8.3638888888888889</v>
      </c>
      <c r="O124" s="3">
        <v>4.7277777777777779</v>
      </c>
      <c r="P124" s="3">
        <f>SUM(Table3[[#This Row],[LPN Hours (excl. Admin)]:[LPN Admin Hours]])</f>
        <v>0.63055555555555554</v>
      </c>
      <c r="Q124" s="3">
        <v>0.63055555555555554</v>
      </c>
      <c r="R124" s="3">
        <v>0</v>
      </c>
      <c r="S124" s="3">
        <f>SUM(Table3[[#This Row],[CNA Hours]], Table3[[#This Row],[NA TR Hours]], Table3[[#This Row],[Med Aide/Tech Hours]])</f>
        <v>39.769444444444446</v>
      </c>
      <c r="T124" s="3">
        <v>39.56111111111111</v>
      </c>
      <c r="U124" s="3">
        <v>0</v>
      </c>
      <c r="V124" s="3">
        <v>0.20833333333333334</v>
      </c>
      <c r="W124" s="3">
        <f>SUM(Table3[[#This Row],[RN Hours Contract]:[Med Aide Hours Contract]])</f>
        <v>6.3222222222222229</v>
      </c>
      <c r="X124" s="3">
        <v>3.588888888888889</v>
      </c>
      <c r="Y124" s="3">
        <v>0</v>
      </c>
      <c r="Z124" s="3">
        <v>0</v>
      </c>
      <c r="AA124" s="3">
        <v>0.63055555555555554</v>
      </c>
      <c r="AB124" s="3">
        <v>0</v>
      </c>
      <c r="AC124" s="3">
        <v>2.1027777777777779</v>
      </c>
      <c r="AD124" s="3">
        <v>0</v>
      </c>
      <c r="AE124" s="3">
        <v>0</v>
      </c>
      <c r="AF124" t="s">
        <v>122</v>
      </c>
      <c r="AG124" s="13">
        <v>5</v>
      </c>
      <c r="AQ124"/>
    </row>
    <row r="125" spans="1:43" x14ac:dyDescent="0.2">
      <c r="A125" t="s">
        <v>352</v>
      </c>
      <c r="B125" t="s">
        <v>479</v>
      </c>
      <c r="C125" t="s">
        <v>775</v>
      </c>
      <c r="D125" t="s">
        <v>947</v>
      </c>
      <c r="E125" s="3">
        <v>32.988888888888887</v>
      </c>
      <c r="F125" s="3">
        <f>Table3[[#This Row],[Total Hours Nurse Staffing]]/Table3[[#This Row],[MDS Census]]</f>
        <v>4.0958235095991924</v>
      </c>
      <c r="G125" s="3">
        <f>Table3[[#This Row],[Total Direct Care Staff Hours]]/Table3[[#This Row],[MDS Census]]</f>
        <v>3.6045806668912088</v>
      </c>
      <c r="H125" s="3">
        <f>Table3[[#This Row],[Total RN Hours (w/ Admin, DON)]]/Table3[[#This Row],[MDS Census]]</f>
        <v>1.1321151902997644</v>
      </c>
      <c r="I125" s="3">
        <f>Table3[[#This Row],[RN Hours (excl. Admin, DON)]]/Table3[[#This Row],[MDS Census]]</f>
        <v>0.6408723475917818</v>
      </c>
      <c r="J125" s="3">
        <f t="shared" si="2"/>
        <v>135.11666666666667</v>
      </c>
      <c r="K125" s="3">
        <f>SUM(Table3[[#This Row],[RN Hours (excl. Admin, DON)]], Table3[[#This Row],[LPN Hours (excl. Admin)]], Table3[[#This Row],[CNA Hours]], Table3[[#This Row],[NA TR Hours]], Table3[[#This Row],[Med Aide/Tech Hours]])</f>
        <v>118.9111111111111</v>
      </c>
      <c r="L125" s="3">
        <f>SUM(Table3[[#This Row],[RN Hours (excl. Admin, DON)]:[RN DON Hours]])</f>
        <v>37.347222222222221</v>
      </c>
      <c r="M125" s="3">
        <v>21.141666666666666</v>
      </c>
      <c r="N125" s="3">
        <v>11.438888888888888</v>
      </c>
      <c r="O125" s="3">
        <v>4.7666666666666666</v>
      </c>
      <c r="P125" s="3">
        <f>SUM(Table3[[#This Row],[LPN Hours (excl. Admin)]:[LPN Admin Hours]])</f>
        <v>20.047222222222221</v>
      </c>
      <c r="Q125" s="3">
        <v>20.047222222222221</v>
      </c>
      <c r="R125" s="3">
        <v>0</v>
      </c>
      <c r="S125" s="3">
        <f>SUM(Table3[[#This Row],[CNA Hours]], Table3[[#This Row],[NA TR Hours]], Table3[[#This Row],[Med Aide/Tech Hours]])</f>
        <v>77.722222222222229</v>
      </c>
      <c r="T125" s="3">
        <v>48.658333333333331</v>
      </c>
      <c r="U125" s="3">
        <v>18.18888888888889</v>
      </c>
      <c r="V125" s="3">
        <v>10.875</v>
      </c>
      <c r="W125" s="3">
        <f>SUM(Table3[[#This Row],[RN Hours Contract]:[Med Aide Hours Contract]])</f>
        <v>1.35</v>
      </c>
      <c r="X125" s="3">
        <v>0.90555555555555556</v>
      </c>
      <c r="Y125" s="3">
        <v>0</v>
      </c>
      <c r="Z125" s="3">
        <v>0</v>
      </c>
      <c r="AA125" s="3">
        <v>0</v>
      </c>
      <c r="AB125" s="3">
        <v>0</v>
      </c>
      <c r="AC125" s="3">
        <v>0.44444444444444442</v>
      </c>
      <c r="AD125" s="3">
        <v>0</v>
      </c>
      <c r="AE125" s="3">
        <v>0</v>
      </c>
      <c r="AF125" t="s">
        <v>123</v>
      </c>
      <c r="AG125" s="13">
        <v>5</v>
      </c>
      <c r="AQ125"/>
    </row>
    <row r="126" spans="1:43" x14ac:dyDescent="0.2">
      <c r="A126" t="s">
        <v>352</v>
      </c>
      <c r="B126" t="s">
        <v>480</v>
      </c>
      <c r="C126" t="s">
        <v>827</v>
      </c>
      <c r="D126" t="s">
        <v>1005</v>
      </c>
      <c r="E126" s="3">
        <v>34.18888888888889</v>
      </c>
      <c r="F126" s="3">
        <f>Table3[[#This Row],[Total Hours Nurse Staffing]]/Table3[[#This Row],[MDS Census]]</f>
        <v>5.2309067273318162</v>
      </c>
      <c r="G126" s="3">
        <f>Table3[[#This Row],[Total Direct Care Staff Hours]]/Table3[[#This Row],[MDS Census]]</f>
        <v>4.6898440038999016</v>
      </c>
      <c r="H126" s="3">
        <f>Table3[[#This Row],[Total RN Hours (w/ Admin, DON)]]/Table3[[#This Row],[MDS Census]]</f>
        <v>0.89662008449788744</v>
      </c>
      <c r="I126" s="3">
        <f>Table3[[#This Row],[RN Hours (excl. Admin, DON)]]/Table3[[#This Row],[MDS Census]]</f>
        <v>0.4730094247643809</v>
      </c>
      <c r="J126" s="3">
        <f t="shared" si="2"/>
        <v>178.83888888888887</v>
      </c>
      <c r="K126" s="3">
        <f>SUM(Table3[[#This Row],[RN Hours (excl. Admin, DON)]], Table3[[#This Row],[LPN Hours (excl. Admin)]], Table3[[#This Row],[CNA Hours]], Table3[[#This Row],[NA TR Hours]], Table3[[#This Row],[Med Aide/Tech Hours]])</f>
        <v>160.34055555555554</v>
      </c>
      <c r="L126" s="3">
        <f>SUM(Table3[[#This Row],[RN Hours (excl. Admin, DON)]:[RN DON Hours]])</f>
        <v>30.65444444444444</v>
      </c>
      <c r="M126" s="3">
        <v>16.171666666666667</v>
      </c>
      <c r="N126" s="3">
        <v>9.0244444444444394</v>
      </c>
      <c r="O126" s="3">
        <v>5.458333333333333</v>
      </c>
      <c r="P126" s="3">
        <f>SUM(Table3[[#This Row],[LPN Hours (excl. Admin)]:[LPN Admin Hours]])</f>
        <v>34.512222222222221</v>
      </c>
      <c r="Q126" s="3">
        <v>30.496666666666666</v>
      </c>
      <c r="R126" s="3">
        <v>4.0155555555555571</v>
      </c>
      <c r="S126" s="3">
        <f>SUM(Table3[[#This Row],[CNA Hours]], Table3[[#This Row],[NA TR Hours]], Table3[[#This Row],[Med Aide/Tech Hours]])</f>
        <v>113.67222222222222</v>
      </c>
      <c r="T126" s="3">
        <v>102.12111111111111</v>
      </c>
      <c r="U126" s="3">
        <v>0</v>
      </c>
      <c r="V126" s="3">
        <v>11.551111111111108</v>
      </c>
      <c r="W126" s="3">
        <f>SUM(Table3[[#This Row],[RN Hours Contract]:[Med Aide Hours Contract]])</f>
        <v>1.3666666666666667</v>
      </c>
      <c r="X126" s="3">
        <v>0.8833333333333333</v>
      </c>
      <c r="Y126" s="3">
        <v>0</v>
      </c>
      <c r="Z126" s="3">
        <v>0</v>
      </c>
      <c r="AA126" s="3">
        <v>0.48333333333333334</v>
      </c>
      <c r="AB126" s="3">
        <v>0</v>
      </c>
      <c r="AC126" s="3">
        <v>0</v>
      </c>
      <c r="AD126" s="3">
        <v>0</v>
      </c>
      <c r="AE126" s="3">
        <v>0</v>
      </c>
      <c r="AF126" t="s">
        <v>124</v>
      </c>
      <c r="AG126" s="13">
        <v>5</v>
      </c>
      <c r="AQ126"/>
    </row>
    <row r="127" spans="1:43" x14ac:dyDescent="0.2">
      <c r="A127" t="s">
        <v>352</v>
      </c>
      <c r="B127" t="s">
        <v>481</v>
      </c>
      <c r="C127" t="s">
        <v>728</v>
      </c>
      <c r="D127" t="s">
        <v>993</v>
      </c>
      <c r="E127" s="3">
        <v>48.911111111111111</v>
      </c>
      <c r="F127" s="3">
        <f>Table3[[#This Row],[Total Hours Nurse Staffing]]/Table3[[#This Row],[MDS Census]]</f>
        <v>6.2853248523398451</v>
      </c>
      <c r="G127" s="3">
        <f>Table3[[#This Row],[Total Direct Care Staff Hours]]/Table3[[#This Row],[MDS Census]]</f>
        <v>5.766412994093594</v>
      </c>
      <c r="H127" s="3">
        <f>Table3[[#This Row],[Total RN Hours (w/ Admin, DON)]]/Table3[[#This Row],[MDS Census]]</f>
        <v>0.96410722398909576</v>
      </c>
      <c r="I127" s="3">
        <f>Table3[[#This Row],[RN Hours (excl. Admin, DON)]]/Table3[[#This Row],[MDS Census]]</f>
        <v>0.44519536574284413</v>
      </c>
      <c r="J127" s="3">
        <f t="shared" si="2"/>
        <v>307.42222222222222</v>
      </c>
      <c r="K127" s="3">
        <f>SUM(Table3[[#This Row],[RN Hours (excl. Admin, DON)]], Table3[[#This Row],[LPN Hours (excl. Admin)]], Table3[[#This Row],[CNA Hours]], Table3[[#This Row],[NA TR Hours]], Table3[[#This Row],[Med Aide/Tech Hours]])</f>
        <v>282.04166666666669</v>
      </c>
      <c r="L127" s="3">
        <f>SUM(Table3[[#This Row],[RN Hours (excl. Admin, DON)]:[RN DON Hours]])</f>
        <v>47.155555555555551</v>
      </c>
      <c r="M127" s="3">
        <v>21.774999999999999</v>
      </c>
      <c r="N127" s="3">
        <v>21.052777777777777</v>
      </c>
      <c r="O127" s="3">
        <v>4.3277777777777775</v>
      </c>
      <c r="P127" s="3">
        <f>SUM(Table3[[#This Row],[LPN Hours (excl. Admin)]:[LPN Admin Hours]])</f>
        <v>68.844444444444449</v>
      </c>
      <c r="Q127" s="3">
        <v>68.844444444444449</v>
      </c>
      <c r="R127" s="3">
        <v>0</v>
      </c>
      <c r="S127" s="3">
        <f>SUM(Table3[[#This Row],[CNA Hours]], Table3[[#This Row],[NA TR Hours]], Table3[[#This Row],[Med Aide/Tech Hours]])</f>
        <v>191.42222222222222</v>
      </c>
      <c r="T127" s="3">
        <v>167.07499999999999</v>
      </c>
      <c r="U127" s="3">
        <v>0</v>
      </c>
      <c r="V127" s="3">
        <v>24.347222222222221</v>
      </c>
      <c r="W127" s="3">
        <f>SUM(Table3[[#This Row],[RN Hours Contract]:[Med Aide Hours Contract]])</f>
        <v>9.1666666666666679</v>
      </c>
      <c r="X127" s="3">
        <v>0</v>
      </c>
      <c r="Y127" s="3">
        <v>0</v>
      </c>
      <c r="Z127" s="3">
        <v>0</v>
      </c>
      <c r="AA127" s="3">
        <v>3.7222222222222223</v>
      </c>
      <c r="AB127" s="3">
        <v>0</v>
      </c>
      <c r="AC127" s="3">
        <v>5.4444444444444446</v>
      </c>
      <c r="AD127" s="3">
        <v>0</v>
      </c>
      <c r="AE127" s="3">
        <v>0</v>
      </c>
      <c r="AF127" t="s">
        <v>125</v>
      </c>
      <c r="AG127" s="13">
        <v>5</v>
      </c>
      <c r="AQ127"/>
    </row>
    <row r="128" spans="1:43" x14ac:dyDescent="0.2">
      <c r="A128" t="s">
        <v>352</v>
      </c>
      <c r="B128" t="s">
        <v>482</v>
      </c>
      <c r="C128" t="s">
        <v>745</v>
      </c>
      <c r="D128" t="s">
        <v>973</v>
      </c>
      <c r="E128" s="3">
        <v>73.36666666666666</v>
      </c>
      <c r="F128" s="3">
        <f>Table3[[#This Row],[Total Hours Nurse Staffing]]/Table3[[#This Row],[MDS Census]]</f>
        <v>3.6166348629410874</v>
      </c>
      <c r="G128" s="3">
        <f>Table3[[#This Row],[Total Direct Care Staff Hours]]/Table3[[#This Row],[MDS Census]]</f>
        <v>3.2428275026503104</v>
      </c>
      <c r="H128" s="3">
        <f>Table3[[#This Row],[Total RN Hours (w/ Admin, DON)]]/Table3[[#This Row],[MDS Census]]</f>
        <v>0.90129789489625933</v>
      </c>
      <c r="I128" s="3">
        <f>Table3[[#This Row],[RN Hours (excl. Admin, DON)]]/Table3[[#This Row],[MDS Census]]</f>
        <v>0.60139633499924283</v>
      </c>
      <c r="J128" s="3">
        <f t="shared" si="2"/>
        <v>265.34044444444442</v>
      </c>
      <c r="K128" s="3">
        <f>SUM(Table3[[#This Row],[RN Hours (excl. Admin, DON)]], Table3[[#This Row],[LPN Hours (excl. Admin)]], Table3[[#This Row],[CNA Hours]], Table3[[#This Row],[NA TR Hours]], Table3[[#This Row],[Med Aide/Tech Hours]])</f>
        <v>237.91544444444443</v>
      </c>
      <c r="L128" s="3">
        <f>SUM(Table3[[#This Row],[RN Hours (excl. Admin, DON)]:[RN DON Hours]])</f>
        <v>66.12522222222222</v>
      </c>
      <c r="M128" s="3">
        <v>44.122444444444447</v>
      </c>
      <c r="N128" s="3">
        <v>16.580555555555556</v>
      </c>
      <c r="O128" s="3">
        <v>5.4222222222222225</v>
      </c>
      <c r="P128" s="3">
        <f>SUM(Table3[[#This Row],[LPN Hours (excl. Admin)]:[LPN Admin Hours]])</f>
        <v>66.284000000000006</v>
      </c>
      <c r="Q128" s="3">
        <v>60.861777777777782</v>
      </c>
      <c r="R128" s="3">
        <v>5.4222222222222225</v>
      </c>
      <c r="S128" s="3">
        <f>SUM(Table3[[#This Row],[CNA Hours]], Table3[[#This Row],[NA TR Hours]], Table3[[#This Row],[Med Aide/Tech Hours]])</f>
        <v>132.9312222222222</v>
      </c>
      <c r="T128" s="3">
        <v>132.9312222222222</v>
      </c>
      <c r="U128" s="3">
        <v>0</v>
      </c>
      <c r="V128" s="3">
        <v>0</v>
      </c>
      <c r="W128" s="3">
        <f>SUM(Table3[[#This Row],[RN Hours Contract]:[Med Aide Hours Contract]])</f>
        <v>46.437777777777782</v>
      </c>
      <c r="X128" s="3">
        <v>8.823888888888888</v>
      </c>
      <c r="Y128" s="3">
        <v>0</v>
      </c>
      <c r="Z128" s="3">
        <v>0</v>
      </c>
      <c r="AA128" s="3">
        <v>2.4055555555555554</v>
      </c>
      <c r="AB128" s="3">
        <v>0</v>
      </c>
      <c r="AC128" s="3">
        <v>35.208333333333336</v>
      </c>
      <c r="AD128" s="3">
        <v>0</v>
      </c>
      <c r="AE128" s="3">
        <v>0</v>
      </c>
      <c r="AF128" t="s">
        <v>126</v>
      </c>
      <c r="AG128" s="13">
        <v>5</v>
      </c>
      <c r="AQ128"/>
    </row>
    <row r="129" spans="1:43" x14ac:dyDescent="0.2">
      <c r="A129" t="s">
        <v>352</v>
      </c>
      <c r="B129" t="s">
        <v>483</v>
      </c>
      <c r="C129" t="s">
        <v>828</v>
      </c>
      <c r="D129" t="s">
        <v>993</v>
      </c>
      <c r="E129" s="3">
        <v>40.722222222222221</v>
      </c>
      <c r="F129" s="3">
        <f>Table3[[#This Row],[Total Hours Nurse Staffing]]/Table3[[#This Row],[MDS Census]]</f>
        <v>4.7896998635743522</v>
      </c>
      <c r="G129" s="3">
        <f>Table3[[#This Row],[Total Direct Care Staff Hours]]/Table3[[#This Row],[MDS Census]]</f>
        <v>4.5299454297407911</v>
      </c>
      <c r="H129" s="3">
        <f>Table3[[#This Row],[Total RN Hours (w/ Admin, DON)]]/Table3[[#This Row],[MDS Census]]</f>
        <v>0.89270122783083217</v>
      </c>
      <c r="I129" s="3">
        <f>Table3[[#This Row],[RN Hours (excl. Admin, DON)]]/Table3[[#This Row],[MDS Census]]</f>
        <v>0.6329467939972715</v>
      </c>
      <c r="J129" s="3">
        <f t="shared" si="2"/>
        <v>195.04722222222222</v>
      </c>
      <c r="K129" s="3">
        <f>SUM(Table3[[#This Row],[RN Hours (excl. Admin, DON)]], Table3[[#This Row],[LPN Hours (excl. Admin)]], Table3[[#This Row],[CNA Hours]], Table3[[#This Row],[NA TR Hours]], Table3[[#This Row],[Med Aide/Tech Hours]])</f>
        <v>184.46944444444443</v>
      </c>
      <c r="L129" s="3">
        <f>SUM(Table3[[#This Row],[RN Hours (excl. Admin, DON)]:[RN DON Hours]])</f>
        <v>36.352777777777774</v>
      </c>
      <c r="M129" s="3">
        <v>25.774999999999999</v>
      </c>
      <c r="N129" s="3">
        <v>5.6</v>
      </c>
      <c r="O129" s="3">
        <v>4.9777777777777779</v>
      </c>
      <c r="P129" s="3">
        <f>SUM(Table3[[#This Row],[LPN Hours (excl. Admin)]:[LPN Admin Hours]])</f>
        <v>47.758333333333333</v>
      </c>
      <c r="Q129" s="3">
        <v>47.758333333333333</v>
      </c>
      <c r="R129" s="3">
        <v>0</v>
      </c>
      <c r="S129" s="3">
        <f>SUM(Table3[[#This Row],[CNA Hours]], Table3[[#This Row],[NA TR Hours]], Table3[[#This Row],[Med Aide/Tech Hours]])</f>
        <v>110.9361111111111</v>
      </c>
      <c r="T129" s="3">
        <v>100.44166666666666</v>
      </c>
      <c r="U129" s="3">
        <v>0</v>
      </c>
      <c r="V129" s="3">
        <v>10.494444444444444</v>
      </c>
      <c r="W129" s="3">
        <f>SUM(Table3[[#This Row],[RN Hours Contract]:[Med Aide Hours Contract]])</f>
        <v>13.008333333333333</v>
      </c>
      <c r="X129" s="3">
        <v>0</v>
      </c>
      <c r="Y129" s="3">
        <v>0</v>
      </c>
      <c r="Z129" s="3">
        <v>0</v>
      </c>
      <c r="AA129" s="3">
        <v>0</v>
      </c>
      <c r="AB129" s="3">
        <v>0</v>
      </c>
      <c r="AC129" s="3">
        <v>13.008333333333333</v>
      </c>
      <c r="AD129" s="3">
        <v>0</v>
      </c>
      <c r="AE129" s="3">
        <v>0</v>
      </c>
      <c r="AF129" t="s">
        <v>127</v>
      </c>
      <c r="AG129" s="13">
        <v>5</v>
      </c>
      <c r="AQ129"/>
    </row>
    <row r="130" spans="1:43" x14ac:dyDescent="0.2">
      <c r="A130" t="s">
        <v>352</v>
      </c>
      <c r="B130" t="s">
        <v>484</v>
      </c>
      <c r="C130" t="s">
        <v>775</v>
      </c>
      <c r="D130" t="s">
        <v>947</v>
      </c>
      <c r="E130" s="3">
        <v>42.822222222222223</v>
      </c>
      <c r="F130" s="3">
        <f>Table3[[#This Row],[Total Hours Nurse Staffing]]/Table3[[#This Row],[MDS Census]]</f>
        <v>4.4593279709392837</v>
      </c>
      <c r="G130" s="3">
        <f>Table3[[#This Row],[Total Direct Care Staff Hours]]/Table3[[#This Row],[MDS Census]]</f>
        <v>3.9494680851063828</v>
      </c>
      <c r="H130" s="3">
        <f>Table3[[#This Row],[Total RN Hours (w/ Admin, DON)]]/Table3[[#This Row],[MDS Census]]</f>
        <v>1.2603788271925271</v>
      </c>
      <c r="I130" s="3">
        <f>Table3[[#This Row],[RN Hours (excl. Admin, DON)]]/Table3[[#This Row],[MDS Census]]</f>
        <v>0.75051894135962627</v>
      </c>
      <c r="J130" s="3">
        <f t="shared" si="2"/>
        <v>190.95833333333331</v>
      </c>
      <c r="K130" s="3">
        <f>SUM(Table3[[#This Row],[RN Hours (excl. Admin, DON)]], Table3[[#This Row],[LPN Hours (excl. Admin)]], Table3[[#This Row],[CNA Hours]], Table3[[#This Row],[NA TR Hours]], Table3[[#This Row],[Med Aide/Tech Hours]])</f>
        <v>169.125</v>
      </c>
      <c r="L130" s="3">
        <f>SUM(Table3[[#This Row],[RN Hours (excl. Admin, DON)]:[RN DON Hours]])</f>
        <v>53.972222222222221</v>
      </c>
      <c r="M130" s="3">
        <v>32.138888888888886</v>
      </c>
      <c r="N130" s="3">
        <v>16.322222222222223</v>
      </c>
      <c r="O130" s="3">
        <v>5.5111111111111111</v>
      </c>
      <c r="P130" s="3">
        <f>SUM(Table3[[#This Row],[LPN Hours (excl. Admin)]:[LPN Admin Hours]])</f>
        <v>35.494444444444447</v>
      </c>
      <c r="Q130" s="3">
        <v>35.494444444444447</v>
      </c>
      <c r="R130" s="3">
        <v>0</v>
      </c>
      <c r="S130" s="3">
        <f>SUM(Table3[[#This Row],[CNA Hours]], Table3[[#This Row],[NA TR Hours]], Table3[[#This Row],[Med Aide/Tech Hours]])</f>
        <v>101.49166666666666</v>
      </c>
      <c r="T130" s="3">
        <v>90.105555555555554</v>
      </c>
      <c r="U130" s="3">
        <v>11.352777777777778</v>
      </c>
      <c r="V130" s="3">
        <v>3.3333333333333333E-2</v>
      </c>
      <c r="W130" s="3">
        <f>SUM(Table3[[#This Row],[RN Hours Contract]:[Med Aide Hours Contract]])</f>
        <v>0</v>
      </c>
      <c r="X130" s="3">
        <v>0</v>
      </c>
      <c r="Y130" s="3">
        <v>0</v>
      </c>
      <c r="Z130" s="3">
        <v>0</v>
      </c>
      <c r="AA130" s="3">
        <v>0</v>
      </c>
      <c r="AB130" s="3">
        <v>0</v>
      </c>
      <c r="AC130" s="3">
        <v>0</v>
      </c>
      <c r="AD130" s="3">
        <v>0</v>
      </c>
      <c r="AE130" s="3">
        <v>0</v>
      </c>
      <c r="AF130" t="s">
        <v>128</v>
      </c>
      <c r="AG130" s="13">
        <v>5</v>
      </c>
      <c r="AQ130"/>
    </row>
    <row r="131" spans="1:43" x14ac:dyDescent="0.2">
      <c r="A131" t="s">
        <v>352</v>
      </c>
      <c r="B131" t="s">
        <v>485</v>
      </c>
      <c r="C131" t="s">
        <v>730</v>
      </c>
      <c r="D131" t="s">
        <v>975</v>
      </c>
      <c r="E131" s="3">
        <v>158.56666666666666</v>
      </c>
      <c r="F131" s="3">
        <f>Table3[[#This Row],[Total Hours Nurse Staffing]]/Table3[[#This Row],[MDS Census]]</f>
        <v>5.5340901128162017</v>
      </c>
      <c r="G131" s="3">
        <f>Table3[[#This Row],[Total Direct Care Staff Hours]]/Table3[[#This Row],[MDS Census]]</f>
        <v>5.2187302922009673</v>
      </c>
      <c r="H131" s="3">
        <f>Table3[[#This Row],[Total RN Hours (w/ Admin, DON)]]/Table3[[#This Row],[MDS Census]]</f>
        <v>1.6990750472987179</v>
      </c>
      <c r="I131" s="3">
        <f>Table3[[#This Row],[RN Hours (excl. Admin, DON)]]/Table3[[#This Row],[MDS Census]]</f>
        <v>1.4119718309859157</v>
      </c>
      <c r="J131" s="3">
        <f t="shared" si="2"/>
        <v>877.52222222222235</v>
      </c>
      <c r="K131" s="3">
        <f>SUM(Table3[[#This Row],[RN Hours (excl. Admin, DON)]], Table3[[#This Row],[LPN Hours (excl. Admin)]], Table3[[#This Row],[CNA Hours]], Table3[[#This Row],[NA TR Hours]], Table3[[#This Row],[Med Aide/Tech Hours]])</f>
        <v>827.51666666666665</v>
      </c>
      <c r="L131" s="3">
        <f>SUM(Table3[[#This Row],[RN Hours (excl. Admin, DON)]:[RN DON Hours]])</f>
        <v>269.41666666666669</v>
      </c>
      <c r="M131" s="3">
        <v>223.89166666666668</v>
      </c>
      <c r="N131" s="3">
        <v>40.81388888888889</v>
      </c>
      <c r="O131" s="3">
        <v>4.7111111111111112</v>
      </c>
      <c r="P131" s="3">
        <f>SUM(Table3[[#This Row],[LPN Hours (excl. Admin)]:[LPN Admin Hours]])</f>
        <v>127.52222222222223</v>
      </c>
      <c r="Q131" s="3">
        <v>123.04166666666667</v>
      </c>
      <c r="R131" s="3">
        <v>4.4805555555555552</v>
      </c>
      <c r="S131" s="3">
        <f>SUM(Table3[[#This Row],[CNA Hours]], Table3[[#This Row],[NA TR Hours]], Table3[[#This Row],[Med Aide/Tech Hours]])</f>
        <v>480.58333333333337</v>
      </c>
      <c r="T131" s="3">
        <v>463.12777777777779</v>
      </c>
      <c r="U131" s="3">
        <v>0</v>
      </c>
      <c r="V131" s="3">
        <v>17.455555555555556</v>
      </c>
      <c r="W131" s="3">
        <f>SUM(Table3[[#This Row],[RN Hours Contract]:[Med Aide Hours Contract]])</f>
        <v>0</v>
      </c>
      <c r="X131" s="3">
        <v>0</v>
      </c>
      <c r="Y131" s="3">
        <v>0</v>
      </c>
      <c r="Z131" s="3">
        <v>0</v>
      </c>
      <c r="AA131" s="3">
        <v>0</v>
      </c>
      <c r="AB131" s="3">
        <v>0</v>
      </c>
      <c r="AC131" s="3">
        <v>0</v>
      </c>
      <c r="AD131" s="3">
        <v>0</v>
      </c>
      <c r="AE131" s="3">
        <v>0</v>
      </c>
      <c r="AF131" t="s">
        <v>129</v>
      </c>
      <c r="AG131" s="13">
        <v>5</v>
      </c>
      <c r="AQ131"/>
    </row>
    <row r="132" spans="1:43" x14ac:dyDescent="0.2">
      <c r="A132" t="s">
        <v>352</v>
      </c>
      <c r="B132" t="s">
        <v>486</v>
      </c>
      <c r="C132" t="s">
        <v>829</v>
      </c>
      <c r="D132" t="s">
        <v>959</v>
      </c>
      <c r="E132" s="3">
        <v>38.444444444444443</v>
      </c>
      <c r="F132" s="3">
        <f>Table3[[#This Row],[Total Hours Nurse Staffing]]/Table3[[#This Row],[MDS Census]]</f>
        <v>5.3831647398843936</v>
      </c>
      <c r="G132" s="3">
        <f>Table3[[#This Row],[Total Direct Care Staff Hours]]/Table3[[#This Row],[MDS Census]]</f>
        <v>4.8136560693641623</v>
      </c>
      <c r="H132" s="3">
        <f>Table3[[#This Row],[Total RN Hours (w/ Admin, DON)]]/Table3[[#This Row],[MDS Census]]</f>
        <v>0.87348265895953758</v>
      </c>
      <c r="I132" s="3">
        <f>Table3[[#This Row],[RN Hours (excl. Admin, DON)]]/Table3[[#This Row],[MDS Census]]</f>
        <v>0.43793352601156071</v>
      </c>
      <c r="J132" s="3">
        <f t="shared" si="2"/>
        <v>206.95277777777778</v>
      </c>
      <c r="K132" s="3">
        <f>SUM(Table3[[#This Row],[RN Hours (excl. Admin, DON)]], Table3[[#This Row],[LPN Hours (excl. Admin)]], Table3[[#This Row],[CNA Hours]], Table3[[#This Row],[NA TR Hours]], Table3[[#This Row],[Med Aide/Tech Hours]])</f>
        <v>185.05833333333334</v>
      </c>
      <c r="L132" s="3">
        <f>SUM(Table3[[#This Row],[RN Hours (excl. Admin, DON)]:[RN DON Hours]])</f>
        <v>33.580555555555556</v>
      </c>
      <c r="M132" s="3">
        <v>16.836111111111112</v>
      </c>
      <c r="N132" s="3">
        <v>11.238888888888889</v>
      </c>
      <c r="O132" s="3">
        <v>5.5055555555555555</v>
      </c>
      <c r="P132" s="3">
        <f>SUM(Table3[[#This Row],[LPN Hours (excl. Admin)]:[LPN Admin Hours]])</f>
        <v>28.044444444444444</v>
      </c>
      <c r="Q132" s="3">
        <v>22.894444444444446</v>
      </c>
      <c r="R132" s="3">
        <v>5.15</v>
      </c>
      <c r="S132" s="3">
        <f>SUM(Table3[[#This Row],[CNA Hours]], Table3[[#This Row],[NA TR Hours]], Table3[[#This Row],[Med Aide/Tech Hours]])</f>
        <v>145.32777777777778</v>
      </c>
      <c r="T132" s="3">
        <v>132.56666666666666</v>
      </c>
      <c r="U132" s="3">
        <v>0</v>
      </c>
      <c r="V132" s="3">
        <v>12.761111111111111</v>
      </c>
      <c r="W132" s="3">
        <f>SUM(Table3[[#This Row],[RN Hours Contract]:[Med Aide Hours Contract]])</f>
        <v>0</v>
      </c>
      <c r="X132" s="3">
        <v>0</v>
      </c>
      <c r="Y132" s="3">
        <v>0</v>
      </c>
      <c r="Z132" s="3">
        <v>0</v>
      </c>
      <c r="AA132" s="3">
        <v>0</v>
      </c>
      <c r="AB132" s="3">
        <v>0</v>
      </c>
      <c r="AC132" s="3">
        <v>0</v>
      </c>
      <c r="AD132" s="3">
        <v>0</v>
      </c>
      <c r="AE132" s="3">
        <v>0</v>
      </c>
      <c r="AF132" t="s">
        <v>130</v>
      </c>
      <c r="AG132" s="13">
        <v>5</v>
      </c>
      <c r="AQ132"/>
    </row>
    <row r="133" spans="1:43" x14ac:dyDescent="0.2">
      <c r="A133" t="s">
        <v>352</v>
      </c>
      <c r="B133" t="s">
        <v>487</v>
      </c>
      <c r="C133" t="s">
        <v>830</v>
      </c>
      <c r="D133" t="s">
        <v>1006</v>
      </c>
      <c r="E133" s="3">
        <v>37.422222222222224</v>
      </c>
      <c r="F133" s="3">
        <f>Table3[[#This Row],[Total Hours Nurse Staffing]]/Table3[[#This Row],[MDS Census]]</f>
        <v>3.4042458432304037</v>
      </c>
      <c r="G133" s="3">
        <f>Table3[[#This Row],[Total Direct Care Staff Hours]]/Table3[[#This Row],[MDS Census]]</f>
        <v>3.1454127078384797</v>
      </c>
      <c r="H133" s="3">
        <f>Table3[[#This Row],[Total RN Hours (w/ Admin, DON)]]/Table3[[#This Row],[MDS Census]]</f>
        <v>1.0645041567695961</v>
      </c>
      <c r="I133" s="3">
        <f>Table3[[#This Row],[RN Hours (excl. Admin, DON)]]/Table3[[#This Row],[MDS Census]]</f>
        <v>0.9121140142517814</v>
      </c>
      <c r="J133" s="3">
        <f t="shared" si="2"/>
        <v>127.39444444444445</v>
      </c>
      <c r="K133" s="3">
        <f>SUM(Table3[[#This Row],[RN Hours (excl. Admin, DON)]], Table3[[#This Row],[LPN Hours (excl. Admin)]], Table3[[#This Row],[CNA Hours]], Table3[[#This Row],[NA TR Hours]], Table3[[#This Row],[Med Aide/Tech Hours]])</f>
        <v>117.70833333333333</v>
      </c>
      <c r="L133" s="3">
        <f>SUM(Table3[[#This Row],[RN Hours (excl. Admin, DON)]:[RN DON Hours]])</f>
        <v>39.836111111111109</v>
      </c>
      <c r="M133" s="3">
        <v>34.133333333333333</v>
      </c>
      <c r="N133" s="3">
        <v>1.0361111111111112</v>
      </c>
      <c r="O133" s="3">
        <v>4.666666666666667</v>
      </c>
      <c r="P133" s="3">
        <f>SUM(Table3[[#This Row],[LPN Hours (excl. Admin)]:[LPN Admin Hours]])</f>
        <v>11.930555555555555</v>
      </c>
      <c r="Q133" s="3">
        <v>7.947222222222222</v>
      </c>
      <c r="R133" s="3">
        <v>3.9833333333333334</v>
      </c>
      <c r="S133" s="3">
        <f>SUM(Table3[[#This Row],[CNA Hours]], Table3[[#This Row],[NA TR Hours]], Table3[[#This Row],[Med Aide/Tech Hours]])</f>
        <v>75.62777777777778</v>
      </c>
      <c r="T133" s="3">
        <v>73.525000000000006</v>
      </c>
      <c r="U133" s="3">
        <v>1.5916666666666666</v>
      </c>
      <c r="V133" s="3">
        <v>0.51111111111111107</v>
      </c>
      <c r="W133" s="3">
        <f>SUM(Table3[[#This Row],[RN Hours Contract]:[Med Aide Hours Contract]])</f>
        <v>0</v>
      </c>
      <c r="X133" s="3">
        <v>0</v>
      </c>
      <c r="Y133" s="3">
        <v>0</v>
      </c>
      <c r="Z133" s="3">
        <v>0</v>
      </c>
      <c r="AA133" s="3">
        <v>0</v>
      </c>
      <c r="AB133" s="3">
        <v>0</v>
      </c>
      <c r="AC133" s="3">
        <v>0</v>
      </c>
      <c r="AD133" s="3">
        <v>0</v>
      </c>
      <c r="AE133" s="3">
        <v>0</v>
      </c>
      <c r="AF133" t="s">
        <v>131</v>
      </c>
      <c r="AG133" s="13">
        <v>5</v>
      </c>
      <c r="AQ133"/>
    </row>
    <row r="134" spans="1:43" x14ac:dyDescent="0.2">
      <c r="A134" t="s">
        <v>352</v>
      </c>
      <c r="B134" t="s">
        <v>488</v>
      </c>
      <c r="C134" t="s">
        <v>831</v>
      </c>
      <c r="D134" t="s">
        <v>957</v>
      </c>
      <c r="E134" s="3">
        <v>26.1</v>
      </c>
      <c r="F134" s="3">
        <f>Table3[[#This Row],[Total Hours Nurse Staffing]]/Table3[[#This Row],[MDS Census]]</f>
        <v>5.0665176670923797</v>
      </c>
      <c r="G134" s="3">
        <f>Table3[[#This Row],[Total Direct Care Staff Hours]]/Table3[[#This Row],[MDS Census]]</f>
        <v>4.736057896977437</v>
      </c>
      <c r="H134" s="3">
        <f>Table3[[#This Row],[Total RN Hours (w/ Admin, DON)]]/Table3[[#This Row],[MDS Census]]</f>
        <v>1.5949340144742443</v>
      </c>
      <c r="I134" s="3">
        <f>Table3[[#This Row],[RN Hours (excl. Admin, DON)]]/Table3[[#This Row],[MDS Census]]</f>
        <v>1.2644742443593018</v>
      </c>
      <c r="J134" s="3">
        <f t="shared" si="2"/>
        <v>132.23611111111111</v>
      </c>
      <c r="K134" s="3">
        <f>SUM(Table3[[#This Row],[RN Hours (excl. Admin, DON)]], Table3[[#This Row],[LPN Hours (excl. Admin)]], Table3[[#This Row],[CNA Hours]], Table3[[#This Row],[NA TR Hours]], Table3[[#This Row],[Med Aide/Tech Hours]])</f>
        <v>123.61111111111111</v>
      </c>
      <c r="L134" s="3">
        <f>SUM(Table3[[#This Row],[RN Hours (excl. Admin, DON)]:[RN DON Hours]])</f>
        <v>41.62777777777778</v>
      </c>
      <c r="M134" s="3">
        <v>33.00277777777778</v>
      </c>
      <c r="N134" s="3">
        <v>3.5583333333333331</v>
      </c>
      <c r="O134" s="3">
        <v>5.0666666666666664</v>
      </c>
      <c r="P134" s="3">
        <f>SUM(Table3[[#This Row],[LPN Hours (excl. Admin)]:[LPN Admin Hours]])</f>
        <v>8.3888888888888893</v>
      </c>
      <c r="Q134" s="3">
        <v>8.3888888888888893</v>
      </c>
      <c r="R134" s="3">
        <v>0</v>
      </c>
      <c r="S134" s="3">
        <f>SUM(Table3[[#This Row],[CNA Hours]], Table3[[#This Row],[NA TR Hours]], Table3[[#This Row],[Med Aide/Tech Hours]])</f>
        <v>82.219444444444449</v>
      </c>
      <c r="T134" s="3">
        <v>78.805555555555557</v>
      </c>
      <c r="U134" s="3">
        <v>0</v>
      </c>
      <c r="V134" s="3">
        <v>3.4138888888888888</v>
      </c>
      <c r="W134" s="3">
        <f>SUM(Table3[[#This Row],[RN Hours Contract]:[Med Aide Hours Contract]])</f>
        <v>0</v>
      </c>
      <c r="X134" s="3">
        <v>0</v>
      </c>
      <c r="Y134" s="3">
        <v>0</v>
      </c>
      <c r="Z134" s="3">
        <v>0</v>
      </c>
      <c r="AA134" s="3">
        <v>0</v>
      </c>
      <c r="AB134" s="3">
        <v>0</v>
      </c>
      <c r="AC134" s="3">
        <v>0</v>
      </c>
      <c r="AD134" s="3">
        <v>0</v>
      </c>
      <c r="AE134" s="3">
        <v>0</v>
      </c>
      <c r="AF134" t="s">
        <v>132</v>
      </c>
      <c r="AG134" s="13">
        <v>5</v>
      </c>
      <c r="AQ134"/>
    </row>
    <row r="135" spans="1:43" x14ac:dyDescent="0.2">
      <c r="A135" t="s">
        <v>352</v>
      </c>
      <c r="B135" t="s">
        <v>489</v>
      </c>
      <c r="C135" t="s">
        <v>745</v>
      </c>
      <c r="D135" t="s">
        <v>973</v>
      </c>
      <c r="E135" s="3">
        <v>170.35555555555555</v>
      </c>
      <c r="F135" s="3">
        <f>Table3[[#This Row],[Total Hours Nurse Staffing]]/Table3[[#This Row],[MDS Census]]</f>
        <v>5.280904643882077</v>
      </c>
      <c r="G135" s="3">
        <f>Table3[[#This Row],[Total Direct Care Staff Hours]]/Table3[[#This Row],[MDS Census]]</f>
        <v>5.0031359248630318</v>
      </c>
      <c r="H135" s="3">
        <f>Table3[[#This Row],[Total RN Hours (w/ Admin, DON)]]/Table3[[#This Row],[MDS Census]]</f>
        <v>1.0332800678319853</v>
      </c>
      <c r="I135" s="3">
        <f>Table3[[#This Row],[RN Hours (excl. Admin, DON)]]/Table3[[#This Row],[MDS Census]]</f>
        <v>0.78420949647795457</v>
      </c>
      <c r="J135" s="3">
        <f t="shared" si="2"/>
        <v>899.63144444444447</v>
      </c>
      <c r="K135" s="3">
        <f>SUM(Table3[[#This Row],[RN Hours (excl. Admin, DON)]], Table3[[#This Row],[LPN Hours (excl. Admin)]], Table3[[#This Row],[CNA Hours]], Table3[[#This Row],[NA TR Hours]], Table3[[#This Row],[Med Aide/Tech Hours]])</f>
        <v>852.31200000000001</v>
      </c>
      <c r="L135" s="3">
        <f>SUM(Table3[[#This Row],[RN Hours (excl. Admin, DON)]:[RN DON Hours]])</f>
        <v>176.02499999999998</v>
      </c>
      <c r="M135" s="3">
        <v>133.59444444444443</v>
      </c>
      <c r="N135" s="3">
        <v>37.18611111111111</v>
      </c>
      <c r="O135" s="3">
        <v>5.2444444444444445</v>
      </c>
      <c r="P135" s="3">
        <f>SUM(Table3[[#This Row],[LPN Hours (excl. Admin)]:[LPN Admin Hours]])</f>
        <v>119.44722222222222</v>
      </c>
      <c r="Q135" s="3">
        <v>114.55833333333334</v>
      </c>
      <c r="R135" s="3">
        <v>4.8888888888888893</v>
      </c>
      <c r="S135" s="3">
        <f>SUM(Table3[[#This Row],[CNA Hours]], Table3[[#This Row],[NA TR Hours]], Table3[[#This Row],[Med Aide/Tech Hours]])</f>
        <v>604.1592222222223</v>
      </c>
      <c r="T135" s="3">
        <v>394.11200000000002</v>
      </c>
      <c r="U135" s="3">
        <v>0</v>
      </c>
      <c r="V135" s="3">
        <v>210.04722222222222</v>
      </c>
      <c r="W135" s="3">
        <f>SUM(Table3[[#This Row],[RN Hours Contract]:[Med Aide Hours Contract]])</f>
        <v>0</v>
      </c>
      <c r="X135" s="3">
        <v>0</v>
      </c>
      <c r="Y135" s="3">
        <v>0</v>
      </c>
      <c r="Z135" s="3">
        <v>0</v>
      </c>
      <c r="AA135" s="3">
        <v>0</v>
      </c>
      <c r="AB135" s="3">
        <v>0</v>
      </c>
      <c r="AC135" s="3">
        <v>0</v>
      </c>
      <c r="AD135" s="3">
        <v>0</v>
      </c>
      <c r="AE135" s="3">
        <v>0</v>
      </c>
      <c r="AF135" t="s">
        <v>133</v>
      </c>
      <c r="AG135" s="13">
        <v>5</v>
      </c>
      <c r="AQ135"/>
    </row>
    <row r="136" spans="1:43" x14ac:dyDescent="0.2">
      <c r="A136" t="s">
        <v>352</v>
      </c>
      <c r="B136" t="s">
        <v>490</v>
      </c>
      <c r="C136" t="s">
        <v>832</v>
      </c>
      <c r="D136" t="s">
        <v>1003</v>
      </c>
      <c r="E136" s="3">
        <v>33.455555555555556</v>
      </c>
      <c r="F136" s="3">
        <f>Table3[[#This Row],[Total Hours Nurse Staffing]]/Table3[[#This Row],[MDS Census]]</f>
        <v>3.6182331451345071</v>
      </c>
      <c r="G136" s="3">
        <f>Table3[[#This Row],[Total Direct Care Staff Hours]]/Table3[[#This Row],[MDS Census]]</f>
        <v>3.0952341414812357</v>
      </c>
      <c r="H136" s="3">
        <f>Table3[[#This Row],[Total RN Hours (w/ Admin, DON)]]/Table3[[#This Row],[MDS Census]]</f>
        <v>1.505645964795749</v>
      </c>
      <c r="I136" s="3">
        <f>Table3[[#This Row],[RN Hours (excl. Admin, DON)]]/Table3[[#This Row],[MDS Census]]</f>
        <v>0.98264696114247763</v>
      </c>
      <c r="J136" s="3">
        <f t="shared" si="2"/>
        <v>121.05000000000001</v>
      </c>
      <c r="K136" s="3">
        <f>SUM(Table3[[#This Row],[RN Hours (excl. Admin, DON)]], Table3[[#This Row],[LPN Hours (excl. Admin)]], Table3[[#This Row],[CNA Hours]], Table3[[#This Row],[NA TR Hours]], Table3[[#This Row],[Med Aide/Tech Hours]])</f>
        <v>103.55277777777779</v>
      </c>
      <c r="L136" s="3">
        <f>SUM(Table3[[#This Row],[RN Hours (excl. Admin, DON)]:[RN DON Hours]])</f>
        <v>50.372222222222227</v>
      </c>
      <c r="M136" s="3">
        <v>32.875</v>
      </c>
      <c r="N136" s="3">
        <v>11.897222222222222</v>
      </c>
      <c r="O136" s="3">
        <v>5.6</v>
      </c>
      <c r="P136" s="3">
        <f>SUM(Table3[[#This Row],[LPN Hours (excl. Admin)]:[LPN Admin Hours]])</f>
        <v>8.4111111111111114</v>
      </c>
      <c r="Q136" s="3">
        <v>8.4111111111111114</v>
      </c>
      <c r="R136" s="3">
        <v>0</v>
      </c>
      <c r="S136" s="3">
        <f>SUM(Table3[[#This Row],[CNA Hours]], Table3[[#This Row],[NA TR Hours]], Table3[[#This Row],[Med Aide/Tech Hours]])</f>
        <v>62.266666666666666</v>
      </c>
      <c r="T136" s="3">
        <v>55.725000000000001</v>
      </c>
      <c r="U136" s="3">
        <v>6.541666666666667</v>
      </c>
      <c r="V136" s="3">
        <v>0</v>
      </c>
      <c r="W136" s="3">
        <f>SUM(Table3[[#This Row],[RN Hours Contract]:[Med Aide Hours Contract]])</f>
        <v>0</v>
      </c>
      <c r="X136" s="3">
        <v>0</v>
      </c>
      <c r="Y136" s="3">
        <v>0</v>
      </c>
      <c r="Z136" s="3">
        <v>0</v>
      </c>
      <c r="AA136" s="3">
        <v>0</v>
      </c>
      <c r="AB136" s="3">
        <v>0</v>
      </c>
      <c r="AC136" s="3">
        <v>0</v>
      </c>
      <c r="AD136" s="3">
        <v>0</v>
      </c>
      <c r="AE136" s="3">
        <v>0</v>
      </c>
      <c r="AF136" t="s">
        <v>134</v>
      </c>
      <c r="AG136" s="13">
        <v>5</v>
      </c>
      <c r="AQ136"/>
    </row>
    <row r="137" spans="1:43" x14ac:dyDescent="0.2">
      <c r="A137" t="s">
        <v>352</v>
      </c>
      <c r="B137" t="s">
        <v>491</v>
      </c>
      <c r="C137" t="s">
        <v>833</v>
      </c>
      <c r="D137" t="s">
        <v>981</v>
      </c>
      <c r="E137" s="3">
        <v>38.211111111111109</v>
      </c>
      <c r="F137" s="3">
        <f>Table3[[#This Row],[Total Hours Nurse Staffing]]/Table3[[#This Row],[MDS Census]]</f>
        <v>4.9126984588543188</v>
      </c>
      <c r="G137" s="3">
        <f>Table3[[#This Row],[Total Direct Care Staff Hours]]/Table3[[#This Row],[MDS Census]]</f>
        <v>4.7742861296888641</v>
      </c>
      <c r="H137" s="3">
        <f>Table3[[#This Row],[Total RN Hours (w/ Admin, DON)]]/Table3[[#This Row],[MDS Census]]</f>
        <v>1.1405321314335564</v>
      </c>
      <c r="I137" s="3">
        <f>Table3[[#This Row],[RN Hours (excl. Admin, DON)]]/Table3[[#This Row],[MDS Census]]</f>
        <v>1.0021198022681013</v>
      </c>
      <c r="J137" s="3">
        <f t="shared" si="2"/>
        <v>187.71966666666668</v>
      </c>
      <c r="K137" s="3">
        <f>SUM(Table3[[#This Row],[RN Hours (excl. Admin, DON)]], Table3[[#This Row],[LPN Hours (excl. Admin)]], Table3[[#This Row],[CNA Hours]], Table3[[#This Row],[NA TR Hours]], Table3[[#This Row],[Med Aide/Tech Hours]])</f>
        <v>182.43077777777779</v>
      </c>
      <c r="L137" s="3">
        <f>SUM(Table3[[#This Row],[RN Hours (excl. Admin, DON)]:[RN DON Hours]])</f>
        <v>43.581000000000003</v>
      </c>
      <c r="M137" s="3">
        <v>38.292111111111112</v>
      </c>
      <c r="N137" s="3">
        <v>0</v>
      </c>
      <c r="O137" s="3">
        <v>5.2888888888888888</v>
      </c>
      <c r="P137" s="3">
        <f>SUM(Table3[[#This Row],[LPN Hours (excl. Admin)]:[LPN Admin Hours]])</f>
        <v>35.19188888888889</v>
      </c>
      <c r="Q137" s="3">
        <v>35.19188888888889</v>
      </c>
      <c r="R137" s="3">
        <v>0</v>
      </c>
      <c r="S137" s="3">
        <f>SUM(Table3[[#This Row],[CNA Hours]], Table3[[#This Row],[NA TR Hours]], Table3[[#This Row],[Med Aide/Tech Hours]])</f>
        <v>108.94677777777777</v>
      </c>
      <c r="T137" s="3">
        <v>108.94677777777777</v>
      </c>
      <c r="U137" s="3">
        <v>0</v>
      </c>
      <c r="V137" s="3">
        <v>0</v>
      </c>
      <c r="W137" s="3">
        <f>SUM(Table3[[#This Row],[RN Hours Contract]:[Med Aide Hours Contract]])</f>
        <v>2.7111111111111112</v>
      </c>
      <c r="X137" s="3">
        <v>0.46388888888888891</v>
      </c>
      <c r="Y137" s="3">
        <v>0</v>
      </c>
      <c r="Z137" s="3">
        <v>0</v>
      </c>
      <c r="AA137" s="3">
        <v>0</v>
      </c>
      <c r="AB137" s="3">
        <v>0</v>
      </c>
      <c r="AC137" s="3">
        <v>2.2472222222222222</v>
      </c>
      <c r="AD137" s="3">
        <v>0</v>
      </c>
      <c r="AE137" s="3">
        <v>0</v>
      </c>
      <c r="AF137" t="s">
        <v>135</v>
      </c>
      <c r="AG137" s="13">
        <v>5</v>
      </c>
      <c r="AQ137"/>
    </row>
    <row r="138" spans="1:43" x14ac:dyDescent="0.2">
      <c r="A138" t="s">
        <v>352</v>
      </c>
      <c r="B138" t="s">
        <v>492</v>
      </c>
      <c r="C138" t="s">
        <v>722</v>
      </c>
      <c r="D138" t="s">
        <v>970</v>
      </c>
      <c r="E138" s="3">
        <v>126.11111111111111</v>
      </c>
      <c r="F138" s="3">
        <f>Table3[[#This Row],[Total Hours Nurse Staffing]]/Table3[[#This Row],[MDS Census]]</f>
        <v>5.7348898678414093</v>
      </c>
      <c r="G138" s="3">
        <f>Table3[[#This Row],[Total Direct Care Staff Hours]]/Table3[[#This Row],[MDS Census]]</f>
        <v>5.1794933920704853</v>
      </c>
      <c r="H138" s="3">
        <f>Table3[[#This Row],[Total RN Hours (w/ Admin, DON)]]/Table3[[#This Row],[MDS Census]]</f>
        <v>1.9907488986784141</v>
      </c>
      <c r="I138" s="3">
        <f>Table3[[#This Row],[RN Hours (excl. Admin, DON)]]/Table3[[#This Row],[MDS Census]]</f>
        <v>1.4771145374449339</v>
      </c>
      <c r="J138" s="3">
        <f t="shared" si="2"/>
        <v>723.23333333333335</v>
      </c>
      <c r="K138" s="3">
        <f>SUM(Table3[[#This Row],[RN Hours (excl. Admin, DON)]], Table3[[#This Row],[LPN Hours (excl. Admin)]], Table3[[#This Row],[CNA Hours]], Table3[[#This Row],[NA TR Hours]], Table3[[#This Row],[Med Aide/Tech Hours]])</f>
        <v>653.19166666666672</v>
      </c>
      <c r="L138" s="3">
        <f>SUM(Table3[[#This Row],[RN Hours (excl. Admin, DON)]:[RN DON Hours]])</f>
        <v>251.05555555555557</v>
      </c>
      <c r="M138" s="3">
        <v>186.28055555555557</v>
      </c>
      <c r="N138" s="3">
        <v>59.31666666666667</v>
      </c>
      <c r="O138" s="3">
        <v>5.458333333333333</v>
      </c>
      <c r="P138" s="3">
        <f>SUM(Table3[[#This Row],[LPN Hours (excl. Admin)]:[LPN Admin Hours]])</f>
        <v>98.777777777777771</v>
      </c>
      <c r="Q138" s="3">
        <v>93.511111111111106</v>
      </c>
      <c r="R138" s="3">
        <v>5.2666666666666666</v>
      </c>
      <c r="S138" s="3">
        <f>SUM(Table3[[#This Row],[CNA Hours]], Table3[[#This Row],[NA TR Hours]], Table3[[#This Row],[Med Aide/Tech Hours]])</f>
        <v>373.40000000000003</v>
      </c>
      <c r="T138" s="3">
        <v>323.15555555555557</v>
      </c>
      <c r="U138" s="3">
        <v>2.2055555555555557</v>
      </c>
      <c r="V138" s="3">
        <v>48.038888888888891</v>
      </c>
      <c r="W138" s="3">
        <f>SUM(Table3[[#This Row],[RN Hours Contract]:[Med Aide Hours Contract]])</f>
        <v>177.74722222222221</v>
      </c>
      <c r="X138" s="3">
        <v>50.655555555555559</v>
      </c>
      <c r="Y138" s="3">
        <v>0</v>
      </c>
      <c r="Z138" s="3">
        <v>0</v>
      </c>
      <c r="AA138" s="3">
        <v>29.022222222222222</v>
      </c>
      <c r="AB138" s="3">
        <v>0</v>
      </c>
      <c r="AC138" s="3">
        <v>98.069444444444443</v>
      </c>
      <c r="AD138" s="3">
        <v>0</v>
      </c>
      <c r="AE138" s="3">
        <v>0</v>
      </c>
      <c r="AF138" t="s">
        <v>136</v>
      </c>
      <c r="AG138" s="13">
        <v>5</v>
      </c>
      <c r="AQ138"/>
    </row>
    <row r="139" spans="1:43" x14ac:dyDescent="0.2">
      <c r="A139" t="s">
        <v>352</v>
      </c>
      <c r="B139" t="s">
        <v>493</v>
      </c>
      <c r="C139" t="s">
        <v>802</v>
      </c>
      <c r="D139" t="s">
        <v>973</v>
      </c>
      <c r="E139" s="3">
        <v>97.233333333333334</v>
      </c>
      <c r="F139" s="3">
        <f>Table3[[#This Row],[Total Hours Nurse Staffing]]/Table3[[#This Row],[MDS Census]]</f>
        <v>5.1270894754885159</v>
      </c>
      <c r="G139" s="3">
        <f>Table3[[#This Row],[Total Direct Care Staff Hours]]/Table3[[#This Row],[MDS Census]]</f>
        <v>4.8178391041023891</v>
      </c>
      <c r="H139" s="3">
        <f>Table3[[#This Row],[Total RN Hours (w/ Admin, DON)]]/Table3[[#This Row],[MDS Census]]</f>
        <v>1.4153925265683922</v>
      </c>
      <c r="I139" s="3">
        <f>Table3[[#This Row],[RN Hours (excl. Admin, DON)]]/Table3[[#This Row],[MDS Census]]</f>
        <v>1.106142155182265</v>
      </c>
      <c r="J139" s="3">
        <f t="shared" si="2"/>
        <v>498.52400000000006</v>
      </c>
      <c r="K139" s="3">
        <f>SUM(Table3[[#This Row],[RN Hours (excl. Admin, DON)]], Table3[[#This Row],[LPN Hours (excl. Admin)]], Table3[[#This Row],[CNA Hours]], Table3[[#This Row],[NA TR Hours]], Table3[[#This Row],[Med Aide/Tech Hours]])</f>
        <v>468.4545555555556</v>
      </c>
      <c r="L139" s="3">
        <f>SUM(Table3[[#This Row],[RN Hours (excl. Admin, DON)]:[RN DON Hours]])</f>
        <v>137.62333333333333</v>
      </c>
      <c r="M139" s="3">
        <v>107.55388888888889</v>
      </c>
      <c r="N139" s="3">
        <v>24.647222222222222</v>
      </c>
      <c r="O139" s="3">
        <v>5.4222222222222225</v>
      </c>
      <c r="P139" s="3">
        <f>SUM(Table3[[#This Row],[LPN Hours (excl. Admin)]:[LPN Admin Hours]])</f>
        <v>86.416666666666671</v>
      </c>
      <c r="Q139" s="3">
        <v>86.416666666666671</v>
      </c>
      <c r="R139" s="3">
        <v>0</v>
      </c>
      <c r="S139" s="3">
        <f>SUM(Table3[[#This Row],[CNA Hours]], Table3[[#This Row],[NA TR Hours]], Table3[[#This Row],[Med Aide/Tech Hours]])</f>
        <v>274.48400000000004</v>
      </c>
      <c r="T139" s="3">
        <v>238.41733333333335</v>
      </c>
      <c r="U139" s="3">
        <v>0</v>
      </c>
      <c r="V139" s="3">
        <v>36.06666666666667</v>
      </c>
      <c r="W139" s="3">
        <f>SUM(Table3[[#This Row],[RN Hours Contract]:[Med Aide Hours Contract]])</f>
        <v>10.209</v>
      </c>
      <c r="X139" s="3">
        <v>9.166666666666666E-2</v>
      </c>
      <c r="Y139" s="3">
        <v>0</v>
      </c>
      <c r="Z139" s="3">
        <v>0</v>
      </c>
      <c r="AA139" s="3">
        <v>2.3805555555555555</v>
      </c>
      <c r="AB139" s="3">
        <v>0</v>
      </c>
      <c r="AC139" s="3">
        <v>7.7367777777777773</v>
      </c>
      <c r="AD139" s="3">
        <v>0</v>
      </c>
      <c r="AE139" s="3">
        <v>0</v>
      </c>
      <c r="AF139" t="s">
        <v>137</v>
      </c>
      <c r="AG139" s="13">
        <v>5</v>
      </c>
      <c r="AQ139"/>
    </row>
    <row r="140" spans="1:43" x14ac:dyDescent="0.2">
      <c r="A140" t="s">
        <v>352</v>
      </c>
      <c r="B140" t="s">
        <v>494</v>
      </c>
      <c r="C140" t="s">
        <v>742</v>
      </c>
      <c r="D140" t="s">
        <v>971</v>
      </c>
      <c r="E140" s="3">
        <v>56.911111111111111</v>
      </c>
      <c r="F140" s="3">
        <f>Table3[[#This Row],[Total Hours Nurse Staffing]]/Table3[[#This Row],[MDS Census]]</f>
        <v>6.1401952362358454</v>
      </c>
      <c r="G140" s="3">
        <f>Table3[[#This Row],[Total Direct Care Staff Hours]]/Table3[[#This Row],[MDS Census]]</f>
        <v>5.4403943771964069</v>
      </c>
      <c r="H140" s="3">
        <f>Table3[[#This Row],[Total RN Hours (w/ Admin, DON)]]/Table3[[#This Row],[MDS Census]]</f>
        <v>1.4070324092151503</v>
      </c>
      <c r="I140" s="3">
        <f>Table3[[#This Row],[RN Hours (excl. Admin, DON)]]/Table3[[#This Row],[MDS Census]]</f>
        <v>0.97226474033580623</v>
      </c>
      <c r="J140" s="3">
        <f t="shared" si="2"/>
        <v>349.44533333333334</v>
      </c>
      <c r="K140" s="3">
        <f>SUM(Table3[[#This Row],[RN Hours (excl. Admin, DON)]], Table3[[#This Row],[LPN Hours (excl. Admin)]], Table3[[#This Row],[CNA Hours]], Table3[[#This Row],[NA TR Hours]], Table3[[#This Row],[Med Aide/Tech Hours]])</f>
        <v>309.61888888888888</v>
      </c>
      <c r="L140" s="3">
        <f>SUM(Table3[[#This Row],[RN Hours (excl. Admin, DON)]:[RN DON Hours]])</f>
        <v>80.075777777777773</v>
      </c>
      <c r="M140" s="3">
        <v>55.332666666666661</v>
      </c>
      <c r="N140" s="3">
        <v>20.954777777777775</v>
      </c>
      <c r="O140" s="3">
        <v>3.7883333333333344</v>
      </c>
      <c r="P140" s="3">
        <f>SUM(Table3[[#This Row],[LPN Hours (excl. Admin)]:[LPN Admin Hours]])</f>
        <v>76.821777777777783</v>
      </c>
      <c r="Q140" s="3">
        <v>61.738444444444447</v>
      </c>
      <c r="R140" s="3">
        <v>15.083333333333334</v>
      </c>
      <c r="S140" s="3">
        <f>SUM(Table3[[#This Row],[CNA Hours]], Table3[[#This Row],[NA TR Hours]], Table3[[#This Row],[Med Aide/Tech Hours]])</f>
        <v>192.54777777777781</v>
      </c>
      <c r="T140" s="3">
        <v>139.03444444444446</v>
      </c>
      <c r="U140" s="3">
        <v>9.0022222222222243</v>
      </c>
      <c r="V140" s="3">
        <v>44.511111111111127</v>
      </c>
      <c r="W140" s="3">
        <f>SUM(Table3[[#This Row],[RN Hours Contract]:[Med Aide Hours Contract]])</f>
        <v>31.867111111111111</v>
      </c>
      <c r="X140" s="3">
        <v>2.6966666666666663</v>
      </c>
      <c r="Y140" s="3">
        <v>0</v>
      </c>
      <c r="Z140" s="3">
        <v>2.205000000000001</v>
      </c>
      <c r="AA140" s="3">
        <v>6.1513333333333335</v>
      </c>
      <c r="AB140" s="3">
        <v>0</v>
      </c>
      <c r="AC140" s="3">
        <v>20.81411111111111</v>
      </c>
      <c r="AD140" s="3">
        <v>0</v>
      </c>
      <c r="AE140" s="3">
        <v>0</v>
      </c>
      <c r="AF140" t="s">
        <v>138</v>
      </c>
      <c r="AG140" s="13">
        <v>5</v>
      </c>
      <c r="AQ140"/>
    </row>
    <row r="141" spans="1:43" x14ac:dyDescent="0.2">
      <c r="A141" t="s">
        <v>352</v>
      </c>
      <c r="B141" t="s">
        <v>495</v>
      </c>
      <c r="C141" t="s">
        <v>834</v>
      </c>
      <c r="D141" t="s">
        <v>954</v>
      </c>
      <c r="E141" s="3">
        <v>38.4</v>
      </c>
      <c r="F141" s="3">
        <f>Table3[[#This Row],[Total Hours Nurse Staffing]]/Table3[[#This Row],[MDS Census]]</f>
        <v>4.7380497685185183</v>
      </c>
      <c r="G141" s="3">
        <f>Table3[[#This Row],[Total Direct Care Staff Hours]]/Table3[[#This Row],[MDS Census]]</f>
        <v>4.4421875000000002</v>
      </c>
      <c r="H141" s="3">
        <f>Table3[[#This Row],[Total RN Hours (w/ Admin, DON)]]/Table3[[#This Row],[MDS Census]]</f>
        <v>0.60468750000000004</v>
      </c>
      <c r="I141" s="3">
        <f>Table3[[#This Row],[RN Hours (excl. Admin, DON)]]/Table3[[#This Row],[MDS Census]]</f>
        <v>0.3088252314814815</v>
      </c>
      <c r="J141" s="3">
        <f t="shared" si="2"/>
        <v>181.9411111111111</v>
      </c>
      <c r="K141" s="3">
        <f>SUM(Table3[[#This Row],[RN Hours (excl. Admin, DON)]], Table3[[#This Row],[LPN Hours (excl. Admin)]], Table3[[#This Row],[CNA Hours]], Table3[[#This Row],[NA TR Hours]], Table3[[#This Row],[Med Aide/Tech Hours]])</f>
        <v>170.57999999999998</v>
      </c>
      <c r="L141" s="3">
        <f>SUM(Table3[[#This Row],[RN Hours (excl. Admin, DON)]:[RN DON Hours]])</f>
        <v>23.22</v>
      </c>
      <c r="M141" s="3">
        <v>11.858888888888888</v>
      </c>
      <c r="N141" s="3">
        <v>6.7455555555555557</v>
      </c>
      <c r="O141" s="3">
        <v>4.6155555555555576</v>
      </c>
      <c r="P141" s="3">
        <f>SUM(Table3[[#This Row],[LPN Hours (excl. Admin)]:[LPN Admin Hours]])</f>
        <v>25.196666666666665</v>
      </c>
      <c r="Q141" s="3">
        <v>25.196666666666665</v>
      </c>
      <c r="R141" s="3">
        <v>0</v>
      </c>
      <c r="S141" s="3">
        <f>SUM(Table3[[#This Row],[CNA Hours]], Table3[[#This Row],[NA TR Hours]], Table3[[#This Row],[Med Aide/Tech Hours]])</f>
        <v>133.52444444444444</v>
      </c>
      <c r="T141" s="3">
        <v>92.914444444444442</v>
      </c>
      <c r="U141" s="3">
        <v>3.9711111111111119</v>
      </c>
      <c r="V141" s="3">
        <v>36.638888888888886</v>
      </c>
      <c r="W141" s="3">
        <f>SUM(Table3[[#This Row],[RN Hours Contract]:[Med Aide Hours Contract]])</f>
        <v>0</v>
      </c>
      <c r="X141" s="3">
        <v>0</v>
      </c>
      <c r="Y141" s="3">
        <v>0</v>
      </c>
      <c r="Z141" s="3">
        <v>0</v>
      </c>
      <c r="AA141" s="3">
        <v>0</v>
      </c>
      <c r="AB141" s="3">
        <v>0</v>
      </c>
      <c r="AC141" s="3">
        <v>0</v>
      </c>
      <c r="AD141" s="3">
        <v>0</v>
      </c>
      <c r="AE141" s="3">
        <v>0</v>
      </c>
      <c r="AF141" t="s">
        <v>139</v>
      </c>
      <c r="AG141" s="13">
        <v>5</v>
      </c>
      <c r="AQ141"/>
    </row>
    <row r="142" spans="1:43" x14ac:dyDescent="0.2">
      <c r="A142" t="s">
        <v>352</v>
      </c>
      <c r="B142" t="s">
        <v>496</v>
      </c>
      <c r="C142" t="s">
        <v>835</v>
      </c>
      <c r="D142" t="s">
        <v>953</v>
      </c>
      <c r="E142" s="3">
        <v>29.655555555555555</v>
      </c>
      <c r="F142" s="3">
        <f>Table3[[#This Row],[Total Hours Nurse Staffing]]/Table3[[#This Row],[MDS Census]]</f>
        <v>3.4262832521543651</v>
      </c>
      <c r="G142" s="3">
        <f>Table3[[#This Row],[Total Direct Care Staff Hours]]/Table3[[#This Row],[MDS Census]]</f>
        <v>3.1673023604346202</v>
      </c>
      <c r="H142" s="3">
        <f>Table3[[#This Row],[Total RN Hours (w/ Admin, DON)]]/Table3[[#This Row],[MDS Census]]</f>
        <v>0.80107530910453362</v>
      </c>
      <c r="I142" s="3">
        <f>Table3[[#This Row],[RN Hours (excl. Admin, DON)]]/Table3[[#This Row],[MDS Census]]</f>
        <v>0.54209441738478825</v>
      </c>
      <c r="J142" s="3">
        <f t="shared" si="2"/>
        <v>101.60833333333333</v>
      </c>
      <c r="K142" s="3">
        <f>SUM(Table3[[#This Row],[RN Hours (excl. Admin, DON)]], Table3[[#This Row],[LPN Hours (excl. Admin)]], Table3[[#This Row],[CNA Hours]], Table3[[#This Row],[NA TR Hours]], Table3[[#This Row],[Med Aide/Tech Hours]])</f>
        <v>93.928111111111122</v>
      </c>
      <c r="L142" s="3">
        <f>SUM(Table3[[#This Row],[RN Hours (excl. Admin, DON)]:[RN DON Hours]])</f>
        <v>23.756333333333334</v>
      </c>
      <c r="M142" s="3">
        <v>16.076111111111111</v>
      </c>
      <c r="N142" s="3">
        <v>2.7913333333333328</v>
      </c>
      <c r="O142" s="3">
        <v>4.8888888888888893</v>
      </c>
      <c r="P142" s="3">
        <f>SUM(Table3[[#This Row],[LPN Hours (excl. Admin)]:[LPN Admin Hours]])</f>
        <v>12.788333333333334</v>
      </c>
      <c r="Q142" s="3">
        <v>12.788333333333334</v>
      </c>
      <c r="R142" s="3">
        <v>0</v>
      </c>
      <c r="S142" s="3">
        <f>SUM(Table3[[#This Row],[CNA Hours]], Table3[[#This Row],[NA TR Hours]], Table3[[#This Row],[Med Aide/Tech Hours]])</f>
        <v>65.063666666666663</v>
      </c>
      <c r="T142" s="3">
        <v>57.413666666666664</v>
      </c>
      <c r="U142" s="3">
        <v>0</v>
      </c>
      <c r="V142" s="3">
        <v>7.6500000000000012</v>
      </c>
      <c r="W142" s="3">
        <f>SUM(Table3[[#This Row],[RN Hours Contract]:[Med Aide Hours Contract]])</f>
        <v>0</v>
      </c>
      <c r="X142" s="3">
        <v>0</v>
      </c>
      <c r="Y142" s="3">
        <v>0</v>
      </c>
      <c r="Z142" s="3">
        <v>0</v>
      </c>
      <c r="AA142" s="3">
        <v>0</v>
      </c>
      <c r="AB142" s="3">
        <v>0</v>
      </c>
      <c r="AC142" s="3">
        <v>0</v>
      </c>
      <c r="AD142" s="3">
        <v>0</v>
      </c>
      <c r="AE142" s="3">
        <v>0</v>
      </c>
      <c r="AF142" t="s">
        <v>140</v>
      </c>
      <c r="AG142" s="13">
        <v>5</v>
      </c>
      <c r="AQ142"/>
    </row>
    <row r="143" spans="1:43" x14ac:dyDescent="0.2">
      <c r="A143" t="s">
        <v>352</v>
      </c>
      <c r="B143" t="s">
        <v>497</v>
      </c>
      <c r="C143" t="s">
        <v>836</v>
      </c>
      <c r="D143" t="s">
        <v>1007</v>
      </c>
      <c r="E143" s="3">
        <v>32.277777777777779</v>
      </c>
      <c r="F143" s="3">
        <f>Table3[[#This Row],[Total Hours Nurse Staffing]]/Table3[[#This Row],[MDS Census]]</f>
        <v>5.6297762478485378</v>
      </c>
      <c r="G143" s="3">
        <f>Table3[[#This Row],[Total Direct Care Staff Hours]]/Table3[[#This Row],[MDS Census]]</f>
        <v>5.2762478485370057</v>
      </c>
      <c r="H143" s="3">
        <f>Table3[[#This Row],[Total RN Hours (w/ Admin, DON)]]/Table3[[#This Row],[MDS Census]]</f>
        <v>1.7203958691910499</v>
      </c>
      <c r="I143" s="3">
        <f>Table3[[#This Row],[RN Hours (excl. Admin, DON)]]/Table3[[#This Row],[MDS Census]]</f>
        <v>1.366867469879518</v>
      </c>
      <c r="J143" s="3">
        <f t="shared" si="2"/>
        <v>181.7166666666667</v>
      </c>
      <c r="K143" s="3">
        <f>SUM(Table3[[#This Row],[RN Hours (excl. Admin, DON)]], Table3[[#This Row],[LPN Hours (excl. Admin)]], Table3[[#This Row],[CNA Hours]], Table3[[#This Row],[NA TR Hours]], Table3[[#This Row],[Med Aide/Tech Hours]])</f>
        <v>170.30555555555557</v>
      </c>
      <c r="L143" s="3">
        <f>SUM(Table3[[#This Row],[RN Hours (excl. Admin, DON)]:[RN DON Hours]])</f>
        <v>55.530555555555559</v>
      </c>
      <c r="M143" s="3">
        <v>44.119444444444447</v>
      </c>
      <c r="N143" s="3">
        <v>5.3666666666666663</v>
      </c>
      <c r="O143" s="3">
        <v>6.0444444444444443</v>
      </c>
      <c r="P143" s="3">
        <f>SUM(Table3[[#This Row],[LPN Hours (excl. Admin)]:[LPN Admin Hours]])</f>
        <v>17.519444444444446</v>
      </c>
      <c r="Q143" s="3">
        <v>17.519444444444446</v>
      </c>
      <c r="R143" s="3">
        <v>0</v>
      </c>
      <c r="S143" s="3">
        <f>SUM(Table3[[#This Row],[CNA Hours]], Table3[[#This Row],[NA TR Hours]], Table3[[#This Row],[Med Aide/Tech Hours]])</f>
        <v>108.66666666666667</v>
      </c>
      <c r="T143" s="3">
        <v>108.66666666666667</v>
      </c>
      <c r="U143" s="3">
        <v>0</v>
      </c>
      <c r="V143" s="3">
        <v>0</v>
      </c>
      <c r="W143" s="3">
        <f>SUM(Table3[[#This Row],[RN Hours Contract]:[Med Aide Hours Contract]])</f>
        <v>0</v>
      </c>
      <c r="X143" s="3">
        <v>0</v>
      </c>
      <c r="Y143" s="3">
        <v>0</v>
      </c>
      <c r="Z143" s="3">
        <v>0</v>
      </c>
      <c r="AA143" s="3">
        <v>0</v>
      </c>
      <c r="AB143" s="3">
        <v>0</v>
      </c>
      <c r="AC143" s="3">
        <v>0</v>
      </c>
      <c r="AD143" s="3">
        <v>0</v>
      </c>
      <c r="AE143" s="3">
        <v>0</v>
      </c>
      <c r="AF143" t="s">
        <v>141</v>
      </c>
      <c r="AG143" s="13">
        <v>5</v>
      </c>
      <c r="AQ143"/>
    </row>
    <row r="144" spans="1:43" x14ac:dyDescent="0.2">
      <c r="A144" t="s">
        <v>352</v>
      </c>
      <c r="B144" t="s">
        <v>498</v>
      </c>
      <c r="C144" t="s">
        <v>837</v>
      </c>
      <c r="D144" t="s">
        <v>984</v>
      </c>
      <c r="E144" s="3">
        <v>65.37777777777778</v>
      </c>
      <c r="F144" s="3">
        <f>Table3[[#This Row],[Total Hours Nurse Staffing]]/Table3[[#This Row],[MDS Census]]</f>
        <v>4.2225628823929293</v>
      </c>
      <c r="G144" s="3">
        <f>Table3[[#This Row],[Total Direct Care Staff Hours]]/Table3[[#This Row],[MDS Census]]</f>
        <v>3.8054061862678448</v>
      </c>
      <c r="H144" s="3">
        <f>Table3[[#This Row],[Total RN Hours (w/ Admin, DON)]]/Table3[[#This Row],[MDS Census]]</f>
        <v>0.7970326308633584</v>
      </c>
      <c r="I144" s="3">
        <f>Table3[[#This Row],[RN Hours (excl. Admin, DON)]]/Table3[[#This Row],[MDS Census]]</f>
        <v>0.47708191706322228</v>
      </c>
      <c r="J144" s="3">
        <f t="shared" si="2"/>
        <v>276.06177777777776</v>
      </c>
      <c r="K144" s="3">
        <f>SUM(Table3[[#This Row],[RN Hours (excl. Admin, DON)]], Table3[[#This Row],[LPN Hours (excl. Admin)]], Table3[[#This Row],[CNA Hours]], Table3[[#This Row],[NA TR Hours]], Table3[[#This Row],[Med Aide/Tech Hours]])</f>
        <v>248.78899999999999</v>
      </c>
      <c r="L144" s="3">
        <f>SUM(Table3[[#This Row],[RN Hours (excl. Admin, DON)]:[RN DON Hours]])</f>
        <v>52.108222222222231</v>
      </c>
      <c r="M144" s="3">
        <v>31.190555555555555</v>
      </c>
      <c r="N144" s="3">
        <v>15.262777777777783</v>
      </c>
      <c r="O144" s="3">
        <v>5.6548888888888893</v>
      </c>
      <c r="P144" s="3">
        <f>SUM(Table3[[#This Row],[LPN Hours (excl. Admin)]:[LPN Admin Hours]])</f>
        <v>54.878</v>
      </c>
      <c r="Q144" s="3">
        <v>48.522888888888893</v>
      </c>
      <c r="R144" s="3">
        <v>6.3551111111111105</v>
      </c>
      <c r="S144" s="3">
        <f>SUM(Table3[[#This Row],[CNA Hours]], Table3[[#This Row],[NA TR Hours]], Table3[[#This Row],[Med Aide/Tech Hours]])</f>
        <v>169.07555555555552</v>
      </c>
      <c r="T144" s="3">
        <v>146.50833333333333</v>
      </c>
      <c r="U144" s="3">
        <v>12.326444444444446</v>
      </c>
      <c r="V144" s="3">
        <v>10.240777777777778</v>
      </c>
      <c r="W144" s="3">
        <f>SUM(Table3[[#This Row],[RN Hours Contract]:[Med Aide Hours Contract]])</f>
        <v>29.375</v>
      </c>
      <c r="X144" s="3">
        <v>0.20555555555555555</v>
      </c>
      <c r="Y144" s="3">
        <v>0</v>
      </c>
      <c r="Z144" s="3">
        <v>0</v>
      </c>
      <c r="AA144" s="3">
        <v>0.11666666666666667</v>
      </c>
      <c r="AB144" s="3">
        <v>0</v>
      </c>
      <c r="AC144" s="3">
        <v>29.052777777777777</v>
      </c>
      <c r="AD144" s="3">
        <v>0</v>
      </c>
      <c r="AE144" s="3">
        <v>0</v>
      </c>
      <c r="AF144" t="s">
        <v>142</v>
      </c>
      <c r="AG144" s="13">
        <v>5</v>
      </c>
      <c r="AQ144"/>
    </row>
    <row r="145" spans="1:43" x14ac:dyDescent="0.2">
      <c r="A145" t="s">
        <v>352</v>
      </c>
      <c r="B145" t="s">
        <v>499</v>
      </c>
      <c r="C145" t="s">
        <v>719</v>
      </c>
      <c r="D145" t="s">
        <v>1008</v>
      </c>
      <c r="E145" s="3">
        <v>32.855555555555554</v>
      </c>
      <c r="F145" s="3">
        <f>Table3[[#This Row],[Total Hours Nurse Staffing]]/Table3[[#This Row],[MDS Census]]</f>
        <v>5.3371423740277306</v>
      </c>
      <c r="G145" s="3">
        <f>Table3[[#This Row],[Total Direct Care Staff Hours]]/Table3[[#This Row],[MDS Census]]</f>
        <v>4.8035576597903278</v>
      </c>
      <c r="H145" s="3">
        <f>Table3[[#This Row],[Total RN Hours (w/ Admin, DON)]]/Table3[[#This Row],[MDS Census]]</f>
        <v>0.90824146094014191</v>
      </c>
      <c r="I145" s="3">
        <f>Table3[[#This Row],[RN Hours (excl. Admin, DON)]]/Table3[[#This Row],[MDS Census]]</f>
        <v>0.38006763611768685</v>
      </c>
      <c r="J145" s="3">
        <f t="shared" ref="J145:J208" si="3">SUM(L145,P145,S145)</f>
        <v>175.35477777777777</v>
      </c>
      <c r="K145" s="3">
        <f>SUM(Table3[[#This Row],[RN Hours (excl. Admin, DON)]], Table3[[#This Row],[LPN Hours (excl. Admin)]], Table3[[#This Row],[CNA Hours]], Table3[[#This Row],[NA TR Hours]], Table3[[#This Row],[Med Aide/Tech Hours]])</f>
        <v>157.82355555555554</v>
      </c>
      <c r="L145" s="3">
        <f>SUM(Table3[[#This Row],[RN Hours (excl. Admin, DON)]:[RN DON Hours]])</f>
        <v>29.840777777777774</v>
      </c>
      <c r="M145" s="3">
        <v>12.487333333333332</v>
      </c>
      <c r="N145" s="3">
        <v>10.328555555555555</v>
      </c>
      <c r="O145" s="3">
        <v>7.0248888888888894</v>
      </c>
      <c r="P145" s="3">
        <f>SUM(Table3[[#This Row],[LPN Hours (excl. Admin)]:[LPN Admin Hours]])</f>
        <v>32.95088888888889</v>
      </c>
      <c r="Q145" s="3">
        <v>32.773111111111113</v>
      </c>
      <c r="R145" s="3">
        <v>0.17777777777777778</v>
      </c>
      <c r="S145" s="3">
        <f>SUM(Table3[[#This Row],[CNA Hours]], Table3[[#This Row],[NA TR Hours]], Table3[[#This Row],[Med Aide/Tech Hours]])</f>
        <v>112.56311111111111</v>
      </c>
      <c r="T145" s="3">
        <v>71.719777777777779</v>
      </c>
      <c r="U145" s="3">
        <v>10.136777777777779</v>
      </c>
      <c r="V145" s="3">
        <v>30.706555555555546</v>
      </c>
      <c r="W145" s="3">
        <f>SUM(Table3[[#This Row],[RN Hours Contract]:[Med Aide Hours Contract]])</f>
        <v>0</v>
      </c>
      <c r="X145" s="3">
        <v>0</v>
      </c>
      <c r="Y145" s="3">
        <v>0</v>
      </c>
      <c r="Z145" s="3">
        <v>0</v>
      </c>
      <c r="AA145" s="3">
        <v>0</v>
      </c>
      <c r="AB145" s="3">
        <v>0</v>
      </c>
      <c r="AC145" s="3">
        <v>0</v>
      </c>
      <c r="AD145" s="3">
        <v>0</v>
      </c>
      <c r="AE145" s="3">
        <v>0</v>
      </c>
      <c r="AF145" t="s">
        <v>143</v>
      </c>
      <c r="AG145" s="13">
        <v>5</v>
      </c>
      <c r="AQ145"/>
    </row>
    <row r="146" spans="1:43" x14ac:dyDescent="0.2">
      <c r="A146" t="s">
        <v>352</v>
      </c>
      <c r="B146" t="s">
        <v>500</v>
      </c>
      <c r="C146" t="s">
        <v>732</v>
      </c>
      <c r="D146" t="s">
        <v>1007</v>
      </c>
      <c r="E146" s="3">
        <v>51.6</v>
      </c>
      <c r="F146" s="3">
        <f>Table3[[#This Row],[Total Hours Nurse Staffing]]/Table3[[#This Row],[MDS Census]]</f>
        <v>3.7779931093884582</v>
      </c>
      <c r="G146" s="3">
        <f>Table3[[#This Row],[Total Direct Care Staff Hours]]/Table3[[#This Row],[MDS Census]]</f>
        <v>3.3418389319552113</v>
      </c>
      <c r="H146" s="3">
        <f>Table3[[#This Row],[Total RN Hours (w/ Admin, DON)]]/Table3[[#This Row],[MDS Census]]</f>
        <v>0.5265396210163652</v>
      </c>
      <c r="I146" s="3">
        <f>Table3[[#This Row],[RN Hours (excl. Admin, DON)]]/Table3[[#This Row],[MDS Census]]</f>
        <v>0.20246554694229113</v>
      </c>
      <c r="J146" s="3">
        <f t="shared" si="3"/>
        <v>194.94444444444446</v>
      </c>
      <c r="K146" s="3">
        <f>SUM(Table3[[#This Row],[RN Hours (excl. Admin, DON)]], Table3[[#This Row],[LPN Hours (excl. Admin)]], Table3[[#This Row],[CNA Hours]], Table3[[#This Row],[NA TR Hours]], Table3[[#This Row],[Med Aide/Tech Hours]])</f>
        <v>172.4388888888889</v>
      </c>
      <c r="L146" s="3">
        <f>SUM(Table3[[#This Row],[RN Hours (excl. Admin, DON)]:[RN DON Hours]])</f>
        <v>27.169444444444444</v>
      </c>
      <c r="M146" s="3">
        <v>10.447222222222223</v>
      </c>
      <c r="N146" s="3">
        <v>11.394444444444444</v>
      </c>
      <c r="O146" s="3">
        <v>5.3277777777777775</v>
      </c>
      <c r="P146" s="3">
        <f>SUM(Table3[[#This Row],[LPN Hours (excl. Admin)]:[LPN Admin Hours]])</f>
        <v>44.283333333333331</v>
      </c>
      <c r="Q146" s="3">
        <v>38.5</v>
      </c>
      <c r="R146" s="3">
        <v>5.7833333333333332</v>
      </c>
      <c r="S146" s="3">
        <f>SUM(Table3[[#This Row],[CNA Hours]], Table3[[#This Row],[NA TR Hours]], Table3[[#This Row],[Med Aide/Tech Hours]])</f>
        <v>123.49166666666667</v>
      </c>
      <c r="T146" s="3">
        <v>95.13055555555556</v>
      </c>
      <c r="U146" s="3">
        <v>8.4472222222222229</v>
      </c>
      <c r="V146" s="3">
        <v>19.913888888888888</v>
      </c>
      <c r="W146" s="3">
        <f>SUM(Table3[[#This Row],[RN Hours Contract]:[Med Aide Hours Contract]])</f>
        <v>0</v>
      </c>
      <c r="X146" s="3">
        <v>0</v>
      </c>
      <c r="Y146" s="3">
        <v>0</v>
      </c>
      <c r="Z146" s="3">
        <v>0</v>
      </c>
      <c r="AA146" s="3">
        <v>0</v>
      </c>
      <c r="AB146" s="3">
        <v>0</v>
      </c>
      <c r="AC146" s="3">
        <v>0</v>
      </c>
      <c r="AD146" s="3">
        <v>0</v>
      </c>
      <c r="AE146" s="3">
        <v>0</v>
      </c>
      <c r="AF146" t="s">
        <v>144</v>
      </c>
      <c r="AG146" s="13">
        <v>5</v>
      </c>
      <c r="AQ146"/>
    </row>
    <row r="147" spans="1:43" x14ac:dyDescent="0.2">
      <c r="A147" t="s">
        <v>352</v>
      </c>
      <c r="B147" t="s">
        <v>501</v>
      </c>
      <c r="C147" t="s">
        <v>740</v>
      </c>
      <c r="D147" t="s">
        <v>1009</v>
      </c>
      <c r="E147" s="3">
        <v>48</v>
      </c>
      <c r="F147" s="3">
        <f>Table3[[#This Row],[Total Hours Nurse Staffing]]/Table3[[#This Row],[MDS Census]]</f>
        <v>4.1038819444444448</v>
      </c>
      <c r="G147" s="3">
        <f>Table3[[#This Row],[Total Direct Care Staff Hours]]/Table3[[#This Row],[MDS Census]]</f>
        <v>3.7422499999999999</v>
      </c>
      <c r="H147" s="3">
        <f>Table3[[#This Row],[Total RN Hours (w/ Admin, DON)]]/Table3[[#This Row],[MDS Census]]</f>
        <v>0.88334027777777779</v>
      </c>
      <c r="I147" s="3">
        <f>Table3[[#This Row],[RN Hours (excl. Admin, DON)]]/Table3[[#This Row],[MDS Census]]</f>
        <v>0.52170833333333333</v>
      </c>
      <c r="J147" s="3">
        <f t="shared" si="3"/>
        <v>196.98633333333333</v>
      </c>
      <c r="K147" s="3">
        <f>SUM(Table3[[#This Row],[RN Hours (excl. Admin, DON)]], Table3[[#This Row],[LPN Hours (excl. Admin)]], Table3[[#This Row],[CNA Hours]], Table3[[#This Row],[NA TR Hours]], Table3[[#This Row],[Med Aide/Tech Hours]])</f>
        <v>179.62799999999999</v>
      </c>
      <c r="L147" s="3">
        <f>SUM(Table3[[#This Row],[RN Hours (excl. Admin, DON)]:[RN DON Hours]])</f>
        <v>42.400333333333336</v>
      </c>
      <c r="M147" s="3">
        <v>25.042000000000002</v>
      </c>
      <c r="N147" s="3">
        <v>11.497222222222222</v>
      </c>
      <c r="O147" s="3">
        <v>5.8611111111111107</v>
      </c>
      <c r="P147" s="3">
        <f>SUM(Table3[[#This Row],[LPN Hours (excl. Admin)]:[LPN Admin Hours]])</f>
        <v>14.277777777777779</v>
      </c>
      <c r="Q147" s="3">
        <v>14.277777777777779</v>
      </c>
      <c r="R147" s="3">
        <v>0</v>
      </c>
      <c r="S147" s="3">
        <f>SUM(Table3[[#This Row],[CNA Hours]], Table3[[#This Row],[NA TR Hours]], Table3[[#This Row],[Med Aide/Tech Hours]])</f>
        <v>140.30822222222221</v>
      </c>
      <c r="T147" s="3">
        <v>119.375</v>
      </c>
      <c r="U147" s="3">
        <v>1.9666666666666666</v>
      </c>
      <c r="V147" s="3">
        <v>18.966555555555555</v>
      </c>
      <c r="W147" s="3">
        <f>SUM(Table3[[#This Row],[RN Hours Contract]:[Med Aide Hours Contract]])</f>
        <v>1.9027777777777777</v>
      </c>
      <c r="X147" s="3">
        <v>1.3333333333333333</v>
      </c>
      <c r="Y147" s="3">
        <v>0</v>
      </c>
      <c r="Z147" s="3">
        <v>0</v>
      </c>
      <c r="AA147" s="3">
        <v>0.56944444444444442</v>
      </c>
      <c r="AB147" s="3">
        <v>0</v>
      </c>
      <c r="AC147" s="3">
        <v>0</v>
      </c>
      <c r="AD147" s="3">
        <v>0</v>
      </c>
      <c r="AE147" s="3">
        <v>0</v>
      </c>
      <c r="AF147" t="s">
        <v>145</v>
      </c>
      <c r="AG147" s="13">
        <v>5</v>
      </c>
      <c r="AQ147"/>
    </row>
    <row r="148" spans="1:43" x14ac:dyDescent="0.2">
      <c r="A148" t="s">
        <v>352</v>
      </c>
      <c r="B148" t="s">
        <v>502</v>
      </c>
      <c r="C148" t="s">
        <v>765</v>
      </c>
      <c r="D148" t="s">
        <v>978</v>
      </c>
      <c r="E148" s="3">
        <v>44.488888888888887</v>
      </c>
      <c r="F148" s="3">
        <f>Table3[[#This Row],[Total Hours Nurse Staffing]]/Table3[[#This Row],[MDS Census]]</f>
        <v>5.0434565434565428</v>
      </c>
      <c r="G148" s="3">
        <f>Table3[[#This Row],[Total Direct Care Staff Hours]]/Table3[[#This Row],[MDS Census]]</f>
        <v>4.4785839160839158</v>
      </c>
      <c r="H148" s="3">
        <f>Table3[[#This Row],[Total RN Hours (w/ Admin, DON)]]/Table3[[#This Row],[MDS Census]]</f>
        <v>1.7072702297702296</v>
      </c>
      <c r="I148" s="3">
        <f>Table3[[#This Row],[RN Hours (excl. Admin, DON)]]/Table3[[#This Row],[MDS Census]]</f>
        <v>1.1423976023976024</v>
      </c>
      <c r="J148" s="3">
        <f t="shared" si="3"/>
        <v>224.37777777777774</v>
      </c>
      <c r="K148" s="3">
        <f>SUM(Table3[[#This Row],[RN Hours (excl. Admin, DON)]], Table3[[#This Row],[LPN Hours (excl. Admin)]], Table3[[#This Row],[CNA Hours]], Table3[[#This Row],[NA TR Hours]], Table3[[#This Row],[Med Aide/Tech Hours]])</f>
        <v>199.24722222222221</v>
      </c>
      <c r="L148" s="3">
        <f>SUM(Table3[[#This Row],[RN Hours (excl. Admin, DON)]:[RN DON Hours]])</f>
        <v>75.954555555555544</v>
      </c>
      <c r="M148" s="3">
        <v>50.823999999999998</v>
      </c>
      <c r="N148" s="3">
        <v>19.619444444444444</v>
      </c>
      <c r="O148" s="3">
        <v>5.5111111111111111</v>
      </c>
      <c r="P148" s="3">
        <f>SUM(Table3[[#This Row],[LPN Hours (excl. Admin)]:[LPN Admin Hours]])</f>
        <v>6.9694444444444441</v>
      </c>
      <c r="Q148" s="3">
        <v>6.9694444444444441</v>
      </c>
      <c r="R148" s="3">
        <v>0</v>
      </c>
      <c r="S148" s="3">
        <f>SUM(Table3[[#This Row],[CNA Hours]], Table3[[#This Row],[NA TR Hours]], Table3[[#This Row],[Med Aide/Tech Hours]])</f>
        <v>141.45377777777776</v>
      </c>
      <c r="T148" s="3">
        <v>125.76211111111111</v>
      </c>
      <c r="U148" s="3">
        <v>5.6694444444444443</v>
      </c>
      <c r="V148" s="3">
        <v>10.02222222222222</v>
      </c>
      <c r="W148" s="3">
        <f>SUM(Table3[[#This Row],[RN Hours Contract]:[Med Aide Hours Contract]])</f>
        <v>0.21388888888888888</v>
      </c>
      <c r="X148" s="3">
        <v>0.21388888888888888</v>
      </c>
      <c r="Y148" s="3">
        <v>0</v>
      </c>
      <c r="Z148" s="3">
        <v>0</v>
      </c>
      <c r="AA148" s="3">
        <v>0</v>
      </c>
      <c r="AB148" s="3">
        <v>0</v>
      </c>
      <c r="AC148" s="3">
        <v>0</v>
      </c>
      <c r="AD148" s="3">
        <v>0</v>
      </c>
      <c r="AE148" s="3">
        <v>0</v>
      </c>
      <c r="AF148" t="s">
        <v>146</v>
      </c>
      <c r="AG148" s="13">
        <v>5</v>
      </c>
      <c r="AQ148"/>
    </row>
    <row r="149" spans="1:43" x14ac:dyDescent="0.2">
      <c r="A149" t="s">
        <v>352</v>
      </c>
      <c r="B149" t="s">
        <v>503</v>
      </c>
      <c r="C149" t="s">
        <v>838</v>
      </c>
      <c r="D149" t="s">
        <v>966</v>
      </c>
      <c r="E149" s="3">
        <v>28.577777777777779</v>
      </c>
      <c r="F149" s="3">
        <f>Table3[[#This Row],[Total Hours Nurse Staffing]]/Table3[[#This Row],[MDS Census]]</f>
        <v>5.9274339035769819</v>
      </c>
      <c r="G149" s="3">
        <f>Table3[[#This Row],[Total Direct Care Staff Hours]]/Table3[[#This Row],[MDS Census]]</f>
        <v>5.7479043545878694</v>
      </c>
      <c r="H149" s="3">
        <f>Table3[[#This Row],[Total RN Hours (w/ Admin, DON)]]/Table3[[#This Row],[MDS Census]]</f>
        <v>1.556940124416796</v>
      </c>
      <c r="I149" s="3">
        <f>Table3[[#This Row],[RN Hours (excl. Admin, DON)]]/Table3[[#This Row],[MDS Census]]</f>
        <v>1.3774105754276826</v>
      </c>
      <c r="J149" s="3">
        <f t="shared" si="3"/>
        <v>169.39288888888888</v>
      </c>
      <c r="K149" s="3">
        <f>SUM(Table3[[#This Row],[RN Hours (excl. Admin, DON)]], Table3[[#This Row],[LPN Hours (excl. Admin)]], Table3[[#This Row],[CNA Hours]], Table3[[#This Row],[NA TR Hours]], Table3[[#This Row],[Med Aide/Tech Hours]])</f>
        <v>164.26233333333334</v>
      </c>
      <c r="L149" s="3">
        <f>SUM(Table3[[#This Row],[RN Hours (excl. Admin, DON)]:[RN DON Hours]])</f>
        <v>44.493888888888883</v>
      </c>
      <c r="M149" s="3">
        <v>39.36333333333333</v>
      </c>
      <c r="N149" s="3">
        <v>0</v>
      </c>
      <c r="O149" s="3">
        <v>5.1305555555555555</v>
      </c>
      <c r="P149" s="3">
        <f>SUM(Table3[[#This Row],[LPN Hours (excl. Admin)]:[LPN Admin Hours]])</f>
        <v>24.652777777777779</v>
      </c>
      <c r="Q149" s="3">
        <v>24.652777777777779</v>
      </c>
      <c r="R149" s="3">
        <v>0</v>
      </c>
      <c r="S149" s="3">
        <f>SUM(Table3[[#This Row],[CNA Hours]], Table3[[#This Row],[NA TR Hours]], Table3[[#This Row],[Med Aide/Tech Hours]])</f>
        <v>100.24622222222222</v>
      </c>
      <c r="T149" s="3">
        <v>98.843444444444444</v>
      </c>
      <c r="U149" s="3">
        <v>0</v>
      </c>
      <c r="V149" s="3">
        <v>1.4027777777777777</v>
      </c>
      <c r="W149" s="3">
        <f>SUM(Table3[[#This Row],[RN Hours Contract]:[Med Aide Hours Contract]])</f>
        <v>0</v>
      </c>
      <c r="X149" s="3">
        <v>0</v>
      </c>
      <c r="Y149" s="3">
        <v>0</v>
      </c>
      <c r="Z149" s="3">
        <v>0</v>
      </c>
      <c r="AA149" s="3">
        <v>0</v>
      </c>
      <c r="AB149" s="3">
        <v>0</v>
      </c>
      <c r="AC149" s="3">
        <v>0</v>
      </c>
      <c r="AD149" s="3">
        <v>0</v>
      </c>
      <c r="AE149" s="3">
        <v>0</v>
      </c>
      <c r="AF149" t="s">
        <v>147</v>
      </c>
      <c r="AG149" s="13">
        <v>5</v>
      </c>
      <c r="AQ149"/>
    </row>
    <row r="150" spans="1:43" x14ac:dyDescent="0.2">
      <c r="A150" t="s">
        <v>352</v>
      </c>
      <c r="B150" t="s">
        <v>504</v>
      </c>
      <c r="C150" t="s">
        <v>745</v>
      </c>
      <c r="D150" t="s">
        <v>973</v>
      </c>
      <c r="E150" s="3">
        <v>68.5</v>
      </c>
      <c r="F150" s="3">
        <f>Table3[[#This Row],[Total Hours Nurse Staffing]]/Table3[[#This Row],[MDS Census]]</f>
        <v>4.9642935928629353</v>
      </c>
      <c r="G150" s="3">
        <f>Table3[[#This Row],[Total Direct Care Staff Hours]]/Table3[[#This Row],[MDS Census]]</f>
        <v>4.7236204379562041</v>
      </c>
      <c r="H150" s="3">
        <f>Table3[[#This Row],[Total RN Hours (w/ Admin, DON)]]/Table3[[#This Row],[MDS Census]]</f>
        <v>1.6564476885644768</v>
      </c>
      <c r="I150" s="3">
        <f>Table3[[#This Row],[RN Hours (excl. Admin, DON)]]/Table3[[#This Row],[MDS Census]]</f>
        <v>1.4157745336577454</v>
      </c>
      <c r="J150" s="3">
        <f t="shared" si="3"/>
        <v>340.05411111111107</v>
      </c>
      <c r="K150" s="3">
        <f>SUM(Table3[[#This Row],[RN Hours (excl. Admin, DON)]], Table3[[#This Row],[LPN Hours (excl. Admin)]], Table3[[#This Row],[CNA Hours]], Table3[[#This Row],[NA TR Hours]], Table3[[#This Row],[Med Aide/Tech Hours]])</f>
        <v>323.56799999999998</v>
      </c>
      <c r="L150" s="3">
        <f>SUM(Table3[[#This Row],[RN Hours (excl. Admin, DON)]:[RN DON Hours]])</f>
        <v>113.46666666666665</v>
      </c>
      <c r="M150" s="3">
        <v>96.980555555555554</v>
      </c>
      <c r="N150" s="3">
        <v>10.886111111111111</v>
      </c>
      <c r="O150" s="3">
        <v>5.6</v>
      </c>
      <c r="P150" s="3">
        <f>SUM(Table3[[#This Row],[LPN Hours (excl. Admin)]:[LPN Admin Hours]])</f>
        <v>52.673999999999999</v>
      </c>
      <c r="Q150" s="3">
        <v>52.673999999999999</v>
      </c>
      <c r="R150" s="3">
        <v>0</v>
      </c>
      <c r="S150" s="3">
        <f>SUM(Table3[[#This Row],[CNA Hours]], Table3[[#This Row],[NA TR Hours]], Table3[[#This Row],[Med Aide/Tech Hours]])</f>
        <v>173.91344444444442</v>
      </c>
      <c r="T150" s="3">
        <v>169.01066666666665</v>
      </c>
      <c r="U150" s="3">
        <v>0</v>
      </c>
      <c r="V150" s="3">
        <v>4.9027777777777777</v>
      </c>
      <c r="W150" s="3">
        <f>SUM(Table3[[#This Row],[RN Hours Contract]:[Med Aide Hours Contract]])</f>
        <v>19.388888888888889</v>
      </c>
      <c r="X150" s="3">
        <v>0</v>
      </c>
      <c r="Y150" s="3">
        <v>0</v>
      </c>
      <c r="Z150" s="3">
        <v>0</v>
      </c>
      <c r="AA150" s="3">
        <v>2.3333333333333335</v>
      </c>
      <c r="AB150" s="3">
        <v>0</v>
      </c>
      <c r="AC150" s="3">
        <v>17.055555555555557</v>
      </c>
      <c r="AD150" s="3">
        <v>0</v>
      </c>
      <c r="AE150" s="3">
        <v>0</v>
      </c>
      <c r="AF150" t="s">
        <v>148</v>
      </c>
      <c r="AG150" s="13">
        <v>5</v>
      </c>
      <c r="AQ150"/>
    </row>
    <row r="151" spans="1:43" x14ac:dyDescent="0.2">
      <c r="A151" t="s">
        <v>352</v>
      </c>
      <c r="B151" t="s">
        <v>505</v>
      </c>
      <c r="C151" t="s">
        <v>779</v>
      </c>
      <c r="D151" t="s">
        <v>980</v>
      </c>
      <c r="E151" s="3">
        <v>103.02222222222223</v>
      </c>
      <c r="F151" s="3">
        <f>Table3[[#This Row],[Total Hours Nurse Staffing]]/Table3[[#This Row],[MDS Census]]</f>
        <v>3.6194995685936151</v>
      </c>
      <c r="G151" s="3">
        <f>Table3[[#This Row],[Total Direct Care Staff Hours]]/Table3[[#This Row],[MDS Census]]</f>
        <v>3.3107474115616906</v>
      </c>
      <c r="H151" s="3">
        <f>Table3[[#This Row],[Total RN Hours (w/ Admin, DON)]]/Table3[[#This Row],[MDS Census]]</f>
        <v>0.92048641069887827</v>
      </c>
      <c r="I151" s="3">
        <f>Table3[[#This Row],[RN Hours (excl. Admin, DON)]]/Table3[[#This Row],[MDS Census]]</f>
        <v>0.69475301984469373</v>
      </c>
      <c r="J151" s="3">
        <f t="shared" si="3"/>
        <v>372.88888888888891</v>
      </c>
      <c r="K151" s="3">
        <f>SUM(Table3[[#This Row],[RN Hours (excl. Admin, DON)]], Table3[[#This Row],[LPN Hours (excl. Admin)]], Table3[[#This Row],[CNA Hours]], Table3[[#This Row],[NA TR Hours]], Table3[[#This Row],[Med Aide/Tech Hours]])</f>
        <v>341.08055555555552</v>
      </c>
      <c r="L151" s="3">
        <f>SUM(Table3[[#This Row],[RN Hours (excl. Admin, DON)]:[RN DON Hours]])</f>
        <v>94.830555555555549</v>
      </c>
      <c r="M151" s="3">
        <v>71.575000000000003</v>
      </c>
      <c r="N151" s="3">
        <v>17.083333333333332</v>
      </c>
      <c r="O151" s="3">
        <v>6.1722222222222225</v>
      </c>
      <c r="P151" s="3">
        <f>SUM(Table3[[#This Row],[LPN Hours (excl. Admin)]:[LPN Admin Hours]])</f>
        <v>43.591666666666669</v>
      </c>
      <c r="Q151" s="3">
        <v>35.038888888888891</v>
      </c>
      <c r="R151" s="3">
        <v>8.5527777777777771</v>
      </c>
      <c r="S151" s="3">
        <f>SUM(Table3[[#This Row],[CNA Hours]], Table3[[#This Row],[NA TR Hours]], Table3[[#This Row],[Med Aide/Tech Hours]])</f>
        <v>234.46666666666667</v>
      </c>
      <c r="T151" s="3">
        <v>188.40277777777777</v>
      </c>
      <c r="U151" s="3">
        <v>0</v>
      </c>
      <c r="V151" s="3">
        <v>46.06388888888889</v>
      </c>
      <c r="W151" s="3">
        <f>SUM(Table3[[#This Row],[RN Hours Contract]:[Med Aide Hours Contract]])</f>
        <v>25.722222222222221</v>
      </c>
      <c r="X151" s="3">
        <v>13.833333333333334</v>
      </c>
      <c r="Y151" s="3">
        <v>0</v>
      </c>
      <c r="Z151" s="3">
        <v>0.39444444444444443</v>
      </c>
      <c r="AA151" s="3">
        <v>0</v>
      </c>
      <c r="AB151" s="3">
        <v>0</v>
      </c>
      <c r="AC151" s="3">
        <v>11.494444444444444</v>
      </c>
      <c r="AD151" s="3">
        <v>0</v>
      </c>
      <c r="AE151" s="3">
        <v>0</v>
      </c>
      <c r="AF151" t="s">
        <v>149</v>
      </c>
      <c r="AG151" s="13">
        <v>5</v>
      </c>
      <c r="AQ151"/>
    </row>
    <row r="152" spans="1:43" x14ac:dyDescent="0.2">
      <c r="A152" t="s">
        <v>352</v>
      </c>
      <c r="B152" t="s">
        <v>506</v>
      </c>
      <c r="C152" t="s">
        <v>839</v>
      </c>
      <c r="D152" t="s">
        <v>1001</v>
      </c>
      <c r="E152" s="3">
        <v>20.144444444444446</v>
      </c>
      <c r="F152" s="3">
        <f>Table3[[#This Row],[Total Hours Nurse Staffing]]/Table3[[#This Row],[MDS Census]]</f>
        <v>3.8276889134031982</v>
      </c>
      <c r="G152" s="3">
        <f>Table3[[#This Row],[Total Direct Care Staff Hours]]/Table3[[#This Row],[MDS Census]]</f>
        <v>3.5496966354109207</v>
      </c>
      <c r="H152" s="3">
        <f>Table3[[#This Row],[Total RN Hours (w/ Admin, DON)]]/Table3[[#This Row],[MDS Census]]</f>
        <v>1.0185879757308327</v>
      </c>
      <c r="I152" s="3">
        <f>Table3[[#This Row],[RN Hours (excl. Admin, DON)]]/Table3[[#This Row],[MDS Census]]</f>
        <v>0.74059569773855483</v>
      </c>
      <c r="J152" s="3">
        <f t="shared" si="3"/>
        <v>77.106666666666655</v>
      </c>
      <c r="K152" s="3">
        <f>SUM(Table3[[#This Row],[RN Hours (excl. Admin, DON)]], Table3[[#This Row],[LPN Hours (excl. Admin)]], Table3[[#This Row],[CNA Hours]], Table3[[#This Row],[NA TR Hours]], Table3[[#This Row],[Med Aide/Tech Hours]])</f>
        <v>71.506666666666661</v>
      </c>
      <c r="L152" s="3">
        <f>SUM(Table3[[#This Row],[RN Hours (excl. Admin, DON)]:[RN DON Hours]])</f>
        <v>20.518888888888888</v>
      </c>
      <c r="M152" s="3">
        <v>14.918888888888889</v>
      </c>
      <c r="N152" s="3">
        <v>0</v>
      </c>
      <c r="O152" s="3">
        <v>5.6</v>
      </c>
      <c r="P152" s="3">
        <f>SUM(Table3[[#This Row],[LPN Hours (excl. Admin)]:[LPN Admin Hours]])</f>
        <v>13.366555555555555</v>
      </c>
      <c r="Q152" s="3">
        <v>13.366555555555555</v>
      </c>
      <c r="R152" s="3">
        <v>0</v>
      </c>
      <c r="S152" s="3">
        <f>SUM(Table3[[#This Row],[CNA Hours]], Table3[[#This Row],[NA TR Hours]], Table3[[#This Row],[Med Aide/Tech Hours]])</f>
        <v>43.221222222222217</v>
      </c>
      <c r="T152" s="3">
        <v>39.149444444444441</v>
      </c>
      <c r="U152" s="3">
        <v>0</v>
      </c>
      <c r="V152" s="3">
        <v>4.0717777777777773</v>
      </c>
      <c r="W152" s="3">
        <f>SUM(Table3[[#This Row],[RN Hours Contract]:[Med Aide Hours Contract]])</f>
        <v>12.44488888888889</v>
      </c>
      <c r="X152" s="3">
        <v>5.2661111111111119</v>
      </c>
      <c r="Y152" s="3">
        <v>0</v>
      </c>
      <c r="Z152" s="3">
        <v>5.6</v>
      </c>
      <c r="AA152" s="3">
        <v>0</v>
      </c>
      <c r="AB152" s="3">
        <v>0</v>
      </c>
      <c r="AC152" s="3">
        <v>1.5787777777777778</v>
      </c>
      <c r="AD152" s="3">
        <v>0</v>
      </c>
      <c r="AE152" s="3">
        <v>0</v>
      </c>
      <c r="AF152" t="s">
        <v>150</v>
      </c>
      <c r="AG152" s="13">
        <v>5</v>
      </c>
      <c r="AQ152"/>
    </row>
    <row r="153" spans="1:43" x14ac:dyDescent="0.2">
      <c r="A153" t="s">
        <v>352</v>
      </c>
      <c r="B153" t="s">
        <v>507</v>
      </c>
      <c r="C153" t="s">
        <v>755</v>
      </c>
      <c r="D153" t="s">
        <v>1010</v>
      </c>
      <c r="E153" s="3">
        <v>87.355555555555554</v>
      </c>
      <c r="F153" s="3">
        <f>Table3[[#This Row],[Total Hours Nurse Staffing]]/Table3[[#This Row],[MDS Census]]</f>
        <v>5.4854655303993889</v>
      </c>
      <c r="G153" s="3">
        <f>Table3[[#This Row],[Total Direct Care Staff Hours]]/Table3[[#This Row],[MDS Census]]</f>
        <v>4.8924230475705919</v>
      </c>
      <c r="H153" s="3">
        <f>Table3[[#This Row],[Total RN Hours (w/ Admin, DON)]]/Table3[[#This Row],[MDS Census]]</f>
        <v>0.86315059781226144</v>
      </c>
      <c r="I153" s="3">
        <f>Table3[[#This Row],[RN Hours (excl. Admin, DON)]]/Table3[[#This Row],[MDS Census]]</f>
        <v>0.27010811498346476</v>
      </c>
      <c r="J153" s="3">
        <f t="shared" si="3"/>
        <v>479.18588888888883</v>
      </c>
      <c r="K153" s="3">
        <f>SUM(Table3[[#This Row],[RN Hours (excl. Admin, DON)]], Table3[[#This Row],[LPN Hours (excl. Admin)]], Table3[[#This Row],[CNA Hours]], Table3[[#This Row],[NA TR Hours]], Table3[[#This Row],[Med Aide/Tech Hours]])</f>
        <v>427.38033333333328</v>
      </c>
      <c r="L153" s="3">
        <f>SUM(Table3[[#This Row],[RN Hours (excl. Admin, DON)]:[RN DON Hours]])</f>
        <v>75.400999999999996</v>
      </c>
      <c r="M153" s="3">
        <v>23.595444444444446</v>
      </c>
      <c r="N153" s="3">
        <v>46.638888888888886</v>
      </c>
      <c r="O153" s="3">
        <v>5.166666666666667</v>
      </c>
      <c r="P153" s="3">
        <f>SUM(Table3[[#This Row],[LPN Hours (excl. Admin)]:[LPN Admin Hours]])</f>
        <v>109.46788888888889</v>
      </c>
      <c r="Q153" s="3">
        <v>109.46788888888889</v>
      </c>
      <c r="R153" s="3">
        <v>0</v>
      </c>
      <c r="S153" s="3">
        <f>SUM(Table3[[#This Row],[CNA Hours]], Table3[[#This Row],[NA TR Hours]], Table3[[#This Row],[Med Aide/Tech Hours]])</f>
        <v>294.31699999999995</v>
      </c>
      <c r="T153" s="3">
        <v>269.46422222222219</v>
      </c>
      <c r="U153" s="3">
        <v>0</v>
      </c>
      <c r="V153" s="3">
        <v>24.852777777777778</v>
      </c>
      <c r="W153" s="3">
        <f>SUM(Table3[[#This Row],[RN Hours Contract]:[Med Aide Hours Contract]])</f>
        <v>0</v>
      </c>
      <c r="X153" s="3">
        <v>0</v>
      </c>
      <c r="Y153" s="3">
        <v>0</v>
      </c>
      <c r="Z153" s="3">
        <v>0</v>
      </c>
      <c r="AA153" s="3">
        <v>0</v>
      </c>
      <c r="AB153" s="3">
        <v>0</v>
      </c>
      <c r="AC153" s="3">
        <v>0</v>
      </c>
      <c r="AD153" s="3">
        <v>0</v>
      </c>
      <c r="AE153" s="3">
        <v>0</v>
      </c>
      <c r="AF153" t="s">
        <v>151</v>
      </c>
      <c r="AG153" s="13">
        <v>5</v>
      </c>
      <c r="AQ153"/>
    </row>
    <row r="154" spans="1:43" x14ac:dyDescent="0.2">
      <c r="A154" t="s">
        <v>352</v>
      </c>
      <c r="B154" t="s">
        <v>508</v>
      </c>
      <c r="C154" t="s">
        <v>819</v>
      </c>
      <c r="D154" t="s">
        <v>1001</v>
      </c>
      <c r="E154" s="3">
        <v>39.455555555555556</v>
      </c>
      <c r="F154" s="3">
        <f>Table3[[#This Row],[Total Hours Nurse Staffing]]/Table3[[#This Row],[MDS Census]]</f>
        <v>5.2100366094058019</v>
      </c>
      <c r="G154" s="3">
        <f>Table3[[#This Row],[Total Direct Care Staff Hours]]/Table3[[#This Row],[MDS Census]]</f>
        <v>4.5647254294564918</v>
      </c>
      <c r="H154" s="3">
        <f>Table3[[#This Row],[Total RN Hours (w/ Admin, DON)]]/Table3[[#This Row],[MDS Census]]</f>
        <v>0.90390030977189528</v>
      </c>
      <c r="I154" s="3">
        <f>Table3[[#This Row],[RN Hours (excl. Admin, DON)]]/Table3[[#This Row],[MDS Census]]</f>
        <v>0.2585891298225852</v>
      </c>
      <c r="J154" s="3">
        <f t="shared" si="3"/>
        <v>205.5648888888889</v>
      </c>
      <c r="K154" s="3">
        <f>SUM(Table3[[#This Row],[RN Hours (excl. Admin, DON)]], Table3[[#This Row],[LPN Hours (excl. Admin)]], Table3[[#This Row],[CNA Hours]], Table3[[#This Row],[NA TR Hours]], Table3[[#This Row],[Med Aide/Tech Hours]])</f>
        <v>180.10377777777779</v>
      </c>
      <c r="L154" s="3">
        <f>SUM(Table3[[#This Row],[RN Hours (excl. Admin, DON)]:[RN DON Hours]])</f>
        <v>35.663888888888891</v>
      </c>
      <c r="M154" s="3">
        <v>10.202777777777778</v>
      </c>
      <c r="N154" s="3">
        <v>20.483333333333334</v>
      </c>
      <c r="O154" s="3">
        <v>4.9777777777777779</v>
      </c>
      <c r="P154" s="3">
        <f>SUM(Table3[[#This Row],[LPN Hours (excl. Admin)]:[LPN Admin Hours]])</f>
        <v>24.631555555555558</v>
      </c>
      <c r="Q154" s="3">
        <v>24.631555555555558</v>
      </c>
      <c r="R154" s="3">
        <v>0</v>
      </c>
      <c r="S154" s="3">
        <f>SUM(Table3[[#This Row],[CNA Hours]], Table3[[#This Row],[NA TR Hours]], Table3[[#This Row],[Med Aide/Tech Hours]])</f>
        <v>145.26944444444445</v>
      </c>
      <c r="T154" s="3">
        <v>121.22222222222223</v>
      </c>
      <c r="U154" s="3">
        <v>0</v>
      </c>
      <c r="V154" s="3">
        <v>24.047222222222221</v>
      </c>
      <c r="W154" s="3">
        <f>SUM(Table3[[#This Row],[RN Hours Contract]:[Med Aide Hours Contract]])</f>
        <v>52.85</v>
      </c>
      <c r="X154" s="3">
        <v>7.8583333333333334</v>
      </c>
      <c r="Y154" s="3">
        <v>0</v>
      </c>
      <c r="Z154" s="3">
        <v>0</v>
      </c>
      <c r="AA154" s="3">
        <v>7.2472222222222218</v>
      </c>
      <c r="AB154" s="3">
        <v>0</v>
      </c>
      <c r="AC154" s="3">
        <v>37.744444444444447</v>
      </c>
      <c r="AD154" s="3">
        <v>0</v>
      </c>
      <c r="AE154" s="3">
        <v>0</v>
      </c>
      <c r="AF154" t="s">
        <v>152</v>
      </c>
      <c r="AG154" s="13">
        <v>5</v>
      </c>
      <c r="AQ154"/>
    </row>
    <row r="155" spans="1:43" x14ac:dyDescent="0.2">
      <c r="A155" t="s">
        <v>352</v>
      </c>
      <c r="B155" t="s">
        <v>509</v>
      </c>
      <c r="C155" t="s">
        <v>840</v>
      </c>
      <c r="D155" t="s">
        <v>1003</v>
      </c>
      <c r="E155" s="3">
        <v>44.844444444444441</v>
      </c>
      <c r="F155" s="3">
        <f>Table3[[#This Row],[Total Hours Nurse Staffing]]/Table3[[#This Row],[MDS Census]]</f>
        <v>4.3940807730426164</v>
      </c>
      <c r="G155" s="3">
        <f>Table3[[#This Row],[Total Direct Care Staff Hours]]/Table3[[#This Row],[MDS Census]]</f>
        <v>3.8063701684836468</v>
      </c>
      <c r="H155" s="3">
        <f>Table3[[#This Row],[Total RN Hours (w/ Admin, DON)]]/Table3[[#This Row],[MDS Census]]</f>
        <v>1.2960034687809714</v>
      </c>
      <c r="I155" s="3">
        <f>Table3[[#This Row],[RN Hours (excl. Admin, DON)]]/Table3[[#This Row],[MDS Census]]</f>
        <v>0.70829286422200211</v>
      </c>
      <c r="J155" s="3">
        <f t="shared" si="3"/>
        <v>197.05011111111111</v>
      </c>
      <c r="K155" s="3">
        <f>SUM(Table3[[#This Row],[RN Hours (excl. Admin, DON)]], Table3[[#This Row],[LPN Hours (excl. Admin)]], Table3[[#This Row],[CNA Hours]], Table3[[#This Row],[NA TR Hours]], Table3[[#This Row],[Med Aide/Tech Hours]])</f>
        <v>170.69455555555552</v>
      </c>
      <c r="L155" s="3">
        <f>SUM(Table3[[#This Row],[RN Hours (excl. Admin, DON)]:[RN DON Hours]])</f>
        <v>58.11855555555556</v>
      </c>
      <c r="M155" s="3">
        <v>31.763000000000002</v>
      </c>
      <c r="N155" s="3">
        <v>21.022222222222222</v>
      </c>
      <c r="O155" s="3">
        <v>5.333333333333333</v>
      </c>
      <c r="P155" s="3">
        <f>SUM(Table3[[#This Row],[LPN Hours (excl. Admin)]:[LPN Admin Hours]])</f>
        <v>47.890777777777778</v>
      </c>
      <c r="Q155" s="3">
        <v>47.890777777777778</v>
      </c>
      <c r="R155" s="3">
        <v>0</v>
      </c>
      <c r="S155" s="3">
        <f>SUM(Table3[[#This Row],[CNA Hours]], Table3[[#This Row],[NA TR Hours]], Table3[[#This Row],[Med Aide/Tech Hours]])</f>
        <v>91.040777777777777</v>
      </c>
      <c r="T155" s="3">
        <v>90.537999999999997</v>
      </c>
      <c r="U155" s="3">
        <v>0</v>
      </c>
      <c r="V155" s="3">
        <v>0.50277777777777777</v>
      </c>
      <c r="W155" s="3">
        <f>SUM(Table3[[#This Row],[RN Hours Contract]:[Med Aide Hours Contract]])</f>
        <v>8.710222222222221</v>
      </c>
      <c r="X155" s="3">
        <v>0</v>
      </c>
      <c r="Y155" s="3">
        <v>0</v>
      </c>
      <c r="Z155" s="3">
        <v>0</v>
      </c>
      <c r="AA155" s="3">
        <v>0</v>
      </c>
      <c r="AB155" s="3">
        <v>0</v>
      </c>
      <c r="AC155" s="3">
        <v>8.710222222222221</v>
      </c>
      <c r="AD155" s="3">
        <v>0</v>
      </c>
      <c r="AE155" s="3">
        <v>0</v>
      </c>
      <c r="AF155" t="s">
        <v>153</v>
      </c>
      <c r="AG155" s="13">
        <v>5</v>
      </c>
      <c r="AQ155"/>
    </row>
    <row r="156" spans="1:43" x14ac:dyDescent="0.2">
      <c r="A156" t="s">
        <v>352</v>
      </c>
      <c r="B156" t="s">
        <v>510</v>
      </c>
      <c r="C156" t="s">
        <v>841</v>
      </c>
      <c r="D156" t="s">
        <v>965</v>
      </c>
      <c r="E156" s="3">
        <v>34.755555555555553</v>
      </c>
      <c r="F156" s="3">
        <f>Table3[[#This Row],[Total Hours Nurse Staffing]]/Table3[[#This Row],[MDS Census]]</f>
        <v>3.7008759590792843</v>
      </c>
      <c r="G156" s="3">
        <f>Table3[[#This Row],[Total Direct Care Staff Hours]]/Table3[[#This Row],[MDS Census]]</f>
        <v>3.3662755754475708</v>
      </c>
      <c r="H156" s="3">
        <f>Table3[[#This Row],[Total RN Hours (w/ Admin, DON)]]/Table3[[#This Row],[MDS Census]]</f>
        <v>0.59079603580562667</v>
      </c>
      <c r="I156" s="3">
        <f>Table3[[#This Row],[RN Hours (excl. Admin, DON)]]/Table3[[#This Row],[MDS Census]]</f>
        <v>0.25619565217391305</v>
      </c>
      <c r="J156" s="3">
        <f t="shared" si="3"/>
        <v>128.626</v>
      </c>
      <c r="K156" s="3">
        <f>SUM(Table3[[#This Row],[RN Hours (excl. Admin, DON)]], Table3[[#This Row],[LPN Hours (excl. Admin)]], Table3[[#This Row],[CNA Hours]], Table3[[#This Row],[NA TR Hours]], Table3[[#This Row],[Med Aide/Tech Hours]])</f>
        <v>116.99677777777778</v>
      </c>
      <c r="L156" s="3">
        <f>SUM(Table3[[#This Row],[RN Hours (excl. Admin, DON)]:[RN DON Hours]])</f>
        <v>20.533444444444445</v>
      </c>
      <c r="M156" s="3">
        <v>8.9042222222222218</v>
      </c>
      <c r="N156" s="3">
        <v>6.4736666666666682</v>
      </c>
      <c r="O156" s="3">
        <v>5.1555555555555559</v>
      </c>
      <c r="P156" s="3">
        <f>SUM(Table3[[#This Row],[LPN Hours (excl. Admin)]:[LPN Admin Hours]])</f>
        <v>26.673777777777776</v>
      </c>
      <c r="Q156" s="3">
        <v>26.673777777777776</v>
      </c>
      <c r="R156" s="3">
        <v>0</v>
      </c>
      <c r="S156" s="3">
        <f>SUM(Table3[[#This Row],[CNA Hours]], Table3[[#This Row],[NA TR Hours]], Table3[[#This Row],[Med Aide/Tech Hours]])</f>
        <v>81.418777777777777</v>
      </c>
      <c r="T156" s="3">
        <v>78.770333333333326</v>
      </c>
      <c r="U156" s="3">
        <v>0</v>
      </c>
      <c r="V156" s="3">
        <v>2.6484444444444444</v>
      </c>
      <c r="W156" s="3">
        <f>SUM(Table3[[#This Row],[RN Hours Contract]:[Med Aide Hours Contract]])</f>
        <v>0</v>
      </c>
      <c r="X156" s="3">
        <v>0</v>
      </c>
      <c r="Y156" s="3">
        <v>0</v>
      </c>
      <c r="Z156" s="3">
        <v>0</v>
      </c>
      <c r="AA156" s="3">
        <v>0</v>
      </c>
      <c r="AB156" s="3">
        <v>0</v>
      </c>
      <c r="AC156" s="3">
        <v>0</v>
      </c>
      <c r="AD156" s="3">
        <v>0</v>
      </c>
      <c r="AE156" s="3">
        <v>0</v>
      </c>
      <c r="AF156" t="s">
        <v>154</v>
      </c>
      <c r="AG156" s="13">
        <v>5</v>
      </c>
      <c r="AQ156"/>
    </row>
    <row r="157" spans="1:43" x14ac:dyDescent="0.2">
      <c r="A157" t="s">
        <v>352</v>
      </c>
      <c r="B157" t="s">
        <v>511</v>
      </c>
      <c r="C157" t="s">
        <v>842</v>
      </c>
      <c r="D157" t="s">
        <v>1011</v>
      </c>
      <c r="E157" s="3">
        <v>63.244444444444447</v>
      </c>
      <c r="F157" s="3">
        <f>Table3[[#This Row],[Total Hours Nurse Staffing]]/Table3[[#This Row],[MDS Census]]</f>
        <v>4.8455252986647928</v>
      </c>
      <c r="G157" s="3">
        <f>Table3[[#This Row],[Total Direct Care Staff Hours]]/Table3[[#This Row],[MDS Census]]</f>
        <v>4.3060611384399152</v>
      </c>
      <c r="H157" s="3">
        <f>Table3[[#This Row],[Total RN Hours (w/ Admin, DON)]]/Table3[[#This Row],[MDS Census]]</f>
        <v>0.87613316936050611</v>
      </c>
      <c r="I157" s="3">
        <f>Table3[[#This Row],[RN Hours (excl. Admin, DON)]]/Table3[[#This Row],[MDS Census]]</f>
        <v>0.33666900913562897</v>
      </c>
      <c r="J157" s="3">
        <f t="shared" si="3"/>
        <v>306.45255555555559</v>
      </c>
      <c r="K157" s="3">
        <f>SUM(Table3[[#This Row],[RN Hours (excl. Admin, DON)]], Table3[[#This Row],[LPN Hours (excl. Admin)]], Table3[[#This Row],[CNA Hours]], Table3[[#This Row],[NA TR Hours]], Table3[[#This Row],[Med Aide/Tech Hours]])</f>
        <v>272.33444444444444</v>
      </c>
      <c r="L157" s="3">
        <f>SUM(Table3[[#This Row],[RN Hours (excl. Admin, DON)]:[RN DON Hours]])</f>
        <v>55.410555555555568</v>
      </c>
      <c r="M157" s="3">
        <v>21.292444444444445</v>
      </c>
      <c r="N157" s="3">
        <v>28.518111111111118</v>
      </c>
      <c r="O157" s="3">
        <v>5.6</v>
      </c>
      <c r="P157" s="3">
        <f>SUM(Table3[[#This Row],[LPN Hours (excl. Admin)]:[LPN Admin Hours]])</f>
        <v>88.664555555555566</v>
      </c>
      <c r="Q157" s="3">
        <v>88.664555555555566</v>
      </c>
      <c r="R157" s="3">
        <v>0</v>
      </c>
      <c r="S157" s="3">
        <f>SUM(Table3[[#This Row],[CNA Hours]], Table3[[#This Row],[NA TR Hours]], Table3[[#This Row],[Med Aide/Tech Hours]])</f>
        <v>162.37744444444445</v>
      </c>
      <c r="T157" s="3">
        <v>129.64155555555556</v>
      </c>
      <c r="U157" s="3">
        <v>29.06611111111112</v>
      </c>
      <c r="V157" s="3">
        <v>3.6697777777777767</v>
      </c>
      <c r="W157" s="3">
        <f>SUM(Table3[[#This Row],[RN Hours Contract]:[Med Aide Hours Contract]])</f>
        <v>1.1595555555555555</v>
      </c>
      <c r="X157" s="3">
        <v>0</v>
      </c>
      <c r="Y157" s="3">
        <v>0</v>
      </c>
      <c r="Z157" s="3">
        <v>0</v>
      </c>
      <c r="AA157" s="3">
        <v>0</v>
      </c>
      <c r="AB157" s="3">
        <v>0</v>
      </c>
      <c r="AC157" s="3">
        <v>1.1595555555555555</v>
      </c>
      <c r="AD157" s="3">
        <v>0</v>
      </c>
      <c r="AE157" s="3">
        <v>0</v>
      </c>
      <c r="AF157" t="s">
        <v>155</v>
      </c>
      <c r="AG157" s="13">
        <v>5</v>
      </c>
      <c r="AQ157"/>
    </row>
    <row r="158" spans="1:43" x14ac:dyDescent="0.2">
      <c r="A158" t="s">
        <v>352</v>
      </c>
      <c r="B158" t="s">
        <v>512</v>
      </c>
      <c r="C158" t="s">
        <v>843</v>
      </c>
      <c r="D158" t="s">
        <v>1012</v>
      </c>
      <c r="E158" s="3">
        <v>19.977777777777778</v>
      </c>
      <c r="F158" s="3">
        <f>Table3[[#This Row],[Total Hours Nurse Staffing]]/Table3[[#This Row],[MDS Census]]</f>
        <v>6.1522525027808674</v>
      </c>
      <c r="G158" s="3">
        <f>Table3[[#This Row],[Total Direct Care Staff Hours]]/Table3[[#This Row],[MDS Census]]</f>
        <v>5.952030033370411</v>
      </c>
      <c r="H158" s="3">
        <f>Table3[[#This Row],[Total RN Hours (w/ Admin, DON)]]/Table3[[#This Row],[MDS Census]]</f>
        <v>1.6966073414905452</v>
      </c>
      <c r="I158" s="3">
        <f>Table3[[#This Row],[RN Hours (excl. Admin, DON)]]/Table3[[#This Row],[MDS Census]]</f>
        <v>1.496384872080089</v>
      </c>
      <c r="J158" s="3">
        <f t="shared" si="3"/>
        <v>122.90833333333333</v>
      </c>
      <c r="K158" s="3">
        <f>SUM(Table3[[#This Row],[RN Hours (excl. Admin, DON)]], Table3[[#This Row],[LPN Hours (excl. Admin)]], Table3[[#This Row],[CNA Hours]], Table3[[#This Row],[NA TR Hours]], Table3[[#This Row],[Med Aide/Tech Hours]])</f>
        <v>118.90833333333333</v>
      </c>
      <c r="L158" s="3">
        <f>SUM(Table3[[#This Row],[RN Hours (excl. Admin, DON)]:[RN DON Hours]])</f>
        <v>33.894444444444446</v>
      </c>
      <c r="M158" s="3">
        <v>29.894444444444446</v>
      </c>
      <c r="N158" s="3">
        <v>0</v>
      </c>
      <c r="O158" s="3">
        <v>4</v>
      </c>
      <c r="P158" s="3">
        <f>SUM(Table3[[#This Row],[LPN Hours (excl. Admin)]:[LPN Admin Hours]])</f>
        <v>14.922222222222222</v>
      </c>
      <c r="Q158" s="3">
        <v>14.922222222222222</v>
      </c>
      <c r="R158" s="3">
        <v>0</v>
      </c>
      <c r="S158" s="3">
        <f>SUM(Table3[[#This Row],[CNA Hours]], Table3[[#This Row],[NA TR Hours]], Table3[[#This Row],[Med Aide/Tech Hours]])</f>
        <v>74.091666666666669</v>
      </c>
      <c r="T158" s="3">
        <v>74.091666666666669</v>
      </c>
      <c r="U158" s="3">
        <v>0</v>
      </c>
      <c r="V158" s="3">
        <v>0</v>
      </c>
      <c r="W158" s="3">
        <f>SUM(Table3[[#This Row],[RN Hours Contract]:[Med Aide Hours Contract]])</f>
        <v>0</v>
      </c>
      <c r="X158" s="3">
        <v>0</v>
      </c>
      <c r="Y158" s="3">
        <v>0</v>
      </c>
      <c r="Z158" s="3">
        <v>0</v>
      </c>
      <c r="AA158" s="3">
        <v>0</v>
      </c>
      <c r="AB158" s="3">
        <v>0</v>
      </c>
      <c r="AC158" s="3">
        <v>0</v>
      </c>
      <c r="AD158" s="3">
        <v>0</v>
      </c>
      <c r="AE158" s="3">
        <v>0</v>
      </c>
      <c r="AF158" t="s">
        <v>156</v>
      </c>
      <c r="AG158" s="13">
        <v>5</v>
      </c>
      <c r="AQ158"/>
    </row>
    <row r="159" spans="1:43" x14ac:dyDescent="0.2">
      <c r="A159" t="s">
        <v>352</v>
      </c>
      <c r="B159" t="s">
        <v>513</v>
      </c>
      <c r="C159" t="s">
        <v>844</v>
      </c>
      <c r="D159" t="s">
        <v>1013</v>
      </c>
      <c r="E159" s="3">
        <v>18.222222222222221</v>
      </c>
      <c r="F159" s="3">
        <f>Table3[[#This Row],[Total Hours Nurse Staffing]]/Table3[[#This Row],[MDS Census]]</f>
        <v>5.0794512195121957</v>
      </c>
      <c r="G159" s="3">
        <f>Table3[[#This Row],[Total Direct Care Staff Hours]]/Table3[[#This Row],[MDS Census]]</f>
        <v>4.6037195121951218</v>
      </c>
      <c r="H159" s="3">
        <f>Table3[[#This Row],[Total RN Hours (w/ Admin, DON)]]/Table3[[#This Row],[MDS Census]]</f>
        <v>1.6030487804878049</v>
      </c>
      <c r="I159" s="3">
        <f>Table3[[#This Row],[RN Hours (excl. Admin, DON)]]/Table3[[#This Row],[MDS Census]]</f>
        <v>1.1273170731707318</v>
      </c>
      <c r="J159" s="3">
        <f t="shared" si="3"/>
        <v>92.558888888888887</v>
      </c>
      <c r="K159" s="3">
        <f>SUM(Table3[[#This Row],[RN Hours (excl. Admin, DON)]], Table3[[#This Row],[LPN Hours (excl. Admin)]], Table3[[#This Row],[CNA Hours]], Table3[[#This Row],[NA TR Hours]], Table3[[#This Row],[Med Aide/Tech Hours]])</f>
        <v>83.89</v>
      </c>
      <c r="L159" s="3">
        <f>SUM(Table3[[#This Row],[RN Hours (excl. Admin, DON)]:[RN DON Hours]])</f>
        <v>29.211111111111109</v>
      </c>
      <c r="M159" s="3">
        <v>20.542222222222222</v>
      </c>
      <c r="N159" s="3">
        <v>3.8099999999999996</v>
      </c>
      <c r="O159" s="3">
        <v>4.8588888888888881</v>
      </c>
      <c r="P159" s="3">
        <f>SUM(Table3[[#This Row],[LPN Hours (excl. Admin)]:[LPN Admin Hours]])</f>
        <v>10.146666666666667</v>
      </c>
      <c r="Q159" s="3">
        <v>10.146666666666667</v>
      </c>
      <c r="R159" s="3">
        <v>0</v>
      </c>
      <c r="S159" s="3">
        <f>SUM(Table3[[#This Row],[CNA Hours]], Table3[[#This Row],[NA TR Hours]], Table3[[#This Row],[Med Aide/Tech Hours]])</f>
        <v>53.201111111111111</v>
      </c>
      <c r="T159" s="3">
        <v>47.055555555555557</v>
      </c>
      <c r="U159" s="3">
        <v>0</v>
      </c>
      <c r="V159" s="3">
        <v>6.1455555555555543</v>
      </c>
      <c r="W159" s="3">
        <f>SUM(Table3[[#This Row],[RN Hours Contract]:[Med Aide Hours Contract]])</f>
        <v>0</v>
      </c>
      <c r="X159" s="3">
        <v>0</v>
      </c>
      <c r="Y159" s="3">
        <v>0</v>
      </c>
      <c r="Z159" s="3">
        <v>0</v>
      </c>
      <c r="AA159" s="3">
        <v>0</v>
      </c>
      <c r="AB159" s="3">
        <v>0</v>
      </c>
      <c r="AC159" s="3">
        <v>0</v>
      </c>
      <c r="AD159" s="3">
        <v>0</v>
      </c>
      <c r="AE159" s="3">
        <v>0</v>
      </c>
      <c r="AF159" t="s">
        <v>157</v>
      </c>
      <c r="AG159" s="13">
        <v>5</v>
      </c>
      <c r="AQ159"/>
    </row>
    <row r="160" spans="1:43" x14ac:dyDescent="0.2">
      <c r="A160" t="s">
        <v>352</v>
      </c>
      <c r="B160" t="s">
        <v>514</v>
      </c>
      <c r="C160" t="s">
        <v>845</v>
      </c>
      <c r="D160" t="s">
        <v>993</v>
      </c>
      <c r="E160" s="3">
        <v>30.777777777777779</v>
      </c>
      <c r="F160" s="3">
        <f>Table3[[#This Row],[Total Hours Nurse Staffing]]/Table3[[#This Row],[MDS Census]]</f>
        <v>3.9103032490974732</v>
      </c>
      <c r="G160" s="3">
        <f>Table3[[#This Row],[Total Direct Care Staff Hours]]/Table3[[#This Row],[MDS Census]]</f>
        <v>3.7426137184115524</v>
      </c>
      <c r="H160" s="3">
        <f>Table3[[#This Row],[Total RN Hours (w/ Admin, DON)]]/Table3[[#This Row],[MDS Census]]</f>
        <v>1.2037472924187727</v>
      </c>
      <c r="I160" s="3">
        <f>Table3[[#This Row],[RN Hours (excl. Admin, DON)]]/Table3[[#This Row],[MDS Census]]</f>
        <v>1.0360577617328521</v>
      </c>
      <c r="J160" s="3">
        <f t="shared" si="3"/>
        <v>120.35044444444445</v>
      </c>
      <c r="K160" s="3">
        <f>SUM(Table3[[#This Row],[RN Hours (excl. Admin, DON)]], Table3[[#This Row],[LPN Hours (excl. Admin)]], Table3[[#This Row],[CNA Hours]], Table3[[#This Row],[NA TR Hours]], Table3[[#This Row],[Med Aide/Tech Hours]])</f>
        <v>115.18933333333334</v>
      </c>
      <c r="L160" s="3">
        <f>SUM(Table3[[#This Row],[RN Hours (excl. Admin, DON)]:[RN DON Hours]])</f>
        <v>37.048666666666669</v>
      </c>
      <c r="M160" s="3">
        <v>31.887555555555558</v>
      </c>
      <c r="N160" s="3">
        <v>0</v>
      </c>
      <c r="O160" s="3">
        <v>5.1611111111111114</v>
      </c>
      <c r="P160" s="3">
        <f>SUM(Table3[[#This Row],[LPN Hours (excl. Admin)]:[LPN Admin Hours]])</f>
        <v>8.9044444444444437</v>
      </c>
      <c r="Q160" s="3">
        <v>8.9044444444444437</v>
      </c>
      <c r="R160" s="3">
        <v>0</v>
      </c>
      <c r="S160" s="3">
        <f>SUM(Table3[[#This Row],[CNA Hours]], Table3[[#This Row],[NA TR Hours]], Table3[[#This Row],[Med Aide/Tech Hours]])</f>
        <v>74.397333333333336</v>
      </c>
      <c r="T160" s="3">
        <v>69.891222222222225</v>
      </c>
      <c r="U160" s="3">
        <v>0</v>
      </c>
      <c r="V160" s="3">
        <v>4.5061111111111121</v>
      </c>
      <c r="W160" s="3">
        <f>SUM(Table3[[#This Row],[RN Hours Contract]:[Med Aide Hours Contract]])</f>
        <v>0.53333333333333333</v>
      </c>
      <c r="X160" s="3">
        <v>0</v>
      </c>
      <c r="Y160" s="3">
        <v>0</v>
      </c>
      <c r="Z160" s="3">
        <v>0.53333333333333333</v>
      </c>
      <c r="AA160" s="3">
        <v>0</v>
      </c>
      <c r="AB160" s="3">
        <v>0</v>
      </c>
      <c r="AC160" s="3">
        <v>0</v>
      </c>
      <c r="AD160" s="3">
        <v>0</v>
      </c>
      <c r="AE160" s="3">
        <v>0</v>
      </c>
      <c r="AF160" t="s">
        <v>158</v>
      </c>
      <c r="AG160" s="13">
        <v>5</v>
      </c>
      <c r="AQ160"/>
    </row>
    <row r="161" spans="1:43" x14ac:dyDescent="0.2">
      <c r="A161" t="s">
        <v>352</v>
      </c>
      <c r="B161" t="s">
        <v>515</v>
      </c>
      <c r="C161" t="s">
        <v>846</v>
      </c>
      <c r="D161" t="s">
        <v>984</v>
      </c>
      <c r="E161" s="3">
        <v>29.8</v>
      </c>
      <c r="F161" s="3">
        <f>Table3[[#This Row],[Total Hours Nurse Staffing]]/Table3[[#This Row],[MDS Census]]</f>
        <v>5.0159172259507825</v>
      </c>
      <c r="G161" s="3">
        <f>Table3[[#This Row],[Total Direct Care Staff Hours]]/Table3[[#This Row],[MDS Census]]</f>
        <v>4.3590380313199102</v>
      </c>
      <c r="H161" s="3">
        <f>Table3[[#This Row],[Total RN Hours (w/ Admin, DON)]]/Table3[[#This Row],[MDS Census]]</f>
        <v>1.0038926174496645</v>
      </c>
      <c r="I161" s="3">
        <f>Table3[[#This Row],[RN Hours (excl. Admin, DON)]]/Table3[[#This Row],[MDS Census]]</f>
        <v>0.53689038031319913</v>
      </c>
      <c r="J161" s="3">
        <f t="shared" si="3"/>
        <v>149.47433333333333</v>
      </c>
      <c r="K161" s="3">
        <f>SUM(Table3[[#This Row],[RN Hours (excl. Admin, DON)]], Table3[[#This Row],[LPN Hours (excl. Admin)]], Table3[[#This Row],[CNA Hours]], Table3[[#This Row],[NA TR Hours]], Table3[[#This Row],[Med Aide/Tech Hours]])</f>
        <v>129.89933333333332</v>
      </c>
      <c r="L161" s="3">
        <f>SUM(Table3[[#This Row],[RN Hours (excl. Admin, DON)]:[RN DON Hours]])</f>
        <v>29.916</v>
      </c>
      <c r="M161" s="3">
        <v>15.999333333333334</v>
      </c>
      <c r="N161" s="3">
        <v>3.7333333333333334</v>
      </c>
      <c r="O161" s="3">
        <v>10.183333333333334</v>
      </c>
      <c r="P161" s="3">
        <f>SUM(Table3[[#This Row],[LPN Hours (excl. Admin)]:[LPN Admin Hours]])</f>
        <v>21.605555555555554</v>
      </c>
      <c r="Q161" s="3">
        <v>15.947222222222223</v>
      </c>
      <c r="R161" s="3">
        <v>5.6583333333333332</v>
      </c>
      <c r="S161" s="3">
        <f>SUM(Table3[[#This Row],[CNA Hours]], Table3[[#This Row],[NA TR Hours]], Table3[[#This Row],[Med Aide/Tech Hours]])</f>
        <v>97.952777777777783</v>
      </c>
      <c r="T161" s="3">
        <v>82.766666666666666</v>
      </c>
      <c r="U161" s="3">
        <v>0</v>
      </c>
      <c r="V161" s="3">
        <v>15.186111111111112</v>
      </c>
      <c r="W161" s="3">
        <f>SUM(Table3[[#This Row],[RN Hours Contract]:[Med Aide Hours Contract]])</f>
        <v>15.313888888888888</v>
      </c>
      <c r="X161" s="3">
        <v>1.0138888888888888</v>
      </c>
      <c r="Y161" s="3">
        <v>3.1111111111111112</v>
      </c>
      <c r="Z161" s="3">
        <v>4.6222222222222218</v>
      </c>
      <c r="AA161" s="3">
        <v>0</v>
      </c>
      <c r="AB161" s="3">
        <v>5.0361111111111114</v>
      </c>
      <c r="AC161" s="3">
        <v>1.5305555555555554</v>
      </c>
      <c r="AD161" s="3">
        <v>0</v>
      </c>
      <c r="AE161" s="3">
        <v>0</v>
      </c>
      <c r="AF161" t="s">
        <v>159</v>
      </c>
      <c r="AG161" s="13">
        <v>5</v>
      </c>
      <c r="AQ161"/>
    </row>
    <row r="162" spans="1:43" x14ac:dyDescent="0.2">
      <c r="A162" t="s">
        <v>352</v>
      </c>
      <c r="B162" t="s">
        <v>516</v>
      </c>
      <c r="C162" t="s">
        <v>847</v>
      </c>
      <c r="D162" t="s">
        <v>988</v>
      </c>
      <c r="E162" s="3">
        <v>30.077777777777779</v>
      </c>
      <c r="F162" s="3">
        <f>Table3[[#This Row],[Total Hours Nurse Staffing]]/Table3[[#This Row],[MDS Census]]</f>
        <v>4.6958810491318808</v>
      </c>
      <c r="G162" s="3">
        <f>Table3[[#This Row],[Total Direct Care Staff Hours]]/Table3[[#This Row],[MDS Census]]</f>
        <v>4.1556150720354639</v>
      </c>
      <c r="H162" s="3">
        <f>Table3[[#This Row],[Total RN Hours (w/ Admin, DON)]]/Table3[[#This Row],[MDS Census]]</f>
        <v>1.347247875877355</v>
      </c>
      <c r="I162" s="3">
        <f>Table3[[#This Row],[RN Hours (excl. Admin, DON)]]/Table3[[#This Row],[MDS Census]]</f>
        <v>0.80698189878093829</v>
      </c>
      <c r="J162" s="3">
        <f t="shared" si="3"/>
        <v>141.24166666666667</v>
      </c>
      <c r="K162" s="3">
        <f>SUM(Table3[[#This Row],[RN Hours (excl. Admin, DON)]], Table3[[#This Row],[LPN Hours (excl. Admin)]], Table3[[#This Row],[CNA Hours]], Table3[[#This Row],[NA TR Hours]], Table3[[#This Row],[Med Aide/Tech Hours]])</f>
        <v>124.99166666666667</v>
      </c>
      <c r="L162" s="3">
        <f>SUM(Table3[[#This Row],[RN Hours (excl. Admin, DON)]:[RN DON Hours]])</f>
        <v>40.522222222222226</v>
      </c>
      <c r="M162" s="3">
        <v>24.272222222222222</v>
      </c>
      <c r="N162" s="3">
        <v>11.213888888888889</v>
      </c>
      <c r="O162" s="3">
        <v>5.0361111111111114</v>
      </c>
      <c r="P162" s="3">
        <f>SUM(Table3[[#This Row],[LPN Hours (excl. Admin)]:[LPN Admin Hours]])</f>
        <v>13.375</v>
      </c>
      <c r="Q162" s="3">
        <v>13.375</v>
      </c>
      <c r="R162" s="3">
        <v>0</v>
      </c>
      <c r="S162" s="3">
        <f>SUM(Table3[[#This Row],[CNA Hours]], Table3[[#This Row],[NA TR Hours]], Table3[[#This Row],[Med Aide/Tech Hours]])</f>
        <v>87.344444444444434</v>
      </c>
      <c r="T162" s="3">
        <v>49.916666666666664</v>
      </c>
      <c r="U162" s="3">
        <v>3.5222222222222221</v>
      </c>
      <c r="V162" s="3">
        <v>33.905555555555559</v>
      </c>
      <c r="W162" s="3">
        <f>SUM(Table3[[#This Row],[RN Hours Contract]:[Med Aide Hours Contract]])</f>
        <v>0</v>
      </c>
      <c r="X162" s="3">
        <v>0</v>
      </c>
      <c r="Y162" s="3">
        <v>0</v>
      </c>
      <c r="Z162" s="3">
        <v>0</v>
      </c>
      <c r="AA162" s="3">
        <v>0</v>
      </c>
      <c r="AB162" s="3">
        <v>0</v>
      </c>
      <c r="AC162" s="3">
        <v>0</v>
      </c>
      <c r="AD162" s="3">
        <v>0</v>
      </c>
      <c r="AE162" s="3">
        <v>0</v>
      </c>
      <c r="AF162" t="s">
        <v>160</v>
      </c>
      <c r="AG162" s="13">
        <v>5</v>
      </c>
      <c r="AQ162"/>
    </row>
    <row r="163" spans="1:43" x14ac:dyDescent="0.2">
      <c r="A163" t="s">
        <v>352</v>
      </c>
      <c r="B163" t="s">
        <v>517</v>
      </c>
      <c r="C163" t="s">
        <v>745</v>
      </c>
      <c r="D163" t="s">
        <v>973</v>
      </c>
      <c r="E163" s="3">
        <v>49.755555555555553</v>
      </c>
      <c r="F163" s="3">
        <f>Table3[[#This Row],[Total Hours Nurse Staffing]]/Table3[[#This Row],[MDS Census]]</f>
        <v>4.3212617239839215</v>
      </c>
      <c r="G163" s="3">
        <f>Table3[[#This Row],[Total Direct Care Staff Hours]]/Table3[[#This Row],[MDS Census]]</f>
        <v>4.0464068780705675</v>
      </c>
      <c r="H163" s="3">
        <f>Table3[[#This Row],[Total RN Hours (w/ Admin, DON)]]/Table3[[#This Row],[MDS Census]]</f>
        <v>1.1673157659669495</v>
      </c>
      <c r="I163" s="3">
        <f>Table3[[#This Row],[RN Hours (excl. Admin, DON)]]/Table3[[#This Row],[MDS Census]]</f>
        <v>0.89246092005359545</v>
      </c>
      <c r="J163" s="3">
        <f t="shared" si="3"/>
        <v>215.00677777777778</v>
      </c>
      <c r="K163" s="3">
        <f>SUM(Table3[[#This Row],[RN Hours (excl. Admin, DON)]], Table3[[#This Row],[LPN Hours (excl. Admin)]], Table3[[#This Row],[CNA Hours]], Table3[[#This Row],[NA TR Hours]], Table3[[#This Row],[Med Aide/Tech Hours]])</f>
        <v>201.33122222222221</v>
      </c>
      <c r="L163" s="3">
        <f>SUM(Table3[[#This Row],[RN Hours (excl. Admin, DON)]:[RN DON Hours]])</f>
        <v>58.080444444444446</v>
      </c>
      <c r="M163" s="3">
        <v>44.404888888888891</v>
      </c>
      <c r="N163" s="3">
        <v>7.4533333333333331</v>
      </c>
      <c r="O163" s="3">
        <v>6.2222222222222223</v>
      </c>
      <c r="P163" s="3">
        <f>SUM(Table3[[#This Row],[LPN Hours (excl. Admin)]:[LPN Admin Hours]])</f>
        <v>42.93911111111111</v>
      </c>
      <c r="Q163" s="3">
        <v>42.93911111111111</v>
      </c>
      <c r="R163" s="3">
        <v>0</v>
      </c>
      <c r="S163" s="3">
        <f>SUM(Table3[[#This Row],[CNA Hours]], Table3[[#This Row],[NA TR Hours]], Table3[[#This Row],[Med Aide/Tech Hours]])</f>
        <v>113.98722222222223</v>
      </c>
      <c r="T163" s="3">
        <v>100.24344444444445</v>
      </c>
      <c r="U163" s="3">
        <v>0</v>
      </c>
      <c r="V163" s="3">
        <v>13.743777777777778</v>
      </c>
      <c r="W163" s="3">
        <f>SUM(Table3[[#This Row],[RN Hours Contract]:[Med Aide Hours Contract]])</f>
        <v>5.5111111111111111</v>
      </c>
      <c r="X163" s="3">
        <v>0</v>
      </c>
      <c r="Y163" s="3">
        <v>0</v>
      </c>
      <c r="Z163" s="3">
        <v>5.5111111111111111</v>
      </c>
      <c r="AA163" s="3">
        <v>0</v>
      </c>
      <c r="AB163" s="3">
        <v>0</v>
      </c>
      <c r="AC163" s="3">
        <v>0</v>
      </c>
      <c r="AD163" s="3">
        <v>0</v>
      </c>
      <c r="AE163" s="3">
        <v>0</v>
      </c>
      <c r="AF163" t="s">
        <v>161</v>
      </c>
      <c r="AG163" s="13">
        <v>5</v>
      </c>
      <c r="AQ163"/>
    </row>
    <row r="164" spans="1:43" x14ac:dyDescent="0.2">
      <c r="A164" t="s">
        <v>352</v>
      </c>
      <c r="B164" t="s">
        <v>518</v>
      </c>
      <c r="C164" t="s">
        <v>706</v>
      </c>
      <c r="D164" t="s">
        <v>1014</v>
      </c>
      <c r="E164" s="3">
        <v>39.166666666666664</v>
      </c>
      <c r="F164" s="3">
        <f>Table3[[#This Row],[Total Hours Nurse Staffing]]/Table3[[#This Row],[MDS Census]]</f>
        <v>4.8212482269503543</v>
      </c>
      <c r="G164" s="3">
        <f>Table3[[#This Row],[Total Direct Care Staff Hours]]/Table3[[#This Row],[MDS Census]]</f>
        <v>4.3382695035460994</v>
      </c>
      <c r="H164" s="3">
        <f>Table3[[#This Row],[Total RN Hours (w/ Admin, DON)]]/Table3[[#This Row],[MDS Census]]</f>
        <v>1.0777304964539007</v>
      </c>
      <c r="I164" s="3">
        <f>Table3[[#This Row],[RN Hours (excl. Admin, DON)]]/Table3[[#This Row],[MDS Census]]</f>
        <v>0.59475177304964544</v>
      </c>
      <c r="J164" s="3">
        <f t="shared" si="3"/>
        <v>188.83222222222221</v>
      </c>
      <c r="K164" s="3">
        <f>SUM(Table3[[#This Row],[RN Hours (excl. Admin, DON)]], Table3[[#This Row],[LPN Hours (excl. Admin)]], Table3[[#This Row],[CNA Hours]], Table3[[#This Row],[NA TR Hours]], Table3[[#This Row],[Med Aide/Tech Hours]])</f>
        <v>169.91555555555556</v>
      </c>
      <c r="L164" s="3">
        <f>SUM(Table3[[#This Row],[RN Hours (excl. Admin, DON)]:[RN DON Hours]])</f>
        <v>42.211111111111109</v>
      </c>
      <c r="M164" s="3">
        <v>23.294444444444444</v>
      </c>
      <c r="N164" s="3">
        <v>12.366666666666667</v>
      </c>
      <c r="O164" s="3">
        <v>6.55</v>
      </c>
      <c r="P164" s="3">
        <f>SUM(Table3[[#This Row],[LPN Hours (excl. Admin)]:[LPN Admin Hours]])</f>
        <v>28.894444444444446</v>
      </c>
      <c r="Q164" s="3">
        <v>28.894444444444446</v>
      </c>
      <c r="R164" s="3">
        <v>0</v>
      </c>
      <c r="S164" s="3">
        <f>SUM(Table3[[#This Row],[CNA Hours]], Table3[[#This Row],[NA TR Hours]], Table3[[#This Row],[Med Aide/Tech Hours]])</f>
        <v>117.72666666666666</v>
      </c>
      <c r="T164" s="3">
        <v>75.644444444444446</v>
      </c>
      <c r="U164" s="3">
        <v>0</v>
      </c>
      <c r="V164" s="3">
        <v>42.082222222222207</v>
      </c>
      <c r="W164" s="3">
        <f>SUM(Table3[[#This Row],[RN Hours Contract]:[Med Aide Hours Contract]])</f>
        <v>33.664444444444442</v>
      </c>
      <c r="X164" s="3">
        <v>4.4544444444444444</v>
      </c>
      <c r="Y164" s="3">
        <v>0</v>
      </c>
      <c r="Z164" s="3">
        <v>6.0166666666666666</v>
      </c>
      <c r="AA164" s="3">
        <v>6.7388888888888889</v>
      </c>
      <c r="AB164" s="3">
        <v>0</v>
      </c>
      <c r="AC164" s="3">
        <v>16.454444444444437</v>
      </c>
      <c r="AD164" s="3">
        <v>0</v>
      </c>
      <c r="AE164" s="3">
        <v>0</v>
      </c>
      <c r="AF164" t="s">
        <v>162</v>
      </c>
      <c r="AG164" s="13">
        <v>5</v>
      </c>
      <c r="AQ164"/>
    </row>
    <row r="165" spans="1:43" x14ac:dyDescent="0.2">
      <c r="A165" t="s">
        <v>352</v>
      </c>
      <c r="B165" t="s">
        <v>519</v>
      </c>
      <c r="C165" t="s">
        <v>848</v>
      </c>
      <c r="D165" t="s">
        <v>960</v>
      </c>
      <c r="E165" s="3">
        <v>36.81111111111111</v>
      </c>
      <c r="F165" s="3">
        <f>Table3[[#This Row],[Total Hours Nurse Staffing]]/Table3[[#This Row],[MDS Census]]</f>
        <v>3.6044823422879566</v>
      </c>
      <c r="G165" s="3">
        <f>Table3[[#This Row],[Total Direct Care Staff Hours]]/Table3[[#This Row],[MDS Census]]</f>
        <v>3.2483851494114098</v>
      </c>
      <c r="H165" s="3">
        <f>Table3[[#This Row],[Total RN Hours (w/ Admin, DON)]]/Table3[[#This Row],[MDS Census]]</f>
        <v>1.0436915182613946</v>
      </c>
      <c r="I165" s="3">
        <f>Table3[[#This Row],[RN Hours (excl. Admin, DON)]]/Table3[[#This Row],[MDS Census]]</f>
        <v>0.68759432538484755</v>
      </c>
      <c r="J165" s="3">
        <f t="shared" si="3"/>
        <v>132.685</v>
      </c>
      <c r="K165" s="3">
        <f>SUM(Table3[[#This Row],[RN Hours (excl. Admin, DON)]], Table3[[#This Row],[LPN Hours (excl. Admin)]], Table3[[#This Row],[CNA Hours]], Table3[[#This Row],[NA TR Hours]], Table3[[#This Row],[Med Aide/Tech Hours]])</f>
        <v>119.57666666666667</v>
      </c>
      <c r="L165" s="3">
        <f>SUM(Table3[[#This Row],[RN Hours (excl. Admin, DON)]:[RN DON Hours]])</f>
        <v>38.419444444444444</v>
      </c>
      <c r="M165" s="3">
        <v>25.31111111111111</v>
      </c>
      <c r="N165" s="3">
        <v>13.108333333333333</v>
      </c>
      <c r="O165" s="3">
        <v>0</v>
      </c>
      <c r="P165" s="3">
        <f>SUM(Table3[[#This Row],[LPN Hours (excl. Admin)]:[LPN Admin Hours]])</f>
        <v>19.540555555555557</v>
      </c>
      <c r="Q165" s="3">
        <v>19.540555555555557</v>
      </c>
      <c r="R165" s="3">
        <v>0</v>
      </c>
      <c r="S165" s="3">
        <f>SUM(Table3[[#This Row],[CNA Hours]], Table3[[#This Row],[NA TR Hours]], Table3[[#This Row],[Med Aide/Tech Hours]])</f>
        <v>74.724999999999994</v>
      </c>
      <c r="T165" s="3">
        <v>70.458333333333329</v>
      </c>
      <c r="U165" s="3">
        <v>0</v>
      </c>
      <c r="V165" s="3">
        <v>4.2666666666666666</v>
      </c>
      <c r="W165" s="3">
        <f>SUM(Table3[[#This Row],[RN Hours Contract]:[Med Aide Hours Contract]])</f>
        <v>9.2099999999999973</v>
      </c>
      <c r="X165" s="3">
        <v>0</v>
      </c>
      <c r="Y165" s="3">
        <v>0</v>
      </c>
      <c r="Z165" s="3">
        <v>0</v>
      </c>
      <c r="AA165" s="3">
        <v>9.2099999999999973</v>
      </c>
      <c r="AB165" s="3">
        <v>0</v>
      </c>
      <c r="AC165" s="3">
        <v>0</v>
      </c>
      <c r="AD165" s="3">
        <v>0</v>
      </c>
      <c r="AE165" s="3">
        <v>0</v>
      </c>
      <c r="AF165" t="s">
        <v>163</v>
      </c>
      <c r="AG165" s="13">
        <v>5</v>
      </c>
      <c r="AQ165"/>
    </row>
    <row r="166" spans="1:43" x14ac:dyDescent="0.2">
      <c r="A166" t="s">
        <v>352</v>
      </c>
      <c r="B166" t="s">
        <v>520</v>
      </c>
      <c r="C166" t="s">
        <v>849</v>
      </c>
      <c r="D166" t="s">
        <v>1000</v>
      </c>
      <c r="E166" s="3">
        <v>25.588888888888889</v>
      </c>
      <c r="F166" s="3">
        <f>Table3[[#This Row],[Total Hours Nurse Staffing]]/Table3[[#This Row],[MDS Census]]</f>
        <v>5.2083152409900135</v>
      </c>
      <c r="G166" s="3">
        <f>Table3[[#This Row],[Total Direct Care Staff Hours]]/Table3[[#This Row],[MDS Census]]</f>
        <v>4.8370603560573162</v>
      </c>
      <c r="H166" s="3">
        <f>Table3[[#This Row],[Total RN Hours (w/ Admin, DON)]]/Table3[[#This Row],[MDS Census]]</f>
        <v>0.78810247503256614</v>
      </c>
      <c r="I166" s="3">
        <f>Table3[[#This Row],[RN Hours (excl. Admin, DON)]]/Table3[[#This Row],[MDS Census]]</f>
        <v>0.41684759009986971</v>
      </c>
      <c r="J166" s="3">
        <f t="shared" si="3"/>
        <v>133.27500000000001</v>
      </c>
      <c r="K166" s="3">
        <f>SUM(Table3[[#This Row],[RN Hours (excl. Admin, DON)]], Table3[[#This Row],[LPN Hours (excl. Admin)]], Table3[[#This Row],[CNA Hours]], Table3[[#This Row],[NA TR Hours]], Table3[[#This Row],[Med Aide/Tech Hours]])</f>
        <v>123.77499999999999</v>
      </c>
      <c r="L166" s="3">
        <f>SUM(Table3[[#This Row],[RN Hours (excl. Admin, DON)]:[RN DON Hours]])</f>
        <v>20.166666666666664</v>
      </c>
      <c r="M166" s="3">
        <v>10.666666666666666</v>
      </c>
      <c r="N166" s="3">
        <v>0</v>
      </c>
      <c r="O166" s="3">
        <v>9.5</v>
      </c>
      <c r="P166" s="3">
        <f>SUM(Table3[[#This Row],[LPN Hours (excl. Admin)]:[LPN Admin Hours]])</f>
        <v>27.427777777777777</v>
      </c>
      <c r="Q166" s="3">
        <v>27.427777777777777</v>
      </c>
      <c r="R166" s="3">
        <v>0</v>
      </c>
      <c r="S166" s="3">
        <f>SUM(Table3[[#This Row],[CNA Hours]], Table3[[#This Row],[NA TR Hours]], Table3[[#This Row],[Med Aide/Tech Hours]])</f>
        <v>85.680555555555557</v>
      </c>
      <c r="T166" s="3">
        <v>75.597222222222229</v>
      </c>
      <c r="U166" s="3">
        <v>0</v>
      </c>
      <c r="V166" s="3">
        <v>10.083333333333334</v>
      </c>
      <c r="W166" s="3">
        <f>SUM(Table3[[#This Row],[RN Hours Contract]:[Med Aide Hours Contract]])</f>
        <v>0</v>
      </c>
      <c r="X166" s="3">
        <v>0</v>
      </c>
      <c r="Y166" s="3">
        <v>0</v>
      </c>
      <c r="Z166" s="3">
        <v>0</v>
      </c>
      <c r="AA166" s="3">
        <v>0</v>
      </c>
      <c r="AB166" s="3">
        <v>0</v>
      </c>
      <c r="AC166" s="3">
        <v>0</v>
      </c>
      <c r="AD166" s="3">
        <v>0</v>
      </c>
      <c r="AE166" s="3">
        <v>0</v>
      </c>
      <c r="AF166" t="s">
        <v>164</v>
      </c>
      <c r="AG166" s="13">
        <v>5</v>
      </c>
      <c r="AQ166"/>
    </row>
    <row r="167" spans="1:43" x14ac:dyDescent="0.2">
      <c r="A167" t="s">
        <v>352</v>
      </c>
      <c r="B167" t="s">
        <v>521</v>
      </c>
      <c r="C167" t="s">
        <v>714</v>
      </c>
      <c r="D167" t="s">
        <v>973</v>
      </c>
      <c r="E167" s="3">
        <v>37.200000000000003</v>
      </c>
      <c r="F167" s="3">
        <f>Table3[[#This Row],[Total Hours Nurse Staffing]]/Table3[[#This Row],[MDS Census]]</f>
        <v>5.919354838709677</v>
      </c>
      <c r="G167" s="3">
        <f>Table3[[#This Row],[Total Direct Care Staff Hours]]/Table3[[#This Row],[MDS Census]]</f>
        <v>5.3267622461170845</v>
      </c>
      <c r="H167" s="3">
        <f>Table3[[#This Row],[Total RN Hours (w/ Admin, DON)]]/Table3[[#This Row],[MDS Census]]</f>
        <v>3.4466845878136199</v>
      </c>
      <c r="I167" s="3">
        <f>Table3[[#This Row],[RN Hours (excl. Admin, DON)]]/Table3[[#This Row],[MDS Census]]</f>
        <v>2.8540919952210273</v>
      </c>
      <c r="J167" s="3">
        <f t="shared" si="3"/>
        <v>220.2</v>
      </c>
      <c r="K167" s="3">
        <f>SUM(Table3[[#This Row],[RN Hours (excl. Admin, DON)]], Table3[[#This Row],[LPN Hours (excl. Admin)]], Table3[[#This Row],[CNA Hours]], Table3[[#This Row],[NA TR Hours]], Table3[[#This Row],[Med Aide/Tech Hours]])</f>
        <v>198.15555555555557</v>
      </c>
      <c r="L167" s="3">
        <f>SUM(Table3[[#This Row],[RN Hours (excl. Admin, DON)]:[RN DON Hours]])</f>
        <v>128.21666666666667</v>
      </c>
      <c r="M167" s="3">
        <v>106.17222222222222</v>
      </c>
      <c r="N167" s="3">
        <v>14.044444444444444</v>
      </c>
      <c r="O167" s="3">
        <v>8</v>
      </c>
      <c r="P167" s="3">
        <f>SUM(Table3[[#This Row],[LPN Hours (excl. Admin)]:[LPN Admin Hours]])</f>
        <v>4.9749999999999996</v>
      </c>
      <c r="Q167" s="3">
        <v>4.9749999999999996</v>
      </c>
      <c r="R167" s="3">
        <v>0</v>
      </c>
      <c r="S167" s="3">
        <f>SUM(Table3[[#This Row],[CNA Hours]], Table3[[#This Row],[NA TR Hours]], Table3[[#This Row],[Med Aide/Tech Hours]])</f>
        <v>87.00833333333334</v>
      </c>
      <c r="T167" s="3">
        <v>84.180555555555557</v>
      </c>
      <c r="U167" s="3">
        <v>0</v>
      </c>
      <c r="V167" s="3">
        <v>2.8277777777777779</v>
      </c>
      <c r="W167" s="3">
        <f>SUM(Table3[[#This Row],[RN Hours Contract]:[Med Aide Hours Contract]])</f>
        <v>0</v>
      </c>
      <c r="X167" s="3">
        <v>0</v>
      </c>
      <c r="Y167" s="3">
        <v>0</v>
      </c>
      <c r="Z167" s="3">
        <v>0</v>
      </c>
      <c r="AA167" s="3">
        <v>0</v>
      </c>
      <c r="AB167" s="3">
        <v>0</v>
      </c>
      <c r="AC167" s="3">
        <v>0</v>
      </c>
      <c r="AD167" s="3">
        <v>0</v>
      </c>
      <c r="AE167" s="3">
        <v>0</v>
      </c>
      <c r="AF167" t="s">
        <v>165</v>
      </c>
      <c r="AG167" s="13">
        <v>5</v>
      </c>
      <c r="AQ167"/>
    </row>
    <row r="168" spans="1:43" x14ac:dyDescent="0.2">
      <c r="A168" t="s">
        <v>352</v>
      </c>
      <c r="B168" t="s">
        <v>522</v>
      </c>
      <c r="C168" t="s">
        <v>850</v>
      </c>
      <c r="D168" t="s">
        <v>1009</v>
      </c>
      <c r="E168" s="3">
        <v>58.533333333333331</v>
      </c>
      <c r="F168" s="3">
        <f>Table3[[#This Row],[Total Hours Nurse Staffing]]/Table3[[#This Row],[MDS Census]]</f>
        <v>4.8230827638572515</v>
      </c>
      <c r="G168" s="3">
        <f>Table3[[#This Row],[Total Direct Care Staff Hours]]/Table3[[#This Row],[MDS Census]]</f>
        <v>4.271972285497343</v>
      </c>
      <c r="H168" s="3">
        <f>Table3[[#This Row],[Total RN Hours (w/ Admin, DON)]]/Table3[[#This Row],[MDS Census]]</f>
        <v>1.7720026575550494</v>
      </c>
      <c r="I168" s="3">
        <f>Table3[[#This Row],[RN Hours (excl. Admin, DON)]]/Table3[[#This Row],[MDS Census]]</f>
        <v>1.2208921791951404</v>
      </c>
      <c r="J168" s="3">
        <f t="shared" si="3"/>
        <v>282.31111111111113</v>
      </c>
      <c r="K168" s="3">
        <f>SUM(Table3[[#This Row],[RN Hours (excl. Admin, DON)]], Table3[[#This Row],[LPN Hours (excl. Admin)]], Table3[[#This Row],[CNA Hours]], Table3[[#This Row],[NA TR Hours]], Table3[[#This Row],[Med Aide/Tech Hours]])</f>
        <v>250.05277777777778</v>
      </c>
      <c r="L168" s="3">
        <f>SUM(Table3[[#This Row],[RN Hours (excl. Admin, DON)]:[RN DON Hours]])</f>
        <v>103.72122222222222</v>
      </c>
      <c r="M168" s="3">
        <v>71.462888888888884</v>
      </c>
      <c r="N168" s="3">
        <v>26.81111111111111</v>
      </c>
      <c r="O168" s="3">
        <v>5.447222222222222</v>
      </c>
      <c r="P168" s="3">
        <f>SUM(Table3[[#This Row],[LPN Hours (excl. Admin)]:[LPN Admin Hours]])</f>
        <v>6.7833333333333332</v>
      </c>
      <c r="Q168" s="3">
        <v>6.7833333333333332</v>
      </c>
      <c r="R168" s="3">
        <v>0</v>
      </c>
      <c r="S168" s="3">
        <f>SUM(Table3[[#This Row],[CNA Hours]], Table3[[#This Row],[NA TR Hours]], Table3[[#This Row],[Med Aide/Tech Hours]])</f>
        <v>171.80655555555558</v>
      </c>
      <c r="T168" s="3">
        <v>151.59822222222223</v>
      </c>
      <c r="U168" s="3">
        <v>0</v>
      </c>
      <c r="V168" s="3">
        <v>20.208333333333332</v>
      </c>
      <c r="W168" s="3">
        <f>SUM(Table3[[#This Row],[RN Hours Contract]:[Med Aide Hours Contract]])</f>
        <v>13.166666666666666</v>
      </c>
      <c r="X168" s="3">
        <v>0</v>
      </c>
      <c r="Y168" s="3">
        <v>0</v>
      </c>
      <c r="Z168" s="3">
        <v>0</v>
      </c>
      <c r="AA168" s="3">
        <v>2.1</v>
      </c>
      <c r="AB168" s="3">
        <v>0</v>
      </c>
      <c r="AC168" s="3">
        <v>11.066666666666666</v>
      </c>
      <c r="AD168" s="3">
        <v>0</v>
      </c>
      <c r="AE168" s="3">
        <v>0</v>
      </c>
      <c r="AF168" t="s">
        <v>166</v>
      </c>
      <c r="AG168" s="13">
        <v>5</v>
      </c>
      <c r="AQ168"/>
    </row>
    <row r="169" spans="1:43" x14ac:dyDescent="0.2">
      <c r="A169" t="s">
        <v>352</v>
      </c>
      <c r="B169" t="s">
        <v>523</v>
      </c>
      <c r="C169" t="s">
        <v>851</v>
      </c>
      <c r="D169" t="s">
        <v>980</v>
      </c>
      <c r="E169" s="3">
        <v>26.633333333333333</v>
      </c>
      <c r="F169" s="3">
        <f>Table3[[#This Row],[Total Hours Nurse Staffing]]/Table3[[#This Row],[MDS Census]]</f>
        <v>4.6545139758030869</v>
      </c>
      <c r="G169" s="3">
        <f>Table3[[#This Row],[Total Direct Care Staff Hours]]/Table3[[#This Row],[MDS Census]]</f>
        <v>4.2213683771380897</v>
      </c>
      <c r="H169" s="3">
        <f>Table3[[#This Row],[Total RN Hours (w/ Admin, DON)]]/Table3[[#This Row],[MDS Census]]</f>
        <v>0.97778473091364215</v>
      </c>
      <c r="I169" s="3">
        <f>Table3[[#This Row],[RN Hours (excl. Admin, DON)]]/Table3[[#This Row],[MDS Census]]</f>
        <v>0.54463913224864413</v>
      </c>
      <c r="J169" s="3">
        <f t="shared" si="3"/>
        <v>123.96522222222222</v>
      </c>
      <c r="K169" s="3">
        <f>SUM(Table3[[#This Row],[RN Hours (excl. Admin, DON)]], Table3[[#This Row],[LPN Hours (excl. Admin)]], Table3[[#This Row],[CNA Hours]], Table3[[#This Row],[NA TR Hours]], Table3[[#This Row],[Med Aide/Tech Hours]])</f>
        <v>112.42911111111111</v>
      </c>
      <c r="L169" s="3">
        <f>SUM(Table3[[#This Row],[RN Hours (excl. Admin, DON)]:[RN DON Hours]])</f>
        <v>26.041666666666668</v>
      </c>
      <c r="M169" s="3">
        <v>14.505555555555556</v>
      </c>
      <c r="N169" s="3">
        <v>6.3138888888888891</v>
      </c>
      <c r="O169" s="3">
        <v>5.2222222222222223</v>
      </c>
      <c r="P169" s="3">
        <f>SUM(Table3[[#This Row],[LPN Hours (excl. Admin)]:[LPN Admin Hours]])</f>
        <v>12.722222222222221</v>
      </c>
      <c r="Q169" s="3">
        <v>12.722222222222221</v>
      </c>
      <c r="R169" s="3">
        <v>0</v>
      </c>
      <c r="S169" s="3">
        <f>SUM(Table3[[#This Row],[CNA Hours]], Table3[[#This Row],[NA TR Hours]], Table3[[#This Row],[Med Aide/Tech Hours]])</f>
        <v>85.201333333333338</v>
      </c>
      <c r="T169" s="3">
        <v>85.201333333333338</v>
      </c>
      <c r="U169" s="3">
        <v>0</v>
      </c>
      <c r="V169" s="3">
        <v>0</v>
      </c>
      <c r="W169" s="3">
        <f>SUM(Table3[[#This Row],[RN Hours Contract]:[Med Aide Hours Contract]])</f>
        <v>15.95</v>
      </c>
      <c r="X169" s="3">
        <v>0</v>
      </c>
      <c r="Y169" s="3">
        <v>0</v>
      </c>
      <c r="Z169" s="3">
        <v>0</v>
      </c>
      <c r="AA169" s="3">
        <v>0</v>
      </c>
      <c r="AB169" s="3">
        <v>0</v>
      </c>
      <c r="AC169" s="3">
        <v>15.95</v>
      </c>
      <c r="AD169" s="3">
        <v>0</v>
      </c>
      <c r="AE169" s="3">
        <v>0</v>
      </c>
      <c r="AF169" t="s">
        <v>167</v>
      </c>
      <c r="AG169" s="13">
        <v>5</v>
      </c>
      <c r="AQ169"/>
    </row>
    <row r="170" spans="1:43" x14ac:dyDescent="0.2">
      <c r="A170" t="s">
        <v>352</v>
      </c>
      <c r="B170" t="s">
        <v>433</v>
      </c>
      <c r="C170" t="s">
        <v>852</v>
      </c>
      <c r="D170" t="s">
        <v>1015</v>
      </c>
      <c r="E170" s="3">
        <v>57.68888888888889</v>
      </c>
      <c r="F170" s="3">
        <f>Table3[[#This Row],[Total Hours Nurse Staffing]]/Table3[[#This Row],[MDS Census]]</f>
        <v>3.9252311248073961</v>
      </c>
      <c r="G170" s="3">
        <f>Table3[[#This Row],[Total Direct Care Staff Hours]]/Table3[[#This Row],[MDS Census]]</f>
        <v>3.8476598613251158</v>
      </c>
      <c r="H170" s="3">
        <f>Table3[[#This Row],[Total RN Hours (w/ Admin, DON)]]/Table3[[#This Row],[MDS Census]]</f>
        <v>0.79261363636363635</v>
      </c>
      <c r="I170" s="3">
        <f>Table3[[#This Row],[RN Hours (excl. Admin, DON)]]/Table3[[#This Row],[MDS Census]]</f>
        <v>0.71504237288135597</v>
      </c>
      <c r="J170" s="3">
        <f t="shared" si="3"/>
        <v>226.44222222222223</v>
      </c>
      <c r="K170" s="3">
        <f>SUM(Table3[[#This Row],[RN Hours (excl. Admin, DON)]], Table3[[#This Row],[LPN Hours (excl. Admin)]], Table3[[#This Row],[CNA Hours]], Table3[[#This Row],[NA TR Hours]], Table3[[#This Row],[Med Aide/Tech Hours]])</f>
        <v>221.96722222222223</v>
      </c>
      <c r="L170" s="3">
        <f>SUM(Table3[[#This Row],[RN Hours (excl. Admin, DON)]:[RN DON Hours]])</f>
        <v>45.725000000000001</v>
      </c>
      <c r="M170" s="3">
        <v>41.25</v>
      </c>
      <c r="N170" s="3">
        <v>0</v>
      </c>
      <c r="O170" s="3">
        <v>4.4749999999999996</v>
      </c>
      <c r="P170" s="3">
        <f>SUM(Table3[[#This Row],[LPN Hours (excl. Admin)]:[LPN Admin Hours]])</f>
        <v>42.025555555555556</v>
      </c>
      <c r="Q170" s="3">
        <v>42.025555555555556</v>
      </c>
      <c r="R170" s="3">
        <v>0</v>
      </c>
      <c r="S170" s="3">
        <f>SUM(Table3[[#This Row],[CNA Hours]], Table3[[#This Row],[NA TR Hours]], Table3[[#This Row],[Med Aide/Tech Hours]])</f>
        <v>138.69166666666666</v>
      </c>
      <c r="T170" s="3">
        <v>138.69166666666666</v>
      </c>
      <c r="U170" s="3">
        <v>0</v>
      </c>
      <c r="V170" s="3">
        <v>0</v>
      </c>
      <c r="W170" s="3">
        <f>SUM(Table3[[#This Row],[RN Hours Contract]:[Med Aide Hours Contract]])</f>
        <v>32.87277777777777</v>
      </c>
      <c r="X170" s="3">
        <v>0</v>
      </c>
      <c r="Y170" s="3">
        <v>0</v>
      </c>
      <c r="Z170" s="3">
        <v>0</v>
      </c>
      <c r="AA170" s="3">
        <v>3.1227777777777774</v>
      </c>
      <c r="AB170" s="3">
        <v>0</v>
      </c>
      <c r="AC170" s="3">
        <v>29.749999999999989</v>
      </c>
      <c r="AD170" s="3">
        <v>0</v>
      </c>
      <c r="AE170" s="3">
        <v>0</v>
      </c>
      <c r="AF170" t="s">
        <v>168</v>
      </c>
      <c r="AG170" s="13">
        <v>5</v>
      </c>
      <c r="AQ170"/>
    </row>
    <row r="171" spans="1:43" x14ac:dyDescent="0.2">
      <c r="A171" t="s">
        <v>352</v>
      </c>
      <c r="B171" t="s">
        <v>524</v>
      </c>
      <c r="C171" t="s">
        <v>745</v>
      </c>
      <c r="D171" t="s">
        <v>973</v>
      </c>
      <c r="E171" s="3">
        <v>55.68888888888889</v>
      </c>
      <c r="F171" s="3">
        <f>Table3[[#This Row],[Total Hours Nurse Staffing]]/Table3[[#This Row],[MDS Census]]</f>
        <v>3.0263866719872303</v>
      </c>
      <c r="G171" s="3">
        <f>Table3[[#This Row],[Total Direct Care Staff Hours]]/Table3[[#This Row],[MDS Census]]</f>
        <v>2.6470969672785314</v>
      </c>
      <c r="H171" s="3">
        <f>Table3[[#This Row],[Total RN Hours (w/ Admin, DON)]]/Table3[[#This Row],[MDS Census]]</f>
        <v>1.2607242617717478</v>
      </c>
      <c r="I171" s="3">
        <f>Table3[[#This Row],[RN Hours (excl. Admin, DON)]]/Table3[[#This Row],[MDS Census]]</f>
        <v>0.88143455706304863</v>
      </c>
      <c r="J171" s="3">
        <f t="shared" si="3"/>
        <v>168.5361111111111</v>
      </c>
      <c r="K171" s="3">
        <f>SUM(Table3[[#This Row],[RN Hours (excl. Admin, DON)]], Table3[[#This Row],[LPN Hours (excl. Admin)]], Table3[[#This Row],[CNA Hours]], Table3[[#This Row],[NA TR Hours]], Table3[[#This Row],[Med Aide/Tech Hours]])</f>
        <v>147.41388888888889</v>
      </c>
      <c r="L171" s="3">
        <f>SUM(Table3[[#This Row],[RN Hours (excl. Admin, DON)]:[RN DON Hours]])</f>
        <v>70.208333333333329</v>
      </c>
      <c r="M171" s="3">
        <v>49.086111111111109</v>
      </c>
      <c r="N171" s="3">
        <v>15.522222222222222</v>
      </c>
      <c r="O171" s="3">
        <v>5.6</v>
      </c>
      <c r="P171" s="3">
        <f>SUM(Table3[[#This Row],[LPN Hours (excl. Admin)]:[LPN Admin Hours]])</f>
        <v>25.472222222222221</v>
      </c>
      <c r="Q171" s="3">
        <v>25.472222222222221</v>
      </c>
      <c r="R171" s="3">
        <v>0</v>
      </c>
      <c r="S171" s="3">
        <f>SUM(Table3[[#This Row],[CNA Hours]], Table3[[#This Row],[NA TR Hours]], Table3[[#This Row],[Med Aide/Tech Hours]])</f>
        <v>72.855555555555554</v>
      </c>
      <c r="T171" s="3">
        <v>66.466666666666669</v>
      </c>
      <c r="U171" s="3">
        <v>5.6722222222222225</v>
      </c>
      <c r="V171" s="3">
        <v>0.71666666666666667</v>
      </c>
      <c r="W171" s="3">
        <f>SUM(Table3[[#This Row],[RN Hours Contract]:[Med Aide Hours Contract]])</f>
        <v>0</v>
      </c>
      <c r="X171" s="3">
        <v>0</v>
      </c>
      <c r="Y171" s="3">
        <v>0</v>
      </c>
      <c r="Z171" s="3">
        <v>0</v>
      </c>
      <c r="AA171" s="3">
        <v>0</v>
      </c>
      <c r="AB171" s="3">
        <v>0</v>
      </c>
      <c r="AC171" s="3">
        <v>0</v>
      </c>
      <c r="AD171" s="3">
        <v>0</v>
      </c>
      <c r="AE171" s="3">
        <v>0</v>
      </c>
      <c r="AF171" t="s">
        <v>169</v>
      </c>
      <c r="AG171" s="13">
        <v>5</v>
      </c>
      <c r="AQ171"/>
    </row>
    <row r="172" spans="1:43" x14ac:dyDescent="0.2">
      <c r="A172" t="s">
        <v>352</v>
      </c>
      <c r="B172" t="s">
        <v>525</v>
      </c>
      <c r="C172" t="s">
        <v>853</v>
      </c>
      <c r="D172" t="s">
        <v>1016</v>
      </c>
      <c r="E172" s="3">
        <v>33.855555555555554</v>
      </c>
      <c r="F172" s="3">
        <f>Table3[[#This Row],[Total Hours Nurse Staffing]]/Table3[[#This Row],[MDS Census]]</f>
        <v>4.1217591073186739</v>
      </c>
      <c r="G172" s="3">
        <f>Table3[[#This Row],[Total Direct Care Staff Hours]]/Table3[[#This Row],[MDS Census]]</f>
        <v>3.4492943879225466</v>
      </c>
      <c r="H172" s="3">
        <f>Table3[[#This Row],[Total RN Hours (w/ Admin, DON)]]/Table3[[#This Row],[MDS Census]]</f>
        <v>1.7042172628815229</v>
      </c>
      <c r="I172" s="3">
        <f>Table3[[#This Row],[RN Hours (excl. Admin, DON)]]/Table3[[#This Row],[MDS Census]]</f>
        <v>1.0317525434853956</v>
      </c>
      <c r="J172" s="3">
        <f t="shared" si="3"/>
        <v>139.54444444444442</v>
      </c>
      <c r="K172" s="3">
        <f>SUM(Table3[[#This Row],[RN Hours (excl. Admin, DON)]], Table3[[#This Row],[LPN Hours (excl. Admin)]], Table3[[#This Row],[CNA Hours]], Table3[[#This Row],[NA TR Hours]], Table3[[#This Row],[Med Aide/Tech Hours]])</f>
        <v>116.77777777777777</v>
      </c>
      <c r="L172" s="3">
        <f>SUM(Table3[[#This Row],[RN Hours (excl. Admin, DON)]:[RN DON Hours]])</f>
        <v>57.697222222222223</v>
      </c>
      <c r="M172" s="3">
        <v>34.930555555555557</v>
      </c>
      <c r="N172" s="3">
        <v>17.066666666666666</v>
      </c>
      <c r="O172" s="3">
        <v>5.7</v>
      </c>
      <c r="P172" s="3">
        <f>SUM(Table3[[#This Row],[LPN Hours (excl. Admin)]:[LPN Admin Hours]])</f>
        <v>7.1749999999999998</v>
      </c>
      <c r="Q172" s="3">
        <v>7.1749999999999998</v>
      </c>
      <c r="R172" s="3">
        <v>0</v>
      </c>
      <c r="S172" s="3">
        <f>SUM(Table3[[#This Row],[CNA Hours]], Table3[[#This Row],[NA TR Hours]], Table3[[#This Row],[Med Aide/Tech Hours]])</f>
        <v>74.672222222222217</v>
      </c>
      <c r="T172" s="3">
        <v>69.99444444444444</v>
      </c>
      <c r="U172" s="3">
        <v>4.677777777777778</v>
      </c>
      <c r="V172" s="3">
        <v>0</v>
      </c>
      <c r="W172" s="3">
        <f>SUM(Table3[[#This Row],[RN Hours Contract]:[Med Aide Hours Contract]])</f>
        <v>0</v>
      </c>
      <c r="X172" s="3">
        <v>0</v>
      </c>
      <c r="Y172" s="3">
        <v>0</v>
      </c>
      <c r="Z172" s="3">
        <v>0</v>
      </c>
      <c r="AA172" s="3">
        <v>0</v>
      </c>
      <c r="AB172" s="3">
        <v>0</v>
      </c>
      <c r="AC172" s="3">
        <v>0</v>
      </c>
      <c r="AD172" s="3">
        <v>0</v>
      </c>
      <c r="AE172" s="3">
        <v>0</v>
      </c>
      <c r="AF172" t="s">
        <v>170</v>
      </c>
      <c r="AG172" s="13">
        <v>5</v>
      </c>
      <c r="AQ172"/>
    </row>
    <row r="173" spans="1:43" x14ac:dyDescent="0.2">
      <c r="A173" t="s">
        <v>352</v>
      </c>
      <c r="B173" t="s">
        <v>526</v>
      </c>
      <c r="C173" t="s">
        <v>751</v>
      </c>
      <c r="D173" t="s">
        <v>993</v>
      </c>
      <c r="E173" s="3">
        <v>51.633333333333333</v>
      </c>
      <c r="F173" s="3">
        <f>Table3[[#This Row],[Total Hours Nurse Staffing]]/Table3[[#This Row],[MDS Census]]</f>
        <v>5.2389068216053367</v>
      </c>
      <c r="G173" s="3">
        <f>Table3[[#This Row],[Total Direct Care Staff Hours]]/Table3[[#This Row],[MDS Census]]</f>
        <v>5.0405638046051218</v>
      </c>
      <c r="H173" s="3">
        <f>Table3[[#This Row],[Total RN Hours (w/ Admin, DON)]]/Table3[[#This Row],[MDS Census]]</f>
        <v>1.0366257800731655</v>
      </c>
      <c r="I173" s="3">
        <f>Table3[[#This Row],[RN Hours (excl. Admin, DON)]]/Table3[[#This Row],[MDS Census]]</f>
        <v>0.83828276307295024</v>
      </c>
      <c r="J173" s="3">
        <f t="shared" si="3"/>
        <v>270.5022222222222</v>
      </c>
      <c r="K173" s="3">
        <f>SUM(Table3[[#This Row],[RN Hours (excl. Admin, DON)]], Table3[[#This Row],[LPN Hours (excl. Admin)]], Table3[[#This Row],[CNA Hours]], Table3[[#This Row],[NA TR Hours]], Table3[[#This Row],[Med Aide/Tech Hours]])</f>
        <v>260.26111111111112</v>
      </c>
      <c r="L173" s="3">
        <f>SUM(Table3[[#This Row],[RN Hours (excl. Admin, DON)]:[RN DON Hours]])</f>
        <v>53.524444444444441</v>
      </c>
      <c r="M173" s="3">
        <v>43.283333333333331</v>
      </c>
      <c r="N173" s="3">
        <v>0.70777777777777784</v>
      </c>
      <c r="O173" s="3">
        <v>9.5333333333333332</v>
      </c>
      <c r="P173" s="3">
        <f>SUM(Table3[[#This Row],[LPN Hours (excl. Admin)]:[LPN Admin Hours]])</f>
        <v>37.819444444444443</v>
      </c>
      <c r="Q173" s="3">
        <v>37.819444444444443</v>
      </c>
      <c r="R173" s="3">
        <v>0</v>
      </c>
      <c r="S173" s="3">
        <f>SUM(Table3[[#This Row],[CNA Hours]], Table3[[#This Row],[NA TR Hours]], Table3[[#This Row],[Med Aide/Tech Hours]])</f>
        <v>179.15833333333333</v>
      </c>
      <c r="T173" s="3">
        <v>157.40833333333333</v>
      </c>
      <c r="U173" s="3">
        <v>0</v>
      </c>
      <c r="V173" s="3">
        <v>21.75</v>
      </c>
      <c r="W173" s="3">
        <f>SUM(Table3[[#This Row],[RN Hours Contract]:[Med Aide Hours Contract]])</f>
        <v>75.349999999999994</v>
      </c>
      <c r="X173" s="3">
        <v>11.347222222222221</v>
      </c>
      <c r="Y173" s="3">
        <v>0</v>
      </c>
      <c r="Z173" s="3">
        <v>0</v>
      </c>
      <c r="AA173" s="3">
        <v>4.8555555555555552</v>
      </c>
      <c r="AB173" s="3">
        <v>0</v>
      </c>
      <c r="AC173" s="3">
        <v>59.147222222222226</v>
      </c>
      <c r="AD173" s="3">
        <v>0</v>
      </c>
      <c r="AE173" s="3">
        <v>0</v>
      </c>
      <c r="AF173" t="s">
        <v>171</v>
      </c>
      <c r="AG173" s="13">
        <v>5</v>
      </c>
      <c r="AQ173"/>
    </row>
    <row r="174" spans="1:43" x14ac:dyDescent="0.2">
      <c r="A174" t="s">
        <v>352</v>
      </c>
      <c r="B174" t="s">
        <v>527</v>
      </c>
      <c r="C174" t="s">
        <v>759</v>
      </c>
      <c r="D174" t="s">
        <v>974</v>
      </c>
      <c r="E174" s="3">
        <v>59.5</v>
      </c>
      <c r="F174" s="3">
        <f>Table3[[#This Row],[Total Hours Nurse Staffing]]/Table3[[#This Row],[MDS Census]]</f>
        <v>4.4696451914098967</v>
      </c>
      <c r="G174" s="3">
        <f>Table3[[#This Row],[Total Direct Care Staff Hours]]/Table3[[#This Row],[MDS Census]]</f>
        <v>4.15391223155929</v>
      </c>
      <c r="H174" s="3">
        <f>Table3[[#This Row],[Total RN Hours (w/ Admin, DON)]]/Table3[[#This Row],[MDS Census]]</f>
        <v>0.62404295051353886</v>
      </c>
      <c r="I174" s="3">
        <f>Table3[[#This Row],[RN Hours (excl. Admin, DON)]]/Table3[[#This Row],[MDS Census]]</f>
        <v>0.30830999066293185</v>
      </c>
      <c r="J174" s="3">
        <f t="shared" si="3"/>
        <v>265.94388888888886</v>
      </c>
      <c r="K174" s="3">
        <f>SUM(Table3[[#This Row],[RN Hours (excl. Admin, DON)]], Table3[[#This Row],[LPN Hours (excl. Admin)]], Table3[[#This Row],[CNA Hours]], Table3[[#This Row],[NA TR Hours]], Table3[[#This Row],[Med Aide/Tech Hours]])</f>
        <v>247.15777777777777</v>
      </c>
      <c r="L174" s="3">
        <f>SUM(Table3[[#This Row],[RN Hours (excl. Admin, DON)]:[RN DON Hours]])</f>
        <v>37.13055555555556</v>
      </c>
      <c r="M174" s="3">
        <v>18.344444444444445</v>
      </c>
      <c r="N174" s="3">
        <v>13.630555555555556</v>
      </c>
      <c r="O174" s="3">
        <v>5.1555555555555559</v>
      </c>
      <c r="P174" s="3">
        <f>SUM(Table3[[#This Row],[LPN Hours (excl. Admin)]:[LPN Admin Hours]])</f>
        <v>42.489333333333335</v>
      </c>
      <c r="Q174" s="3">
        <v>42.489333333333335</v>
      </c>
      <c r="R174" s="3">
        <v>0</v>
      </c>
      <c r="S174" s="3">
        <f>SUM(Table3[[#This Row],[CNA Hours]], Table3[[#This Row],[NA TR Hours]], Table3[[#This Row],[Med Aide/Tech Hours]])</f>
        <v>186.32399999999998</v>
      </c>
      <c r="T174" s="3">
        <v>122.27422222222222</v>
      </c>
      <c r="U174" s="3">
        <v>13.721444444444442</v>
      </c>
      <c r="V174" s="3">
        <v>50.328333333333312</v>
      </c>
      <c r="W174" s="3">
        <f>SUM(Table3[[#This Row],[RN Hours Contract]:[Med Aide Hours Contract]])</f>
        <v>1.1111111111111112E-2</v>
      </c>
      <c r="X174" s="3">
        <v>0</v>
      </c>
      <c r="Y174" s="3">
        <v>1.1111111111111112E-2</v>
      </c>
      <c r="Z174" s="3">
        <v>0</v>
      </c>
      <c r="AA174" s="3">
        <v>0</v>
      </c>
      <c r="AB174" s="3">
        <v>0</v>
      </c>
      <c r="AC174" s="3">
        <v>0</v>
      </c>
      <c r="AD174" s="3">
        <v>0</v>
      </c>
      <c r="AE174" s="3">
        <v>0</v>
      </c>
      <c r="AF174" t="s">
        <v>172</v>
      </c>
      <c r="AG174" s="13">
        <v>5</v>
      </c>
      <c r="AQ174"/>
    </row>
    <row r="175" spans="1:43" x14ac:dyDescent="0.2">
      <c r="A175" t="s">
        <v>352</v>
      </c>
      <c r="B175" t="s">
        <v>528</v>
      </c>
      <c r="C175" t="s">
        <v>796</v>
      </c>
      <c r="D175" t="s">
        <v>994</v>
      </c>
      <c r="E175" s="3">
        <v>51.233333333333334</v>
      </c>
      <c r="F175" s="3">
        <f>Table3[[#This Row],[Total Hours Nurse Staffing]]/Table3[[#This Row],[MDS Census]]</f>
        <v>3.7946757753198872</v>
      </c>
      <c r="G175" s="3">
        <f>Table3[[#This Row],[Total Direct Care Staff Hours]]/Table3[[#This Row],[MDS Census]]</f>
        <v>3.5909238776837995</v>
      </c>
      <c r="H175" s="3">
        <f>Table3[[#This Row],[Total RN Hours (w/ Admin, DON)]]/Table3[[#This Row],[MDS Census]]</f>
        <v>0.91970288440685311</v>
      </c>
      <c r="I175" s="3">
        <f>Table3[[#This Row],[RN Hours (excl. Admin, DON)]]/Table3[[#This Row],[MDS Census]]</f>
        <v>0.71595098677076563</v>
      </c>
      <c r="J175" s="3">
        <f t="shared" si="3"/>
        <v>194.41388888888889</v>
      </c>
      <c r="K175" s="3">
        <f>SUM(Table3[[#This Row],[RN Hours (excl. Admin, DON)]], Table3[[#This Row],[LPN Hours (excl. Admin)]], Table3[[#This Row],[CNA Hours]], Table3[[#This Row],[NA TR Hours]], Table3[[#This Row],[Med Aide/Tech Hours]])</f>
        <v>183.97499999999999</v>
      </c>
      <c r="L175" s="3">
        <f>SUM(Table3[[#This Row],[RN Hours (excl. Admin, DON)]:[RN DON Hours]])</f>
        <v>47.11944444444444</v>
      </c>
      <c r="M175" s="3">
        <v>36.680555555555557</v>
      </c>
      <c r="N175" s="3">
        <v>5.8166666666666664</v>
      </c>
      <c r="O175" s="3">
        <v>4.6222222222222218</v>
      </c>
      <c r="P175" s="3">
        <f>SUM(Table3[[#This Row],[LPN Hours (excl. Admin)]:[LPN Admin Hours]])</f>
        <v>21.933333333333334</v>
      </c>
      <c r="Q175" s="3">
        <v>21.933333333333334</v>
      </c>
      <c r="R175" s="3">
        <v>0</v>
      </c>
      <c r="S175" s="3">
        <f>SUM(Table3[[#This Row],[CNA Hours]], Table3[[#This Row],[NA TR Hours]], Table3[[#This Row],[Med Aide/Tech Hours]])</f>
        <v>125.36111111111111</v>
      </c>
      <c r="T175" s="3">
        <v>92.813888888888883</v>
      </c>
      <c r="U175" s="3">
        <v>0</v>
      </c>
      <c r="V175" s="3">
        <v>32.547222222222224</v>
      </c>
      <c r="W175" s="3">
        <f>SUM(Table3[[#This Row],[RN Hours Contract]:[Med Aide Hours Contract]])</f>
        <v>9.31111111111111</v>
      </c>
      <c r="X175" s="3">
        <v>7.0611111111111109</v>
      </c>
      <c r="Y175" s="3">
        <v>0</v>
      </c>
      <c r="Z175" s="3">
        <v>0</v>
      </c>
      <c r="AA175" s="3">
        <v>0</v>
      </c>
      <c r="AB175" s="3">
        <v>0</v>
      </c>
      <c r="AC175" s="3">
        <v>2.25</v>
      </c>
      <c r="AD175" s="3">
        <v>0</v>
      </c>
      <c r="AE175" s="3">
        <v>0</v>
      </c>
      <c r="AF175" t="s">
        <v>173</v>
      </c>
      <c r="AG175" s="13">
        <v>5</v>
      </c>
      <c r="AQ175"/>
    </row>
    <row r="176" spans="1:43" x14ac:dyDescent="0.2">
      <c r="A176" t="s">
        <v>352</v>
      </c>
      <c r="B176" t="s">
        <v>529</v>
      </c>
      <c r="C176" t="s">
        <v>854</v>
      </c>
      <c r="D176" t="s">
        <v>988</v>
      </c>
      <c r="E176" s="3">
        <v>32.444444444444443</v>
      </c>
      <c r="F176" s="3">
        <f>Table3[[#This Row],[Total Hours Nurse Staffing]]/Table3[[#This Row],[MDS Census]]</f>
        <v>3.7255308219178085</v>
      </c>
      <c r="G176" s="3">
        <f>Table3[[#This Row],[Total Direct Care Staff Hours]]/Table3[[#This Row],[MDS Census]]</f>
        <v>3.4191952054794523</v>
      </c>
      <c r="H176" s="3">
        <f>Table3[[#This Row],[Total RN Hours (w/ Admin, DON)]]/Table3[[#This Row],[MDS Census]]</f>
        <v>1.0553493150684932</v>
      </c>
      <c r="I176" s="3">
        <f>Table3[[#This Row],[RN Hours (excl. Admin, DON)]]/Table3[[#This Row],[MDS Census]]</f>
        <v>0.749013698630137</v>
      </c>
      <c r="J176" s="3">
        <f t="shared" si="3"/>
        <v>120.87277777777778</v>
      </c>
      <c r="K176" s="3">
        <f>SUM(Table3[[#This Row],[RN Hours (excl. Admin, DON)]], Table3[[#This Row],[LPN Hours (excl. Admin)]], Table3[[#This Row],[CNA Hours]], Table3[[#This Row],[NA TR Hours]], Table3[[#This Row],[Med Aide/Tech Hours]])</f>
        <v>110.93388888888889</v>
      </c>
      <c r="L176" s="3">
        <f>SUM(Table3[[#This Row],[RN Hours (excl. Admin, DON)]:[RN DON Hours]])</f>
        <v>34.240222222222222</v>
      </c>
      <c r="M176" s="3">
        <v>24.301333333333332</v>
      </c>
      <c r="N176" s="3">
        <v>1.6722222222222223</v>
      </c>
      <c r="O176" s="3">
        <v>8.2666666666666675</v>
      </c>
      <c r="P176" s="3">
        <f>SUM(Table3[[#This Row],[LPN Hours (excl. Admin)]:[LPN Admin Hours]])</f>
        <v>21.807555555555556</v>
      </c>
      <c r="Q176" s="3">
        <v>21.807555555555556</v>
      </c>
      <c r="R176" s="3">
        <v>0</v>
      </c>
      <c r="S176" s="3">
        <f>SUM(Table3[[#This Row],[CNA Hours]], Table3[[#This Row],[NA TR Hours]], Table3[[#This Row],[Med Aide/Tech Hours]])</f>
        <v>64.825000000000003</v>
      </c>
      <c r="T176" s="3">
        <v>56.836111111111109</v>
      </c>
      <c r="U176" s="3">
        <v>0</v>
      </c>
      <c r="V176" s="3">
        <v>7.9888888888888889</v>
      </c>
      <c r="W176" s="3">
        <f>SUM(Table3[[#This Row],[RN Hours Contract]:[Med Aide Hours Contract]])</f>
        <v>5.4305555555555554</v>
      </c>
      <c r="X176" s="3">
        <v>5.302777777777778</v>
      </c>
      <c r="Y176" s="3">
        <v>0</v>
      </c>
      <c r="Z176" s="3">
        <v>0</v>
      </c>
      <c r="AA176" s="3">
        <v>0</v>
      </c>
      <c r="AB176" s="3">
        <v>0</v>
      </c>
      <c r="AC176" s="3">
        <v>0.12777777777777777</v>
      </c>
      <c r="AD176" s="3">
        <v>0</v>
      </c>
      <c r="AE176" s="3">
        <v>0</v>
      </c>
      <c r="AF176" t="s">
        <v>174</v>
      </c>
      <c r="AG176" s="13">
        <v>5</v>
      </c>
      <c r="AQ176"/>
    </row>
    <row r="177" spans="1:43" x14ac:dyDescent="0.2">
      <c r="A177" t="s">
        <v>352</v>
      </c>
      <c r="B177" t="s">
        <v>530</v>
      </c>
      <c r="C177" t="s">
        <v>855</v>
      </c>
      <c r="D177" t="s">
        <v>1017</v>
      </c>
      <c r="E177" s="3">
        <v>24.81111111111111</v>
      </c>
      <c r="F177" s="3">
        <f>Table3[[#This Row],[Total Hours Nurse Staffing]]/Table3[[#This Row],[MDS Census]]</f>
        <v>4.4443573667711602</v>
      </c>
      <c r="G177" s="3">
        <f>Table3[[#This Row],[Total Direct Care Staff Hours]]/Table3[[#This Row],[MDS Census]]</f>
        <v>3.9874608150470219</v>
      </c>
      <c r="H177" s="3">
        <f>Table3[[#This Row],[Total RN Hours (w/ Admin, DON)]]/Table3[[#This Row],[MDS Census]]</f>
        <v>0.8918495297805642</v>
      </c>
      <c r="I177" s="3">
        <f>Table3[[#This Row],[RN Hours (excl. Admin, DON)]]/Table3[[#This Row],[MDS Census]]</f>
        <v>0.43495297805642635</v>
      </c>
      <c r="J177" s="3">
        <f t="shared" si="3"/>
        <v>110.26944444444445</v>
      </c>
      <c r="K177" s="3">
        <f>SUM(Table3[[#This Row],[RN Hours (excl. Admin, DON)]], Table3[[#This Row],[LPN Hours (excl. Admin)]], Table3[[#This Row],[CNA Hours]], Table3[[#This Row],[NA TR Hours]], Table3[[#This Row],[Med Aide/Tech Hours]])</f>
        <v>98.933333333333323</v>
      </c>
      <c r="L177" s="3">
        <f>SUM(Table3[[#This Row],[RN Hours (excl. Admin, DON)]:[RN DON Hours]])</f>
        <v>22.127777777777776</v>
      </c>
      <c r="M177" s="3">
        <v>10.791666666666666</v>
      </c>
      <c r="N177" s="3">
        <v>5.5694444444444446</v>
      </c>
      <c r="O177" s="3">
        <v>5.7666666666666666</v>
      </c>
      <c r="P177" s="3">
        <f>SUM(Table3[[#This Row],[LPN Hours (excl. Admin)]:[LPN Admin Hours]])</f>
        <v>28.725000000000001</v>
      </c>
      <c r="Q177" s="3">
        <v>28.725000000000001</v>
      </c>
      <c r="R177" s="3">
        <v>0</v>
      </c>
      <c r="S177" s="3">
        <f>SUM(Table3[[#This Row],[CNA Hours]], Table3[[#This Row],[NA TR Hours]], Table3[[#This Row],[Med Aide/Tech Hours]])</f>
        <v>59.416666666666671</v>
      </c>
      <c r="T177" s="3">
        <v>52.772222222222226</v>
      </c>
      <c r="U177" s="3">
        <v>0.9555555555555556</v>
      </c>
      <c r="V177" s="3">
        <v>5.6888888888888891</v>
      </c>
      <c r="W177" s="3">
        <f>SUM(Table3[[#This Row],[RN Hours Contract]:[Med Aide Hours Contract]])</f>
        <v>0</v>
      </c>
      <c r="X177" s="3">
        <v>0</v>
      </c>
      <c r="Y177" s="3">
        <v>0</v>
      </c>
      <c r="Z177" s="3">
        <v>0</v>
      </c>
      <c r="AA177" s="3">
        <v>0</v>
      </c>
      <c r="AB177" s="3">
        <v>0</v>
      </c>
      <c r="AC177" s="3">
        <v>0</v>
      </c>
      <c r="AD177" s="3">
        <v>0</v>
      </c>
      <c r="AE177" s="3">
        <v>0</v>
      </c>
      <c r="AF177" t="s">
        <v>175</v>
      </c>
      <c r="AG177" s="13">
        <v>5</v>
      </c>
      <c r="AQ177"/>
    </row>
    <row r="178" spans="1:43" x14ac:dyDescent="0.2">
      <c r="A178" t="s">
        <v>352</v>
      </c>
      <c r="B178" t="s">
        <v>531</v>
      </c>
      <c r="C178" t="s">
        <v>713</v>
      </c>
      <c r="D178" t="s">
        <v>951</v>
      </c>
      <c r="E178" s="3">
        <v>45.866666666666667</v>
      </c>
      <c r="F178" s="3">
        <f>Table3[[#This Row],[Total Hours Nurse Staffing]]/Table3[[#This Row],[MDS Census]]</f>
        <v>4.1666666666666661</v>
      </c>
      <c r="G178" s="3">
        <f>Table3[[#This Row],[Total Direct Care Staff Hours]]/Table3[[#This Row],[MDS Census]]</f>
        <v>3.9654796511627906</v>
      </c>
      <c r="H178" s="3">
        <f>Table3[[#This Row],[Total RN Hours (w/ Admin, DON)]]/Table3[[#This Row],[MDS Census]]</f>
        <v>0.77137839147286835</v>
      </c>
      <c r="I178" s="3">
        <f>Table3[[#This Row],[RN Hours (excl. Admin, DON)]]/Table3[[#This Row],[MDS Census]]</f>
        <v>0.57019137596899228</v>
      </c>
      <c r="J178" s="3">
        <f t="shared" si="3"/>
        <v>191.11111111111109</v>
      </c>
      <c r="K178" s="3">
        <f>SUM(Table3[[#This Row],[RN Hours (excl. Admin, DON)]], Table3[[#This Row],[LPN Hours (excl. Admin)]], Table3[[#This Row],[CNA Hours]], Table3[[#This Row],[NA TR Hours]], Table3[[#This Row],[Med Aide/Tech Hours]])</f>
        <v>181.88333333333333</v>
      </c>
      <c r="L178" s="3">
        <f>SUM(Table3[[#This Row],[RN Hours (excl. Admin, DON)]:[RN DON Hours]])</f>
        <v>35.38055555555556</v>
      </c>
      <c r="M178" s="3">
        <v>26.152777777777779</v>
      </c>
      <c r="N178" s="3">
        <v>3.9833333333333334</v>
      </c>
      <c r="O178" s="3">
        <v>5.2444444444444445</v>
      </c>
      <c r="P178" s="3">
        <f>SUM(Table3[[#This Row],[LPN Hours (excl. Admin)]:[LPN Admin Hours]])</f>
        <v>36.93611111111111</v>
      </c>
      <c r="Q178" s="3">
        <v>36.93611111111111</v>
      </c>
      <c r="R178" s="3">
        <v>0</v>
      </c>
      <c r="S178" s="3">
        <f>SUM(Table3[[#This Row],[CNA Hours]], Table3[[#This Row],[NA TR Hours]], Table3[[#This Row],[Med Aide/Tech Hours]])</f>
        <v>118.79444444444444</v>
      </c>
      <c r="T178" s="3">
        <v>86.358333333333334</v>
      </c>
      <c r="U178" s="3">
        <v>3.9916666666666667</v>
      </c>
      <c r="V178" s="3">
        <v>28.444444444444443</v>
      </c>
      <c r="W178" s="3">
        <f>SUM(Table3[[#This Row],[RN Hours Contract]:[Med Aide Hours Contract]])</f>
        <v>27.430555555555554</v>
      </c>
      <c r="X178" s="3">
        <v>0</v>
      </c>
      <c r="Y178" s="3">
        <v>1.3388888888888888</v>
      </c>
      <c r="Z178" s="3">
        <v>0</v>
      </c>
      <c r="AA178" s="3">
        <v>12.983333333333333</v>
      </c>
      <c r="AB178" s="3">
        <v>0</v>
      </c>
      <c r="AC178" s="3">
        <v>13.108333333333333</v>
      </c>
      <c r="AD178" s="3">
        <v>0</v>
      </c>
      <c r="AE178" s="3">
        <v>0</v>
      </c>
      <c r="AF178" t="s">
        <v>176</v>
      </c>
      <c r="AG178" s="13">
        <v>5</v>
      </c>
      <c r="AQ178"/>
    </row>
    <row r="179" spans="1:43" x14ac:dyDescent="0.2">
      <c r="A179" t="s">
        <v>352</v>
      </c>
      <c r="B179" t="s">
        <v>532</v>
      </c>
      <c r="C179" t="s">
        <v>856</v>
      </c>
      <c r="D179" t="s">
        <v>1012</v>
      </c>
      <c r="E179" s="3">
        <v>42.93333333333333</v>
      </c>
      <c r="F179" s="3">
        <f>Table3[[#This Row],[Total Hours Nurse Staffing]]/Table3[[#This Row],[MDS Census]]</f>
        <v>3.804707556935818</v>
      </c>
      <c r="G179" s="3">
        <f>Table3[[#This Row],[Total Direct Care Staff Hours]]/Table3[[#This Row],[MDS Census]]</f>
        <v>3.4458178053830228</v>
      </c>
      <c r="H179" s="3">
        <f>Table3[[#This Row],[Total RN Hours (w/ Admin, DON)]]/Table3[[#This Row],[MDS Census]]</f>
        <v>1.5222412008281572</v>
      </c>
      <c r="I179" s="3">
        <f>Table3[[#This Row],[RN Hours (excl. Admin, DON)]]/Table3[[#This Row],[MDS Census]]</f>
        <v>1.1633514492753623</v>
      </c>
      <c r="J179" s="3">
        <f t="shared" si="3"/>
        <v>163.34877777777777</v>
      </c>
      <c r="K179" s="3">
        <f>SUM(Table3[[#This Row],[RN Hours (excl. Admin, DON)]], Table3[[#This Row],[LPN Hours (excl. Admin)]], Table3[[#This Row],[CNA Hours]], Table3[[#This Row],[NA TR Hours]], Table3[[#This Row],[Med Aide/Tech Hours]])</f>
        <v>147.94044444444444</v>
      </c>
      <c r="L179" s="3">
        <f>SUM(Table3[[#This Row],[RN Hours (excl. Admin, DON)]:[RN DON Hours]])</f>
        <v>65.35488888888888</v>
      </c>
      <c r="M179" s="3">
        <v>49.946555555555548</v>
      </c>
      <c r="N179" s="3">
        <v>9.8083333333333353</v>
      </c>
      <c r="O179" s="3">
        <v>5.6</v>
      </c>
      <c r="P179" s="3">
        <f>SUM(Table3[[#This Row],[LPN Hours (excl. Admin)]:[LPN Admin Hours]])</f>
        <v>10.024666666666667</v>
      </c>
      <c r="Q179" s="3">
        <v>10.024666666666667</v>
      </c>
      <c r="R179" s="3">
        <v>0</v>
      </c>
      <c r="S179" s="3">
        <f>SUM(Table3[[#This Row],[CNA Hours]], Table3[[#This Row],[NA TR Hours]], Table3[[#This Row],[Med Aide/Tech Hours]])</f>
        <v>87.969222222222228</v>
      </c>
      <c r="T179" s="3">
        <v>59.353000000000002</v>
      </c>
      <c r="U179" s="3">
        <v>0</v>
      </c>
      <c r="V179" s="3">
        <v>28.616222222222223</v>
      </c>
      <c r="W179" s="3">
        <f>SUM(Table3[[#This Row],[RN Hours Contract]:[Med Aide Hours Contract]])</f>
        <v>0</v>
      </c>
      <c r="X179" s="3">
        <v>0</v>
      </c>
      <c r="Y179" s="3">
        <v>0</v>
      </c>
      <c r="Z179" s="3">
        <v>0</v>
      </c>
      <c r="AA179" s="3">
        <v>0</v>
      </c>
      <c r="AB179" s="3">
        <v>0</v>
      </c>
      <c r="AC179" s="3">
        <v>0</v>
      </c>
      <c r="AD179" s="3">
        <v>0</v>
      </c>
      <c r="AE179" s="3">
        <v>0</v>
      </c>
      <c r="AF179" t="s">
        <v>177</v>
      </c>
      <c r="AG179" s="13">
        <v>5</v>
      </c>
      <c r="AQ179"/>
    </row>
    <row r="180" spans="1:43" x14ac:dyDescent="0.2">
      <c r="A180" t="s">
        <v>352</v>
      </c>
      <c r="B180" t="s">
        <v>353</v>
      </c>
      <c r="C180" t="s">
        <v>857</v>
      </c>
      <c r="D180" t="s">
        <v>1018</v>
      </c>
      <c r="E180" s="3">
        <v>35.144444444444446</v>
      </c>
      <c r="F180" s="3">
        <f>Table3[[#This Row],[Total Hours Nurse Staffing]]/Table3[[#This Row],[MDS Census]]</f>
        <v>5.6372178311729364</v>
      </c>
      <c r="G180" s="3">
        <f>Table3[[#This Row],[Total Direct Care Staff Hours]]/Table3[[#This Row],[MDS Census]]</f>
        <v>4.8748087258931392</v>
      </c>
      <c r="H180" s="3">
        <f>Table3[[#This Row],[Total RN Hours (w/ Admin, DON)]]/Table3[[#This Row],[MDS Census]]</f>
        <v>1.2544261776794183</v>
      </c>
      <c r="I180" s="3">
        <f>Table3[[#This Row],[RN Hours (excl. Admin, DON)]]/Table3[[#This Row],[MDS Census]]</f>
        <v>0.49201707239962061</v>
      </c>
      <c r="J180" s="3">
        <f t="shared" si="3"/>
        <v>198.11688888888887</v>
      </c>
      <c r="K180" s="3">
        <f>SUM(Table3[[#This Row],[RN Hours (excl. Admin, DON)]], Table3[[#This Row],[LPN Hours (excl. Admin)]], Table3[[#This Row],[CNA Hours]], Table3[[#This Row],[NA TR Hours]], Table3[[#This Row],[Med Aide/Tech Hours]])</f>
        <v>171.32244444444444</v>
      </c>
      <c r="L180" s="3">
        <f>SUM(Table3[[#This Row],[RN Hours (excl. Admin, DON)]:[RN DON Hours]])</f>
        <v>44.086111111111116</v>
      </c>
      <c r="M180" s="3">
        <v>17.291666666666668</v>
      </c>
      <c r="N180" s="3">
        <v>21.594444444444445</v>
      </c>
      <c r="O180" s="3">
        <v>5.2</v>
      </c>
      <c r="P180" s="3">
        <f>SUM(Table3[[#This Row],[LPN Hours (excl. Admin)]:[LPN Admin Hours]])</f>
        <v>33.416666666666664</v>
      </c>
      <c r="Q180" s="3">
        <v>33.416666666666664</v>
      </c>
      <c r="R180" s="3">
        <v>0</v>
      </c>
      <c r="S180" s="3">
        <f>SUM(Table3[[#This Row],[CNA Hours]], Table3[[#This Row],[NA TR Hours]], Table3[[#This Row],[Med Aide/Tech Hours]])</f>
        <v>120.6141111111111</v>
      </c>
      <c r="T180" s="3">
        <v>86.890888888888895</v>
      </c>
      <c r="U180" s="3">
        <v>0</v>
      </c>
      <c r="V180" s="3">
        <v>33.723222222222212</v>
      </c>
      <c r="W180" s="3">
        <f>SUM(Table3[[#This Row],[RN Hours Contract]:[Med Aide Hours Contract]])</f>
        <v>0</v>
      </c>
      <c r="X180" s="3">
        <v>0</v>
      </c>
      <c r="Y180" s="3">
        <v>0</v>
      </c>
      <c r="Z180" s="3">
        <v>0</v>
      </c>
      <c r="AA180" s="3">
        <v>0</v>
      </c>
      <c r="AB180" s="3">
        <v>0</v>
      </c>
      <c r="AC180" s="3">
        <v>0</v>
      </c>
      <c r="AD180" s="3">
        <v>0</v>
      </c>
      <c r="AE180" s="3">
        <v>0</v>
      </c>
      <c r="AF180" t="s">
        <v>178</v>
      </c>
      <c r="AG180" s="13">
        <v>5</v>
      </c>
      <c r="AQ180"/>
    </row>
    <row r="181" spans="1:43" x14ac:dyDescent="0.2">
      <c r="A181" t="s">
        <v>352</v>
      </c>
      <c r="B181" t="s">
        <v>533</v>
      </c>
      <c r="C181" t="s">
        <v>718</v>
      </c>
      <c r="D181" t="s">
        <v>962</v>
      </c>
      <c r="E181" s="3">
        <v>54.68888888888889</v>
      </c>
      <c r="F181" s="3">
        <f>Table3[[#This Row],[Total Hours Nurse Staffing]]/Table3[[#This Row],[MDS Census]]</f>
        <v>4.0373323852092646</v>
      </c>
      <c r="G181" s="3">
        <f>Table3[[#This Row],[Total Direct Care Staff Hours]]/Table3[[#This Row],[MDS Census]]</f>
        <v>3.7999288906948392</v>
      </c>
      <c r="H181" s="3">
        <f>Table3[[#This Row],[Total RN Hours (w/ Admin, DON)]]/Table3[[#This Row],[MDS Census]]</f>
        <v>0.78474197480698915</v>
      </c>
      <c r="I181" s="3">
        <f>Table3[[#This Row],[RN Hours (excl. Admin, DON)]]/Table3[[#This Row],[MDS Census]]</f>
        <v>0.54733848029256404</v>
      </c>
      <c r="J181" s="3">
        <f t="shared" si="3"/>
        <v>220.79722222222222</v>
      </c>
      <c r="K181" s="3">
        <f>SUM(Table3[[#This Row],[RN Hours (excl. Admin, DON)]], Table3[[#This Row],[LPN Hours (excl. Admin)]], Table3[[#This Row],[CNA Hours]], Table3[[#This Row],[NA TR Hours]], Table3[[#This Row],[Med Aide/Tech Hours]])</f>
        <v>207.81388888888887</v>
      </c>
      <c r="L181" s="3">
        <f>SUM(Table3[[#This Row],[RN Hours (excl. Admin, DON)]:[RN DON Hours]])</f>
        <v>42.916666666666671</v>
      </c>
      <c r="M181" s="3">
        <v>29.933333333333334</v>
      </c>
      <c r="N181" s="3">
        <v>8.0500000000000007</v>
      </c>
      <c r="O181" s="3">
        <v>4.9333333333333336</v>
      </c>
      <c r="P181" s="3">
        <f>SUM(Table3[[#This Row],[LPN Hours (excl. Admin)]:[LPN Admin Hours]])</f>
        <v>18.602777777777778</v>
      </c>
      <c r="Q181" s="3">
        <v>18.602777777777778</v>
      </c>
      <c r="R181" s="3">
        <v>0</v>
      </c>
      <c r="S181" s="3">
        <f>SUM(Table3[[#This Row],[CNA Hours]], Table3[[#This Row],[NA TR Hours]], Table3[[#This Row],[Med Aide/Tech Hours]])</f>
        <v>159.27777777777777</v>
      </c>
      <c r="T181" s="3">
        <v>71.280555555555551</v>
      </c>
      <c r="U181" s="3">
        <v>10.133333333333333</v>
      </c>
      <c r="V181" s="3">
        <v>77.863888888888894</v>
      </c>
      <c r="W181" s="3">
        <f>SUM(Table3[[#This Row],[RN Hours Contract]:[Med Aide Hours Contract]])</f>
        <v>4.2277777777777779</v>
      </c>
      <c r="X181" s="3">
        <v>0.27777777777777779</v>
      </c>
      <c r="Y181" s="3">
        <v>0</v>
      </c>
      <c r="Z181" s="3">
        <v>0</v>
      </c>
      <c r="AA181" s="3">
        <v>0</v>
      </c>
      <c r="AB181" s="3">
        <v>0</v>
      </c>
      <c r="AC181" s="3">
        <v>3.95</v>
      </c>
      <c r="AD181" s="3">
        <v>0</v>
      </c>
      <c r="AE181" s="3">
        <v>0</v>
      </c>
      <c r="AF181" t="s">
        <v>179</v>
      </c>
      <c r="AG181" s="13">
        <v>5</v>
      </c>
      <c r="AQ181"/>
    </row>
    <row r="182" spans="1:43" x14ac:dyDescent="0.2">
      <c r="A182" t="s">
        <v>352</v>
      </c>
      <c r="B182" t="s">
        <v>534</v>
      </c>
      <c r="C182" t="s">
        <v>738</v>
      </c>
      <c r="D182" t="s">
        <v>981</v>
      </c>
      <c r="E182" s="3">
        <v>42.111111111111114</v>
      </c>
      <c r="F182" s="3">
        <f>Table3[[#This Row],[Total Hours Nurse Staffing]]/Table3[[#This Row],[MDS Census]]</f>
        <v>3.8181398416886538</v>
      </c>
      <c r="G182" s="3">
        <f>Table3[[#This Row],[Total Direct Care Staff Hours]]/Table3[[#This Row],[MDS Census]]</f>
        <v>3.5500659630606859</v>
      </c>
      <c r="H182" s="3">
        <f>Table3[[#This Row],[Total RN Hours (w/ Admin, DON)]]/Table3[[#This Row],[MDS Census]]</f>
        <v>0.77849604221635871</v>
      </c>
      <c r="I182" s="3">
        <f>Table3[[#This Row],[RN Hours (excl. Admin, DON)]]/Table3[[#This Row],[MDS Census]]</f>
        <v>0.51042216358839043</v>
      </c>
      <c r="J182" s="3">
        <f t="shared" si="3"/>
        <v>160.7861111111111</v>
      </c>
      <c r="K182" s="3">
        <f>SUM(Table3[[#This Row],[RN Hours (excl. Admin, DON)]], Table3[[#This Row],[LPN Hours (excl. Admin)]], Table3[[#This Row],[CNA Hours]], Table3[[#This Row],[NA TR Hours]], Table3[[#This Row],[Med Aide/Tech Hours]])</f>
        <v>149.49722222222223</v>
      </c>
      <c r="L182" s="3">
        <f>SUM(Table3[[#This Row],[RN Hours (excl. Admin, DON)]:[RN DON Hours]])</f>
        <v>32.783333333333331</v>
      </c>
      <c r="M182" s="3">
        <v>21.494444444444444</v>
      </c>
      <c r="N182" s="3">
        <v>6.2222222222222223</v>
      </c>
      <c r="O182" s="3">
        <v>5.0666666666666664</v>
      </c>
      <c r="P182" s="3">
        <f>SUM(Table3[[#This Row],[LPN Hours (excl. Admin)]:[LPN Admin Hours]])</f>
        <v>37.93333333333333</v>
      </c>
      <c r="Q182" s="3">
        <v>37.93333333333333</v>
      </c>
      <c r="R182" s="3">
        <v>0</v>
      </c>
      <c r="S182" s="3">
        <f>SUM(Table3[[#This Row],[CNA Hours]], Table3[[#This Row],[NA TR Hours]], Table3[[#This Row],[Med Aide/Tech Hours]])</f>
        <v>90.069444444444443</v>
      </c>
      <c r="T182" s="3">
        <v>77.038888888888891</v>
      </c>
      <c r="U182" s="3">
        <v>0</v>
      </c>
      <c r="V182" s="3">
        <v>13.030555555555555</v>
      </c>
      <c r="W182" s="3">
        <f>SUM(Table3[[#This Row],[RN Hours Contract]:[Med Aide Hours Contract]])</f>
        <v>10.675000000000001</v>
      </c>
      <c r="X182" s="3">
        <v>0.2388888888888889</v>
      </c>
      <c r="Y182" s="3">
        <v>0</v>
      </c>
      <c r="Z182" s="3">
        <v>0</v>
      </c>
      <c r="AA182" s="3">
        <v>5.3305555555555557</v>
      </c>
      <c r="AB182" s="3">
        <v>0</v>
      </c>
      <c r="AC182" s="3">
        <v>5.1055555555555552</v>
      </c>
      <c r="AD182" s="3">
        <v>0</v>
      </c>
      <c r="AE182" s="3">
        <v>0</v>
      </c>
      <c r="AF182" t="s">
        <v>180</v>
      </c>
      <c r="AG182" s="13">
        <v>5</v>
      </c>
      <c r="AQ182"/>
    </row>
    <row r="183" spans="1:43" x14ac:dyDescent="0.2">
      <c r="A183" t="s">
        <v>352</v>
      </c>
      <c r="B183" t="s">
        <v>535</v>
      </c>
      <c r="C183" t="s">
        <v>858</v>
      </c>
      <c r="D183" t="s">
        <v>1008</v>
      </c>
      <c r="E183" s="3">
        <v>51.2</v>
      </c>
      <c r="F183" s="3">
        <f>Table3[[#This Row],[Total Hours Nurse Staffing]]/Table3[[#This Row],[MDS Census]]</f>
        <v>5.653849826388889</v>
      </c>
      <c r="G183" s="3">
        <f>Table3[[#This Row],[Total Direct Care Staff Hours]]/Table3[[#This Row],[MDS Census]]</f>
        <v>5.1319314236111113</v>
      </c>
      <c r="H183" s="3">
        <f>Table3[[#This Row],[Total RN Hours (w/ Admin, DON)]]/Table3[[#This Row],[MDS Census]]</f>
        <v>1.6207139756944444</v>
      </c>
      <c r="I183" s="3">
        <f>Table3[[#This Row],[RN Hours (excl. Admin, DON)]]/Table3[[#This Row],[MDS Census]]</f>
        <v>1.0987955729166665</v>
      </c>
      <c r="J183" s="3">
        <f t="shared" si="3"/>
        <v>289.47711111111113</v>
      </c>
      <c r="K183" s="3">
        <f>SUM(Table3[[#This Row],[RN Hours (excl. Admin, DON)]], Table3[[#This Row],[LPN Hours (excl. Admin)]], Table3[[#This Row],[CNA Hours]], Table3[[#This Row],[NA TR Hours]], Table3[[#This Row],[Med Aide/Tech Hours]])</f>
        <v>262.7548888888889</v>
      </c>
      <c r="L183" s="3">
        <f>SUM(Table3[[#This Row],[RN Hours (excl. Admin, DON)]:[RN DON Hours]])</f>
        <v>82.980555555555554</v>
      </c>
      <c r="M183" s="3">
        <v>56.258333333333333</v>
      </c>
      <c r="N183" s="3">
        <v>21.7</v>
      </c>
      <c r="O183" s="3">
        <v>5.0222222222222221</v>
      </c>
      <c r="P183" s="3">
        <f>SUM(Table3[[#This Row],[LPN Hours (excl. Admin)]:[LPN Admin Hours]])</f>
        <v>28.213888888888889</v>
      </c>
      <c r="Q183" s="3">
        <v>28.213888888888889</v>
      </c>
      <c r="R183" s="3">
        <v>0</v>
      </c>
      <c r="S183" s="3">
        <f>SUM(Table3[[#This Row],[CNA Hours]], Table3[[#This Row],[NA TR Hours]], Table3[[#This Row],[Med Aide/Tech Hours]])</f>
        <v>178.28266666666667</v>
      </c>
      <c r="T183" s="3">
        <v>168.89677777777777</v>
      </c>
      <c r="U183" s="3">
        <v>0</v>
      </c>
      <c r="V183" s="3">
        <v>9.3858888888888892</v>
      </c>
      <c r="W183" s="3">
        <f>SUM(Table3[[#This Row],[RN Hours Contract]:[Med Aide Hours Contract]])</f>
        <v>0</v>
      </c>
      <c r="X183" s="3">
        <v>0</v>
      </c>
      <c r="Y183" s="3">
        <v>0</v>
      </c>
      <c r="Z183" s="3">
        <v>0</v>
      </c>
      <c r="AA183" s="3">
        <v>0</v>
      </c>
      <c r="AB183" s="3">
        <v>0</v>
      </c>
      <c r="AC183" s="3">
        <v>0</v>
      </c>
      <c r="AD183" s="3">
        <v>0</v>
      </c>
      <c r="AE183" s="3">
        <v>0</v>
      </c>
      <c r="AF183" t="s">
        <v>181</v>
      </c>
      <c r="AG183" s="13">
        <v>5</v>
      </c>
      <c r="AQ183"/>
    </row>
    <row r="184" spans="1:43" x14ac:dyDescent="0.2">
      <c r="A184" t="s">
        <v>352</v>
      </c>
      <c r="B184" t="s">
        <v>536</v>
      </c>
      <c r="C184" t="s">
        <v>745</v>
      </c>
      <c r="D184" t="s">
        <v>973</v>
      </c>
      <c r="E184" s="3">
        <v>82.788888888888891</v>
      </c>
      <c r="F184" s="3">
        <f>Table3[[#This Row],[Total Hours Nurse Staffing]]/Table3[[#This Row],[MDS Census]]</f>
        <v>4.7965507985505296</v>
      </c>
      <c r="G184" s="3">
        <f>Table3[[#This Row],[Total Direct Care Staff Hours]]/Table3[[#This Row],[MDS Census]]</f>
        <v>4.1448651187760035</v>
      </c>
      <c r="H184" s="3">
        <f>Table3[[#This Row],[Total RN Hours (w/ Admin, DON)]]/Table3[[#This Row],[MDS Census]]</f>
        <v>0.80247483559253785</v>
      </c>
      <c r="I184" s="3">
        <f>Table3[[#This Row],[RN Hours (excl. Admin, DON)]]/Table3[[#This Row],[MDS Census]]</f>
        <v>0.46909273922963363</v>
      </c>
      <c r="J184" s="3">
        <f t="shared" si="3"/>
        <v>397.10111111111109</v>
      </c>
      <c r="K184" s="3">
        <f>SUM(Table3[[#This Row],[RN Hours (excl. Admin, DON)]], Table3[[#This Row],[LPN Hours (excl. Admin)]], Table3[[#This Row],[CNA Hours]], Table3[[#This Row],[NA TR Hours]], Table3[[#This Row],[Med Aide/Tech Hours]])</f>
        <v>343.14877777777781</v>
      </c>
      <c r="L184" s="3">
        <f>SUM(Table3[[#This Row],[RN Hours (excl. Admin, DON)]:[RN DON Hours]])</f>
        <v>66.435999999999993</v>
      </c>
      <c r="M184" s="3">
        <v>38.835666666666668</v>
      </c>
      <c r="N184" s="3">
        <v>22.000333333333334</v>
      </c>
      <c r="O184" s="3">
        <v>5.6</v>
      </c>
      <c r="P184" s="3">
        <f>SUM(Table3[[#This Row],[LPN Hours (excl. Admin)]:[LPN Admin Hours]])</f>
        <v>115.75700000000001</v>
      </c>
      <c r="Q184" s="3">
        <v>89.405000000000001</v>
      </c>
      <c r="R184" s="3">
        <v>26.351999999999997</v>
      </c>
      <c r="S184" s="3">
        <f>SUM(Table3[[#This Row],[CNA Hours]], Table3[[#This Row],[NA TR Hours]], Table3[[#This Row],[Med Aide/Tech Hours]])</f>
        <v>214.90811111111111</v>
      </c>
      <c r="T184" s="3">
        <v>181.3111111111111</v>
      </c>
      <c r="U184" s="3">
        <v>0</v>
      </c>
      <c r="V184" s="3">
        <v>33.597000000000008</v>
      </c>
      <c r="W184" s="3">
        <f>SUM(Table3[[#This Row],[RN Hours Contract]:[Med Aide Hours Contract]])</f>
        <v>4.75</v>
      </c>
      <c r="X184" s="3">
        <v>2.411111111111111</v>
      </c>
      <c r="Y184" s="3">
        <v>0</v>
      </c>
      <c r="Z184" s="3">
        <v>0</v>
      </c>
      <c r="AA184" s="3">
        <v>0</v>
      </c>
      <c r="AB184" s="3">
        <v>0</v>
      </c>
      <c r="AC184" s="3">
        <v>2.338888888888889</v>
      </c>
      <c r="AD184" s="3">
        <v>0</v>
      </c>
      <c r="AE184" s="3">
        <v>0</v>
      </c>
      <c r="AF184" t="s">
        <v>182</v>
      </c>
      <c r="AG184" s="13">
        <v>5</v>
      </c>
      <c r="AQ184"/>
    </row>
    <row r="185" spans="1:43" x14ac:dyDescent="0.2">
      <c r="A185" t="s">
        <v>352</v>
      </c>
      <c r="B185" t="s">
        <v>537</v>
      </c>
      <c r="C185" t="s">
        <v>859</v>
      </c>
      <c r="D185" t="s">
        <v>966</v>
      </c>
      <c r="E185" s="3">
        <v>51.111111111111114</v>
      </c>
      <c r="F185" s="3">
        <f>Table3[[#This Row],[Total Hours Nurse Staffing]]/Table3[[#This Row],[MDS Census]]</f>
        <v>3.3135978260869567</v>
      </c>
      <c r="G185" s="3">
        <f>Table3[[#This Row],[Total Direct Care Staff Hours]]/Table3[[#This Row],[MDS Census]]</f>
        <v>3.1019673913043477</v>
      </c>
      <c r="H185" s="3">
        <f>Table3[[#This Row],[Total RN Hours (w/ Admin, DON)]]/Table3[[#This Row],[MDS Census]]</f>
        <v>0.57092391304347823</v>
      </c>
      <c r="I185" s="3">
        <f>Table3[[#This Row],[RN Hours (excl. Admin, DON)]]/Table3[[#This Row],[MDS Census]]</f>
        <v>0.35929347826086949</v>
      </c>
      <c r="J185" s="3">
        <f t="shared" si="3"/>
        <v>169.36166666666668</v>
      </c>
      <c r="K185" s="3">
        <f>SUM(Table3[[#This Row],[RN Hours (excl. Admin, DON)]], Table3[[#This Row],[LPN Hours (excl. Admin)]], Table3[[#This Row],[CNA Hours]], Table3[[#This Row],[NA TR Hours]], Table3[[#This Row],[Med Aide/Tech Hours]])</f>
        <v>158.54500000000002</v>
      </c>
      <c r="L185" s="3">
        <f>SUM(Table3[[#This Row],[RN Hours (excl. Admin, DON)]:[RN DON Hours]])</f>
        <v>29.180555555555554</v>
      </c>
      <c r="M185" s="3">
        <v>18.363888888888887</v>
      </c>
      <c r="N185" s="3">
        <v>5.9055555555555559</v>
      </c>
      <c r="O185" s="3">
        <v>4.9111111111111114</v>
      </c>
      <c r="P185" s="3">
        <f>SUM(Table3[[#This Row],[LPN Hours (excl. Admin)]:[LPN Admin Hours]])</f>
        <v>30.827777777777779</v>
      </c>
      <c r="Q185" s="3">
        <v>30.827777777777779</v>
      </c>
      <c r="R185" s="3">
        <v>0</v>
      </c>
      <c r="S185" s="3">
        <f>SUM(Table3[[#This Row],[CNA Hours]], Table3[[#This Row],[NA TR Hours]], Table3[[#This Row],[Med Aide/Tech Hours]])</f>
        <v>109.35333333333334</v>
      </c>
      <c r="T185" s="3">
        <v>79.413888888888891</v>
      </c>
      <c r="U185" s="3">
        <v>0</v>
      </c>
      <c r="V185" s="3">
        <v>29.939444444444447</v>
      </c>
      <c r="W185" s="3">
        <f>SUM(Table3[[#This Row],[RN Hours Contract]:[Med Aide Hours Contract]])</f>
        <v>0</v>
      </c>
      <c r="X185" s="3">
        <v>0</v>
      </c>
      <c r="Y185" s="3">
        <v>0</v>
      </c>
      <c r="Z185" s="3">
        <v>0</v>
      </c>
      <c r="AA185" s="3">
        <v>0</v>
      </c>
      <c r="AB185" s="3">
        <v>0</v>
      </c>
      <c r="AC185" s="3">
        <v>0</v>
      </c>
      <c r="AD185" s="3">
        <v>0</v>
      </c>
      <c r="AE185" s="3">
        <v>0</v>
      </c>
      <c r="AF185" t="s">
        <v>183</v>
      </c>
      <c r="AG185" s="13">
        <v>5</v>
      </c>
      <c r="AQ185"/>
    </row>
    <row r="186" spans="1:43" x14ac:dyDescent="0.2">
      <c r="A186" t="s">
        <v>352</v>
      </c>
      <c r="B186" t="s">
        <v>538</v>
      </c>
      <c r="C186" t="s">
        <v>779</v>
      </c>
      <c r="D186" t="s">
        <v>980</v>
      </c>
      <c r="E186" s="3">
        <v>65.75555555555556</v>
      </c>
      <c r="F186" s="3">
        <f>Table3[[#This Row],[Total Hours Nurse Staffing]]/Table3[[#This Row],[MDS Census]]</f>
        <v>4.4880871916187903</v>
      </c>
      <c r="G186" s="3">
        <f>Table3[[#This Row],[Total Direct Care Staff Hours]]/Table3[[#This Row],[MDS Census]]</f>
        <v>4.1808888137884423</v>
      </c>
      <c r="H186" s="3">
        <f>Table3[[#This Row],[Total RN Hours (w/ Admin, DON)]]/Table3[[#This Row],[MDS Census]]</f>
        <v>1.2627576884082461</v>
      </c>
      <c r="I186" s="3">
        <f>Table3[[#This Row],[RN Hours (excl. Admin, DON)]]/Table3[[#This Row],[MDS Census]]</f>
        <v>0.95555931057789789</v>
      </c>
      <c r="J186" s="3">
        <f t="shared" si="3"/>
        <v>295.11666666666667</v>
      </c>
      <c r="K186" s="3">
        <f>SUM(Table3[[#This Row],[RN Hours (excl. Admin, DON)]], Table3[[#This Row],[LPN Hours (excl. Admin)]], Table3[[#This Row],[CNA Hours]], Table3[[#This Row],[NA TR Hours]], Table3[[#This Row],[Med Aide/Tech Hours]])</f>
        <v>274.91666666666669</v>
      </c>
      <c r="L186" s="3">
        <f>SUM(Table3[[#This Row],[RN Hours (excl. Admin, DON)]:[RN DON Hours]])</f>
        <v>83.033333333333346</v>
      </c>
      <c r="M186" s="3">
        <v>62.833333333333336</v>
      </c>
      <c r="N186" s="3">
        <v>14.944444444444445</v>
      </c>
      <c r="O186" s="3">
        <v>5.2555555555555555</v>
      </c>
      <c r="P186" s="3">
        <f>SUM(Table3[[#This Row],[LPN Hours (excl. Admin)]:[LPN Admin Hours]])</f>
        <v>42.544444444444444</v>
      </c>
      <c r="Q186" s="3">
        <v>42.544444444444444</v>
      </c>
      <c r="R186" s="3">
        <v>0</v>
      </c>
      <c r="S186" s="3">
        <f>SUM(Table3[[#This Row],[CNA Hours]], Table3[[#This Row],[NA TR Hours]], Table3[[#This Row],[Med Aide/Tech Hours]])</f>
        <v>169.53888888888889</v>
      </c>
      <c r="T186" s="3">
        <v>157.50555555555556</v>
      </c>
      <c r="U186" s="3">
        <v>0</v>
      </c>
      <c r="V186" s="3">
        <v>12.033333333333333</v>
      </c>
      <c r="W186" s="3">
        <f>SUM(Table3[[#This Row],[RN Hours Contract]:[Med Aide Hours Contract]])</f>
        <v>0</v>
      </c>
      <c r="X186" s="3">
        <v>0</v>
      </c>
      <c r="Y186" s="3">
        <v>0</v>
      </c>
      <c r="Z186" s="3">
        <v>0</v>
      </c>
      <c r="AA186" s="3">
        <v>0</v>
      </c>
      <c r="AB186" s="3">
        <v>0</v>
      </c>
      <c r="AC186" s="3">
        <v>0</v>
      </c>
      <c r="AD186" s="3">
        <v>0</v>
      </c>
      <c r="AE186" s="3">
        <v>0</v>
      </c>
      <c r="AF186" t="s">
        <v>184</v>
      </c>
      <c r="AG186" s="13">
        <v>5</v>
      </c>
      <c r="AQ186"/>
    </row>
    <row r="187" spans="1:43" x14ac:dyDescent="0.2">
      <c r="A187" t="s">
        <v>352</v>
      </c>
      <c r="B187" t="s">
        <v>539</v>
      </c>
      <c r="C187" t="s">
        <v>860</v>
      </c>
      <c r="D187" t="s">
        <v>1017</v>
      </c>
      <c r="E187" s="3">
        <v>27.033333333333335</v>
      </c>
      <c r="F187" s="3">
        <f>Table3[[#This Row],[Total Hours Nurse Staffing]]/Table3[[#This Row],[MDS Census]]</f>
        <v>5.0714138923140153</v>
      </c>
      <c r="G187" s="3">
        <f>Table3[[#This Row],[Total Direct Care Staff Hours]]/Table3[[#This Row],[MDS Census]]</f>
        <v>4.8572749691738597</v>
      </c>
      <c r="H187" s="3">
        <f>Table3[[#This Row],[Total RN Hours (w/ Admin, DON)]]/Table3[[#This Row],[MDS Census]]</f>
        <v>1.1055281545417179</v>
      </c>
      <c r="I187" s="3">
        <f>Table3[[#This Row],[RN Hours (excl. Admin, DON)]]/Table3[[#This Row],[MDS Census]]</f>
        <v>0.89138923140156179</v>
      </c>
      <c r="J187" s="3">
        <f t="shared" si="3"/>
        <v>137.09722222222223</v>
      </c>
      <c r="K187" s="3">
        <f>SUM(Table3[[#This Row],[RN Hours (excl. Admin, DON)]], Table3[[#This Row],[LPN Hours (excl. Admin)]], Table3[[#This Row],[CNA Hours]], Table3[[#This Row],[NA TR Hours]], Table3[[#This Row],[Med Aide/Tech Hours]])</f>
        <v>131.30833333333334</v>
      </c>
      <c r="L187" s="3">
        <f>SUM(Table3[[#This Row],[RN Hours (excl. Admin, DON)]:[RN DON Hours]])</f>
        <v>29.886111111111113</v>
      </c>
      <c r="M187" s="3">
        <v>24.097222222222221</v>
      </c>
      <c r="N187" s="3">
        <v>0.1</v>
      </c>
      <c r="O187" s="3">
        <v>5.6888888888888891</v>
      </c>
      <c r="P187" s="3">
        <f>SUM(Table3[[#This Row],[LPN Hours (excl. Admin)]:[LPN Admin Hours]])</f>
        <v>20.597222222222221</v>
      </c>
      <c r="Q187" s="3">
        <v>20.597222222222221</v>
      </c>
      <c r="R187" s="3">
        <v>0</v>
      </c>
      <c r="S187" s="3">
        <f>SUM(Table3[[#This Row],[CNA Hours]], Table3[[#This Row],[NA TR Hours]], Table3[[#This Row],[Med Aide/Tech Hours]])</f>
        <v>86.61388888888888</v>
      </c>
      <c r="T187" s="3">
        <v>82.530555555555551</v>
      </c>
      <c r="U187" s="3">
        <v>0</v>
      </c>
      <c r="V187" s="3">
        <v>4.083333333333333</v>
      </c>
      <c r="W187" s="3">
        <f>SUM(Table3[[#This Row],[RN Hours Contract]:[Med Aide Hours Contract]])</f>
        <v>16.763888888888889</v>
      </c>
      <c r="X187" s="3">
        <v>0</v>
      </c>
      <c r="Y187" s="3">
        <v>0</v>
      </c>
      <c r="Z187" s="3">
        <v>0</v>
      </c>
      <c r="AA187" s="3">
        <v>5.927777777777778</v>
      </c>
      <c r="AB187" s="3">
        <v>0</v>
      </c>
      <c r="AC187" s="3">
        <v>10.83611111111111</v>
      </c>
      <c r="AD187" s="3">
        <v>0</v>
      </c>
      <c r="AE187" s="3">
        <v>0</v>
      </c>
      <c r="AF187" t="s">
        <v>185</v>
      </c>
      <c r="AG187" s="13">
        <v>5</v>
      </c>
      <c r="AQ187"/>
    </row>
    <row r="188" spans="1:43" x14ac:dyDescent="0.2">
      <c r="A188" t="s">
        <v>352</v>
      </c>
      <c r="B188" t="s">
        <v>540</v>
      </c>
      <c r="C188" t="s">
        <v>804</v>
      </c>
      <c r="D188" t="s">
        <v>975</v>
      </c>
      <c r="E188" s="3">
        <v>70.111111111111114</v>
      </c>
      <c r="F188" s="3">
        <f>Table3[[#This Row],[Total Hours Nurse Staffing]]/Table3[[#This Row],[MDS Census]]</f>
        <v>3.6076862123613309</v>
      </c>
      <c r="G188" s="3">
        <f>Table3[[#This Row],[Total Direct Care Staff Hours]]/Table3[[#This Row],[MDS Census]]</f>
        <v>3.2303961965134702</v>
      </c>
      <c r="H188" s="3">
        <f>Table3[[#This Row],[Total RN Hours (w/ Admin, DON)]]/Table3[[#This Row],[MDS Census]]</f>
        <v>0.8512662440570522</v>
      </c>
      <c r="I188" s="3">
        <f>Table3[[#This Row],[RN Hours (excl. Admin, DON)]]/Table3[[#This Row],[MDS Census]]</f>
        <v>0.550323296354992</v>
      </c>
      <c r="J188" s="3">
        <f t="shared" si="3"/>
        <v>252.93888888888887</v>
      </c>
      <c r="K188" s="3">
        <f>SUM(Table3[[#This Row],[RN Hours (excl. Admin, DON)]], Table3[[#This Row],[LPN Hours (excl. Admin)]], Table3[[#This Row],[CNA Hours]], Table3[[#This Row],[NA TR Hours]], Table3[[#This Row],[Med Aide/Tech Hours]])</f>
        <v>226.48666666666665</v>
      </c>
      <c r="L188" s="3">
        <f>SUM(Table3[[#This Row],[RN Hours (excl. Admin, DON)]:[RN DON Hours]])</f>
        <v>59.68322222222222</v>
      </c>
      <c r="M188" s="3">
        <v>38.583777777777776</v>
      </c>
      <c r="N188" s="3">
        <v>15.855</v>
      </c>
      <c r="O188" s="3">
        <v>5.2444444444444445</v>
      </c>
      <c r="P188" s="3">
        <f>SUM(Table3[[#This Row],[LPN Hours (excl. Admin)]:[LPN Admin Hours]])</f>
        <v>60.644999999999996</v>
      </c>
      <c r="Q188" s="3">
        <v>55.292222222222222</v>
      </c>
      <c r="R188" s="3">
        <v>5.3527777777777779</v>
      </c>
      <c r="S188" s="3">
        <f>SUM(Table3[[#This Row],[CNA Hours]], Table3[[#This Row],[NA TR Hours]], Table3[[#This Row],[Med Aide/Tech Hours]])</f>
        <v>132.61066666666665</v>
      </c>
      <c r="T188" s="3">
        <v>132.61066666666665</v>
      </c>
      <c r="U188" s="3">
        <v>0</v>
      </c>
      <c r="V188" s="3">
        <v>0</v>
      </c>
      <c r="W188" s="3">
        <f>SUM(Table3[[#This Row],[RN Hours Contract]:[Med Aide Hours Contract]])</f>
        <v>12.171666666666667</v>
      </c>
      <c r="X188" s="3">
        <v>4.7638888888888893</v>
      </c>
      <c r="Y188" s="3">
        <v>0</v>
      </c>
      <c r="Z188" s="3">
        <v>0</v>
      </c>
      <c r="AA188" s="3">
        <v>0.49722222222222223</v>
      </c>
      <c r="AB188" s="3">
        <v>0</v>
      </c>
      <c r="AC188" s="3">
        <v>6.9105555555555558</v>
      </c>
      <c r="AD188" s="3">
        <v>0</v>
      </c>
      <c r="AE188" s="3">
        <v>0</v>
      </c>
      <c r="AF188" t="s">
        <v>186</v>
      </c>
      <c r="AG188" s="13">
        <v>5</v>
      </c>
      <c r="AQ188"/>
    </row>
    <row r="189" spans="1:43" x14ac:dyDescent="0.2">
      <c r="A189" t="s">
        <v>352</v>
      </c>
      <c r="B189" t="s">
        <v>541</v>
      </c>
      <c r="C189" t="s">
        <v>861</v>
      </c>
      <c r="D189" t="s">
        <v>993</v>
      </c>
      <c r="E189" s="3">
        <v>26.333333333333332</v>
      </c>
      <c r="F189" s="3">
        <f>Table3[[#This Row],[Total Hours Nurse Staffing]]/Table3[[#This Row],[MDS Census]]</f>
        <v>4.9427215189873426</v>
      </c>
      <c r="G189" s="3">
        <f>Table3[[#This Row],[Total Direct Care Staff Hours]]/Table3[[#This Row],[MDS Census]]</f>
        <v>4.7560126582278484</v>
      </c>
      <c r="H189" s="3">
        <f>Table3[[#This Row],[Total RN Hours (w/ Admin, DON)]]/Table3[[#This Row],[MDS Census]]</f>
        <v>1.1408227848101267</v>
      </c>
      <c r="I189" s="3">
        <f>Table3[[#This Row],[RN Hours (excl. Admin, DON)]]/Table3[[#This Row],[MDS Census]]</f>
        <v>0.954113924050633</v>
      </c>
      <c r="J189" s="3">
        <f t="shared" si="3"/>
        <v>130.15833333333336</v>
      </c>
      <c r="K189" s="3">
        <f>SUM(Table3[[#This Row],[RN Hours (excl. Admin, DON)]], Table3[[#This Row],[LPN Hours (excl. Admin)]], Table3[[#This Row],[CNA Hours]], Table3[[#This Row],[NA TR Hours]], Table3[[#This Row],[Med Aide/Tech Hours]])</f>
        <v>125.24166666666667</v>
      </c>
      <c r="L189" s="3">
        <f>SUM(Table3[[#This Row],[RN Hours (excl. Admin, DON)]:[RN DON Hours]])</f>
        <v>30.041666666666668</v>
      </c>
      <c r="M189" s="3">
        <v>25.125</v>
      </c>
      <c r="N189" s="3">
        <v>0</v>
      </c>
      <c r="O189" s="3">
        <v>4.916666666666667</v>
      </c>
      <c r="P189" s="3">
        <f>SUM(Table3[[#This Row],[LPN Hours (excl. Admin)]:[LPN Admin Hours]])</f>
        <v>25.930555555555557</v>
      </c>
      <c r="Q189" s="3">
        <v>25.930555555555557</v>
      </c>
      <c r="R189" s="3">
        <v>0</v>
      </c>
      <c r="S189" s="3">
        <f>SUM(Table3[[#This Row],[CNA Hours]], Table3[[#This Row],[NA TR Hours]], Table3[[#This Row],[Med Aide/Tech Hours]])</f>
        <v>74.186111111111117</v>
      </c>
      <c r="T189" s="3">
        <v>48.155555555555559</v>
      </c>
      <c r="U189" s="3">
        <v>2.9722222222222223</v>
      </c>
      <c r="V189" s="3">
        <v>23.058333333333334</v>
      </c>
      <c r="W189" s="3">
        <f>SUM(Table3[[#This Row],[RN Hours Contract]:[Med Aide Hours Contract]])</f>
        <v>27.236111111111111</v>
      </c>
      <c r="X189" s="3">
        <v>0</v>
      </c>
      <c r="Y189" s="3">
        <v>0</v>
      </c>
      <c r="Z189" s="3">
        <v>0</v>
      </c>
      <c r="AA189" s="3">
        <v>12.055555555555555</v>
      </c>
      <c r="AB189" s="3">
        <v>0</v>
      </c>
      <c r="AC189" s="3">
        <v>15.180555555555555</v>
      </c>
      <c r="AD189" s="3">
        <v>0</v>
      </c>
      <c r="AE189" s="3">
        <v>0</v>
      </c>
      <c r="AF189" t="s">
        <v>187</v>
      </c>
      <c r="AG189" s="13">
        <v>5</v>
      </c>
      <c r="AQ189"/>
    </row>
    <row r="190" spans="1:43" x14ac:dyDescent="0.2">
      <c r="A190" t="s">
        <v>352</v>
      </c>
      <c r="B190" t="s">
        <v>542</v>
      </c>
      <c r="C190" t="s">
        <v>862</v>
      </c>
      <c r="D190" t="s">
        <v>968</v>
      </c>
      <c r="E190" s="3">
        <v>69.677777777777777</v>
      </c>
      <c r="F190" s="3">
        <f>Table3[[#This Row],[Total Hours Nurse Staffing]]/Table3[[#This Row],[MDS Census]]</f>
        <v>4.542457343326423</v>
      </c>
      <c r="G190" s="3">
        <f>Table3[[#This Row],[Total Direct Care Staff Hours]]/Table3[[#This Row],[MDS Census]]</f>
        <v>4.2511162494020098</v>
      </c>
      <c r="H190" s="3">
        <f>Table3[[#This Row],[Total RN Hours (w/ Admin, DON)]]/Table3[[#This Row],[MDS Census]]</f>
        <v>1.2340535799712966</v>
      </c>
      <c r="I190" s="3">
        <f>Table3[[#This Row],[RN Hours (excl. Admin, DON)]]/Table3[[#This Row],[MDS Census]]</f>
        <v>0.94271248604688251</v>
      </c>
      <c r="J190" s="3">
        <f t="shared" si="3"/>
        <v>316.50833333333333</v>
      </c>
      <c r="K190" s="3">
        <f>SUM(Table3[[#This Row],[RN Hours (excl. Admin, DON)]], Table3[[#This Row],[LPN Hours (excl. Admin)]], Table3[[#This Row],[CNA Hours]], Table3[[#This Row],[NA TR Hours]], Table3[[#This Row],[Med Aide/Tech Hours]])</f>
        <v>296.20833333333337</v>
      </c>
      <c r="L190" s="3">
        <f>SUM(Table3[[#This Row],[RN Hours (excl. Admin, DON)]:[RN DON Hours]])</f>
        <v>85.986111111111114</v>
      </c>
      <c r="M190" s="3">
        <v>65.686111111111117</v>
      </c>
      <c r="N190" s="3">
        <v>14.7</v>
      </c>
      <c r="O190" s="3">
        <v>5.6</v>
      </c>
      <c r="P190" s="3">
        <f>SUM(Table3[[#This Row],[LPN Hours (excl. Admin)]:[LPN Admin Hours]])</f>
        <v>58.238888888888887</v>
      </c>
      <c r="Q190" s="3">
        <v>58.238888888888887</v>
      </c>
      <c r="R190" s="3">
        <v>0</v>
      </c>
      <c r="S190" s="3">
        <f>SUM(Table3[[#This Row],[CNA Hours]], Table3[[#This Row],[NA TR Hours]], Table3[[#This Row],[Med Aide/Tech Hours]])</f>
        <v>172.28333333333333</v>
      </c>
      <c r="T190" s="3">
        <v>162.03888888888889</v>
      </c>
      <c r="U190" s="3">
        <v>0</v>
      </c>
      <c r="V190" s="3">
        <v>10.244444444444444</v>
      </c>
      <c r="W190" s="3">
        <f>SUM(Table3[[#This Row],[RN Hours Contract]:[Med Aide Hours Contract]])</f>
        <v>0</v>
      </c>
      <c r="X190" s="3">
        <v>0</v>
      </c>
      <c r="Y190" s="3">
        <v>0</v>
      </c>
      <c r="Z190" s="3">
        <v>0</v>
      </c>
      <c r="AA190" s="3">
        <v>0</v>
      </c>
      <c r="AB190" s="3">
        <v>0</v>
      </c>
      <c r="AC190" s="3">
        <v>0</v>
      </c>
      <c r="AD190" s="3">
        <v>0</v>
      </c>
      <c r="AE190" s="3">
        <v>0</v>
      </c>
      <c r="AF190" t="s">
        <v>188</v>
      </c>
      <c r="AG190" s="13">
        <v>5</v>
      </c>
      <c r="AQ190"/>
    </row>
    <row r="191" spans="1:43" x14ac:dyDescent="0.2">
      <c r="A191" t="s">
        <v>352</v>
      </c>
      <c r="B191" t="s">
        <v>543</v>
      </c>
      <c r="C191" t="s">
        <v>769</v>
      </c>
      <c r="D191" t="s">
        <v>973</v>
      </c>
      <c r="E191" s="3">
        <v>40.577777777777776</v>
      </c>
      <c r="F191" s="3">
        <f>Table3[[#This Row],[Total Hours Nurse Staffing]]/Table3[[#This Row],[MDS Census]]</f>
        <v>4.3380257393209209</v>
      </c>
      <c r="G191" s="3">
        <f>Table3[[#This Row],[Total Direct Care Staff Hours]]/Table3[[#This Row],[MDS Census]]</f>
        <v>3.8241511500547651</v>
      </c>
      <c r="H191" s="3">
        <f>Table3[[#This Row],[Total RN Hours (w/ Admin, DON)]]/Table3[[#This Row],[MDS Census]]</f>
        <v>1.4718154435925521</v>
      </c>
      <c r="I191" s="3">
        <f>Table3[[#This Row],[RN Hours (excl. Admin, DON)]]/Table3[[#This Row],[MDS Census]]</f>
        <v>0.95794085432639653</v>
      </c>
      <c r="J191" s="3">
        <f t="shared" si="3"/>
        <v>176.02744444444446</v>
      </c>
      <c r="K191" s="3">
        <f>SUM(Table3[[#This Row],[RN Hours (excl. Admin, DON)]], Table3[[#This Row],[LPN Hours (excl. Admin)]], Table3[[#This Row],[CNA Hours]], Table3[[#This Row],[NA TR Hours]], Table3[[#This Row],[Med Aide/Tech Hours]])</f>
        <v>155.17555555555558</v>
      </c>
      <c r="L191" s="3">
        <f>SUM(Table3[[#This Row],[RN Hours (excl. Admin, DON)]:[RN DON Hours]])</f>
        <v>59.722999999999999</v>
      </c>
      <c r="M191" s="3">
        <v>38.871111111111112</v>
      </c>
      <c r="N191" s="3">
        <v>14.96111111111111</v>
      </c>
      <c r="O191" s="3">
        <v>5.890777777777779</v>
      </c>
      <c r="P191" s="3">
        <f>SUM(Table3[[#This Row],[LPN Hours (excl. Admin)]:[LPN Admin Hours]])</f>
        <v>18.919999999999998</v>
      </c>
      <c r="Q191" s="3">
        <v>18.919999999999998</v>
      </c>
      <c r="R191" s="3">
        <v>0</v>
      </c>
      <c r="S191" s="3">
        <f>SUM(Table3[[#This Row],[CNA Hours]], Table3[[#This Row],[NA TR Hours]], Table3[[#This Row],[Med Aide/Tech Hours]])</f>
        <v>97.384444444444455</v>
      </c>
      <c r="T191" s="3">
        <v>88.111111111111114</v>
      </c>
      <c r="U191" s="3">
        <v>0</v>
      </c>
      <c r="V191" s="3">
        <v>9.2733333333333352</v>
      </c>
      <c r="W191" s="3">
        <f>SUM(Table3[[#This Row],[RN Hours Contract]:[Med Aide Hours Contract]])</f>
        <v>4.129666666666667</v>
      </c>
      <c r="X191" s="3">
        <v>0.37222222222222223</v>
      </c>
      <c r="Y191" s="3">
        <v>0.65</v>
      </c>
      <c r="Z191" s="3">
        <v>1.6241111111111113</v>
      </c>
      <c r="AA191" s="3">
        <v>0.8833333333333333</v>
      </c>
      <c r="AB191" s="3">
        <v>0</v>
      </c>
      <c r="AC191" s="3">
        <v>0.6</v>
      </c>
      <c r="AD191" s="3">
        <v>0</v>
      </c>
      <c r="AE191" s="3">
        <v>0</v>
      </c>
      <c r="AF191" t="s">
        <v>189</v>
      </c>
      <c r="AG191" s="13">
        <v>5</v>
      </c>
      <c r="AQ191"/>
    </row>
    <row r="192" spans="1:43" x14ac:dyDescent="0.2">
      <c r="A192" t="s">
        <v>352</v>
      </c>
      <c r="B192" t="s">
        <v>544</v>
      </c>
      <c r="C192" t="s">
        <v>863</v>
      </c>
      <c r="D192" t="s">
        <v>979</v>
      </c>
      <c r="E192" s="3">
        <v>45.611111111111114</v>
      </c>
      <c r="F192" s="3">
        <f>Table3[[#This Row],[Total Hours Nurse Staffing]]/Table3[[#This Row],[MDS Census]]</f>
        <v>5.3566942752740561</v>
      </c>
      <c r="G192" s="3">
        <f>Table3[[#This Row],[Total Direct Care Staff Hours]]/Table3[[#This Row],[MDS Census]]</f>
        <v>4.8843386114494516</v>
      </c>
      <c r="H192" s="3">
        <f>Table3[[#This Row],[Total RN Hours (w/ Admin, DON)]]/Table3[[#This Row],[MDS Census]]</f>
        <v>1.2411108404384896</v>
      </c>
      <c r="I192" s="3">
        <f>Table3[[#This Row],[RN Hours (excl. Admin, DON)]]/Table3[[#This Row],[MDS Census]]</f>
        <v>0.76875517661388537</v>
      </c>
      <c r="J192" s="3">
        <f t="shared" si="3"/>
        <v>244.3247777777778</v>
      </c>
      <c r="K192" s="3">
        <f>SUM(Table3[[#This Row],[RN Hours (excl. Admin, DON)]], Table3[[#This Row],[LPN Hours (excl. Admin)]], Table3[[#This Row],[CNA Hours]], Table3[[#This Row],[NA TR Hours]], Table3[[#This Row],[Med Aide/Tech Hours]])</f>
        <v>222.78011111111113</v>
      </c>
      <c r="L192" s="3">
        <f>SUM(Table3[[#This Row],[RN Hours (excl. Admin, DON)]:[RN DON Hours]])</f>
        <v>56.608444444444444</v>
      </c>
      <c r="M192" s="3">
        <v>35.063777777777773</v>
      </c>
      <c r="N192" s="3">
        <v>16.403000000000002</v>
      </c>
      <c r="O192" s="3">
        <v>5.1416666666666666</v>
      </c>
      <c r="P192" s="3">
        <f>SUM(Table3[[#This Row],[LPN Hours (excl. Admin)]:[LPN Admin Hours]])</f>
        <v>40.588888888888889</v>
      </c>
      <c r="Q192" s="3">
        <v>40.588888888888889</v>
      </c>
      <c r="R192" s="3">
        <v>0</v>
      </c>
      <c r="S192" s="3">
        <f>SUM(Table3[[#This Row],[CNA Hours]], Table3[[#This Row],[NA TR Hours]], Table3[[#This Row],[Med Aide/Tech Hours]])</f>
        <v>147.12744444444445</v>
      </c>
      <c r="T192" s="3">
        <v>147.04055555555556</v>
      </c>
      <c r="U192" s="3">
        <v>0</v>
      </c>
      <c r="V192" s="3">
        <v>8.6888888888888891E-2</v>
      </c>
      <c r="W192" s="3">
        <f>SUM(Table3[[#This Row],[RN Hours Contract]:[Med Aide Hours Contract]])</f>
        <v>0</v>
      </c>
      <c r="X192" s="3">
        <v>0</v>
      </c>
      <c r="Y192" s="3">
        <v>0</v>
      </c>
      <c r="Z192" s="3">
        <v>0</v>
      </c>
      <c r="AA192" s="3">
        <v>0</v>
      </c>
      <c r="AB192" s="3">
        <v>0</v>
      </c>
      <c r="AC192" s="3">
        <v>0</v>
      </c>
      <c r="AD192" s="3">
        <v>0</v>
      </c>
      <c r="AE192" s="3">
        <v>0</v>
      </c>
      <c r="AF192" t="s">
        <v>190</v>
      </c>
      <c r="AG192" s="13">
        <v>5</v>
      </c>
      <c r="AQ192"/>
    </row>
    <row r="193" spans="1:43" x14ac:dyDescent="0.2">
      <c r="A193" t="s">
        <v>352</v>
      </c>
      <c r="B193" t="s">
        <v>545</v>
      </c>
      <c r="C193" t="s">
        <v>864</v>
      </c>
      <c r="D193" t="s">
        <v>1015</v>
      </c>
      <c r="E193" s="3">
        <v>56.222222222222221</v>
      </c>
      <c r="F193" s="3">
        <f>Table3[[#This Row],[Total Hours Nurse Staffing]]/Table3[[#This Row],[MDS Census]]</f>
        <v>4.7987648221343875</v>
      </c>
      <c r="G193" s="3">
        <f>Table3[[#This Row],[Total Direct Care Staff Hours]]/Table3[[#This Row],[MDS Census]]</f>
        <v>4.2794466403162046</v>
      </c>
      <c r="H193" s="3">
        <f>Table3[[#This Row],[Total RN Hours (w/ Admin, DON)]]/Table3[[#This Row],[MDS Census]]</f>
        <v>0.90736166007905139</v>
      </c>
      <c r="I193" s="3">
        <f>Table3[[#This Row],[RN Hours (excl. Admin, DON)]]/Table3[[#This Row],[MDS Census]]</f>
        <v>0.47845849802371537</v>
      </c>
      <c r="J193" s="3">
        <f t="shared" si="3"/>
        <v>269.79722222222222</v>
      </c>
      <c r="K193" s="3">
        <f>SUM(Table3[[#This Row],[RN Hours (excl. Admin, DON)]], Table3[[#This Row],[LPN Hours (excl. Admin)]], Table3[[#This Row],[CNA Hours]], Table3[[#This Row],[NA TR Hours]], Table3[[#This Row],[Med Aide/Tech Hours]])</f>
        <v>240.59999999999997</v>
      </c>
      <c r="L193" s="3">
        <f>SUM(Table3[[#This Row],[RN Hours (excl. Admin, DON)]:[RN DON Hours]])</f>
        <v>51.013888888888886</v>
      </c>
      <c r="M193" s="3">
        <v>26.9</v>
      </c>
      <c r="N193" s="3">
        <v>19.397222222222222</v>
      </c>
      <c r="O193" s="3">
        <v>4.7166666666666668</v>
      </c>
      <c r="P193" s="3">
        <f>SUM(Table3[[#This Row],[LPN Hours (excl. Admin)]:[LPN Admin Hours]])</f>
        <v>33.802777777777777</v>
      </c>
      <c r="Q193" s="3">
        <v>28.719444444444445</v>
      </c>
      <c r="R193" s="3">
        <v>5.083333333333333</v>
      </c>
      <c r="S193" s="3">
        <f>SUM(Table3[[#This Row],[CNA Hours]], Table3[[#This Row],[NA TR Hours]], Table3[[#This Row],[Med Aide/Tech Hours]])</f>
        <v>184.98055555555555</v>
      </c>
      <c r="T193" s="3">
        <v>148.4111111111111</v>
      </c>
      <c r="U193" s="3">
        <v>0</v>
      </c>
      <c r="V193" s="3">
        <v>36.569444444444443</v>
      </c>
      <c r="W193" s="3">
        <f>SUM(Table3[[#This Row],[RN Hours Contract]:[Med Aide Hours Contract]])</f>
        <v>0</v>
      </c>
      <c r="X193" s="3">
        <v>0</v>
      </c>
      <c r="Y193" s="3">
        <v>0</v>
      </c>
      <c r="Z193" s="3">
        <v>0</v>
      </c>
      <c r="AA193" s="3">
        <v>0</v>
      </c>
      <c r="AB193" s="3">
        <v>0</v>
      </c>
      <c r="AC193" s="3">
        <v>0</v>
      </c>
      <c r="AD193" s="3">
        <v>0</v>
      </c>
      <c r="AE193" s="3">
        <v>0</v>
      </c>
      <c r="AF193" t="s">
        <v>191</v>
      </c>
      <c r="AG193" s="13">
        <v>5</v>
      </c>
      <c r="AQ193"/>
    </row>
    <row r="194" spans="1:43" x14ac:dyDescent="0.2">
      <c r="A194" t="s">
        <v>352</v>
      </c>
      <c r="B194" t="s">
        <v>546</v>
      </c>
      <c r="C194" t="s">
        <v>865</v>
      </c>
      <c r="D194" t="s">
        <v>973</v>
      </c>
      <c r="E194" s="3">
        <v>138.52222222222221</v>
      </c>
      <c r="F194" s="3">
        <f>Table3[[#This Row],[Total Hours Nurse Staffing]]/Table3[[#This Row],[MDS Census]]</f>
        <v>4.4779529959092006</v>
      </c>
      <c r="G194" s="3">
        <f>Table3[[#This Row],[Total Direct Care Staff Hours]]/Table3[[#This Row],[MDS Census]]</f>
        <v>4.197581615464828</v>
      </c>
      <c r="H194" s="3">
        <f>Table3[[#This Row],[Total RN Hours (w/ Admin, DON)]]/Table3[[#This Row],[MDS Census]]</f>
        <v>1.2041501564129302</v>
      </c>
      <c r="I194" s="3">
        <f>Table3[[#This Row],[RN Hours (excl. Admin, DON)]]/Table3[[#This Row],[MDS Census]]</f>
        <v>0.92377877596855706</v>
      </c>
      <c r="J194" s="3">
        <f t="shared" si="3"/>
        <v>620.29599999999994</v>
      </c>
      <c r="K194" s="3">
        <f>SUM(Table3[[#This Row],[RN Hours (excl. Admin, DON)]], Table3[[#This Row],[LPN Hours (excl. Admin)]], Table3[[#This Row],[CNA Hours]], Table3[[#This Row],[NA TR Hours]], Table3[[#This Row],[Med Aide/Tech Hours]])</f>
        <v>581.45833333333337</v>
      </c>
      <c r="L194" s="3">
        <f>SUM(Table3[[#This Row],[RN Hours (excl. Admin, DON)]:[RN DON Hours]])</f>
        <v>166.80155555555555</v>
      </c>
      <c r="M194" s="3">
        <v>127.96388888888889</v>
      </c>
      <c r="N194" s="3">
        <v>33.237666666666662</v>
      </c>
      <c r="O194" s="3">
        <v>5.6</v>
      </c>
      <c r="P194" s="3">
        <f>SUM(Table3[[#This Row],[LPN Hours (excl. Admin)]:[LPN Admin Hours]])</f>
        <v>44.983333333333334</v>
      </c>
      <c r="Q194" s="3">
        <v>44.983333333333334</v>
      </c>
      <c r="R194" s="3">
        <v>0</v>
      </c>
      <c r="S194" s="3">
        <f>SUM(Table3[[#This Row],[CNA Hours]], Table3[[#This Row],[NA TR Hours]], Table3[[#This Row],[Med Aide/Tech Hours]])</f>
        <v>408.51111111111106</v>
      </c>
      <c r="T194" s="3">
        <v>355.37222222222221</v>
      </c>
      <c r="U194" s="3">
        <v>0</v>
      </c>
      <c r="V194" s="3">
        <v>53.138888888888886</v>
      </c>
      <c r="W194" s="3">
        <f>SUM(Table3[[#This Row],[RN Hours Contract]:[Med Aide Hours Contract]])</f>
        <v>0</v>
      </c>
      <c r="X194" s="3">
        <v>0</v>
      </c>
      <c r="Y194" s="3">
        <v>0</v>
      </c>
      <c r="Z194" s="3">
        <v>0</v>
      </c>
      <c r="AA194" s="3">
        <v>0</v>
      </c>
      <c r="AB194" s="3">
        <v>0</v>
      </c>
      <c r="AC194" s="3">
        <v>0</v>
      </c>
      <c r="AD194" s="3">
        <v>0</v>
      </c>
      <c r="AE194" s="3">
        <v>0</v>
      </c>
      <c r="AF194" t="s">
        <v>192</v>
      </c>
      <c r="AG194" s="13">
        <v>5</v>
      </c>
      <c r="AQ194"/>
    </row>
    <row r="195" spans="1:43" x14ac:dyDescent="0.2">
      <c r="A195" t="s">
        <v>352</v>
      </c>
      <c r="B195" t="s">
        <v>547</v>
      </c>
      <c r="C195" t="s">
        <v>827</v>
      </c>
      <c r="D195" t="s">
        <v>1005</v>
      </c>
      <c r="E195" s="3">
        <v>36.4</v>
      </c>
      <c r="F195" s="3">
        <f>Table3[[#This Row],[Total Hours Nurse Staffing]]/Table3[[#This Row],[MDS Census]]</f>
        <v>4.4467918192918194</v>
      </c>
      <c r="G195" s="3">
        <f>Table3[[#This Row],[Total Direct Care Staff Hours]]/Table3[[#This Row],[MDS Census]]</f>
        <v>3.9507600732600729</v>
      </c>
      <c r="H195" s="3">
        <f>Table3[[#This Row],[Total RN Hours (w/ Admin, DON)]]/Table3[[#This Row],[MDS Census]]</f>
        <v>0.96962759462759462</v>
      </c>
      <c r="I195" s="3">
        <f>Table3[[#This Row],[RN Hours (excl. Admin, DON)]]/Table3[[#This Row],[MDS Census]]</f>
        <v>0.47359584859584858</v>
      </c>
      <c r="J195" s="3">
        <f t="shared" si="3"/>
        <v>161.86322222222222</v>
      </c>
      <c r="K195" s="3">
        <f>SUM(Table3[[#This Row],[RN Hours (excl. Admin, DON)]], Table3[[#This Row],[LPN Hours (excl. Admin)]], Table3[[#This Row],[CNA Hours]], Table3[[#This Row],[NA TR Hours]], Table3[[#This Row],[Med Aide/Tech Hours]])</f>
        <v>143.80766666666665</v>
      </c>
      <c r="L195" s="3">
        <f>SUM(Table3[[#This Row],[RN Hours (excl. Admin, DON)]:[RN DON Hours]])</f>
        <v>35.294444444444444</v>
      </c>
      <c r="M195" s="3">
        <v>17.238888888888887</v>
      </c>
      <c r="N195" s="3">
        <v>11.672222222222222</v>
      </c>
      <c r="O195" s="3">
        <v>6.3833333333333337</v>
      </c>
      <c r="P195" s="3">
        <f>SUM(Table3[[#This Row],[LPN Hours (excl. Admin)]:[LPN Admin Hours]])</f>
        <v>28.863888888888887</v>
      </c>
      <c r="Q195" s="3">
        <v>28.863888888888887</v>
      </c>
      <c r="R195" s="3">
        <v>0</v>
      </c>
      <c r="S195" s="3">
        <f>SUM(Table3[[#This Row],[CNA Hours]], Table3[[#This Row],[NA TR Hours]], Table3[[#This Row],[Med Aide/Tech Hours]])</f>
        <v>97.704888888888888</v>
      </c>
      <c r="T195" s="3">
        <v>85.182666666666663</v>
      </c>
      <c r="U195" s="3">
        <v>1.8611111111111112</v>
      </c>
      <c r="V195" s="3">
        <v>10.661111111111111</v>
      </c>
      <c r="W195" s="3">
        <f>SUM(Table3[[#This Row],[RN Hours Contract]:[Med Aide Hours Contract]])</f>
        <v>23.318777777777775</v>
      </c>
      <c r="X195" s="3">
        <v>0</v>
      </c>
      <c r="Y195" s="3">
        <v>0</v>
      </c>
      <c r="Z195" s="3">
        <v>6.3833333333333337</v>
      </c>
      <c r="AA195" s="3">
        <v>4.1527777777777777</v>
      </c>
      <c r="AB195" s="3">
        <v>0</v>
      </c>
      <c r="AC195" s="3">
        <v>12.782666666666664</v>
      </c>
      <c r="AD195" s="3">
        <v>0</v>
      </c>
      <c r="AE195" s="3">
        <v>0</v>
      </c>
      <c r="AF195" t="s">
        <v>193</v>
      </c>
      <c r="AG195" s="13">
        <v>5</v>
      </c>
      <c r="AQ195"/>
    </row>
    <row r="196" spans="1:43" x14ac:dyDescent="0.2">
      <c r="A196" t="s">
        <v>352</v>
      </c>
      <c r="B196" t="s">
        <v>548</v>
      </c>
      <c r="C196" t="s">
        <v>866</v>
      </c>
      <c r="D196" t="s">
        <v>1019</v>
      </c>
      <c r="E196" s="3">
        <v>77.411111111111111</v>
      </c>
      <c r="F196" s="3">
        <f>Table3[[#This Row],[Total Hours Nurse Staffing]]/Table3[[#This Row],[MDS Census]]</f>
        <v>4.3464188316348498</v>
      </c>
      <c r="G196" s="3">
        <f>Table3[[#This Row],[Total Direct Care Staff Hours]]/Table3[[#This Row],[MDS Census]]</f>
        <v>4.2051815702597963</v>
      </c>
      <c r="H196" s="3">
        <f>Table3[[#This Row],[Total RN Hours (w/ Admin, DON)]]/Table3[[#This Row],[MDS Census]]</f>
        <v>0.98489306731735315</v>
      </c>
      <c r="I196" s="3">
        <f>Table3[[#This Row],[RN Hours (excl. Admin, DON)]]/Table3[[#This Row],[MDS Census]]</f>
        <v>0.8436558059422995</v>
      </c>
      <c r="J196" s="3">
        <f t="shared" si="3"/>
        <v>336.46111111111111</v>
      </c>
      <c r="K196" s="3">
        <f>SUM(Table3[[#This Row],[RN Hours (excl. Admin, DON)]], Table3[[#This Row],[LPN Hours (excl. Admin)]], Table3[[#This Row],[CNA Hours]], Table3[[#This Row],[NA TR Hours]], Table3[[#This Row],[Med Aide/Tech Hours]])</f>
        <v>325.52777777777777</v>
      </c>
      <c r="L196" s="3">
        <f>SUM(Table3[[#This Row],[RN Hours (excl. Admin, DON)]:[RN DON Hours]])</f>
        <v>76.24166666666666</v>
      </c>
      <c r="M196" s="3">
        <v>65.308333333333337</v>
      </c>
      <c r="N196" s="3">
        <v>5.4222222222222225</v>
      </c>
      <c r="O196" s="3">
        <v>5.5111111111111111</v>
      </c>
      <c r="P196" s="3">
        <f>SUM(Table3[[#This Row],[LPN Hours (excl. Admin)]:[LPN Admin Hours]])</f>
        <v>53.8</v>
      </c>
      <c r="Q196" s="3">
        <v>53.8</v>
      </c>
      <c r="R196" s="3">
        <v>0</v>
      </c>
      <c r="S196" s="3">
        <f>SUM(Table3[[#This Row],[CNA Hours]], Table3[[#This Row],[NA TR Hours]], Table3[[#This Row],[Med Aide/Tech Hours]])</f>
        <v>206.41944444444442</v>
      </c>
      <c r="T196" s="3">
        <v>172.47499999999999</v>
      </c>
      <c r="U196" s="3">
        <v>20.041666666666668</v>
      </c>
      <c r="V196" s="3">
        <v>13.902777777777779</v>
      </c>
      <c r="W196" s="3">
        <f>SUM(Table3[[#This Row],[RN Hours Contract]:[Med Aide Hours Contract]])</f>
        <v>30.125</v>
      </c>
      <c r="X196" s="3">
        <v>4.3194444444444446</v>
      </c>
      <c r="Y196" s="3">
        <v>0</v>
      </c>
      <c r="Z196" s="3">
        <v>0</v>
      </c>
      <c r="AA196" s="3">
        <v>3.8194444444444446</v>
      </c>
      <c r="AB196" s="3">
        <v>0</v>
      </c>
      <c r="AC196" s="3">
        <v>21.986111111111111</v>
      </c>
      <c r="AD196" s="3">
        <v>0</v>
      </c>
      <c r="AE196" s="3">
        <v>0</v>
      </c>
      <c r="AF196" t="s">
        <v>194</v>
      </c>
      <c r="AG196" s="13">
        <v>5</v>
      </c>
      <c r="AQ196"/>
    </row>
    <row r="197" spans="1:43" x14ac:dyDescent="0.2">
      <c r="A197" t="s">
        <v>352</v>
      </c>
      <c r="B197" t="s">
        <v>549</v>
      </c>
      <c r="C197" t="s">
        <v>858</v>
      </c>
      <c r="D197" t="s">
        <v>1008</v>
      </c>
      <c r="E197" s="3">
        <v>176.83333333333334</v>
      </c>
      <c r="F197" s="3">
        <f>Table3[[#This Row],[Total Hours Nurse Staffing]]/Table3[[#This Row],[MDS Census]]</f>
        <v>5.3869902607602898</v>
      </c>
      <c r="G197" s="3">
        <f>Table3[[#This Row],[Total Direct Care Staff Hours]]/Table3[[#This Row],[MDS Census]]</f>
        <v>5.1963682060948795</v>
      </c>
      <c r="H197" s="3">
        <f>Table3[[#This Row],[Total RN Hours (w/ Admin, DON)]]/Table3[[#This Row],[MDS Census]]</f>
        <v>0.83163367891925843</v>
      </c>
      <c r="I197" s="3">
        <f>Table3[[#This Row],[RN Hours (excl. Admin, DON)]]/Table3[[#This Row],[MDS Census]]</f>
        <v>0.6410116242538485</v>
      </c>
      <c r="J197" s="3">
        <f t="shared" si="3"/>
        <v>952.59944444444454</v>
      </c>
      <c r="K197" s="3">
        <f>SUM(Table3[[#This Row],[RN Hours (excl. Admin, DON)]], Table3[[#This Row],[LPN Hours (excl. Admin)]], Table3[[#This Row],[CNA Hours]], Table3[[#This Row],[NA TR Hours]], Table3[[#This Row],[Med Aide/Tech Hours]])</f>
        <v>918.89111111111129</v>
      </c>
      <c r="L197" s="3">
        <f>SUM(Table3[[#This Row],[RN Hours (excl. Admin, DON)]:[RN DON Hours]])</f>
        <v>147.06055555555554</v>
      </c>
      <c r="M197" s="3">
        <v>113.35222222222222</v>
      </c>
      <c r="N197" s="3">
        <v>18.536111111111111</v>
      </c>
      <c r="O197" s="3">
        <v>15.172222222222222</v>
      </c>
      <c r="P197" s="3">
        <f>SUM(Table3[[#This Row],[LPN Hours (excl. Admin)]:[LPN Admin Hours]])</f>
        <v>182.74666666666667</v>
      </c>
      <c r="Q197" s="3">
        <v>182.74666666666667</v>
      </c>
      <c r="R197" s="3">
        <v>0</v>
      </c>
      <c r="S197" s="3">
        <f>SUM(Table3[[#This Row],[CNA Hours]], Table3[[#This Row],[NA TR Hours]], Table3[[#This Row],[Med Aide/Tech Hours]])</f>
        <v>622.79222222222234</v>
      </c>
      <c r="T197" s="3">
        <v>552.17000000000007</v>
      </c>
      <c r="U197" s="3">
        <v>20.184444444444441</v>
      </c>
      <c r="V197" s="3">
        <v>50.437777777777754</v>
      </c>
      <c r="W197" s="3">
        <f>SUM(Table3[[#This Row],[RN Hours Contract]:[Med Aide Hours Contract]])</f>
        <v>0</v>
      </c>
      <c r="X197" s="3">
        <v>0</v>
      </c>
      <c r="Y197" s="3">
        <v>0</v>
      </c>
      <c r="Z197" s="3">
        <v>0</v>
      </c>
      <c r="AA197" s="3">
        <v>0</v>
      </c>
      <c r="AB197" s="3">
        <v>0</v>
      </c>
      <c r="AC197" s="3">
        <v>0</v>
      </c>
      <c r="AD197" s="3">
        <v>0</v>
      </c>
      <c r="AE197" s="3">
        <v>0</v>
      </c>
      <c r="AF197" t="s">
        <v>195</v>
      </c>
      <c r="AG197" s="13">
        <v>5</v>
      </c>
      <c r="AQ197"/>
    </row>
    <row r="198" spans="1:43" x14ac:dyDescent="0.2">
      <c r="A198" t="s">
        <v>352</v>
      </c>
      <c r="B198" t="s">
        <v>550</v>
      </c>
      <c r="C198" t="s">
        <v>867</v>
      </c>
      <c r="D198" t="s">
        <v>1010</v>
      </c>
      <c r="E198" s="3">
        <v>19.5</v>
      </c>
      <c r="F198" s="3">
        <f>Table3[[#This Row],[Total Hours Nurse Staffing]]/Table3[[#This Row],[MDS Census]]</f>
        <v>6.5218746438746438</v>
      </c>
      <c r="G198" s="3">
        <f>Table3[[#This Row],[Total Direct Care Staff Hours]]/Table3[[#This Row],[MDS Census]]</f>
        <v>6.2396068376068374</v>
      </c>
      <c r="H198" s="3">
        <f>Table3[[#This Row],[Total RN Hours (w/ Admin, DON)]]/Table3[[#This Row],[MDS Census]]</f>
        <v>1.769162393162393</v>
      </c>
      <c r="I198" s="3">
        <f>Table3[[#This Row],[RN Hours (excl. Admin, DON)]]/Table3[[#This Row],[MDS Census]]</f>
        <v>1.4868945868945869</v>
      </c>
      <c r="J198" s="3">
        <f t="shared" si="3"/>
        <v>127.17655555555555</v>
      </c>
      <c r="K198" s="3">
        <f>SUM(Table3[[#This Row],[RN Hours (excl. Admin, DON)]], Table3[[#This Row],[LPN Hours (excl. Admin)]], Table3[[#This Row],[CNA Hours]], Table3[[#This Row],[NA TR Hours]], Table3[[#This Row],[Med Aide/Tech Hours]])</f>
        <v>121.67233333333333</v>
      </c>
      <c r="L198" s="3">
        <f>SUM(Table3[[#This Row],[RN Hours (excl. Admin, DON)]:[RN DON Hours]])</f>
        <v>34.498666666666665</v>
      </c>
      <c r="M198" s="3">
        <v>28.994444444444444</v>
      </c>
      <c r="N198" s="3">
        <v>0.25977777777777777</v>
      </c>
      <c r="O198" s="3">
        <v>5.2444444444444445</v>
      </c>
      <c r="P198" s="3">
        <f>SUM(Table3[[#This Row],[LPN Hours (excl. Admin)]:[LPN Admin Hours]])</f>
        <v>17.280555555555555</v>
      </c>
      <c r="Q198" s="3">
        <v>17.280555555555555</v>
      </c>
      <c r="R198" s="3">
        <v>0</v>
      </c>
      <c r="S198" s="3">
        <f>SUM(Table3[[#This Row],[CNA Hours]], Table3[[#This Row],[NA TR Hours]], Table3[[#This Row],[Med Aide/Tech Hours]])</f>
        <v>75.397333333333336</v>
      </c>
      <c r="T198" s="3">
        <v>69.544555555555561</v>
      </c>
      <c r="U198" s="3">
        <v>5.8527777777777779</v>
      </c>
      <c r="V198" s="3">
        <v>0</v>
      </c>
      <c r="W198" s="3">
        <f>SUM(Table3[[#This Row],[RN Hours Contract]:[Med Aide Hours Contract]])</f>
        <v>64.563999999999993</v>
      </c>
      <c r="X198" s="3">
        <v>0.7055555555555556</v>
      </c>
      <c r="Y198" s="3">
        <v>0</v>
      </c>
      <c r="Z198" s="3">
        <v>0</v>
      </c>
      <c r="AA198" s="3">
        <v>8.0527777777777771</v>
      </c>
      <c r="AB198" s="3">
        <v>0</v>
      </c>
      <c r="AC198" s="3">
        <v>55.805666666666667</v>
      </c>
      <c r="AD198" s="3">
        <v>0</v>
      </c>
      <c r="AE198" s="3">
        <v>0</v>
      </c>
      <c r="AF198" t="s">
        <v>196</v>
      </c>
      <c r="AG198" s="13">
        <v>5</v>
      </c>
      <c r="AQ198"/>
    </row>
    <row r="199" spans="1:43" x14ac:dyDescent="0.2">
      <c r="A199" t="s">
        <v>352</v>
      </c>
      <c r="B199" t="s">
        <v>551</v>
      </c>
      <c r="C199" t="s">
        <v>868</v>
      </c>
      <c r="D199" t="s">
        <v>949</v>
      </c>
      <c r="E199" s="3">
        <v>22.922222222222221</v>
      </c>
      <c r="F199" s="3">
        <f>Table3[[#This Row],[Total Hours Nurse Staffing]]/Table3[[#This Row],[MDS Census]]</f>
        <v>5.5935530780416869</v>
      </c>
      <c r="G199" s="3">
        <f>Table3[[#This Row],[Total Direct Care Staff Hours]]/Table3[[#This Row],[MDS Census]]</f>
        <v>4.8782113427047991</v>
      </c>
      <c r="H199" s="3">
        <f>Table3[[#This Row],[Total RN Hours (w/ Admin, DON)]]/Table3[[#This Row],[MDS Census]]</f>
        <v>1.1477217644207465</v>
      </c>
      <c r="I199" s="3">
        <f>Table3[[#This Row],[RN Hours (excl. Admin, DON)]]/Table3[[#This Row],[MDS Census]]</f>
        <v>0.43238002908385847</v>
      </c>
      <c r="J199" s="3">
        <f t="shared" si="3"/>
        <v>128.21666666666667</v>
      </c>
      <c r="K199" s="3">
        <f>SUM(Table3[[#This Row],[RN Hours (excl. Admin, DON)]], Table3[[#This Row],[LPN Hours (excl. Admin)]], Table3[[#This Row],[CNA Hours]], Table3[[#This Row],[NA TR Hours]], Table3[[#This Row],[Med Aide/Tech Hours]])</f>
        <v>111.81944444444444</v>
      </c>
      <c r="L199" s="3">
        <f>SUM(Table3[[#This Row],[RN Hours (excl. Admin, DON)]:[RN DON Hours]])</f>
        <v>26.30833333333333</v>
      </c>
      <c r="M199" s="3">
        <v>9.9111111111111114</v>
      </c>
      <c r="N199" s="3">
        <v>13.363888888888889</v>
      </c>
      <c r="O199" s="3">
        <v>3.0333333333333332</v>
      </c>
      <c r="P199" s="3">
        <f>SUM(Table3[[#This Row],[LPN Hours (excl. Admin)]:[LPN Admin Hours]])</f>
        <v>18.944444444444443</v>
      </c>
      <c r="Q199" s="3">
        <v>18.944444444444443</v>
      </c>
      <c r="R199" s="3">
        <v>0</v>
      </c>
      <c r="S199" s="3">
        <f>SUM(Table3[[#This Row],[CNA Hours]], Table3[[#This Row],[NA TR Hours]], Table3[[#This Row],[Med Aide/Tech Hours]])</f>
        <v>82.963888888888889</v>
      </c>
      <c r="T199" s="3">
        <v>50.638888888888886</v>
      </c>
      <c r="U199" s="3">
        <v>7.3055555555555554</v>
      </c>
      <c r="V199" s="3">
        <v>25.019444444444446</v>
      </c>
      <c r="W199" s="3">
        <f>SUM(Table3[[#This Row],[RN Hours Contract]:[Med Aide Hours Contract]])</f>
        <v>5.8472222222222223</v>
      </c>
      <c r="X199" s="3">
        <v>2.7555555555555555</v>
      </c>
      <c r="Y199" s="3">
        <v>0</v>
      </c>
      <c r="Z199" s="3">
        <v>0</v>
      </c>
      <c r="AA199" s="3">
        <v>3.0916666666666668</v>
      </c>
      <c r="AB199" s="3">
        <v>0</v>
      </c>
      <c r="AC199" s="3">
        <v>0</v>
      </c>
      <c r="AD199" s="3">
        <v>0</v>
      </c>
      <c r="AE199" s="3">
        <v>0</v>
      </c>
      <c r="AF199" t="s">
        <v>197</v>
      </c>
      <c r="AG199" s="13">
        <v>5</v>
      </c>
      <c r="AQ199"/>
    </row>
    <row r="200" spans="1:43" x14ac:dyDescent="0.2">
      <c r="A200" t="s">
        <v>352</v>
      </c>
      <c r="B200" t="s">
        <v>552</v>
      </c>
      <c r="C200" t="s">
        <v>869</v>
      </c>
      <c r="D200" t="s">
        <v>959</v>
      </c>
      <c r="E200" s="3">
        <v>29.1</v>
      </c>
      <c r="F200" s="3">
        <f>Table3[[#This Row],[Total Hours Nurse Staffing]]/Table3[[#This Row],[MDS Census]]</f>
        <v>6.011168384879725</v>
      </c>
      <c r="G200" s="3">
        <f>Table3[[#This Row],[Total Direct Care Staff Hours]]/Table3[[#This Row],[MDS Census]]</f>
        <v>5.8584383352424583</v>
      </c>
      <c r="H200" s="3">
        <f>Table3[[#This Row],[Total RN Hours (w/ Admin, DON)]]/Table3[[#This Row],[MDS Census]]</f>
        <v>0.79114165712103868</v>
      </c>
      <c r="I200" s="3">
        <f>Table3[[#This Row],[RN Hours (excl. Admin, DON)]]/Table3[[#This Row],[MDS Census]]</f>
        <v>0.63841160748377246</v>
      </c>
      <c r="J200" s="3">
        <f t="shared" si="3"/>
        <v>174.92500000000001</v>
      </c>
      <c r="K200" s="3">
        <f>SUM(Table3[[#This Row],[RN Hours (excl. Admin, DON)]], Table3[[#This Row],[LPN Hours (excl. Admin)]], Table3[[#This Row],[CNA Hours]], Table3[[#This Row],[NA TR Hours]], Table3[[#This Row],[Med Aide/Tech Hours]])</f>
        <v>170.48055555555555</v>
      </c>
      <c r="L200" s="3">
        <f>SUM(Table3[[#This Row],[RN Hours (excl. Admin, DON)]:[RN DON Hours]])</f>
        <v>23.022222222222226</v>
      </c>
      <c r="M200" s="3">
        <v>18.577777777777779</v>
      </c>
      <c r="N200" s="3">
        <v>0</v>
      </c>
      <c r="O200" s="3">
        <v>4.4444444444444446</v>
      </c>
      <c r="P200" s="3">
        <f>SUM(Table3[[#This Row],[LPN Hours (excl. Admin)]:[LPN Admin Hours]])</f>
        <v>25.555555555555557</v>
      </c>
      <c r="Q200" s="3">
        <v>25.555555555555557</v>
      </c>
      <c r="R200" s="3">
        <v>0</v>
      </c>
      <c r="S200" s="3">
        <f>SUM(Table3[[#This Row],[CNA Hours]], Table3[[#This Row],[NA TR Hours]], Table3[[#This Row],[Med Aide/Tech Hours]])</f>
        <v>126.34722222222221</v>
      </c>
      <c r="T200" s="3">
        <v>68.155555555555551</v>
      </c>
      <c r="U200" s="3">
        <v>35.472222222222221</v>
      </c>
      <c r="V200" s="3">
        <v>22.719444444444445</v>
      </c>
      <c r="W200" s="3">
        <f>SUM(Table3[[#This Row],[RN Hours Contract]:[Med Aide Hours Contract]])</f>
        <v>1.9861111111111112</v>
      </c>
      <c r="X200" s="3">
        <v>0</v>
      </c>
      <c r="Y200" s="3">
        <v>0</v>
      </c>
      <c r="Z200" s="3">
        <v>0</v>
      </c>
      <c r="AA200" s="3">
        <v>1.8888888888888888</v>
      </c>
      <c r="AB200" s="3">
        <v>0</v>
      </c>
      <c r="AC200" s="3">
        <v>9.7222222222222224E-2</v>
      </c>
      <c r="AD200" s="3">
        <v>0</v>
      </c>
      <c r="AE200" s="3">
        <v>0</v>
      </c>
      <c r="AF200" t="s">
        <v>198</v>
      </c>
      <c r="AG200" s="13">
        <v>5</v>
      </c>
      <c r="AQ200"/>
    </row>
    <row r="201" spans="1:43" x14ac:dyDescent="0.2">
      <c r="A201" t="s">
        <v>352</v>
      </c>
      <c r="B201" t="s">
        <v>553</v>
      </c>
      <c r="C201" t="s">
        <v>750</v>
      </c>
      <c r="D201" t="s">
        <v>1020</v>
      </c>
      <c r="E201" s="3">
        <v>104.1</v>
      </c>
      <c r="F201" s="3">
        <f>Table3[[#This Row],[Total Hours Nurse Staffing]]/Table3[[#This Row],[MDS Census]]</f>
        <v>4.2001921229586943</v>
      </c>
      <c r="G201" s="3">
        <f>Table3[[#This Row],[Total Direct Care Staff Hours]]/Table3[[#This Row],[MDS Census]]</f>
        <v>3.9255523535062444</v>
      </c>
      <c r="H201" s="3">
        <f>Table3[[#This Row],[Total RN Hours (w/ Admin, DON)]]/Table3[[#This Row],[MDS Census]]</f>
        <v>1.207983776283488</v>
      </c>
      <c r="I201" s="3">
        <f>Table3[[#This Row],[RN Hours (excl. Admin, DON)]]/Table3[[#This Row],[MDS Census]]</f>
        <v>0.95298324260860279</v>
      </c>
      <c r="J201" s="3">
        <f t="shared" si="3"/>
        <v>437.24</v>
      </c>
      <c r="K201" s="3">
        <f>SUM(Table3[[#This Row],[RN Hours (excl. Admin, DON)]], Table3[[#This Row],[LPN Hours (excl. Admin)]], Table3[[#This Row],[CNA Hours]], Table3[[#This Row],[NA TR Hours]], Table3[[#This Row],[Med Aide/Tech Hours]])</f>
        <v>408.65000000000003</v>
      </c>
      <c r="L201" s="3">
        <f>SUM(Table3[[#This Row],[RN Hours (excl. Admin, DON)]:[RN DON Hours]])</f>
        <v>125.7511111111111</v>
      </c>
      <c r="M201" s="3">
        <v>99.205555555555549</v>
      </c>
      <c r="N201" s="3">
        <v>21.39</v>
      </c>
      <c r="O201" s="3">
        <v>5.1555555555555559</v>
      </c>
      <c r="P201" s="3">
        <f>SUM(Table3[[#This Row],[LPN Hours (excl. Admin)]:[LPN Admin Hours]])</f>
        <v>59.205555555555556</v>
      </c>
      <c r="Q201" s="3">
        <v>57.161111111111111</v>
      </c>
      <c r="R201" s="3">
        <v>2.0444444444444443</v>
      </c>
      <c r="S201" s="3">
        <f>SUM(Table3[[#This Row],[CNA Hours]], Table3[[#This Row],[NA TR Hours]], Table3[[#This Row],[Med Aide/Tech Hours]])</f>
        <v>252.28333333333333</v>
      </c>
      <c r="T201" s="3">
        <v>232</v>
      </c>
      <c r="U201" s="3">
        <v>0</v>
      </c>
      <c r="V201" s="3">
        <v>20.283333333333335</v>
      </c>
      <c r="W201" s="3">
        <f>SUM(Table3[[#This Row],[RN Hours Contract]:[Med Aide Hours Contract]])</f>
        <v>0.62222222222222223</v>
      </c>
      <c r="X201" s="3">
        <v>0</v>
      </c>
      <c r="Y201" s="3">
        <v>0</v>
      </c>
      <c r="Z201" s="3">
        <v>0</v>
      </c>
      <c r="AA201" s="3">
        <v>0</v>
      </c>
      <c r="AB201" s="3">
        <v>0</v>
      </c>
      <c r="AC201" s="3">
        <v>0.62222222222222223</v>
      </c>
      <c r="AD201" s="3">
        <v>0</v>
      </c>
      <c r="AE201" s="3">
        <v>0</v>
      </c>
      <c r="AF201" t="s">
        <v>199</v>
      </c>
      <c r="AG201" s="13">
        <v>5</v>
      </c>
      <c r="AQ201"/>
    </row>
    <row r="202" spans="1:43" x14ac:dyDescent="0.2">
      <c r="A202" t="s">
        <v>352</v>
      </c>
      <c r="B202" t="s">
        <v>554</v>
      </c>
      <c r="C202" t="s">
        <v>870</v>
      </c>
      <c r="D202" t="s">
        <v>990</v>
      </c>
      <c r="E202" s="3">
        <v>41.4</v>
      </c>
      <c r="F202" s="3">
        <f>Table3[[#This Row],[Total Hours Nurse Staffing]]/Table3[[#This Row],[MDS Census]]</f>
        <v>4.9206870638754703</v>
      </c>
      <c r="G202" s="3">
        <f>Table3[[#This Row],[Total Direct Care Staff Hours]]/Table3[[#This Row],[MDS Census]]</f>
        <v>4.6136607622114862</v>
      </c>
      <c r="H202" s="3">
        <f>Table3[[#This Row],[Total RN Hours (w/ Admin, DON)]]/Table3[[#This Row],[MDS Census]]</f>
        <v>0.90565217391304353</v>
      </c>
      <c r="I202" s="3">
        <f>Table3[[#This Row],[RN Hours (excl. Admin, DON)]]/Table3[[#This Row],[MDS Census]]</f>
        <v>0.60936124530327429</v>
      </c>
      <c r="J202" s="3">
        <f t="shared" si="3"/>
        <v>203.71644444444445</v>
      </c>
      <c r="K202" s="3">
        <f>SUM(Table3[[#This Row],[RN Hours (excl. Admin, DON)]], Table3[[#This Row],[LPN Hours (excl. Admin)]], Table3[[#This Row],[CNA Hours]], Table3[[#This Row],[NA TR Hours]], Table3[[#This Row],[Med Aide/Tech Hours]])</f>
        <v>191.00555555555553</v>
      </c>
      <c r="L202" s="3">
        <f>SUM(Table3[[#This Row],[RN Hours (excl. Admin, DON)]:[RN DON Hours]])</f>
        <v>37.494</v>
      </c>
      <c r="M202" s="3">
        <v>25.227555555555554</v>
      </c>
      <c r="N202" s="3">
        <v>6.6664444444444451</v>
      </c>
      <c r="O202" s="3">
        <v>5.6</v>
      </c>
      <c r="P202" s="3">
        <f>SUM(Table3[[#This Row],[LPN Hours (excl. Admin)]:[LPN Admin Hours]])</f>
        <v>39.227888888888891</v>
      </c>
      <c r="Q202" s="3">
        <v>38.783444444444449</v>
      </c>
      <c r="R202" s="3">
        <v>0.44444444444444442</v>
      </c>
      <c r="S202" s="3">
        <f>SUM(Table3[[#This Row],[CNA Hours]], Table3[[#This Row],[NA TR Hours]], Table3[[#This Row],[Med Aide/Tech Hours]])</f>
        <v>126.99455555555556</v>
      </c>
      <c r="T202" s="3">
        <v>92.463999999999999</v>
      </c>
      <c r="U202" s="3">
        <v>0.19833333333333336</v>
      </c>
      <c r="V202" s="3">
        <v>34.332222222222228</v>
      </c>
      <c r="W202" s="3">
        <f>SUM(Table3[[#This Row],[RN Hours Contract]:[Med Aide Hours Contract]])</f>
        <v>35.204555555555558</v>
      </c>
      <c r="X202" s="3">
        <v>0</v>
      </c>
      <c r="Y202" s="3">
        <v>1.3997777777777776</v>
      </c>
      <c r="Z202" s="3">
        <v>0</v>
      </c>
      <c r="AA202" s="3">
        <v>14.491666666666667</v>
      </c>
      <c r="AB202" s="3">
        <v>0.44444444444444442</v>
      </c>
      <c r="AC202" s="3">
        <v>17.943555555555559</v>
      </c>
      <c r="AD202" s="3">
        <v>0.19833333333333336</v>
      </c>
      <c r="AE202" s="3">
        <v>0.72677777777777774</v>
      </c>
      <c r="AF202" t="s">
        <v>200</v>
      </c>
      <c r="AG202" s="13">
        <v>5</v>
      </c>
      <c r="AQ202"/>
    </row>
    <row r="203" spans="1:43" x14ac:dyDescent="0.2">
      <c r="A203" t="s">
        <v>352</v>
      </c>
      <c r="B203" t="s">
        <v>555</v>
      </c>
      <c r="C203" t="s">
        <v>739</v>
      </c>
      <c r="D203" t="s">
        <v>956</v>
      </c>
      <c r="E203" s="3">
        <v>70.13333333333334</v>
      </c>
      <c r="F203" s="3">
        <f>Table3[[#This Row],[Total Hours Nurse Staffing]]/Table3[[#This Row],[MDS Census]]</f>
        <v>4.4121910646387823</v>
      </c>
      <c r="G203" s="3">
        <f>Table3[[#This Row],[Total Direct Care Staff Hours]]/Table3[[#This Row],[MDS Census]]</f>
        <v>3.8597512674271224</v>
      </c>
      <c r="H203" s="3">
        <f>Table3[[#This Row],[Total RN Hours (w/ Admin, DON)]]/Table3[[#This Row],[MDS Census]]</f>
        <v>1.4630465779467676</v>
      </c>
      <c r="I203" s="3">
        <f>Table3[[#This Row],[RN Hours (excl. Admin, DON)]]/Table3[[#This Row],[MDS Census]]</f>
        <v>0.91060678073510759</v>
      </c>
      <c r="J203" s="3">
        <f t="shared" si="3"/>
        <v>309.44166666666661</v>
      </c>
      <c r="K203" s="3">
        <f>SUM(Table3[[#This Row],[RN Hours (excl. Admin, DON)]], Table3[[#This Row],[LPN Hours (excl. Admin)]], Table3[[#This Row],[CNA Hours]], Table3[[#This Row],[NA TR Hours]], Table3[[#This Row],[Med Aide/Tech Hours]])</f>
        <v>270.69722222222219</v>
      </c>
      <c r="L203" s="3">
        <f>SUM(Table3[[#This Row],[RN Hours (excl. Admin, DON)]:[RN DON Hours]])</f>
        <v>102.60833333333332</v>
      </c>
      <c r="M203" s="3">
        <v>63.863888888888887</v>
      </c>
      <c r="N203" s="3">
        <v>33.677777777777777</v>
      </c>
      <c r="O203" s="3">
        <v>5.0666666666666664</v>
      </c>
      <c r="P203" s="3">
        <f>SUM(Table3[[#This Row],[LPN Hours (excl. Admin)]:[LPN Admin Hours]])</f>
        <v>74.886111111111106</v>
      </c>
      <c r="Q203" s="3">
        <v>74.886111111111106</v>
      </c>
      <c r="R203" s="3">
        <v>0</v>
      </c>
      <c r="S203" s="3">
        <f>SUM(Table3[[#This Row],[CNA Hours]], Table3[[#This Row],[NA TR Hours]], Table3[[#This Row],[Med Aide/Tech Hours]])</f>
        <v>131.94722222222222</v>
      </c>
      <c r="T203" s="3">
        <v>124.71111111111111</v>
      </c>
      <c r="U203" s="3">
        <v>0</v>
      </c>
      <c r="V203" s="3">
        <v>7.2361111111111107</v>
      </c>
      <c r="W203" s="3">
        <f>SUM(Table3[[#This Row],[RN Hours Contract]:[Med Aide Hours Contract]])</f>
        <v>0</v>
      </c>
      <c r="X203" s="3">
        <v>0</v>
      </c>
      <c r="Y203" s="3">
        <v>0</v>
      </c>
      <c r="Z203" s="3">
        <v>0</v>
      </c>
      <c r="AA203" s="3">
        <v>0</v>
      </c>
      <c r="AB203" s="3">
        <v>0</v>
      </c>
      <c r="AC203" s="3">
        <v>0</v>
      </c>
      <c r="AD203" s="3">
        <v>0</v>
      </c>
      <c r="AE203" s="3">
        <v>0</v>
      </c>
      <c r="AF203" t="s">
        <v>201</v>
      </c>
      <c r="AG203" s="13">
        <v>5</v>
      </c>
      <c r="AQ203"/>
    </row>
    <row r="204" spans="1:43" x14ac:dyDescent="0.2">
      <c r="A204" t="s">
        <v>352</v>
      </c>
      <c r="B204" t="s">
        <v>556</v>
      </c>
      <c r="C204" t="s">
        <v>739</v>
      </c>
      <c r="D204" t="s">
        <v>956</v>
      </c>
      <c r="E204" s="3">
        <v>53.744444444444447</v>
      </c>
      <c r="F204" s="3">
        <f>Table3[[#This Row],[Total Hours Nurse Staffing]]/Table3[[#This Row],[MDS Census]]</f>
        <v>5.4268658259251596</v>
      </c>
      <c r="G204" s="3">
        <f>Table3[[#This Row],[Total Direct Care Staff Hours]]/Table3[[#This Row],[MDS Census]]</f>
        <v>4.8475294604093442</v>
      </c>
      <c r="H204" s="3">
        <f>Table3[[#This Row],[Total RN Hours (w/ Admin, DON)]]/Table3[[#This Row],[MDS Census]]</f>
        <v>1.0852284473847427</v>
      </c>
      <c r="I204" s="3">
        <f>Table3[[#This Row],[RN Hours (excl. Admin, DON)]]/Table3[[#This Row],[MDS Census]]</f>
        <v>0.68322307215216038</v>
      </c>
      <c r="J204" s="3">
        <f t="shared" si="3"/>
        <v>291.66388888888889</v>
      </c>
      <c r="K204" s="3">
        <f>SUM(Table3[[#This Row],[RN Hours (excl. Admin, DON)]], Table3[[#This Row],[LPN Hours (excl. Admin)]], Table3[[#This Row],[CNA Hours]], Table3[[#This Row],[NA TR Hours]], Table3[[#This Row],[Med Aide/Tech Hours]])</f>
        <v>260.52777777777777</v>
      </c>
      <c r="L204" s="3">
        <f>SUM(Table3[[#This Row],[RN Hours (excl. Admin, DON)]:[RN DON Hours]])</f>
        <v>58.325000000000003</v>
      </c>
      <c r="M204" s="3">
        <v>36.719444444444441</v>
      </c>
      <c r="N204" s="3">
        <v>16.494444444444444</v>
      </c>
      <c r="O204" s="3">
        <v>5.1111111111111107</v>
      </c>
      <c r="P204" s="3">
        <f>SUM(Table3[[#This Row],[LPN Hours (excl. Admin)]:[LPN Admin Hours]])</f>
        <v>71.558333333333337</v>
      </c>
      <c r="Q204" s="3">
        <v>62.027777777777779</v>
      </c>
      <c r="R204" s="3">
        <v>9.530555555555555</v>
      </c>
      <c r="S204" s="3">
        <f>SUM(Table3[[#This Row],[CNA Hours]], Table3[[#This Row],[NA TR Hours]], Table3[[#This Row],[Med Aide/Tech Hours]])</f>
        <v>161.78055555555557</v>
      </c>
      <c r="T204" s="3">
        <v>161.78055555555557</v>
      </c>
      <c r="U204" s="3">
        <v>0</v>
      </c>
      <c r="V204" s="3">
        <v>0</v>
      </c>
      <c r="W204" s="3">
        <f>SUM(Table3[[#This Row],[RN Hours Contract]:[Med Aide Hours Contract]])</f>
        <v>6.2277777777777779</v>
      </c>
      <c r="X204" s="3">
        <v>6.2277777777777779</v>
      </c>
      <c r="Y204" s="3">
        <v>0</v>
      </c>
      <c r="Z204" s="3">
        <v>0</v>
      </c>
      <c r="AA204" s="3">
        <v>0</v>
      </c>
      <c r="AB204" s="3">
        <v>0</v>
      </c>
      <c r="AC204" s="3">
        <v>0</v>
      </c>
      <c r="AD204" s="3">
        <v>0</v>
      </c>
      <c r="AE204" s="3">
        <v>0</v>
      </c>
      <c r="AF204" t="s">
        <v>202</v>
      </c>
      <c r="AG204" s="13">
        <v>5</v>
      </c>
      <c r="AQ204"/>
    </row>
    <row r="205" spans="1:43" x14ac:dyDescent="0.2">
      <c r="A205" t="s">
        <v>352</v>
      </c>
      <c r="B205" t="s">
        <v>557</v>
      </c>
      <c r="C205" t="s">
        <v>871</v>
      </c>
      <c r="D205" t="s">
        <v>1011</v>
      </c>
      <c r="E205" s="3">
        <v>25.288888888888888</v>
      </c>
      <c r="F205" s="3">
        <f>Table3[[#This Row],[Total Hours Nurse Staffing]]/Table3[[#This Row],[MDS Census]]</f>
        <v>4.524275043936731</v>
      </c>
      <c r="G205" s="3">
        <f>Table3[[#This Row],[Total Direct Care Staff Hours]]/Table3[[#This Row],[MDS Census]]</f>
        <v>4.0857864674868196</v>
      </c>
      <c r="H205" s="3">
        <f>Table3[[#This Row],[Total RN Hours (w/ Admin, DON)]]/Table3[[#This Row],[MDS Census]]</f>
        <v>1.0082381370826012</v>
      </c>
      <c r="I205" s="3">
        <f>Table3[[#This Row],[RN Hours (excl. Admin, DON)]]/Table3[[#This Row],[MDS Census]]</f>
        <v>0.569749560632689</v>
      </c>
      <c r="J205" s="3">
        <f t="shared" si="3"/>
        <v>114.41388888888889</v>
      </c>
      <c r="K205" s="3">
        <f>SUM(Table3[[#This Row],[RN Hours (excl. Admin, DON)]], Table3[[#This Row],[LPN Hours (excl. Admin)]], Table3[[#This Row],[CNA Hours]], Table3[[#This Row],[NA TR Hours]], Table3[[#This Row],[Med Aide/Tech Hours]])</f>
        <v>103.325</v>
      </c>
      <c r="L205" s="3">
        <f>SUM(Table3[[#This Row],[RN Hours (excl. Admin, DON)]:[RN DON Hours]])</f>
        <v>25.497222222222224</v>
      </c>
      <c r="M205" s="3">
        <v>14.408333333333333</v>
      </c>
      <c r="N205" s="3">
        <v>5.4</v>
      </c>
      <c r="O205" s="3">
        <v>5.6888888888888891</v>
      </c>
      <c r="P205" s="3">
        <f>SUM(Table3[[#This Row],[LPN Hours (excl. Admin)]:[LPN Admin Hours]])</f>
        <v>21.672222222222221</v>
      </c>
      <c r="Q205" s="3">
        <v>21.672222222222221</v>
      </c>
      <c r="R205" s="3">
        <v>0</v>
      </c>
      <c r="S205" s="3">
        <f>SUM(Table3[[#This Row],[CNA Hours]], Table3[[#This Row],[NA TR Hours]], Table3[[#This Row],[Med Aide/Tech Hours]])</f>
        <v>67.24444444444444</v>
      </c>
      <c r="T205" s="3">
        <v>62.380555555555553</v>
      </c>
      <c r="U205" s="3">
        <v>0</v>
      </c>
      <c r="V205" s="3">
        <v>4.8638888888888889</v>
      </c>
      <c r="W205" s="3">
        <f>SUM(Table3[[#This Row],[RN Hours Contract]:[Med Aide Hours Contract]])</f>
        <v>0</v>
      </c>
      <c r="X205" s="3">
        <v>0</v>
      </c>
      <c r="Y205" s="3">
        <v>0</v>
      </c>
      <c r="Z205" s="3">
        <v>0</v>
      </c>
      <c r="AA205" s="3">
        <v>0</v>
      </c>
      <c r="AB205" s="3">
        <v>0</v>
      </c>
      <c r="AC205" s="3">
        <v>0</v>
      </c>
      <c r="AD205" s="3">
        <v>0</v>
      </c>
      <c r="AE205" s="3">
        <v>0</v>
      </c>
      <c r="AF205" t="s">
        <v>203</v>
      </c>
      <c r="AG205" s="13">
        <v>5</v>
      </c>
      <c r="AQ205"/>
    </row>
    <row r="206" spans="1:43" x14ac:dyDescent="0.2">
      <c r="A206" t="s">
        <v>352</v>
      </c>
      <c r="B206" t="s">
        <v>558</v>
      </c>
      <c r="C206" t="s">
        <v>722</v>
      </c>
      <c r="D206" t="s">
        <v>993</v>
      </c>
      <c r="E206" s="3">
        <v>51.333333333333336</v>
      </c>
      <c r="F206" s="3">
        <f>Table3[[#This Row],[Total Hours Nurse Staffing]]/Table3[[#This Row],[MDS Census]]</f>
        <v>3.7093333333333334</v>
      </c>
      <c r="G206" s="3">
        <f>Table3[[#This Row],[Total Direct Care Staff Hours]]/Table3[[#This Row],[MDS Census]]</f>
        <v>3.2629047619047613</v>
      </c>
      <c r="H206" s="3">
        <f>Table3[[#This Row],[Total RN Hours (w/ Admin, DON)]]/Table3[[#This Row],[MDS Census]]</f>
        <v>0.98035714285714282</v>
      </c>
      <c r="I206" s="3">
        <f>Table3[[#This Row],[RN Hours (excl. Admin, DON)]]/Table3[[#This Row],[MDS Census]]</f>
        <v>0.53392857142857142</v>
      </c>
      <c r="J206" s="3">
        <f t="shared" si="3"/>
        <v>190.41244444444445</v>
      </c>
      <c r="K206" s="3">
        <f>SUM(Table3[[#This Row],[RN Hours (excl. Admin, DON)]], Table3[[#This Row],[LPN Hours (excl. Admin)]], Table3[[#This Row],[CNA Hours]], Table3[[#This Row],[NA TR Hours]], Table3[[#This Row],[Med Aide/Tech Hours]])</f>
        <v>167.49577777777776</v>
      </c>
      <c r="L206" s="3">
        <f>SUM(Table3[[#This Row],[RN Hours (excl. Admin, DON)]:[RN DON Hours]])</f>
        <v>50.325000000000003</v>
      </c>
      <c r="M206" s="3">
        <v>27.408333333333335</v>
      </c>
      <c r="N206" s="3">
        <v>16.227777777777778</v>
      </c>
      <c r="O206" s="3">
        <v>6.6888888888888891</v>
      </c>
      <c r="P206" s="3">
        <f>SUM(Table3[[#This Row],[LPN Hours (excl. Admin)]:[LPN Admin Hours]])</f>
        <v>40.409888888888887</v>
      </c>
      <c r="Q206" s="3">
        <v>40.409888888888887</v>
      </c>
      <c r="R206" s="3">
        <v>0</v>
      </c>
      <c r="S206" s="3">
        <f>SUM(Table3[[#This Row],[CNA Hours]], Table3[[#This Row],[NA TR Hours]], Table3[[#This Row],[Med Aide/Tech Hours]])</f>
        <v>99.677555555555557</v>
      </c>
      <c r="T206" s="3">
        <v>97.355333333333334</v>
      </c>
      <c r="U206" s="3">
        <v>0</v>
      </c>
      <c r="V206" s="3">
        <v>2.3222222222222224</v>
      </c>
      <c r="W206" s="3">
        <f>SUM(Table3[[#This Row],[RN Hours Contract]:[Med Aide Hours Contract]])</f>
        <v>0</v>
      </c>
      <c r="X206" s="3">
        <v>0</v>
      </c>
      <c r="Y206" s="3">
        <v>0</v>
      </c>
      <c r="Z206" s="3">
        <v>0</v>
      </c>
      <c r="AA206" s="3">
        <v>0</v>
      </c>
      <c r="AB206" s="3">
        <v>0</v>
      </c>
      <c r="AC206" s="3">
        <v>0</v>
      </c>
      <c r="AD206" s="3">
        <v>0</v>
      </c>
      <c r="AE206" s="3">
        <v>0</v>
      </c>
      <c r="AF206" t="s">
        <v>204</v>
      </c>
      <c r="AG206" s="13">
        <v>5</v>
      </c>
      <c r="AQ206"/>
    </row>
    <row r="207" spans="1:43" x14ac:dyDescent="0.2">
      <c r="A207" t="s">
        <v>352</v>
      </c>
      <c r="B207" t="s">
        <v>559</v>
      </c>
      <c r="C207" t="s">
        <v>744</v>
      </c>
      <c r="D207" t="s">
        <v>975</v>
      </c>
      <c r="E207" s="3">
        <v>146.52222222222221</v>
      </c>
      <c r="F207" s="3">
        <f>Table3[[#This Row],[Total Hours Nurse Staffing]]/Table3[[#This Row],[MDS Census]]</f>
        <v>3.9700462576780167</v>
      </c>
      <c r="G207" s="3">
        <f>Table3[[#This Row],[Total Direct Care Staff Hours]]/Table3[[#This Row],[MDS Census]]</f>
        <v>3.7153636156821115</v>
      </c>
      <c r="H207" s="3">
        <f>Table3[[#This Row],[Total RN Hours (w/ Admin, DON)]]/Table3[[#This Row],[MDS Census]]</f>
        <v>0.79193523925077736</v>
      </c>
      <c r="I207" s="3">
        <f>Table3[[#This Row],[RN Hours (excl. Admin, DON)]]/Table3[[#This Row],[MDS Census]]</f>
        <v>0.55302570713581556</v>
      </c>
      <c r="J207" s="3">
        <f t="shared" si="3"/>
        <v>581.70000000000005</v>
      </c>
      <c r="K207" s="3">
        <f>SUM(Table3[[#This Row],[RN Hours (excl. Admin, DON)]], Table3[[#This Row],[LPN Hours (excl. Admin)]], Table3[[#This Row],[CNA Hours]], Table3[[#This Row],[NA TR Hours]], Table3[[#This Row],[Med Aide/Tech Hours]])</f>
        <v>544.38333333333333</v>
      </c>
      <c r="L207" s="3">
        <f>SUM(Table3[[#This Row],[RN Hours (excl. Admin, DON)]:[RN DON Hours]])</f>
        <v>116.03611111111111</v>
      </c>
      <c r="M207" s="3">
        <v>81.030555555555551</v>
      </c>
      <c r="N207" s="3">
        <v>29.880555555555556</v>
      </c>
      <c r="O207" s="3">
        <v>5.125</v>
      </c>
      <c r="P207" s="3">
        <f>SUM(Table3[[#This Row],[LPN Hours (excl. Admin)]:[LPN Admin Hours]])</f>
        <v>108.00555555555556</v>
      </c>
      <c r="Q207" s="3">
        <v>105.69444444444444</v>
      </c>
      <c r="R207" s="3">
        <v>2.3111111111111109</v>
      </c>
      <c r="S207" s="3">
        <f>SUM(Table3[[#This Row],[CNA Hours]], Table3[[#This Row],[NA TR Hours]], Table3[[#This Row],[Med Aide/Tech Hours]])</f>
        <v>357.65833333333336</v>
      </c>
      <c r="T207" s="3">
        <v>313.34722222222223</v>
      </c>
      <c r="U207" s="3">
        <v>0</v>
      </c>
      <c r="V207" s="3">
        <v>44.31111111111111</v>
      </c>
      <c r="W207" s="3">
        <f>SUM(Table3[[#This Row],[RN Hours Contract]:[Med Aide Hours Contract]])</f>
        <v>0</v>
      </c>
      <c r="X207" s="3">
        <v>0</v>
      </c>
      <c r="Y207" s="3">
        <v>0</v>
      </c>
      <c r="Z207" s="3">
        <v>0</v>
      </c>
      <c r="AA207" s="3">
        <v>0</v>
      </c>
      <c r="AB207" s="3">
        <v>0</v>
      </c>
      <c r="AC207" s="3">
        <v>0</v>
      </c>
      <c r="AD207" s="3">
        <v>0</v>
      </c>
      <c r="AE207" s="3">
        <v>0</v>
      </c>
      <c r="AF207" t="s">
        <v>205</v>
      </c>
      <c r="AG207" s="13">
        <v>5</v>
      </c>
      <c r="AQ207"/>
    </row>
    <row r="208" spans="1:43" x14ac:dyDescent="0.2">
      <c r="A208" t="s">
        <v>352</v>
      </c>
      <c r="B208" t="s">
        <v>560</v>
      </c>
      <c r="C208" t="s">
        <v>872</v>
      </c>
      <c r="D208" t="s">
        <v>1000</v>
      </c>
      <c r="E208" s="3">
        <v>28.744444444444444</v>
      </c>
      <c r="F208" s="3">
        <f>Table3[[#This Row],[Total Hours Nurse Staffing]]/Table3[[#This Row],[MDS Census]]</f>
        <v>3.8517587939698492</v>
      </c>
      <c r="G208" s="3">
        <f>Table3[[#This Row],[Total Direct Care Staff Hours]]/Table3[[#This Row],[MDS Census]]</f>
        <v>3.4581561654425981</v>
      </c>
      <c r="H208" s="3">
        <f>Table3[[#This Row],[Total RN Hours (w/ Admin, DON)]]/Table3[[#This Row],[MDS Census]]</f>
        <v>0.91998453807499048</v>
      </c>
      <c r="I208" s="3">
        <f>Table3[[#This Row],[RN Hours (excl. Admin, DON)]]/Table3[[#This Row],[MDS Census]]</f>
        <v>0.52638190954773878</v>
      </c>
      <c r="J208" s="3">
        <f t="shared" si="3"/>
        <v>110.71666666666667</v>
      </c>
      <c r="K208" s="3">
        <f>SUM(Table3[[#This Row],[RN Hours (excl. Admin, DON)]], Table3[[#This Row],[LPN Hours (excl. Admin)]], Table3[[#This Row],[CNA Hours]], Table3[[#This Row],[NA TR Hours]], Table3[[#This Row],[Med Aide/Tech Hours]])</f>
        <v>99.402777777777786</v>
      </c>
      <c r="L208" s="3">
        <f>SUM(Table3[[#This Row],[RN Hours (excl. Admin, DON)]:[RN DON Hours]])</f>
        <v>26.444444444444446</v>
      </c>
      <c r="M208" s="3">
        <v>15.130555555555556</v>
      </c>
      <c r="N208" s="3">
        <v>5.6611111111111114</v>
      </c>
      <c r="O208" s="3">
        <v>5.6527777777777777</v>
      </c>
      <c r="P208" s="3">
        <f>SUM(Table3[[#This Row],[LPN Hours (excl. Admin)]:[LPN Admin Hours]])</f>
        <v>4.1944444444444446</v>
      </c>
      <c r="Q208" s="3">
        <v>4.1944444444444446</v>
      </c>
      <c r="R208" s="3">
        <v>0</v>
      </c>
      <c r="S208" s="3">
        <f>SUM(Table3[[#This Row],[CNA Hours]], Table3[[#This Row],[NA TR Hours]], Table3[[#This Row],[Med Aide/Tech Hours]])</f>
        <v>80.077777777777783</v>
      </c>
      <c r="T208" s="3">
        <v>57.375</v>
      </c>
      <c r="U208" s="3">
        <v>0</v>
      </c>
      <c r="V208" s="3">
        <v>22.702777777777779</v>
      </c>
      <c r="W208" s="3">
        <f>SUM(Table3[[#This Row],[RN Hours Contract]:[Med Aide Hours Contract]])</f>
        <v>0</v>
      </c>
      <c r="X208" s="3">
        <v>0</v>
      </c>
      <c r="Y208" s="3">
        <v>0</v>
      </c>
      <c r="Z208" s="3">
        <v>0</v>
      </c>
      <c r="AA208" s="3">
        <v>0</v>
      </c>
      <c r="AB208" s="3">
        <v>0</v>
      </c>
      <c r="AC208" s="3">
        <v>0</v>
      </c>
      <c r="AD208" s="3">
        <v>0</v>
      </c>
      <c r="AE208" s="3">
        <v>0</v>
      </c>
      <c r="AF208" t="s">
        <v>206</v>
      </c>
      <c r="AG208" s="13">
        <v>5</v>
      </c>
      <c r="AQ208"/>
    </row>
    <row r="209" spans="1:43" x14ac:dyDescent="0.2">
      <c r="A209" t="s">
        <v>352</v>
      </c>
      <c r="B209" t="s">
        <v>561</v>
      </c>
      <c r="C209" t="s">
        <v>827</v>
      </c>
      <c r="D209" t="s">
        <v>1005</v>
      </c>
      <c r="E209" s="3">
        <v>73.400000000000006</v>
      </c>
      <c r="F209" s="3">
        <f>Table3[[#This Row],[Total Hours Nurse Staffing]]/Table3[[#This Row],[MDS Census]]</f>
        <v>4.2032485619134112</v>
      </c>
      <c r="G209" s="3">
        <f>Table3[[#This Row],[Total Direct Care Staff Hours]]/Table3[[#This Row],[MDS Census]]</f>
        <v>4.1269542839842561</v>
      </c>
      <c r="H209" s="3">
        <f>Table3[[#This Row],[Total RN Hours (w/ Admin, DON)]]/Table3[[#This Row],[MDS Census]]</f>
        <v>1.051813502876173</v>
      </c>
      <c r="I209" s="3">
        <f>Table3[[#This Row],[RN Hours (excl. Admin, DON)]]/Table3[[#This Row],[MDS Census]]</f>
        <v>0.9755192249470177</v>
      </c>
      <c r="J209" s="3">
        <f t="shared" ref="J209:J272" si="4">SUM(L209,P209,S209)</f>
        <v>308.51844444444441</v>
      </c>
      <c r="K209" s="3">
        <f>SUM(Table3[[#This Row],[RN Hours (excl. Admin, DON)]], Table3[[#This Row],[LPN Hours (excl. Admin)]], Table3[[#This Row],[CNA Hours]], Table3[[#This Row],[NA TR Hours]], Table3[[#This Row],[Med Aide/Tech Hours]])</f>
        <v>302.91844444444445</v>
      </c>
      <c r="L209" s="3">
        <f>SUM(Table3[[#This Row],[RN Hours (excl. Admin, DON)]:[RN DON Hours]])</f>
        <v>77.203111111111099</v>
      </c>
      <c r="M209" s="3">
        <v>71.603111111111104</v>
      </c>
      <c r="N209" s="3">
        <v>0</v>
      </c>
      <c r="O209" s="3">
        <v>5.6</v>
      </c>
      <c r="P209" s="3">
        <f>SUM(Table3[[#This Row],[LPN Hours (excl. Admin)]:[LPN Admin Hours]])</f>
        <v>35.096888888888884</v>
      </c>
      <c r="Q209" s="3">
        <v>35.096888888888884</v>
      </c>
      <c r="R209" s="3">
        <v>0</v>
      </c>
      <c r="S209" s="3">
        <f>SUM(Table3[[#This Row],[CNA Hours]], Table3[[#This Row],[NA TR Hours]], Table3[[#This Row],[Med Aide/Tech Hours]])</f>
        <v>196.21844444444446</v>
      </c>
      <c r="T209" s="3">
        <v>126.60822222222222</v>
      </c>
      <c r="U209" s="3">
        <v>0</v>
      </c>
      <c r="V209" s="3">
        <v>69.610222222222234</v>
      </c>
      <c r="W209" s="3">
        <f>SUM(Table3[[#This Row],[RN Hours Contract]:[Med Aide Hours Contract]])</f>
        <v>0</v>
      </c>
      <c r="X209" s="3">
        <v>0</v>
      </c>
      <c r="Y209" s="3">
        <v>0</v>
      </c>
      <c r="Z209" s="3">
        <v>0</v>
      </c>
      <c r="AA209" s="3">
        <v>0</v>
      </c>
      <c r="AB209" s="3">
        <v>0</v>
      </c>
      <c r="AC209" s="3">
        <v>0</v>
      </c>
      <c r="AD209" s="3">
        <v>0</v>
      </c>
      <c r="AE209" s="3">
        <v>0</v>
      </c>
      <c r="AF209" t="s">
        <v>207</v>
      </c>
      <c r="AG209" s="13">
        <v>5</v>
      </c>
      <c r="AQ209"/>
    </row>
    <row r="210" spans="1:43" x14ac:dyDescent="0.2">
      <c r="A210" t="s">
        <v>352</v>
      </c>
      <c r="B210" t="s">
        <v>562</v>
      </c>
      <c r="C210" t="s">
        <v>715</v>
      </c>
      <c r="D210" t="s">
        <v>1015</v>
      </c>
      <c r="E210" s="3">
        <v>38.222222222222221</v>
      </c>
      <c r="F210" s="3">
        <f>Table3[[#This Row],[Total Hours Nurse Staffing]]/Table3[[#This Row],[MDS Census]]</f>
        <v>3.2476162790697671</v>
      </c>
      <c r="G210" s="3">
        <f>Table3[[#This Row],[Total Direct Care Staff Hours]]/Table3[[#This Row],[MDS Census]]</f>
        <v>3.1150581395348835</v>
      </c>
      <c r="H210" s="3">
        <f>Table3[[#This Row],[Total RN Hours (w/ Admin, DON)]]/Table3[[#This Row],[MDS Census]]</f>
        <v>1.1229651162790697</v>
      </c>
      <c r="I210" s="3">
        <f>Table3[[#This Row],[RN Hours (excl. Admin, DON)]]/Table3[[#This Row],[MDS Census]]</f>
        <v>0.99040697674418599</v>
      </c>
      <c r="J210" s="3">
        <f t="shared" si="4"/>
        <v>124.1311111111111</v>
      </c>
      <c r="K210" s="3">
        <f>SUM(Table3[[#This Row],[RN Hours (excl. Admin, DON)]], Table3[[#This Row],[LPN Hours (excl. Admin)]], Table3[[#This Row],[CNA Hours]], Table3[[#This Row],[NA TR Hours]], Table3[[#This Row],[Med Aide/Tech Hours]])</f>
        <v>119.06444444444443</v>
      </c>
      <c r="L210" s="3">
        <f>SUM(Table3[[#This Row],[RN Hours (excl. Admin, DON)]:[RN DON Hours]])</f>
        <v>42.922222222222217</v>
      </c>
      <c r="M210" s="3">
        <v>37.855555555555554</v>
      </c>
      <c r="N210" s="3">
        <v>0</v>
      </c>
      <c r="O210" s="3">
        <v>5.0666666666666664</v>
      </c>
      <c r="P210" s="3">
        <f>SUM(Table3[[#This Row],[LPN Hours (excl. Admin)]:[LPN Admin Hours]])</f>
        <v>13.066666666666666</v>
      </c>
      <c r="Q210" s="3">
        <v>13.066666666666666</v>
      </c>
      <c r="R210" s="3">
        <v>0</v>
      </c>
      <c r="S210" s="3">
        <f>SUM(Table3[[#This Row],[CNA Hours]], Table3[[#This Row],[NA TR Hours]], Table3[[#This Row],[Med Aide/Tech Hours]])</f>
        <v>68.142222222222216</v>
      </c>
      <c r="T210" s="3">
        <v>64.00333333333333</v>
      </c>
      <c r="U210" s="3">
        <v>0</v>
      </c>
      <c r="V210" s="3">
        <v>4.1388888888888893</v>
      </c>
      <c r="W210" s="3">
        <f>SUM(Table3[[#This Row],[RN Hours Contract]:[Med Aide Hours Contract]])</f>
        <v>0.94166666666666665</v>
      </c>
      <c r="X210" s="3">
        <v>0</v>
      </c>
      <c r="Y210" s="3">
        <v>0</v>
      </c>
      <c r="Z210" s="3">
        <v>0</v>
      </c>
      <c r="AA210" s="3">
        <v>0</v>
      </c>
      <c r="AB210" s="3">
        <v>0</v>
      </c>
      <c r="AC210" s="3">
        <v>0.94166666666666665</v>
      </c>
      <c r="AD210" s="3">
        <v>0</v>
      </c>
      <c r="AE210" s="3">
        <v>0</v>
      </c>
      <c r="AF210" t="s">
        <v>208</v>
      </c>
      <c r="AG210" s="13">
        <v>5</v>
      </c>
      <c r="AQ210"/>
    </row>
    <row r="211" spans="1:43" x14ac:dyDescent="0.2">
      <c r="A211" t="s">
        <v>352</v>
      </c>
      <c r="B211" t="s">
        <v>563</v>
      </c>
      <c r="C211" t="s">
        <v>873</v>
      </c>
      <c r="D211" t="s">
        <v>964</v>
      </c>
      <c r="E211" s="3">
        <v>49.255555555555553</v>
      </c>
      <c r="F211" s="3">
        <f>Table3[[#This Row],[Total Hours Nurse Staffing]]/Table3[[#This Row],[MDS Census]]</f>
        <v>4.5971870065418452</v>
      </c>
      <c r="G211" s="3">
        <f>Table3[[#This Row],[Total Direct Care Staff Hours]]/Table3[[#This Row],[MDS Census]]</f>
        <v>4.1848815700428599</v>
      </c>
      <c r="H211" s="3">
        <f>Table3[[#This Row],[Total RN Hours (w/ Admin, DON)]]/Table3[[#This Row],[MDS Census]]</f>
        <v>0.75552673133318293</v>
      </c>
      <c r="I211" s="3">
        <f>Table3[[#This Row],[RN Hours (excl. Admin, DON)]]/Table3[[#This Row],[MDS Census]]</f>
        <v>0.53682607714865782</v>
      </c>
      <c r="J211" s="3">
        <f t="shared" si="4"/>
        <v>226.43699999999998</v>
      </c>
      <c r="K211" s="3">
        <f>SUM(Table3[[#This Row],[RN Hours (excl. Admin, DON)]], Table3[[#This Row],[LPN Hours (excl. Admin)]], Table3[[#This Row],[CNA Hours]], Table3[[#This Row],[NA TR Hours]], Table3[[#This Row],[Med Aide/Tech Hours]])</f>
        <v>206.12866666666665</v>
      </c>
      <c r="L211" s="3">
        <f>SUM(Table3[[#This Row],[RN Hours (excl. Admin, DON)]:[RN DON Hours]])</f>
        <v>37.213888888888889</v>
      </c>
      <c r="M211" s="3">
        <v>26.441666666666666</v>
      </c>
      <c r="N211" s="3">
        <v>5.083333333333333</v>
      </c>
      <c r="O211" s="3">
        <v>5.6888888888888891</v>
      </c>
      <c r="P211" s="3">
        <f>SUM(Table3[[#This Row],[LPN Hours (excl. Admin)]:[LPN Admin Hours]])</f>
        <v>57.325000000000003</v>
      </c>
      <c r="Q211" s="3">
        <v>47.788888888888891</v>
      </c>
      <c r="R211" s="3">
        <v>9.5361111111111114</v>
      </c>
      <c r="S211" s="3">
        <f>SUM(Table3[[#This Row],[CNA Hours]], Table3[[#This Row],[NA TR Hours]], Table3[[#This Row],[Med Aide/Tech Hours]])</f>
        <v>131.89811111111109</v>
      </c>
      <c r="T211" s="3">
        <v>114.05644444444444</v>
      </c>
      <c r="U211" s="3">
        <v>0</v>
      </c>
      <c r="V211" s="3">
        <v>17.841666666666665</v>
      </c>
      <c r="W211" s="3">
        <f>SUM(Table3[[#This Row],[RN Hours Contract]:[Med Aide Hours Contract]])</f>
        <v>0</v>
      </c>
      <c r="X211" s="3">
        <v>0</v>
      </c>
      <c r="Y211" s="3">
        <v>0</v>
      </c>
      <c r="Z211" s="3">
        <v>0</v>
      </c>
      <c r="AA211" s="3">
        <v>0</v>
      </c>
      <c r="AB211" s="3">
        <v>0</v>
      </c>
      <c r="AC211" s="3">
        <v>0</v>
      </c>
      <c r="AD211" s="3">
        <v>0</v>
      </c>
      <c r="AE211" s="3">
        <v>0</v>
      </c>
      <c r="AF211" t="s">
        <v>209</v>
      </c>
      <c r="AG211" s="13">
        <v>5</v>
      </c>
      <c r="AQ211"/>
    </row>
    <row r="212" spans="1:43" x14ac:dyDescent="0.2">
      <c r="A212" t="s">
        <v>352</v>
      </c>
      <c r="B212" t="s">
        <v>564</v>
      </c>
      <c r="C212" t="s">
        <v>746</v>
      </c>
      <c r="D212" t="s">
        <v>993</v>
      </c>
      <c r="E212" s="3">
        <v>48.477777777777774</v>
      </c>
      <c r="F212" s="3">
        <f>Table3[[#This Row],[Total Hours Nurse Staffing]]/Table3[[#This Row],[MDS Census]]</f>
        <v>4.547329818931928</v>
      </c>
      <c r="G212" s="3">
        <f>Table3[[#This Row],[Total Direct Care Staff Hours]]/Table3[[#This Row],[MDS Census]]</f>
        <v>4.3520513408205366</v>
      </c>
      <c r="H212" s="3">
        <f>Table3[[#This Row],[Total RN Hours (w/ Admin, DON)]]/Table3[[#This Row],[MDS Census]]</f>
        <v>0.88230575292230129</v>
      </c>
      <c r="I212" s="3">
        <f>Table3[[#This Row],[RN Hours (excl. Admin, DON)]]/Table3[[#This Row],[MDS Census]]</f>
        <v>0.68702727481090997</v>
      </c>
      <c r="J212" s="3">
        <f t="shared" si="4"/>
        <v>220.44444444444443</v>
      </c>
      <c r="K212" s="3">
        <f>SUM(Table3[[#This Row],[RN Hours (excl. Admin, DON)]], Table3[[#This Row],[LPN Hours (excl. Admin)]], Table3[[#This Row],[CNA Hours]], Table3[[#This Row],[NA TR Hours]], Table3[[#This Row],[Med Aide/Tech Hours]])</f>
        <v>210.97777777777776</v>
      </c>
      <c r="L212" s="3">
        <f>SUM(Table3[[#This Row],[RN Hours (excl. Admin, DON)]:[RN DON Hours]])</f>
        <v>42.772222222222226</v>
      </c>
      <c r="M212" s="3">
        <v>33.305555555555557</v>
      </c>
      <c r="N212" s="3">
        <v>4.4000000000000004</v>
      </c>
      <c r="O212" s="3">
        <v>5.0666666666666664</v>
      </c>
      <c r="P212" s="3">
        <f>SUM(Table3[[#This Row],[LPN Hours (excl. Admin)]:[LPN Admin Hours]])</f>
        <v>50.524999999999999</v>
      </c>
      <c r="Q212" s="3">
        <v>50.524999999999999</v>
      </c>
      <c r="R212" s="3">
        <v>0</v>
      </c>
      <c r="S212" s="3">
        <f>SUM(Table3[[#This Row],[CNA Hours]], Table3[[#This Row],[NA TR Hours]], Table3[[#This Row],[Med Aide/Tech Hours]])</f>
        <v>127.14722222222221</v>
      </c>
      <c r="T212" s="3">
        <v>120.85</v>
      </c>
      <c r="U212" s="3">
        <v>0</v>
      </c>
      <c r="V212" s="3">
        <v>6.2972222222222225</v>
      </c>
      <c r="W212" s="3">
        <f>SUM(Table3[[#This Row],[RN Hours Contract]:[Med Aide Hours Contract]])</f>
        <v>0</v>
      </c>
      <c r="X212" s="3">
        <v>0</v>
      </c>
      <c r="Y212" s="3">
        <v>0</v>
      </c>
      <c r="Z212" s="3">
        <v>0</v>
      </c>
      <c r="AA212" s="3">
        <v>0</v>
      </c>
      <c r="AB212" s="3">
        <v>0</v>
      </c>
      <c r="AC212" s="3">
        <v>0</v>
      </c>
      <c r="AD212" s="3">
        <v>0</v>
      </c>
      <c r="AE212" s="3">
        <v>0</v>
      </c>
      <c r="AF212" t="s">
        <v>210</v>
      </c>
      <c r="AG212" s="13">
        <v>5</v>
      </c>
      <c r="AQ212"/>
    </row>
    <row r="213" spans="1:43" x14ac:dyDescent="0.2">
      <c r="A213" t="s">
        <v>352</v>
      </c>
      <c r="B213" t="s">
        <v>565</v>
      </c>
      <c r="C213" t="s">
        <v>819</v>
      </c>
      <c r="D213" t="s">
        <v>1001</v>
      </c>
      <c r="E213" s="3">
        <v>46.733333333333334</v>
      </c>
      <c r="F213" s="3">
        <f>Table3[[#This Row],[Total Hours Nurse Staffing]]/Table3[[#This Row],[MDS Census]]</f>
        <v>6.2970756062767483</v>
      </c>
      <c r="G213" s="3">
        <f>Table3[[#This Row],[Total Direct Care Staff Hours]]/Table3[[#This Row],[MDS Census]]</f>
        <v>5.6458036138849259</v>
      </c>
      <c r="H213" s="3">
        <f>Table3[[#This Row],[Total RN Hours (w/ Admin, DON)]]/Table3[[#This Row],[MDS Census]]</f>
        <v>0.85597955301949602</v>
      </c>
      <c r="I213" s="3">
        <f>Table3[[#This Row],[RN Hours (excl. Admin, DON)]]/Table3[[#This Row],[MDS Census]]</f>
        <v>0.20470756062767473</v>
      </c>
      <c r="J213" s="3">
        <f t="shared" si="4"/>
        <v>294.28333333333336</v>
      </c>
      <c r="K213" s="3">
        <f>SUM(Table3[[#This Row],[RN Hours (excl. Admin, DON)]], Table3[[#This Row],[LPN Hours (excl. Admin)]], Table3[[#This Row],[CNA Hours]], Table3[[#This Row],[NA TR Hours]], Table3[[#This Row],[Med Aide/Tech Hours]])</f>
        <v>263.84722222222223</v>
      </c>
      <c r="L213" s="3">
        <f>SUM(Table3[[#This Row],[RN Hours (excl. Admin, DON)]:[RN DON Hours]])</f>
        <v>40.00277777777778</v>
      </c>
      <c r="M213" s="3">
        <v>9.5666666666666664</v>
      </c>
      <c r="N213" s="3">
        <v>24.836111111111112</v>
      </c>
      <c r="O213" s="3">
        <v>5.6</v>
      </c>
      <c r="P213" s="3">
        <f>SUM(Table3[[#This Row],[LPN Hours (excl. Admin)]:[LPN Admin Hours]])</f>
        <v>62.19166666666667</v>
      </c>
      <c r="Q213" s="3">
        <v>62.19166666666667</v>
      </c>
      <c r="R213" s="3">
        <v>0</v>
      </c>
      <c r="S213" s="3">
        <f>SUM(Table3[[#This Row],[CNA Hours]], Table3[[#This Row],[NA TR Hours]], Table3[[#This Row],[Med Aide/Tech Hours]])</f>
        <v>192.0888888888889</v>
      </c>
      <c r="T213" s="3">
        <v>191.72222222222223</v>
      </c>
      <c r="U213" s="3">
        <v>0</v>
      </c>
      <c r="V213" s="3">
        <v>0.36666666666666664</v>
      </c>
      <c r="W213" s="3">
        <f>SUM(Table3[[#This Row],[RN Hours Contract]:[Med Aide Hours Contract]])</f>
        <v>0</v>
      </c>
      <c r="X213" s="3">
        <v>0</v>
      </c>
      <c r="Y213" s="3">
        <v>0</v>
      </c>
      <c r="Z213" s="3">
        <v>0</v>
      </c>
      <c r="AA213" s="3">
        <v>0</v>
      </c>
      <c r="AB213" s="3">
        <v>0</v>
      </c>
      <c r="AC213" s="3">
        <v>0</v>
      </c>
      <c r="AD213" s="3">
        <v>0</v>
      </c>
      <c r="AE213" s="3">
        <v>0</v>
      </c>
      <c r="AF213" t="s">
        <v>211</v>
      </c>
      <c r="AG213" s="13">
        <v>5</v>
      </c>
      <c r="AQ213"/>
    </row>
    <row r="214" spans="1:43" x14ac:dyDescent="0.2">
      <c r="A214" t="s">
        <v>352</v>
      </c>
      <c r="B214" t="s">
        <v>566</v>
      </c>
      <c r="C214" t="s">
        <v>742</v>
      </c>
      <c r="D214" t="s">
        <v>971</v>
      </c>
      <c r="E214" s="3">
        <v>60.6</v>
      </c>
      <c r="F214" s="3">
        <f>Table3[[#This Row],[Total Hours Nurse Staffing]]/Table3[[#This Row],[MDS Census]]</f>
        <v>6.008021635496883</v>
      </c>
      <c r="G214" s="3">
        <f>Table3[[#This Row],[Total Direct Care Staff Hours]]/Table3[[#This Row],[MDS Census]]</f>
        <v>5.5575724239090576</v>
      </c>
      <c r="H214" s="3">
        <f>Table3[[#This Row],[Total RN Hours (w/ Admin, DON)]]/Table3[[#This Row],[MDS Census]]</f>
        <v>1.4384855152181883</v>
      </c>
      <c r="I214" s="3">
        <f>Table3[[#This Row],[RN Hours (excl. Admin, DON)]]/Table3[[#This Row],[MDS Census]]</f>
        <v>0.98803630363036299</v>
      </c>
      <c r="J214" s="3">
        <f t="shared" si="4"/>
        <v>364.08611111111111</v>
      </c>
      <c r="K214" s="3">
        <f>SUM(Table3[[#This Row],[RN Hours (excl. Admin, DON)]], Table3[[#This Row],[LPN Hours (excl. Admin)]], Table3[[#This Row],[CNA Hours]], Table3[[#This Row],[NA TR Hours]], Table3[[#This Row],[Med Aide/Tech Hours]])</f>
        <v>336.78888888888889</v>
      </c>
      <c r="L214" s="3">
        <f>SUM(Table3[[#This Row],[RN Hours (excl. Admin, DON)]:[RN DON Hours]])</f>
        <v>87.172222222222217</v>
      </c>
      <c r="M214" s="3">
        <v>59.875</v>
      </c>
      <c r="N214" s="3">
        <v>21.6</v>
      </c>
      <c r="O214" s="3">
        <v>5.697222222222222</v>
      </c>
      <c r="P214" s="3">
        <f>SUM(Table3[[#This Row],[LPN Hours (excl. Admin)]:[LPN Admin Hours]])</f>
        <v>52.980555555555554</v>
      </c>
      <c r="Q214" s="3">
        <v>52.980555555555554</v>
      </c>
      <c r="R214" s="3">
        <v>0</v>
      </c>
      <c r="S214" s="3">
        <f>SUM(Table3[[#This Row],[CNA Hours]], Table3[[#This Row],[NA TR Hours]], Table3[[#This Row],[Med Aide/Tech Hours]])</f>
        <v>223.93333333333334</v>
      </c>
      <c r="T214" s="3">
        <v>208.46111111111111</v>
      </c>
      <c r="U214" s="3">
        <v>0</v>
      </c>
      <c r="V214" s="3">
        <v>15.472222222222221</v>
      </c>
      <c r="W214" s="3">
        <f>SUM(Table3[[#This Row],[RN Hours Contract]:[Med Aide Hours Contract]])</f>
        <v>0</v>
      </c>
      <c r="X214" s="3">
        <v>0</v>
      </c>
      <c r="Y214" s="3">
        <v>0</v>
      </c>
      <c r="Z214" s="3">
        <v>0</v>
      </c>
      <c r="AA214" s="3">
        <v>0</v>
      </c>
      <c r="AB214" s="3">
        <v>0</v>
      </c>
      <c r="AC214" s="3">
        <v>0</v>
      </c>
      <c r="AD214" s="3">
        <v>0</v>
      </c>
      <c r="AE214" s="3">
        <v>0</v>
      </c>
      <c r="AF214" t="s">
        <v>212</v>
      </c>
      <c r="AG214" s="13">
        <v>5</v>
      </c>
      <c r="AQ214"/>
    </row>
    <row r="215" spans="1:43" x14ac:dyDescent="0.2">
      <c r="A215" t="s">
        <v>352</v>
      </c>
      <c r="B215" t="s">
        <v>567</v>
      </c>
      <c r="C215" t="s">
        <v>874</v>
      </c>
      <c r="D215" t="s">
        <v>984</v>
      </c>
      <c r="E215" s="3">
        <v>54.022222222222226</v>
      </c>
      <c r="F215" s="3">
        <f>Table3[[#This Row],[Total Hours Nurse Staffing]]/Table3[[#This Row],[MDS Census]]</f>
        <v>4.2404422048539692</v>
      </c>
      <c r="G215" s="3">
        <f>Table3[[#This Row],[Total Direct Care Staff Hours]]/Table3[[#This Row],[MDS Census]]</f>
        <v>4.0508083093377207</v>
      </c>
      <c r="H215" s="3">
        <f>Table3[[#This Row],[Total RN Hours (w/ Admin, DON)]]/Table3[[#This Row],[MDS Census]]</f>
        <v>0.8380357877416702</v>
      </c>
      <c r="I215" s="3">
        <f>Table3[[#This Row],[RN Hours (excl. Admin, DON)]]/Table3[[#This Row],[MDS Census]]</f>
        <v>0.64840189222542166</v>
      </c>
      <c r="J215" s="3">
        <f t="shared" si="4"/>
        <v>229.0781111111111</v>
      </c>
      <c r="K215" s="3">
        <f>SUM(Table3[[#This Row],[RN Hours (excl. Admin, DON)]], Table3[[#This Row],[LPN Hours (excl. Admin)]], Table3[[#This Row],[CNA Hours]], Table3[[#This Row],[NA TR Hours]], Table3[[#This Row],[Med Aide/Tech Hours]])</f>
        <v>218.83366666666666</v>
      </c>
      <c r="L215" s="3">
        <f>SUM(Table3[[#This Row],[RN Hours (excl. Admin, DON)]:[RN DON Hours]])</f>
        <v>45.272555555555563</v>
      </c>
      <c r="M215" s="3">
        <v>35.028111111111116</v>
      </c>
      <c r="N215" s="3">
        <v>5.4222222222222225</v>
      </c>
      <c r="O215" s="3">
        <v>4.822222222222222</v>
      </c>
      <c r="P215" s="3">
        <f>SUM(Table3[[#This Row],[LPN Hours (excl. Admin)]:[LPN Admin Hours]])</f>
        <v>51.552777777777777</v>
      </c>
      <c r="Q215" s="3">
        <v>51.552777777777777</v>
      </c>
      <c r="R215" s="3">
        <v>0</v>
      </c>
      <c r="S215" s="3">
        <f>SUM(Table3[[#This Row],[CNA Hours]], Table3[[#This Row],[NA TR Hours]], Table3[[#This Row],[Med Aide/Tech Hours]])</f>
        <v>132.25277777777777</v>
      </c>
      <c r="T215" s="3">
        <v>121.85833333333333</v>
      </c>
      <c r="U215" s="3">
        <v>1.2833333333333334</v>
      </c>
      <c r="V215" s="3">
        <v>9.1111111111111107</v>
      </c>
      <c r="W215" s="3">
        <f>SUM(Table3[[#This Row],[RN Hours Contract]:[Med Aide Hours Contract]])</f>
        <v>7.3444444444444441</v>
      </c>
      <c r="X215" s="3">
        <v>1.3222222222222222</v>
      </c>
      <c r="Y215" s="3">
        <v>0</v>
      </c>
      <c r="Z215" s="3">
        <v>0</v>
      </c>
      <c r="AA215" s="3">
        <v>0.72777777777777775</v>
      </c>
      <c r="AB215" s="3">
        <v>0</v>
      </c>
      <c r="AC215" s="3">
        <v>5.2944444444444443</v>
      </c>
      <c r="AD215" s="3">
        <v>0</v>
      </c>
      <c r="AE215" s="3">
        <v>0</v>
      </c>
      <c r="AF215" t="s">
        <v>213</v>
      </c>
      <c r="AG215" s="13">
        <v>5</v>
      </c>
      <c r="AQ215"/>
    </row>
    <row r="216" spans="1:43" x14ac:dyDescent="0.2">
      <c r="A216" t="s">
        <v>352</v>
      </c>
      <c r="B216" t="s">
        <v>568</v>
      </c>
      <c r="C216" t="s">
        <v>875</v>
      </c>
      <c r="D216" t="s">
        <v>1021</v>
      </c>
      <c r="E216" s="3">
        <v>43.166666666666664</v>
      </c>
      <c r="F216" s="3">
        <f>Table3[[#This Row],[Total Hours Nurse Staffing]]/Table3[[#This Row],[MDS Census]]</f>
        <v>4.3497580437580439</v>
      </c>
      <c r="G216" s="3">
        <f>Table3[[#This Row],[Total Direct Care Staff Hours]]/Table3[[#This Row],[MDS Census]]</f>
        <v>4.1623063063063066</v>
      </c>
      <c r="H216" s="3">
        <f>Table3[[#This Row],[Total RN Hours (w/ Admin, DON)]]/Table3[[#This Row],[MDS Census]]</f>
        <v>0.85621106821106829</v>
      </c>
      <c r="I216" s="3">
        <f>Table3[[#This Row],[RN Hours (excl. Admin, DON)]]/Table3[[#This Row],[MDS Census]]</f>
        <v>0.68169369369369381</v>
      </c>
      <c r="J216" s="3">
        <f t="shared" si="4"/>
        <v>187.76455555555555</v>
      </c>
      <c r="K216" s="3">
        <f>SUM(Table3[[#This Row],[RN Hours (excl. Admin, DON)]], Table3[[#This Row],[LPN Hours (excl. Admin)]], Table3[[#This Row],[CNA Hours]], Table3[[#This Row],[NA TR Hours]], Table3[[#This Row],[Med Aide/Tech Hours]])</f>
        <v>179.67288888888888</v>
      </c>
      <c r="L216" s="3">
        <f>SUM(Table3[[#This Row],[RN Hours (excl. Admin, DON)]:[RN DON Hours]])</f>
        <v>36.959777777777781</v>
      </c>
      <c r="M216" s="3">
        <v>29.426444444444446</v>
      </c>
      <c r="N216" s="3">
        <v>1.8444444444444446</v>
      </c>
      <c r="O216" s="3">
        <v>5.6888888888888891</v>
      </c>
      <c r="P216" s="3">
        <f>SUM(Table3[[#This Row],[LPN Hours (excl. Admin)]:[LPN Admin Hours]])</f>
        <v>20.558666666666667</v>
      </c>
      <c r="Q216" s="3">
        <v>20.000333333333334</v>
      </c>
      <c r="R216" s="3">
        <v>0.55833333333333335</v>
      </c>
      <c r="S216" s="3">
        <f>SUM(Table3[[#This Row],[CNA Hours]], Table3[[#This Row],[NA TR Hours]], Table3[[#This Row],[Med Aide/Tech Hours]])</f>
        <v>130.24611111111111</v>
      </c>
      <c r="T216" s="3">
        <v>130.24611111111111</v>
      </c>
      <c r="U216" s="3">
        <v>0</v>
      </c>
      <c r="V216" s="3">
        <v>0</v>
      </c>
      <c r="W216" s="3">
        <f>SUM(Table3[[#This Row],[RN Hours Contract]:[Med Aide Hours Contract]])</f>
        <v>0</v>
      </c>
      <c r="X216" s="3">
        <v>0</v>
      </c>
      <c r="Y216" s="3">
        <v>0</v>
      </c>
      <c r="Z216" s="3">
        <v>0</v>
      </c>
      <c r="AA216" s="3">
        <v>0</v>
      </c>
      <c r="AB216" s="3">
        <v>0</v>
      </c>
      <c r="AC216" s="3">
        <v>0</v>
      </c>
      <c r="AD216" s="3">
        <v>0</v>
      </c>
      <c r="AE216" s="3">
        <v>0</v>
      </c>
      <c r="AF216" t="s">
        <v>214</v>
      </c>
      <c r="AG216" s="13">
        <v>5</v>
      </c>
      <c r="AQ216"/>
    </row>
    <row r="217" spans="1:43" x14ac:dyDescent="0.2">
      <c r="A217" t="s">
        <v>352</v>
      </c>
      <c r="B217" t="s">
        <v>569</v>
      </c>
      <c r="C217" t="s">
        <v>745</v>
      </c>
      <c r="D217" t="s">
        <v>973</v>
      </c>
      <c r="E217" s="3">
        <v>115.92222222222222</v>
      </c>
      <c r="F217" s="3">
        <f>Table3[[#This Row],[Total Hours Nurse Staffing]]/Table3[[#This Row],[MDS Census]]</f>
        <v>5.2119620435157676</v>
      </c>
      <c r="G217" s="3">
        <f>Table3[[#This Row],[Total Direct Care Staff Hours]]/Table3[[#This Row],[MDS Census]]</f>
        <v>4.7907505032109654</v>
      </c>
      <c r="H217" s="3">
        <f>Table3[[#This Row],[Total RN Hours (w/ Admin, DON)]]/Table3[[#This Row],[MDS Census]]</f>
        <v>1.0019888814339117</v>
      </c>
      <c r="I217" s="3">
        <f>Table3[[#This Row],[RN Hours (excl. Admin, DON)]]/Table3[[#This Row],[MDS Census]]</f>
        <v>0.64142624364995693</v>
      </c>
      <c r="J217" s="3">
        <f t="shared" si="4"/>
        <v>604.18222222222221</v>
      </c>
      <c r="K217" s="3">
        <f>SUM(Table3[[#This Row],[RN Hours (excl. Admin, DON)]], Table3[[#This Row],[LPN Hours (excl. Admin)]], Table3[[#This Row],[CNA Hours]], Table3[[#This Row],[NA TR Hours]], Table3[[#This Row],[Med Aide/Tech Hours]])</f>
        <v>555.35444444444443</v>
      </c>
      <c r="L217" s="3">
        <f>SUM(Table3[[#This Row],[RN Hours (excl. Admin, DON)]:[RN DON Hours]])</f>
        <v>116.15277777777779</v>
      </c>
      <c r="M217" s="3">
        <v>74.355555555555554</v>
      </c>
      <c r="N217" s="3">
        <v>36.880555555555553</v>
      </c>
      <c r="O217" s="3">
        <v>4.916666666666667</v>
      </c>
      <c r="P217" s="3">
        <f>SUM(Table3[[#This Row],[LPN Hours (excl. Admin)]:[LPN Admin Hours]])</f>
        <v>117.964</v>
      </c>
      <c r="Q217" s="3">
        <v>110.93344444444445</v>
      </c>
      <c r="R217" s="3">
        <v>7.0305555555555559</v>
      </c>
      <c r="S217" s="3">
        <f>SUM(Table3[[#This Row],[CNA Hours]], Table3[[#This Row],[NA TR Hours]], Table3[[#This Row],[Med Aide/Tech Hours]])</f>
        <v>370.06544444444444</v>
      </c>
      <c r="T217" s="3">
        <v>370.06544444444444</v>
      </c>
      <c r="U217" s="3">
        <v>0</v>
      </c>
      <c r="V217" s="3">
        <v>0</v>
      </c>
      <c r="W217" s="3">
        <f>SUM(Table3[[#This Row],[RN Hours Contract]:[Med Aide Hours Contract]])</f>
        <v>0</v>
      </c>
      <c r="X217" s="3">
        <v>0</v>
      </c>
      <c r="Y217" s="3">
        <v>0</v>
      </c>
      <c r="Z217" s="3">
        <v>0</v>
      </c>
      <c r="AA217" s="3">
        <v>0</v>
      </c>
      <c r="AB217" s="3">
        <v>0</v>
      </c>
      <c r="AC217" s="3">
        <v>0</v>
      </c>
      <c r="AD217" s="3">
        <v>0</v>
      </c>
      <c r="AE217" s="3">
        <v>0</v>
      </c>
      <c r="AF217" t="s">
        <v>215</v>
      </c>
      <c r="AG217" s="13">
        <v>5</v>
      </c>
      <c r="AQ217"/>
    </row>
    <row r="218" spans="1:43" x14ac:dyDescent="0.2">
      <c r="A218" t="s">
        <v>352</v>
      </c>
      <c r="B218" t="s">
        <v>570</v>
      </c>
      <c r="C218" t="s">
        <v>876</v>
      </c>
      <c r="D218" t="s">
        <v>1012</v>
      </c>
      <c r="E218" s="3">
        <v>62.022222222222226</v>
      </c>
      <c r="F218" s="3">
        <f>Table3[[#This Row],[Total Hours Nurse Staffing]]/Table3[[#This Row],[MDS Census]]</f>
        <v>5.8618774632748112</v>
      </c>
      <c r="G218" s="3">
        <f>Table3[[#This Row],[Total Direct Care Staff Hours]]/Table3[[#This Row],[MDS Census]]</f>
        <v>5.508643855249014</v>
      </c>
      <c r="H218" s="3">
        <f>Table3[[#This Row],[Total RN Hours (w/ Admin, DON)]]/Table3[[#This Row],[MDS Census]]</f>
        <v>0.99238624149050514</v>
      </c>
      <c r="I218" s="3">
        <f>Table3[[#This Row],[RN Hours (excl. Admin, DON)]]/Table3[[#This Row],[MDS Census]]</f>
        <v>0.63915263346470796</v>
      </c>
      <c r="J218" s="3">
        <f t="shared" si="4"/>
        <v>363.56666666666666</v>
      </c>
      <c r="K218" s="3">
        <f>SUM(Table3[[#This Row],[RN Hours (excl. Admin, DON)]], Table3[[#This Row],[LPN Hours (excl. Admin)]], Table3[[#This Row],[CNA Hours]], Table3[[#This Row],[NA TR Hours]], Table3[[#This Row],[Med Aide/Tech Hours]])</f>
        <v>341.6583333333333</v>
      </c>
      <c r="L218" s="3">
        <f>SUM(Table3[[#This Row],[RN Hours (excl. Admin, DON)]:[RN DON Hours]])</f>
        <v>61.55</v>
      </c>
      <c r="M218" s="3">
        <v>39.641666666666666</v>
      </c>
      <c r="N218" s="3">
        <v>17.241666666666667</v>
      </c>
      <c r="O218" s="3">
        <v>4.666666666666667</v>
      </c>
      <c r="P218" s="3">
        <f>SUM(Table3[[#This Row],[LPN Hours (excl. Admin)]:[LPN Admin Hours]])</f>
        <v>60.761111111111113</v>
      </c>
      <c r="Q218" s="3">
        <v>60.761111111111113</v>
      </c>
      <c r="R218" s="3">
        <v>0</v>
      </c>
      <c r="S218" s="3">
        <f>SUM(Table3[[#This Row],[CNA Hours]], Table3[[#This Row],[NA TR Hours]], Table3[[#This Row],[Med Aide/Tech Hours]])</f>
        <v>241.25555555555556</v>
      </c>
      <c r="T218" s="3">
        <v>216.39444444444445</v>
      </c>
      <c r="U218" s="3">
        <v>0</v>
      </c>
      <c r="V218" s="3">
        <v>24.861111111111111</v>
      </c>
      <c r="W218" s="3">
        <f>SUM(Table3[[#This Row],[RN Hours Contract]:[Med Aide Hours Contract]])</f>
        <v>0</v>
      </c>
      <c r="X218" s="3">
        <v>0</v>
      </c>
      <c r="Y218" s="3">
        <v>0</v>
      </c>
      <c r="Z218" s="3">
        <v>0</v>
      </c>
      <c r="AA218" s="3">
        <v>0</v>
      </c>
      <c r="AB218" s="3">
        <v>0</v>
      </c>
      <c r="AC218" s="3">
        <v>0</v>
      </c>
      <c r="AD218" s="3">
        <v>0</v>
      </c>
      <c r="AE218" s="3">
        <v>0</v>
      </c>
      <c r="AF218" t="s">
        <v>216</v>
      </c>
      <c r="AG218" s="13">
        <v>5</v>
      </c>
      <c r="AQ218"/>
    </row>
    <row r="219" spans="1:43" x14ac:dyDescent="0.2">
      <c r="A219" t="s">
        <v>352</v>
      </c>
      <c r="B219" t="s">
        <v>571</v>
      </c>
      <c r="C219" t="s">
        <v>877</v>
      </c>
      <c r="D219" t="s">
        <v>1013</v>
      </c>
      <c r="E219" s="3">
        <v>37.888888888888886</v>
      </c>
      <c r="F219" s="3">
        <f>Table3[[#This Row],[Total Hours Nurse Staffing]]/Table3[[#This Row],[MDS Census]]</f>
        <v>4.6302785923753671</v>
      </c>
      <c r="G219" s="3">
        <f>Table3[[#This Row],[Total Direct Care Staff Hours]]/Table3[[#This Row],[MDS Census]]</f>
        <v>4.392888563049854</v>
      </c>
      <c r="H219" s="3">
        <f>Table3[[#This Row],[Total RN Hours (w/ Admin, DON)]]/Table3[[#This Row],[MDS Census]]</f>
        <v>1.0292521994134898</v>
      </c>
      <c r="I219" s="3">
        <f>Table3[[#This Row],[RN Hours (excl. Admin, DON)]]/Table3[[#This Row],[MDS Census]]</f>
        <v>0.79186217008797655</v>
      </c>
      <c r="J219" s="3">
        <f t="shared" si="4"/>
        <v>175.4361111111111</v>
      </c>
      <c r="K219" s="3">
        <f>SUM(Table3[[#This Row],[RN Hours (excl. Admin, DON)]], Table3[[#This Row],[LPN Hours (excl. Admin)]], Table3[[#This Row],[CNA Hours]], Table3[[#This Row],[NA TR Hours]], Table3[[#This Row],[Med Aide/Tech Hours]])</f>
        <v>166.44166666666666</v>
      </c>
      <c r="L219" s="3">
        <f>SUM(Table3[[#This Row],[RN Hours (excl. Admin, DON)]:[RN DON Hours]])</f>
        <v>38.99722222222222</v>
      </c>
      <c r="M219" s="3">
        <v>30.002777777777776</v>
      </c>
      <c r="N219" s="3">
        <v>1.1111111111111112</v>
      </c>
      <c r="O219" s="3">
        <v>7.8833333333333337</v>
      </c>
      <c r="P219" s="3">
        <f>SUM(Table3[[#This Row],[LPN Hours (excl. Admin)]:[LPN Admin Hours]])</f>
        <v>28.669444444444444</v>
      </c>
      <c r="Q219" s="3">
        <v>28.669444444444444</v>
      </c>
      <c r="R219" s="3">
        <v>0</v>
      </c>
      <c r="S219" s="3">
        <f>SUM(Table3[[#This Row],[CNA Hours]], Table3[[#This Row],[NA TR Hours]], Table3[[#This Row],[Med Aide/Tech Hours]])</f>
        <v>107.76944444444445</v>
      </c>
      <c r="T219" s="3">
        <v>107.76944444444445</v>
      </c>
      <c r="U219" s="3">
        <v>0</v>
      </c>
      <c r="V219" s="3">
        <v>0</v>
      </c>
      <c r="W219" s="3">
        <f>SUM(Table3[[#This Row],[RN Hours Contract]:[Med Aide Hours Contract]])</f>
        <v>0</v>
      </c>
      <c r="X219" s="3">
        <v>0</v>
      </c>
      <c r="Y219" s="3">
        <v>0</v>
      </c>
      <c r="Z219" s="3">
        <v>0</v>
      </c>
      <c r="AA219" s="3">
        <v>0</v>
      </c>
      <c r="AB219" s="3">
        <v>0</v>
      </c>
      <c r="AC219" s="3">
        <v>0</v>
      </c>
      <c r="AD219" s="3">
        <v>0</v>
      </c>
      <c r="AE219" s="3">
        <v>0</v>
      </c>
      <c r="AF219" t="s">
        <v>217</v>
      </c>
      <c r="AG219" s="13">
        <v>5</v>
      </c>
      <c r="AQ219"/>
    </row>
    <row r="220" spans="1:43" x14ac:dyDescent="0.2">
      <c r="A220" t="s">
        <v>352</v>
      </c>
      <c r="B220" t="s">
        <v>572</v>
      </c>
      <c r="C220" t="s">
        <v>705</v>
      </c>
      <c r="D220" t="s">
        <v>945</v>
      </c>
      <c r="E220" s="3">
        <v>34.277777777777779</v>
      </c>
      <c r="F220" s="3">
        <f>Table3[[#This Row],[Total Hours Nurse Staffing]]/Table3[[#This Row],[MDS Census]]</f>
        <v>4.2019481361426259</v>
      </c>
      <c r="G220" s="3">
        <f>Table3[[#This Row],[Total Direct Care Staff Hours]]/Table3[[#This Row],[MDS Census]]</f>
        <v>3.8828654781199345</v>
      </c>
      <c r="H220" s="3">
        <f>Table3[[#This Row],[Total RN Hours (w/ Admin, DON)]]/Table3[[#This Row],[MDS Census]]</f>
        <v>1.206875202593193</v>
      </c>
      <c r="I220" s="3">
        <f>Table3[[#This Row],[RN Hours (excl. Admin, DON)]]/Table3[[#This Row],[MDS Census]]</f>
        <v>0.8877925445705025</v>
      </c>
      <c r="J220" s="3">
        <f t="shared" si="4"/>
        <v>144.03344444444446</v>
      </c>
      <c r="K220" s="3">
        <f>SUM(Table3[[#This Row],[RN Hours (excl. Admin, DON)]], Table3[[#This Row],[LPN Hours (excl. Admin)]], Table3[[#This Row],[CNA Hours]], Table3[[#This Row],[NA TR Hours]], Table3[[#This Row],[Med Aide/Tech Hours]])</f>
        <v>133.09599999999998</v>
      </c>
      <c r="L220" s="3">
        <f>SUM(Table3[[#This Row],[RN Hours (excl. Admin, DON)]:[RN DON Hours]])</f>
        <v>41.369000000000007</v>
      </c>
      <c r="M220" s="3">
        <v>30.431555555555558</v>
      </c>
      <c r="N220" s="3">
        <v>5.3374444444444453</v>
      </c>
      <c r="O220" s="3">
        <v>5.6</v>
      </c>
      <c r="P220" s="3">
        <f>SUM(Table3[[#This Row],[LPN Hours (excl. Admin)]:[LPN Admin Hours]])</f>
        <v>21.665333333333333</v>
      </c>
      <c r="Q220" s="3">
        <v>21.665333333333333</v>
      </c>
      <c r="R220" s="3">
        <v>0</v>
      </c>
      <c r="S220" s="3">
        <f>SUM(Table3[[#This Row],[CNA Hours]], Table3[[#This Row],[NA TR Hours]], Table3[[#This Row],[Med Aide/Tech Hours]])</f>
        <v>80.999111111111105</v>
      </c>
      <c r="T220" s="3">
        <v>73.892444444444436</v>
      </c>
      <c r="U220" s="3">
        <v>0</v>
      </c>
      <c r="V220" s="3">
        <v>7.1066666666666682</v>
      </c>
      <c r="W220" s="3">
        <f>SUM(Table3[[#This Row],[RN Hours Contract]:[Med Aide Hours Contract]])</f>
        <v>0</v>
      </c>
      <c r="X220" s="3">
        <v>0</v>
      </c>
      <c r="Y220" s="3">
        <v>0</v>
      </c>
      <c r="Z220" s="3">
        <v>0</v>
      </c>
      <c r="AA220" s="3">
        <v>0</v>
      </c>
      <c r="AB220" s="3">
        <v>0</v>
      </c>
      <c r="AC220" s="3">
        <v>0</v>
      </c>
      <c r="AD220" s="3">
        <v>0</v>
      </c>
      <c r="AE220" s="3">
        <v>0</v>
      </c>
      <c r="AF220" t="s">
        <v>218</v>
      </c>
      <c r="AG220" s="13">
        <v>5</v>
      </c>
      <c r="AQ220"/>
    </row>
    <row r="221" spans="1:43" x14ac:dyDescent="0.2">
      <c r="A221" t="s">
        <v>352</v>
      </c>
      <c r="B221" t="s">
        <v>573</v>
      </c>
      <c r="C221" t="s">
        <v>736</v>
      </c>
      <c r="D221" t="s">
        <v>980</v>
      </c>
      <c r="E221" s="3">
        <v>33.288888888888891</v>
      </c>
      <c r="F221" s="3">
        <f>Table3[[#This Row],[Total Hours Nurse Staffing]]/Table3[[#This Row],[MDS Census]]</f>
        <v>4.5894859813084112</v>
      </c>
      <c r="G221" s="3">
        <f>Table3[[#This Row],[Total Direct Care Staff Hours]]/Table3[[#This Row],[MDS Census]]</f>
        <v>4.4264018691588785</v>
      </c>
      <c r="H221" s="3">
        <f>Table3[[#This Row],[Total RN Hours (w/ Admin, DON)]]/Table3[[#This Row],[MDS Census]]</f>
        <v>0.74377503337783701</v>
      </c>
      <c r="I221" s="3">
        <f>Table3[[#This Row],[RN Hours (excl. Admin, DON)]]/Table3[[#This Row],[MDS Census]]</f>
        <v>0.58069092122830435</v>
      </c>
      <c r="J221" s="3">
        <f t="shared" si="4"/>
        <v>152.7788888888889</v>
      </c>
      <c r="K221" s="3">
        <f>SUM(Table3[[#This Row],[RN Hours (excl. Admin, DON)]], Table3[[#This Row],[LPN Hours (excl. Admin)]], Table3[[#This Row],[CNA Hours]], Table3[[#This Row],[NA TR Hours]], Table3[[#This Row],[Med Aide/Tech Hours]])</f>
        <v>147.35000000000002</v>
      </c>
      <c r="L221" s="3">
        <f>SUM(Table3[[#This Row],[RN Hours (excl. Admin, DON)]:[RN DON Hours]])</f>
        <v>24.759444444444444</v>
      </c>
      <c r="M221" s="3">
        <v>19.330555555555556</v>
      </c>
      <c r="N221" s="3">
        <v>5.4288888888888893</v>
      </c>
      <c r="O221" s="3">
        <v>0</v>
      </c>
      <c r="P221" s="3">
        <f>SUM(Table3[[#This Row],[LPN Hours (excl. Admin)]:[LPN Admin Hours]])</f>
        <v>20.93888888888889</v>
      </c>
      <c r="Q221" s="3">
        <v>20.93888888888889</v>
      </c>
      <c r="R221" s="3">
        <v>0</v>
      </c>
      <c r="S221" s="3">
        <f>SUM(Table3[[#This Row],[CNA Hours]], Table3[[#This Row],[NA TR Hours]], Table3[[#This Row],[Med Aide/Tech Hours]])</f>
        <v>107.08055555555556</v>
      </c>
      <c r="T221" s="3">
        <v>88.791666666666671</v>
      </c>
      <c r="U221" s="3">
        <v>0</v>
      </c>
      <c r="V221" s="3">
        <v>18.288888888888888</v>
      </c>
      <c r="W221" s="3">
        <f>SUM(Table3[[#This Row],[RN Hours Contract]:[Med Aide Hours Contract]])</f>
        <v>0</v>
      </c>
      <c r="X221" s="3">
        <v>0</v>
      </c>
      <c r="Y221" s="3">
        <v>0</v>
      </c>
      <c r="Z221" s="3">
        <v>0</v>
      </c>
      <c r="AA221" s="3">
        <v>0</v>
      </c>
      <c r="AB221" s="3">
        <v>0</v>
      </c>
      <c r="AC221" s="3">
        <v>0</v>
      </c>
      <c r="AD221" s="3">
        <v>0</v>
      </c>
      <c r="AE221" s="3">
        <v>0</v>
      </c>
      <c r="AF221" t="s">
        <v>219</v>
      </c>
      <c r="AG221" s="13">
        <v>5</v>
      </c>
      <c r="AQ221"/>
    </row>
    <row r="222" spans="1:43" x14ac:dyDescent="0.2">
      <c r="A222" t="s">
        <v>352</v>
      </c>
      <c r="B222" t="s">
        <v>574</v>
      </c>
      <c r="C222" t="s">
        <v>878</v>
      </c>
      <c r="D222" t="s">
        <v>977</v>
      </c>
      <c r="E222" s="3">
        <v>47.022222222222226</v>
      </c>
      <c r="F222" s="3">
        <f>Table3[[#This Row],[Total Hours Nurse Staffing]]/Table3[[#This Row],[MDS Census]]</f>
        <v>3.8474716446124764</v>
      </c>
      <c r="G222" s="3">
        <f>Table3[[#This Row],[Total Direct Care Staff Hours]]/Table3[[#This Row],[MDS Census]]</f>
        <v>3.423735822306238</v>
      </c>
      <c r="H222" s="3">
        <f>Table3[[#This Row],[Total RN Hours (w/ Admin, DON)]]/Table3[[#This Row],[MDS Census]]</f>
        <v>0.9713492438563327</v>
      </c>
      <c r="I222" s="3">
        <f>Table3[[#This Row],[RN Hours (excl. Admin, DON)]]/Table3[[#This Row],[MDS Census]]</f>
        <v>0.54761342155009451</v>
      </c>
      <c r="J222" s="3">
        <f t="shared" si="4"/>
        <v>180.91666666666669</v>
      </c>
      <c r="K222" s="3">
        <f>SUM(Table3[[#This Row],[RN Hours (excl. Admin, DON)]], Table3[[#This Row],[LPN Hours (excl. Admin)]], Table3[[#This Row],[CNA Hours]], Table3[[#This Row],[NA TR Hours]], Table3[[#This Row],[Med Aide/Tech Hours]])</f>
        <v>160.99166666666667</v>
      </c>
      <c r="L222" s="3">
        <f>SUM(Table3[[#This Row],[RN Hours (excl. Admin, DON)]:[RN DON Hours]])</f>
        <v>45.675000000000004</v>
      </c>
      <c r="M222" s="3">
        <v>25.75</v>
      </c>
      <c r="N222" s="3">
        <v>15.958333333333334</v>
      </c>
      <c r="O222" s="3">
        <v>3.9666666666666668</v>
      </c>
      <c r="P222" s="3">
        <f>SUM(Table3[[#This Row],[LPN Hours (excl. Admin)]:[LPN Admin Hours]])</f>
        <v>25.841666666666665</v>
      </c>
      <c r="Q222" s="3">
        <v>25.841666666666665</v>
      </c>
      <c r="R222" s="3">
        <v>0</v>
      </c>
      <c r="S222" s="3">
        <f>SUM(Table3[[#This Row],[CNA Hours]], Table3[[#This Row],[NA TR Hours]], Table3[[#This Row],[Med Aide/Tech Hours]])</f>
        <v>109.4</v>
      </c>
      <c r="T222" s="3">
        <v>82.469444444444449</v>
      </c>
      <c r="U222" s="3">
        <v>4.9083333333333332</v>
      </c>
      <c r="V222" s="3">
        <v>22.022222222222222</v>
      </c>
      <c r="W222" s="3">
        <f>SUM(Table3[[#This Row],[RN Hours Contract]:[Med Aide Hours Contract]])</f>
        <v>13.447222222222221</v>
      </c>
      <c r="X222" s="3">
        <v>6.7388888888888889</v>
      </c>
      <c r="Y222" s="3">
        <v>0</v>
      </c>
      <c r="Z222" s="3">
        <v>0</v>
      </c>
      <c r="AA222" s="3">
        <v>2.5055555555555555</v>
      </c>
      <c r="AB222" s="3">
        <v>0</v>
      </c>
      <c r="AC222" s="3">
        <v>4.2027777777777775</v>
      </c>
      <c r="AD222" s="3">
        <v>0</v>
      </c>
      <c r="AE222" s="3">
        <v>0</v>
      </c>
      <c r="AF222" t="s">
        <v>220</v>
      </c>
      <c r="AG222" s="13">
        <v>5</v>
      </c>
      <c r="AQ222"/>
    </row>
    <row r="223" spans="1:43" x14ac:dyDescent="0.2">
      <c r="A223" t="s">
        <v>352</v>
      </c>
      <c r="B223" t="s">
        <v>575</v>
      </c>
      <c r="C223" t="s">
        <v>744</v>
      </c>
      <c r="D223" t="s">
        <v>975</v>
      </c>
      <c r="E223" s="3">
        <v>99.388888888888886</v>
      </c>
      <c r="F223" s="3">
        <f>Table3[[#This Row],[Total Hours Nurse Staffing]]/Table3[[#This Row],[MDS Census]]</f>
        <v>4.8497976523197321</v>
      </c>
      <c r="G223" s="3">
        <f>Table3[[#This Row],[Total Direct Care Staff Hours]]/Table3[[#This Row],[MDS Census]]</f>
        <v>4.2568105086640582</v>
      </c>
      <c r="H223" s="3">
        <f>Table3[[#This Row],[Total RN Hours (w/ Admin, DON)]]/Table3[[#This Row],[MDS Census]]</f>
        <v>1.2399150363331473</v>
      </c>
      <c r="I223" s="3">
        <f>Table3[[#This Row],[RN Hours (excl. Admin, DON)]]/Table3[[#This Row],[MDS Census]]</f>
        <v>0.70047736165455576</v>
      </c>
      <c r="J223" s="3">
        <f t="shared" si="4"/>
        <v>482.01600000000002</v>
      </c>
      <c r="K223" s="3">
        <f>SUM(Table3[[#This Row],[RN Hours (excl. Admin, DON)]], Table3[[#This Row],[LPN Hours (excl. Admin)]], Table3[[#This Row],[CNA Hours]], Table3[[#This Row],[NA TR Hours]], Table3[[#This Row],[Med Aide/Tech Hours]])</f>
        <v>423.0796666666667</v>
      </c>
      <c r="L223" s="3">
        <f>SUM(Table3[[#This Row],[RN Hours (excl. Admin, DON)]:[RN DON Hours]])</f>
        <v>123.23377777777779</v>
      </c>
      <c r="M223" s="3">
        <v>69.619666666666674</v>
      </c>
      <c r="N223" s="3">
        <v>49.080777777777783</v>
      </c>
      <c r="O223" s="3">
        <v>4.5333333333333332</v>
      </c>
      <c r="P223" s="3">
        <f>SUM(Table3[[#This Row],[LPN Hours (excl. Admin)]:[LPN Admin Hours]])</f>
        <v>95.491666666666674</v>
      </c>
      <c r="Q223" s="3">
        <v>90.169444444444451</v>
      </c>
      <c r="R223" s="3">
        <v>5.322222222222222</v>
      </c>
      <c r="S223" s="3">
        <f>SUM(Table3[[#This Row],[CNA Hours]], Table3[[#This Row],[NA TR Hours]], Table3[[#This Row],[Med Aide/Tech Hours]])</f>
        <v>263.29055555555556</v>
      </c>
      <c r="T223" s="3">
        <v>261.72666666666669</v>
      </c>
      <c r="U223" s="3">
        <v>0</v>
      </c>
      <c r="V223" s="3">
        <v>1.5638888888888889</v>
      </c>
      <c r="W223" s="3">
        <f>SUM(Table3[[#This Row],[RN Hours Contract]:[Med Aide Hours Contract]])</f>
        <v>12.4</v>
      </c>
      <c r="X223" s="3">
        <v>1.8444444444444446</v>
      </c>
      <c r="Y223" s="3">
        <v>3.6722222222222221</v>
      </c>
      <c r="Z223" s="3">
        <v>0</v>
      </c>
      <c r="AA223" s="3">
        <v>0</v>
      </c>
      <c r="AB223" s="3">
        <v>0</v>
      </c>
      <c r="AC223" s="3">
        <v>6.8833333333333337</v>
      </c>
      <c r="AD223" s="3">
        <v>0</v>
      </c>
      <c r="AE223" s="3">
        <v>0</v>
      </c>
      <c r="AF223" t="s">
        <v>221</v>
      </c>
      <c r="AG223" s="13">
        <v>5</v>
      </c>
      <c r="AQ223"/>
    </row>
    <row r="224" spans="1:43" x14ac:dyDescent="0.2">
      <c r="A224" t="s">
        <v>352</v>
      </c>
      <c r="B224" t="s">
        <v>576</v>
      </c>
      <c r="C224" t="s">
        <v>761</v>
      </c>
      <c r="D224" t="s">
        <v>948</v>
      </c>
      <c r="E224" s="3">
        <v>103.97777777777777</v>
      </c>
      <c r="F224" s="3">
        <f>Table3[[#This Row],[Total Hours Nurse Staffing]]/Table3[[#This Row],[MDS Census]]</f>
        <v>5.0834665526821974</v>
      </c>
      <c r="G224" s="3">
        <f>Table3[[#This Row],[Total Direct Care Staff Hours]]/Table3[[#This Row],[MDS Census]]</f>
        <v>4.7300566360333409</v>
      </c>
      <c r="H224" s="3">
        <f>Table3[[#This Row],[Total RN Hours (w/ Admin, DON)]]/Table3[[#This Row],[MDS Census]]</f>
        <v>0.81070100448813853</v>
      </c>
      <c r="I224" s="3">
        <f>Table3[[#This Row],[RN Hours (excl. Admin, DON)]]/Table3[[#This Row],[MDS Census]]</f>
        <v>0.45729108783928191</v>
      </c>
      <c r="J224" s="3">
        <f t="shared" si="4"/>
        <v>528.5675555555556</v>
      </c>
      <c r="K224" s="3">
        <f>SUM(Table3[[#This Row],[RN Hours (excl. Admin, DON)]], Table3[[#This Row],[LPN Hours (excl. Admin)]], Table3[[#This Row],[CNA Hours]], Table3[[#This Row],[NA TR Hours]], Table3[[#This Row],[Med Aide/Tech Hours]])</f>
        <v>491.82077777777778</v>
      </c>
      <c r="L224" s="3">
        <f>SUM(Table3[[#This Row],[RN Hours (excl. Admin, DON)]:[RN DON Hours]])</f>
        <v>84.294888888888892</v>
      </c>
      <c r="M224" s="3">
        <v>47.548111111111112</v>
      </c>
      <c r="N224" s="3">
        <v>32.035666666666664</v>
      </c>
      <c r="O224" s="3">
        <v>4.7111111111111112</v>
      </c>
      <c r="P224" s="3">
        <f>SUM(Table3[[#This Row],[LPN Hours (excl. Admin)]:[LPN Admin Hours]])</f>
        <v>62.729666666666667</v>
      </c>
      <c r="Q224" s="3">
        <v>62.729666666666667</v>
      </c>
      <c r="R224" s="3">
        <v>0</v>
      </c>
      <c r="S224" s="3">
        <f>SUM(Table3[[#This Row],[CNA Hours]], Table3[[#This Row],[NA TR Hours]], Table3[[#This Row],[Med Aide/Tech Hours]])</f>
        <v>381.54300000000001</v>
      </c>
      <c r="T224" s="3">
        <v>337.54477777777777</v>
      </c>
      <c r="U224" s="3">
        <v>0</v>
      </c>
      <c r="V224" s="3">
        <v>43.998222222222218</v>
      </c>
      <c r="W224" s="3">
        <f>SUM(Table3[[#This Row],[RN Hours Contract]:[Med Aide Hours Contract]])</f>
        <v>0</v>
      </c>
      <c r="X224" s="3">
        <v>0</v>
      </c>
      <c r="Y224" s="3">
        <v>0</v>
      </c>
      <c r="Z224" s="3">
        <v>0</v>
      </c>
      <c r="AA224" s="3">
        <v>0</v>
      </c>
      <c r="AB224" s="3">
        <v>0</v>
      </c>
      <c r="AC224" s="3">
        <v>0</v>
      </c>
      <c r="AD224" s="3">
        <v>0</v>
      </c>
      <c r="AE224" s="3">
        <v>0</v>
      </c>
      <c r="AF224" t="s">
        <v>222</v>
      </c>
      <c r="AG224" s="13">
        <v>5</v>
      </c>
      <c r="AQ224"/>
    </row>
    <row r="225" spans="1:43" x14ac:dyDescent="0.2">
      <c r="A225" t="s">
        <v>352</v>
      </c>
      <c r="B225" t="s">
        <v>577</v>
      </c>
      <c r="C225" t="s">
        <v>879</v>
      </c>
      <c r="D225" t="s">
        <v>975</v>
      </c>
      <c r="E225" s="3">
        <v>92.9</v>
      </c>
      <c r="F225" s="3">
        <f>Table3[[#This Row],[Total Hours Nurse Staffing]]/Table3[[#This Row],[MDS Census]]</f>
        <v>4.218544432484153</v>
      </c>
      <c r="G225" s="3">
        <f>Table3[[#This Row],[Total Direct Care Staff Hours]]/Table3[[#This Row],[MDS Census]]</f>
        <v>3.9286269584977869</v>
      </c>
      <c r="H225" s="3">
        <f>Table3[[#This Row],[Total RN Hours (w/ Admin, DON)]]/Table3[[#This Row],[MDS Census]]</f>
        <v>1.0241597894988637</v>
      </c>
      <c r="I225" s="3">
        <f>Table3[[#This Row],[RN Hours (excl. Admin, DON)]]/Table3[[#This Row],[MDS Census]]</f>
        <v>0.73424231551249841</v>
      </c>
      <c r="J225" s="3">
        <f t="shared" si="4"/>
        <v>391.90277777777783</v>
      </c>
      <c r="K225" s="3">
        <f>SUM(Table3[[#This Row],[RN Hours (excl. Admin, DON)]], Table3[[#This Row],[LPN Hours (excl. Admin)]], Table3[[#This Row],[CNA Hours]], Table3[[#This Row],[NA TR Hours]], Table3[[#This Row],[Med Aide/Tech Hours]])</f>
        <v>364.96944444444443</v>
      </c>
      <c r="L225" s="3">
        <f>SUM(Table3[[#This Row],[RN Hours (excl. Admin, DON)]:[RN DON Hours]])</f>
        <v>95.144444444444446</v>
      </c>
      <c r="M225" s="3">
        <v>68.211111111111109</v>
      </c>
      <c r="N225" s="3">
        <v>21.511111111111113</v>
      </c>
      <c r="O225" s="3">
        <v>5.4222222222222225</v>
      </c>
      <c r="P225" s="3">
        <f>SUM(Table3[[#This Row],[LPN Hours (excl. Admin)]:[LPN Admin Hours]])</f>
        <v>62.288888888888891</v>
      </c>
      <c r="Q225" s="3">
        <v>62.288888888888891</v>
      </c>
      <c r="R225" s="3">
        <v>0</v>
      </c>
      <c r="S225" s="3">
        <f>SUM(Table3[[#This Row],[CNA Hours]], Table3[[#This Row],[NA TR Hours]], Table3[[#This Row],[Med Aide/Tech Hours]])</f>
        <v>234.46944444444446</v>
      </c>
      <c r="T225" s="3">
        <v>219.35277777777779</v>
      </c>
      <c r="U225" s="3">
        <v>0</v>
      </c>
      <c r="V225" s="3">
        <v>15.116666666666667</v>
      </c>
      <c r="W225" s="3">
        <f>SUM(Table3[[#This Row],[RN Hours Contract]:[Med Aide Hours Contract]])</f>
        <v>0</v>
      </c>
      <c r="X225" s="3">
        <v>0</v>
      </c>
      <c r="Y225" s="3">
        <v>0</v>
      </c>
      <c r="Z225" s="3">
        <v>0</v>
      </c>
      <c r="AA225" s="3">
        <v>0</v>
      </c>
      <c r="AB225" s="3">
        <v>0</v>
      </c>
      <c r="AC225" s="3">
        <v>0</v>
      </c>
      <c r="AD225" s="3">
        <v>0</v>
      </c>
      <c r="AE225" s="3">
        <v>0</v>
      </c>
      <c r="AF225" t="s">
        <v>223</v>
      </c>
      <c r="AG225" s="13">
        <v>5</v>
      </c>
      <c r="AQ225"/>
    </row>
    <row r="226" spans="1:43" x14ac:dyDescent="0.2">
      <c r="A226" t="s">
        <v>352</v>
      </c>
      <c r="B226" t="s">
        <v>578</v>
      </c>
      <c r="C226" t="s">
        <v>876</v>
      </c>
      <c r="D226" t="s">
        <v>1012</v>
      </c>
      <c r="E226" s="3">
        <v>84.155555555555551</v>
      </c>
      <c r="F226" s="3">
        <f>Table3[[#This Row],[Total Hours Nurse Staffing]]/Table3[[#This Row],[MDS Census]]</f>
        <v>3.8438447319778191</v>
      </c>
      <c r="G226" s="3">
        <f>Table3[[#This Row],[Total Direct Care Staff Hours]]/Table3[[#This Row],[MDS Census]]</f>
        <v>3.6597940322154745</v>
      </c>
      <c r="H226" s="3">
        <f>Table3[[#This Row],[Total RN Hours (w/ Admin, DON)]]/Table3[[#This Row],[MDS Census]]</f>
        <v>0.9461645101663585</v>
      </c>
      <c r="I226" s="3">
        <f>Table3[[#This Row],[RN Hours (excl. Admin, DON)]]/Table3[[#This Row],[MDS Census]]</f>
        <v>0.76211381040401371</v>
      </c>
      <c r="J226" s="3">
        <f t="shared" si="4"/>
        <v>323.4808888888889</v>
      </c>
      <c r="K226" s="3">
        <f>SUM(Table3[[#This Row],[RN Hours (excl. Admin, DON)]], Table3[[#This Row],[LPN Hours (excl. Admin)]], Table3[[#This Row],[CNA Hours]], Table3[[#This Row],[NA TR Hours]], Table3[[#This Row],[Med Aide/Tech Hours]])</f>
        <v>307.99200000000002</v>
      </c>
      <c r="L226" s="3">
        <f>SUM(Table3[[#This Row],[RN Hours (excl. Admin, DON)]:[RN DON Hours]])</f>
        <v>79.624999999999986</v>
      </c>
      <c r="M226" s="3">
        <v>64.136111111111106</v>
      </c>
      <c r="N226" s="3">
        <v>9.8000000000000007</v>
      </c>
      <c r="O226" s="3">
        <v>5.6888888888888891</v>
      </c>
      <c r="P226" s="3">
        <f>SUM(Table3[[#This Row],[LPN Hours (excl. Admin)]:[LPN Admin Hours]])</f>
        <v>27.113888888888887</v>
      </c>
      <c r="Q226" s="3">
        <v>27.113888888888887</v>
      </c>
      <c r="R226" s="3">
        <v>0</v>
      </c>
      <c r="S226" s="3">
        <f>SUM(Table3[[#This Row],[CNA Hours]], Table3[[#This Row],[NA TR Hours]], Table3[[#This Row],[Med Aide/Tech Hours]])</f>
        <v>216.74200000000002</v>
      </c>
      <c r="T226" s="3">
        <v>140.00866666666667</v>
      </c>
      <c r="U226" s="3">
        <v>0</v>
      </c>
      <c r="V226" s="3">
        <v>76.733333333333334</v>
      </c>
      <c r="W226" s="3">
        <f>SUM(Table3[[#This Row],[RN Hours Contract]:[Med Aide Hours Contract]])</f>
        <v>0</v>
      </c>
      <c r="X226" s="3">
        <v>0</v>
      </c>
      <c r="Y226" s="3">
        <v>0</v>
      </c>
      <c r="Z226" s="3">
        <v>0</v>
      </c>
      <c r="AA226" s="3">
        <v>0</v>
      </c>
      <c r="AB226" s="3">
        <v>0</v>
      </c>
      <c r="AC226" s="3">
        <v>0</v>
      </c>
      <c r="AD226" s="3">
        <v>0</v>
      </c>
      <c r="AE226" s="3">
        <v>0</v>
      </c>
      <c r="AF226" t="s">
        <v>224</v>
      </c>
      <c r="AG226" s="13">
        <v>5</v>
      </c>
      <c r="AQ226"/>
    </row>
    <row r="227" spans="1:43" x14ac:dyDescent="0.2">
      <c r="A227" t="s">
        <v>352</v>
      </c>
      <c r="B227" t="s">
        <v>579</v>
      </c>
      <c r="C227" t="s">
        <v>880</v>
      </c>
      <c r="D227" t="s">
        <v>1015</v>
      </c>
      <c r="E227" s="3">
        <v>15.655555555555555</v>
      </c>
      <c r="F227" s="3">
        <f>Table3[[#This Row],[Total Hours Nurse Staffing]]/Table3[[#This Row],[MDS Census]]</f>
        <v>4.1860468417317245</v>
      </c>
      <c r="G227" s="3">
        <f>Table3[[#This Row],[Total Direct Care Staff Hours]]/Table3[[#This Row],[MDS Census]]</f>
        <v>3.7720652945351314</v>
      </c>
      <c r="H227" s="3">
        <f>Table3[[#This Row],[Total RN Hours (w/ Admin, DON)]]/Table3[[#This Row],[MDS Census]]</f>
        <v>1.5032363378282469</v>
      </c>
      <c r="I227" s="3">
        <f>Table3[[#This Row],[RN Hours (excl. Admin, DON)]]/Table3[[#This Row],[MDS Census]]</f>
        <v>1.0892547906316536</v>
      </c>
      <c r="J227" s="3">
        <f t="shared" si="4"/>
        <v>65.534888888888887</v>
      </c>
      <c r="K227" s="3">
        <f>SUM(Table3[[#This Row],[RN Hours (excl. Admin, DON)]], Table3[[#This Row],[LPN Hours (excl. Admin)]], Table3[[#This Row],[CNA Hours]], Table3[[#This Row],[NA TR Hours]], Table3[[#This Row],[Med Aide/Tech Hours]])</f>
        <v>59.053777777777775</v>
      </c>
      <c r="L227" s="3">
        <f>SUM(Table3[[#This Row],[RN Hours (excl. Admin, DON)]:[RN DON Hours]])</f>
        <v>23.533999999999999</v>
      </c>
      <c r="M227" s="3">
        <v>17.052888888888887</v>
      </c>
      <c r="N227" s="3">
        <v>0</v>
      </c>
      <c r="O227" s="3">
        <v>6.4811111111111108</v>
      </c>
      <c r="P227" s="3">
        <f>SUM(Table3[[#This Row],[LPN Hours (excl. Admin)]:[LPN Admin Hours]])</f>
        <v>8.8494444444444458</v>
      </c>
      <c r="Q227" s="3">
        <v>8.8494444444444458</v>
      </c>
      <c r="R227" s="3">
        <v>0</v>
      </c>
      <c r="S227" s="3">
        <f>SUM(Table3[[#This Row],[CNA Hours]], Table3[[#This Row],[NA TR Hours]], Table3[[#This Row],[Med Aide/Tech Hours]])</f>
        <v>33.151444444444444</v>
      </c>
      <c r="T227" s="3">
        <v>33.151444444444444</v>
      </c>
      <c r="U227" s="3">
        <v>0</v>
      </c>
      <c r="V227" s="3">
        <v>0</v>
      </c>
      <c r="W227" s="3">
        <f>SUM(Table3[[#This Row],[RN Hours Contract]:[Med Aide Hours Contract]])</f>
        <v>36.447111111111113</v>
      </c>
      <c r="X227" s="3">
        <v>14.165666666666668</v>
      </c>
      <c r="Y227" s="3">
        <v>0</v>
      </c>
      <c r="Z227" s="3">
        <v>0</v>
      </c>
      <c r="AA227" s="3">
        <v>8.3494444444444458</v>
      </c>
      <c r="AB227" s="3">
        <v>0</v>
      </c>
      <c r="AC227" s="3">
        <v>13.932</v>
      </c>
      <c r="AD227" s="3">
        <v>0</v>
      </c>
      <c r="AE227" s="3">
        <v>0</v>
      </c>
      <c r="AF227" t="s">
        <v>225</v>
      </c>
      <c r="AG227" s="13">
        <v>5</v>
      </c>
      <c r="AQ227"/>
    </row>
    <row r="228" spans="1:43" x14ac:dyDescent="0.2">
      <c r="A228" t="s">
        <v>352</v>
      </c>
      <c r="B228" t="s">
        <v>580</v>
      </c>
      <c r="C228" t="s">
        <v>881</v>
      </c>
      <c r="D228" t="s">
        <v>956</v>
      </c>
      <c r="E228" s="3">
        <v>22.444444444444443</v>
      </c>
      <c r="F228" s="3">
        <f>Table3[[#This Row],[Total Hours Nurse Staffing]]/Table3[[#This Row],[MDS Census]]</f>
        <v>7.2221534653465351</v>
      </c>
      <c r="G228" s="3">
        <f>Table3[[#This Row],[Total Direct Care Staff Hours]]/Table3[[#This Row],[MDS Census]]</f>
        <v>6.7607673267326742</v>
      </c>
      <c r="H228" s="3">
        <f>Table3[[#This Row],[Total RN Hours (w/ Admin, DON)]]/Table3[[#This Row],[MDS Census]]</f>
        <v>1.3595297029702971</v>
      </c>
      <c r="I228" s="3">
        <f>Table3[[#This Row],[RN Hours (excl. Admin, DON)]]/Table3[[#This Row],[MDS Census]]</f>
        <v>0.89814356435643583</v>
      </c>
      <c r="J228" s="3">
        <f t="shared" si="4"/>
        <v>162.09722222222223</v>
      </c>
      <c r="K228" s="3">
        <f>SUM(Table3[[#This Row],[RN Hours (excl. Admin, DON)]], Table3[[#This Row],[LPN Hours (excl. Admin)]], Table3[[#This Row],[CNA Hours]], Table3[[#This Row],[NA TR Hours]], Table3[[#This Row],[Med Aide/Tech Hours]])</f>
        <v>151.74166666666667</v>
      </c>
      <c r="L228" s="3">
        <f>SUM(Table3[[#This Row],[RN Hours (excl. Admin, DON)]:[RN DON Hours]])</f>
        <v>30.513888888888889</v>
      </c>
      <c r="M228" s="3">
        <v>20.158333333333335</v>
      </c>
      <c r="N228" s="3">
        <v>5.3166666666666664</v>
      </c>
      <c r="O228" s="3">
        <v>5.0388888888888888</v>
      </c>
      <c r="P228" s="3">
        <f>SUM(Table3[[#This Row],[LPN Hours (excl. Admin)]:[LPN Admin Hours]])</f>
        <v>54.833333333333336</v>
      </c>
      <c r="Q228" s="3">
        <v>54.833333333333336</v>
      </c>
      <c r="R228" s="3">
        <v>0</v>
      </c>
      <c r="S228" s="3">
        <f>SUM(Table3[[#This Row],[CNA Hours]], Table3[[#This Row],[NA TR Hours]], Table3[[#This Row],[Med Aide/Tech Hours]])</f>
        <v>76.75</v>
      </c>
      <c r="T228" s="3">
        <v>73.680555555555557</v>
      </c>
      <c r="U228" s="3">
        <v>0</v>
      </c>
      <c r="V228" s="3">
        <v>3.0694444444444446</v>
      </c>
      <c r="W228" s="3">
        <f>SUM(Table3[[#This Row],[RN Hours Contract]:[Med Aide Hours Contract]])</f>
        <v>0</v>
      </c>
      <c r="X228" s="3">
        <v>0</v>
      </c>
      <c r="Y228" s="3">
        <v>0</v>
      </c>
      <c r="Z228" s="3">
        <v>0</v>
      </c>
      <c r="AA228" s="3">
        <v>0</v>
      </c>
      <c r="AB228" s="3">
        <v>0</v>
      </c>
      <c r="AC228" s="3">
        <v>0</v>
      </c>
      <c r="AD228" s="3">
        <v>0</v>
      </c>
      <c r="AE228" s="3">
        <v>0</v>
      </c>
      <c r="AF228" t="s">
        <v>226</v>
      </c>
      <c r="AG228" s="13">
        <v>5</v>
      </c>
      <c r="AQ228"/>
    </row>
    <row r="229" spans="1:43" x14ac:dyDescent="0.2">
      <c r="A229" t="s">
        <v>352</v>
      </c>
      <c r="B229" t="s">
        <v>581</v>
      </c>
      <c r="C229" t="s">
        <v>882</v>
      </c>
      <c r="D229" t="s">
        <v>953</v>
      </c>
      <c r="E229" s="3">
        <v>39.855555555555554</v>
      </c>
      <c r="F229" s="3">
        <f>Table3[[#This Row],[Total Hours Nurse Staffing]]/Table3[[#This Row],[MDS Census]]</f>
        <v>3.8722693058265958</v>
      </c>
      <c r="G229" s="3">
        <f>Table3[[#This Row],[Total Direct Care Staff Hours]]/Table3[[#This Row],[MDS Census]]</f>
        <v>3.7351630889322553</v>
      </c>
      <c r="H229" s="3">
        <f>Table3[[#This Row],[Total RN Hours (w/ Admin, DON)]]/Table3[[#This Row],[MDS Census]]</f>
        <v>0.64109283523836069</v>
      </c>
      <c r="I229" s="3">
        <f>Table3[[#This Row],[RN Hours (excl. Admin, DON)]]/Table3[[#This Row],[MDS Census]]</f>
        <v>0.50398661834402003</v>
      </c>
      <c r="J229" s="3">
        <f t="shared" si="4"/>
        <v>154.33144444444443</v>
      </c>
      <c r="K229" s="3">
        <f>SUM(Table3[[#This Row],[RN Hours (excl. Admin, DON)]], Table3[[#This Row],[LPN Hours (excl. Admin)]], Table3[[#This Row],[CNA Hours]], Table3[[#This Row],[NA TR Hours]], Table3[[#This Row],[Med Aide/Tech Hours]])</f>
        <v>148.86699999999999</v>
      </c>
      <c r="L229" s="3">
        <f>SUM(Table3[[#This Row],[RN Hours (excl. Admin, DON)]:[RN DON Hours]])</f>
        <v>25.551111111111108</v>
      </c>
      <c r="M229" s="3">
        <v>20.086666666666666</v>
      </c>
      <c r="N229" s="3">
        <v>5.4644444444444433</v>
      </c>
      <c r="O229" s="3">
        <v>0</v>
      </c>
      <c r="P229" s="3">
        <f>SUM(Table3[[#This Row],[LPN Hours (excl. Admin)]:[LPN Admin Hours]])</f>
        <v>24.014444444444447</v>
      </c>
      <c r="Q229" s="3">
        <v>24.014444444444447</v>
      </c>
      <c r="R229" s="3">
        <v>0</v>
      </c>
      <c r="S229" s="3">
        <f>SUM(Table3[[#This Row],[CNA Hours]], Table3[[#This Row],[NA TR Hours]], Table3[[#This Row],[Med Aide/Tech Hours]])</f>
        <v>104.76588888888888</v>
      </c>
      <c r="T229" s="3">
        <v>93.606999999999985</v>
      </c>
      <c r="U229" s="3">
        <v>0</v>
      </c>
      <c r="V229" s="3">
        <v>11.158888888888891</v>
      </c>
      <c r="W229" s="3">
        <f>SUM(Table3[[#This Row],[RN Hours Contract]:[Med Aide Hours Contract]])</f>
        <v>14.944444444444445</v>
      </c>
      <c r="X229" s="3">
        <v>2.0444444444444443</v>
      </c>
      <c r="Y229" s="3">
        <v>0</v>
      </c>
      <c r="Z229" s="3">
        <v>0</v>
      </c>
      <c r="AA229" s="3">
        <v>0</v>
      </c>
      <c r="AB229" s="3">
        <v>0</v>
      </c>
      <c r="AC229" s="3">
        <v>12.9</v>
      </c>
      <c r="AD229" s="3">
        <v>0</v>
      </c>
      <c r="AE229" s="3">
        <v>0</v>
      </c>
      <c r="AF229" t="s">
        <v>227</v>
      </c>
      <c r="AG229" s="13">
        <v>5</v>
      </c>
      <c r="AQ229"/>
    </row>
    <row r="230" spans="1:43" x14ac:dyDescent="0.2">
      <c r="A230" t="s">
        <v>352</v>
      </c>
      <c r="B230" t="s">
        <v>582</v>
      </c>
      <c r="C230" t="s">
        <v>883</v>
      </c>
      <c r="D230" t="s">
        <v>991</v>
      </c>
      <c r="E230" s="3">
        <v>27.766666666666666</v>
      </c>
      <c r="F230" s="3">
        <f>Table3[[#This Row],[Total Hours Nurse Staffing]]/Table3[[#This Row],[MDS Census]]</f>
        <v>3.3160944377751105</v>
      </c>
      <c r="G230" s="3">
        <f>Table3[[#This Row],[Total Direct Care Staff Hours]]/Table3[[#This Row],[MDS Census]]</f>
        <v>3.0670268107242897</v>
      </c>
      <c r="H230" s="3">
        <f>Table3[[#This Row],[Total RN Hours (w/ Admin, DON)]]/Table3[[#This Row],[MDS Census]]</f>
        <v>1.0531572629051622</v>
      </c>
      <c r="I230" s="3">
        <f>Table3[[#This Row],[RN Hours (excl. Admin, DON)]]/Table3[[#This Row],[MDS Census]]</f>
        <v>0.80408963585434179</v>
      </c>
      <c r="J230" s="3">
        <f t="shared" si="4"/>
        <v>92.076888888888902</v>
      </c>
      <c r="K230" s="3">
        <f>SUM(Table3[[#This Row],[RN Hours (excl. Admin, DON)]], Table3[[#This Row],[LPN Hours (excl. Admin)]], Table3[[#This Row],[CNA Hours]], Table3[[#This Row],[NA TR Hours]], Table3[[#This Row],[Med Aide/Tech Hours]])</f>
        <v>85.161111111111111</v>
      </c>
      <c r="L230" s="3">
        <f>SUM(Table3[[#This Row],[RN Hours (excl. Admin, DON)]:[RN DON Hours]])</f>
        <v>29.242666666666668</v>
      </c>
      <c r="M230" s="3">
        <v>22.326888888888888</v>
      </c>
      <c r="N230" s="3">
        <v>3.1435555555555563</v>
      </c>
      <c r="O230" s="3">
        <v>3.7722222222222221</v>
      </c>
      <c r="P230" s="3">
        <f>SUM(Table3[[#This Row],[LPN Hours (excl. Admin)]:[LPN Admin Hours]])</f>
        <v>12.583444444444444</v>
      </c>
      <c r="Q230" s="3">
        <v>12.583444444444444</v>
      </c>
      <c r="R230" s="3">
        <v>0</v>
      </c>
      <c r="S230" s="3">
        <f>SUM(Table3[[#This Row],[CNA Hours]], Table3[[#This Row],[NA TR Hours]], Table3[[#This Row],[Med Aide/Tech Hours]])</f>
        <v>50.250777777777785</v>
      </c>
      <c r="T230" s="3">
        <v>48.712666666666671</v>
      </c>
      <c r="U230" s="3">
        <v>0</v>
      </c>
      <c r="V230" s="3">
        <v>1.5381111111111114</v>
      </c>
      <c r="W230" s="3">
        <f>SUM(Table3[[#This Row],[RN Hours Contract]:[Med Aide Hours Contract]])</f>
        <v>0</v>
      </c>
      <c r="X230" s="3">
        <v>0</v>
      </c>
      <c r="Y230" s="3">
        <v>0</v>
      </c>
      <c r="Z230" s="3">
        <v>0</v>
      </c>
      <c r="AA230" s="3">
        <v>0</v>
      </c>
      <c r="AB230" s="3">
        <v>0</v>
      </c>
      <c r="AC230" s="3">
        <v>0</v>
      </c>
      <c r="AD230" s="3">
        <v>0</v>
      </c>
      <c r="AE230" s="3">
        <v>0</v>
      </c>
      <c r="AF230" t="s">
        <v>228</v>
      </c>
      <c r="AG230" s="13">
        <v>5</v>
      </c>
      <c r="AQ230"/>
    </row>
    <row r="231" spans="1:43" x14ac:dyDescent="0.2">
      <c r="A231" t="s">
        <v>352</v>
      </c>
      <c r="B231" t="s">
        <v>583</v>
      </c>
      <c r="C231" t="s">
        <v>717</v>
      </c>
      <c r="D231" t="s">
        <v>980</v>
      </c>
      <c r="E231" s="3">
        <v>27.788888888888888</v>
      </c>
      <c r="F231" s="3">
        <f>Table3[[#This Row],[Total Hours Nurse Staffing]]/Table3[[#This Row],[MDS Census]]</f>
        <v>3.7212355057976807</v>
      </c>
      <c r="G231" s="3">
        <f>Table3[[#This Row],[Total Direct Care Staff Hours]]/Table3[[#This Row],[MDS Census]]</f>
        <v>3.3693522590963614</v>
      </c>
      <c r="H231" s="3">
        <f>Table3[[#This Row],[Total RN Hours (w/ Admin, DON)]]/Table3[[#This Row],[MDS Census]]</f>
        <v>0.69764494202319061</v>
      </c>
      <c r="I231" s="3">
        <f>Table3[[#This Row],[RN Hours (excl. Admin, DON)]]/Table3[[#This Row],[MDS Census]]</f>
        <v>0.34576169532187123</v>
      </c>
      <c r="J231" s="3">
        <f t="shared" si="4"/>
        <v>103.40899999999999</v>
      </c>
      <c r="K231" s="3">
        <f>SUM(Table3[[#This Row],[RN Hours (excl. Admin, DON)]], Table3[[#This Row],[LPN Hours (excl. Admin)]], Table3[[#This Row],[CNA Hours]], Table3[[#This Row],[NA TR Hours]], Table3[[#This Row],[Med Aide/Tech Hours]])</f>
        <v>93.630555555555546</v>
      </c>
      <c r="L231" s="3">
        <f>SUM(Table3[[#This Row],[RN Hours (excl. Admin, DON)]:[RN DON Hours]])</f>
        <v>19.386777777777773</v>
      </c>
      <c r="M231" s="3">
        <v>9.6083333333333325</v>
      </c>
      <c r="N231" s="3">
        <v>5.2451111111111102</v>
      </c>
      <c r="O231" s="3">
        <v>4.5333333333333332</v>
      </c>
      <c r="P231" s="3">
        <f>SUM(Table3[[#This Row],[LPN Hours (excl. Admin)]:[LPN Admin Hours]])</f>
        <v>16.352777777777778</v>
      </c>
      <c r="Q231" s="3">
        <v>16.352777777777778</v>
      </c>
      <c r="R231" s="3">
        <v>0</v>
      </c>
      <c r="S231" s="3">
        <f>SUM(Table3[[#This Row],[CNA Hours]], Table3[[#This Row],[NA TR Hours]], Table3[[#This Row],[Med Aide/Tech Hours]])</f>
        <v>67.669444444444437</v>
      </c>
      <c r="T231" s="3">
        <v>63.93611111111111</v>
      </c>
      <c r="U231" s="3">
        <v>0</v>
      </c>
      <c r="V231" s="3">
        <v>3.7333333333333334</v>
      </c>
      <c r="W231" s="3">
        <f>SUM(Table3[[#This Row],[RN Hours Contract]:[Med Aide Hours Contract]])</f>
        <v>0</v>
      </c>
      <c r="X231" s="3">
        <v>0</v>
      </c>
      <c r="Y231" s="3">
        <v>0</v>
      </c>
      <c r="Z231" s="3">
        <v>0</v>
      </c>
      <c r="AA231" s="3">
        <v>0</v>
      </c>
      <c r="AB231" s="3">
        <v>0</v>
      </c>
      <c r="AC231" s="3">
        <v>0</v>
      </c>
      <c r="AD231" s="3">
        <v>0</v>
      </c>
      <c r="AE231" s="3">
        <v>0</v>
      </c>
      <c r="AF231" t="s">
        <v>229</v>
      </c>
      <c r="AG231" s="13">
        <v>5</v>
      </c>
      <c r="AQ231"/>
    </row>
    <row r="232" spans="1:43" x14ac:dyDescent="0.2">
      <c r="A232" t="s">
        <v>352</v>
      </c>
      <c r="B232" t="s">
        <v>584</v>
      </c>
      <c r="C232" t="s">
        <v>884</v>
      </c>
      <c r="D232" t="s">
        <v>1004</v>
      </c>
      <c r="E232" s="3">
        <v>31.1</v>
      </c>
      <c r="F232" s="3">
        <f>Table3[[#This Row],[Total Hours Nurse Staffing]]/Table3[[#This Row],[MDS Census]]</f>
        <v>4.6011968560200067</v>
      </c>
      <c r="G232" s="3">
        <f>Table3[[#This Row],[Total Direct Care Staff Hours]]/Table3[[#This Row],[MDS Census]]</f>
        <v>4.0931582708110037</v>
      </c>
      <c r="H232" s="3">
        <f>Table3[[#This Row],[Total RN Hours (w/ Admin, DON)]]/Table3[[#This Row],[MDS Census]]</f>
        <v>0.88879957127545561</v>
      </c>
      <c r="I232" s="3">
        <f>Table3[[#This Row],[RN Hours (excl. Admin, DON)]]/Table3[[#This Row],[MDS Census]]</f>
        <v>0.38076098606645231</v>
      </c>
      <c r="J232" s="3">
        <f t="shared" si="4"/>
        <v>143.09722222222223</v>
      </c>
      <c r="K232" s="3">
        <f>SUM(Table3[[#This Row],[RN Hours (excl. Admin, DON)]], Table3[[#This Row],[LPN Hours (excl. Admin)]], Table3[[#This Row],[CNA Hours]], Table3[[#This Row],[NA TR Hours]], Table3[[#This Row],[Med Aide/Tech Hours]])</f>
        <v>127.29722222222222</v>
      </c>
      <c r="L232" s="3">
        <f>SUM(Table3[[#This Row],[RN Hours (excl. Admin, DON)]:[RN DON Hours]])</f>
        <v>27.641666666666669</v>
      </c>
      <c r="M232" s="3">
        <v>11.841666666666667</v>
      </c>
      <c r="N232" s="3">
        <v>10.786111111111111</v>
      </c>
      <c r="O232" s="3">
        <v>5.0138888888888893</v>
      </c>
      <c r="P232" s="3">
        <f>SUM(Table3[[#This Row],[LPN Hours (excl. Admin)]:[LPN Admin Hours]])</f>
        <v>21.18888888888889</v>
      </c>
      <c r="Q232" s="3">
        <v>21.18888888888889</v>
      </c>
      <c r="R232" s="3">
        <v>0</v>
      </c>
      <c r="S232" s="3">
        <f>SUM(Table3[[#This Row],[CNA Hours]], Table3[[#This Row],[NA TR Hours]], Table3[[#This Row],[Med Aide/Tech Hours]])</f>
        <v>94.266666666666666</v>
      </c>
      <c r="T232" s="3">
        <v>79.194444444444443</v>
      </c>
      <c r="U232" s="3">
        <v>0</v>
      </c>
      <c r="V232" s="3">
        <v>15.072222222222223</v>
      </c>
      <c r="W232" s="3">
        <f>SUM(Table3[[#This Row],[RN Hours Contract]:[Med Aide Hours Contract]])</f>
        <v>0</v>
      </c>
      <c r="X232" s="3">
        <v>0</v>
      </c>
      <c r="Y232" s="3">
        <v>0</v>
      </c>
      <c r="Z232" s="3">
        <v>0</v>
      </c>
      <c r="AA232" s="3">
        <v>0</v>
      </c>
      <c r="AB232" s="3">
        <v>0</v>
      </c>
      <c r="AC232" s="3">
        <v>0</v>
      </c>
      <c r="AD232" s="3">
        <v>0</v>
      </c>
      <c r="AE232" s="3">
        <v>0</v>
      </c>
      <c r="AF232" t="s">
        <v>230</v>
      </c>
      <c r="AG232" s="13">
        <v>5</v>
      </c>
      <c r="AQ232"/>
    </row>
    <row r="233" spans="1:43" x14ac:dyDescent="0.2">
      <c r="A233" t="s">
        <v>352</v>
      </c>
      <c r="B233" t="s">
        <v>585</v>
      </c>
      <c r="C233" t="s">
        <v>885</v>
      </c>
      <c r="D233" t="s">
        <v>955</v>
      </c>
      <c r="E233" s="3">
        <v>35.18888888888889</v>
      </c>
      <c r="F233" s="3">
        <f>Table3[[#This Row],[Total Hours Nurse Staffing]]/Table3[[#This Row],[MDS Census]]</f>
        <v>3.3893274392169248</v>
      </c>
      <c r="G233" s="3">
        <f>Table3[[#This Row],[Total Direct Care Staff Hours]]/Table3[[#This Row],[MDS Census]]</f>
        <v>2.9823176507736031</v>
      </c>
      <c r="H233" s="3">
        <f>Table3[[#This Row],[Total RN Hours (w/ Admin, DON)]]/Table3[[#This Row],[MDS Census]]</f>
        <v>0.80644142721818746</v>
      </c>
      <c r="I233" s="3">
        <f>Table3[[#This Row],[RN Hours (excl. Admin, DON)]]/Table3[[#This Row],[MDS Census]]</f>
        <v>0.39943163877486576</v>
      </c>
      <c r="J233" s="3">
        <f t="shared" si="4"/>
        <v>119.26666666666668</v>
      </c>
      <c r="K233" s="3">
        <f>SUM(Table3[[#This Row],[RN Hours (excl. Admin, DON)]], Table3[[#This Row],[LPN Hours (excl. Admin)]], Table3[[#This Row],[CNA Hours]], Table3[[#This Row],[NA TR Hours]], Table3[[#This Row],[Med Aide/Tech Hours]])</f>
        <v>104.94444444444446</v>
      </c>
      <c r="L233" s="3">
        <f>SUM(Table3[[#This Row],[RN Hours (excl. Admin, DON)]:[RN DON Hours]])</f>
        <v>28.377777777777776</v>
      </c>
      <c r="M233" s="3">
        <v>14.055555555555555</v>
      </c>
      <c r="N233" s="3">
        <v>9.8861111111111111</v>
      </c>
      <c r="O233" s="3">
        <v>4.4361111111111109</v>
      </c>
      <c r="P233" s="3">
        <f>SUM(Table3[[#This Row],[LPN Hours (excl. Admin)]:[LPN Admin Hours]])</f>
        <v>19.094444444444445</v>
      </c>
      <c r="Q233" s="3">
        <v>19.094444444444445</v>
      </c>
      <c r="R233" s="3">
        <v>0</v>
      </c>
      <c r="S233" s="3">
        <f>SUM(Table3[[#This Row],[CNA Hours]], Table3[[#This Row],[NA TR Hours]], Table3[[#This Row],[Med Aide/Tech Hours]])</f>
        <v>71.794444444444451</v>
      </c>
      <c r="T233" s="3">
        <v>63.894444444444446</v>
      </c>
      <c r="U233" s="3">
        <v>4.697222222222222</v>
      </c>
      <c r="V233" s="3">
        <v>3.2027777777777779</v>
      </c>
      <c r="W233" s="3">
        <f>SUM(Table3[[#This Row],[RN Hours Contract]:[Med Aide Hours Contract]])</f>
        <v>0</v>
      </c>
      <c r="X233" s="3">
        <v>0</v>
      </c>
      <c r="Y233" s="3">
        <v>0</v>
      </c>
      <c r="Z233" s="3">
        <v>0</v>
      </c>
      <c r="AA233" s="3">
        <v>0</v>
      </c>
      <c r="AB233" s="3">
        <v>0</v>
      </c>
      <c r="AC233" s="3">
        <v>0</v>
      </c>
      <c r="AD233" s="3">
        <v>0</v>
      </c>
      <c r="AE233" s="3">
        <v>0</v>
      </c>
      <c r="AF233" t="s">
        <v>231</v>
      </c>
      <c r="AG233" s="13">
        <v>5</v>
      </c>
      <c r="AQ233"/>
    </row>
    <row r="234" spans="1:43" x14ac:dyDescent="0.2">
      <c r="A234" t="s">
        <v>352</v>
      </c>
      <c r="B234" t="s">
        <v>586</v>
      </c>
      <c r="C234" t="s">
        <v>753</v>
      </c>
      <c r="D234" t="s">
        <v>999</v>
      </c>
      <c r="E234" s="3">
        <v>29.3</v>
      </c>
      <c r="F234" s="3">
        <f>Table3[[#This Row],[Total Hours Nurse Staffing]]/Table3[[#This Row],[MDS Census]]</f>
        <v>4.304489950701555</v>
      </c>
      <c r="G234" s="3">
        <f>Table3[[#This Row],[Total Direct Care Staff Hours]]/Table3[[#This Row],[MDS Census]]</f>
        <v>3.9320629503223365</v>
      </c>
      <c r="H234" s="3">
        <f>Table3[[#This Row],[Total RN Hours (w/ Admin, DON)]]/Table3[[#This Row],[MDS Census]]</f>
        <v>0.96031095942358724</v>
      </c>
      <c r="I234" s="3">
        <f>Table3[[#This Row],[RN Hours (excl. Admin, DON)]]/Table3[[#This Row],[MDS Census]]</f>
        <v>0.58788395904436863</v>
      </c>
      <c r="J234" s="3">
        <f t="shared" si="4"/>
        <v>126.12155555555556</v>
      </c>
      <c r="K234" s="3">
        <f>SUM(Table3[[#This Row],[RN Hours (excl. Admin, DON)]], Table3[[#This Row],[LPN Hours (excl. Admin)]], Table3[[#This Row],[CNA Hours]], Table3[[#This Row],[NA TR Hours]], Table3[[#This Row],[Med Aide/Tech Hours]])</f>
        <v>115.20944444444446</v>
      </c>
      <c r="L234" s="3">
        <f>SUM(Table3[[#This Row],[RN Hours (excl. Admin, DON)]:[RN DON Hours]])</f>
        <v>28.137111111111107</v>
      </c>
      <c r="M234" s="3">
        <v>17.225000000000001</v>
      </c>
      <c r="N234" s="3">
        <v>5.0454444444444393</v>
      </c>
      <c r="O234" s="3">
        <v>5.8666666666666663</v>
      </c>
      <c r="P234" s="3">
        <f>SUM(Table3[[#This Row],[LPN Hours (excl. Admin)]:[LPN Admin Hours]])</f>
        <v>22.820666666666668</v>
      </c>
      <c r="Q234" s="3">
        <v>22.820666666666668</v>
      </c>
      <c r="R234" s="3">
        <v>0</v>
      </c>
      <c r="S234" s="3">
        <f>SUM(Table3[[#This Row],[CNA Hours]], Table3[[#This Row],[NA TR Hours]], Table3[[#This Row],[Med Aide/Tech Hours]])</f>
        <v>75.163777777777781</v>
      </c>
      <c r="T234" s="3">
        <v>70.275444444444446</v>
      </c>
      <c r="U234" s="3">
        <v>0</v>
      </c>
      <c r="V234" s="3">
        <v>4.888333333333331</v>
      </c>
      <c r="W234" s="3">
        <f>SUM(Table3[[#This Row],[RN Hours Contract]:[Med Aide Hours Contract]])</f>
        <v>0</v>
      </c>
      <c r="X234" s="3">
        <v>0</v>
      </c>
      <c r="Y234" s="3">
        <v>0</v>
      </c>
      <c r="Z234" s="3">
        <v>0</v>
      </c>
      <c r="AA234" s="3">
        <v>0</v>
      </c>
      <c r="AB234" s="3">
        <v>0</v>
      </c>
      <c r="AC234" s="3">
        <v>0</v>
      </c>
      <c r="AD234" s="3">
        <v>0</v>
      </c>
      <c r="AE234" s="3">
        <v>0</v>
      </c>
      <c r="AF234" t="s">
        <v>232</v>
      </c>
      <c r="AG234" s="13">
        <v>5</v>
      </c>
      <c r="AQ234"/>
    </row>
    <row r="235" spans="1:43" x14ac:dyDescent="0.2">
      <c r="A235" t="s">
        <v>352</v>
      </c>
      <c r="B235" t="s">
        <v>587</v>
      </c>
      <c r="C235" t="s">
        <v>886</v>
      </c>
      <c r="D235" t="s">
        <v>966</v>
      </c>
      <c r="E235" s="3">
        <v>82.62222222222222</v>
      </c>
      <c r="F235" s="3">
        <f>Table3[[#This Row],[Total Hours Nurse Staffing]]/Table3[[#This Row],[MDS Census]]</f>
        <v>4.8824058633674019</v>
      </c>
      <c r="G235" s="3">
        <f>Table3[[#This Row],[Total Direct Care Staff Hours]]/Table3[[#This Row],[MDS Census]]</f>
        <v>4.5076317912856378</v>
      </c>
      <c r="H235" s="3">
        <f>Table3[[#This Row],[Total RN Hours (w/ Admin, DON)]]/Table3[[#This Row],[MDS Census]]</f>
        <v>1.5604236148466919</v>
      </c>
      <c r="I235" s="3">
        <f>Table3[[#This Row],[RN Hours (excl. Admin, DON)]]/Table3[[#This Row],[MDS Census]]</f>
        <v>1.1856495427649274</v>
      </c>
      <c r="J235" s="3">
        <f t="shared" si="4"/>
        <v>403.39522222222223</v>
      </c>
      <c r="K235" s="3">
        <f>SUM(Table3[[#This Row],[RN Hours (excl. Admin, DON)]], Table3[[#This Row],[LPN Hours (excl. Admin)]], Table3[[#This Row],[CNA Hours]], Table3[[#This Row],[NA TR Hours]], Table3[[#This Row],[Med Aide/Tech Hours]])</f>
        <v>372.43055555555554</v>
      </c>
      <c r="L235" s="3">
        <f>SUM(Table3[[#This Row],[RN Hours (excl. Admin, DON)]:[RN DON Hours]])</f>
        <v>128.92566666666667</v>
      </c>
      <c r="M235" s="3">
        <v>97.960999999999999</v>
      </c>
      <c r="N235" s="3">
        <v>26.342444444444446</v>
      </c>
      <c r="O235" s="3">
        <v>4.6222222222222218</v>
      </c>
      <c r="P235" s="3">
        <f>SUM(Table3[[#This Row],[LPN Hours (excl. Admin)]:[LPN Admin Hours]])</f>
        <v>29.471444444444444</v>
      </c>
      <c r="Q235" s="3">
        <v>29.471444444444444</v>
      </c>
      <c r="R235" s="3">
        <v>0</v>
      </c>
      <c r="S235" s="3">
        <f>SUM(Table3[[#This Row],[CNA Hours]], Table3[[#This Row],[NA TR Hours]], Table3[[#This Row],[Med Aide/Tech Hours]])</f>
        <v>244.99811111111111</v>
      </c>
      <c r="T235" s="3">
        <v>203.00344444444445</v>
      </c>
      <c r="U235" s="3">
        <v>0</v>
      </c>
      <c r="V235" s="3">
        <v>41.99466666666666</v>
      </c>
      <c r="W235" s="3">
        <f>SUM(Table3[[#This Row],[RN Hours Contract]:[Med Aide Hours Contract]])</f>
        <v>0</v>
      </c>
      <c r="X235" s="3">
        <v>0</v>
      </c>
      <c r="Y235" s="3">
        <v>0</v>
      </c>
      <c r="Z235" s="3">
        <v>0</v>
      </c>
      <c r="AA235" s="3">
        <v>0</v>
      </c>
      <c r="AB235" s="3">
        <v>0</v>
      </c>
      <c r="AC235" s="3">
        <v>0</v>
      </c>
      <c r="AD235" s="3">
        <v>0</v>
      </c>
      <c r="AE235" s="3">
        <v>0</v>
      </c>
      <c r="AF235" t="s">
        <v>233</v>
      </c>
      <c r="AG235" s="13">
        <v>5</v>
      </c>
      <c r="AQ235"/>
    </row>
    <row r="236" spans="1:43" x14ac:dyDescent="0.2">
      <c r="A236" t="s">
        <v>352</v>
      </c>
      <c r="B236" t="s">
        <v>356</v>
      </c>
      <c r="C236" t="s">
        <v>887</v>
      </c>
      <c r="D236" t="s">
        <v>988</v>
      </c>
      <c r="E236" s="3">
        <v>20.2</v>
      </c>
      <c r="F236" s="3">
        <f>Table3[[#This Row],[Total Hours Nurse Staffing]]/Table3[[#This Row],[MDS Census]]</f>
        <v>4.8612761276127614</v>
      </c>
      <c r="G236" s="3">
        <f>Table3[[#This Row],[Total Direct Care Staff Hours]]/Table3[[#This Row],[MDS Census]]</f>
        <v>4.5015951595159516</v>
      </c>
      <c r="H236" s="3">
        <f>Table3[[#This Row],[Total RN Hours (w/ Admin, DON)]]/Table3[[#This Row],[MDS Census]]</f>
        <v>1.0217271727172716</v>
      </c>
      <c r="I236" s="3">
        <f>Table3[[#This Row],[RN Hours (excl. Admin, DON)]]/Table3[[#This Row],[MDS Census]]</f>
        <v>0.66204620462046204</v>
      </c>
      <c r="J236" s="3">
        <f t="shared" si="4"/>
        <v>98.197777777777773</v>
      </c>
      <c r="K236" s="3">
        <f>SUM(Table3[[#This Row],[RN Hours (excl. Admin, DON)]], Table3[[#This Row],[LPN Hours (excl. Admin)]], Table3[[#This Row],[CNA Hours]], Table3[[#This Row],[NA TR Hours]], Table3[[#This Row],[Med Aide/Tech Hours]])</f>
        <v>90.932222222222222</v>
      </c>
      <c r="L236" s="3">
        <f>SUM(Table3[[#This Row],[RN Hours (excl. Admin, DON)]:[RN DON Hours]])</f>
        <v>20.638888888888886</v>
      </c>
      <c r="M236" s="3">
        <v>13.373333333333333</v>
      </c>
      <c r="N236" s="3">
        <v>0.78111111111111109</v>
      </c>
      <c r="O236" s="3">
        <v>6.4844444444444438</v>
      </c>
      <c r="P236" s="3">
        <f>SUM(Table3[[#This Row],[LPN Hours (excl. Admin)]:[LPN Admin Hours]])</f>
        <v>17.125555555555554</v>
      </c>
      <c r="Q236" s="3">
        <v>17.125555555555554</v>
      </c>
      <c r="R236" s="3">
        <v>0</v>
      </c>
      <c r="S236" s="3">
        <f>SUM(Table3[[#This Row],[CNA Hours]], Table3[[#This Row],[NA TR Hours]], Table3[[#This Row],[Med Aide/Tech Hours]])</f>
        <v>60.433333333333337</v>
      </c>
      <c r="T236" s="3">
        <v>55.957777777777778</v>
      </c>
      <c r="U236" s="3">
        <v>0</v>
      </c>
      <c r="V236" s="3">
        <v>4.4755555555555571</v>
      </c>
      <c r="W236" s="3">
        <f>SUM(Table3[[#This Row],[RN Hours Contract]:[Med Aide Hours Contract]])</f>
        <v>0.68888888888888888</v>
      </c>
      <c r="X236" s="3">
        <v>0</v>
      </c>
      <c r="Y236" s="3">
        <v>0.68888888888888888</v>
      </c>
      <c r="Z236" s="3">
        <v>0</v>
      </c>
      <c r="AA236" s="3">
        <v>0</v>
      </c>
      <c r="AB236" s="3">
        <v>0</v>
      </c>
      <c r="AC236" s="3">
        <v>0</v>
      </c>
      <c r="AD236" s="3">
        <v>0</v>
      </c>
      <c r="AE236" s="3">
        <v>0</v>
      </c>
      <c r="AF236" t="s">
        <v>234</v>
      </c>
      <c r="AG236" s="13">
        <v>5</v>
      </c>
      <c r="AQ236"/>
    </row>
    <row r="237" spans="1:43" x14ac:dyDescent="0.2">
      <c r="A237" t="s">
        <v>352</v>
      </c>
      <c r="B237" t="s">
        <v>588</v>
      </c>
      <c r="C237" t="s">
        <v>888</v>
      </c>
      <c r="D237" t="s">
        <v>963</v>
      </c>
      <c r="E237" s="3">
        <v>29.822222222222223</v>
      </c>
      <c r="F237" s="3">
        <f>Table3[[#This Row],[Total Hours Nurse Staffing]]/Table3[[#This Row],[MDS Census]]</f>
        <v>3.985897913561848</v>
      </c>
      <c r="G237" s="3">
        <f>Table3[[#This Row],[Total Direct Care Staff Hours]]/Table3[[#This Row],[MDS Census]]</f>
        <v>3.6404806259314455</v>
      </c>
      <c r="H237" s="3">
        <f>Table3[[#This Row],[Total RN Hours (w/ Admin, DON)]]/Table3[[#This Row],[MDS Census]]</f>
        <v>1.1129135618479882</v>
      </c>
      <c r="I237" s="3">
        <f>Table3[[#This Row],[RN Hours (excl. Admin, DON)]]/Table3[[#This Row],[MDS Census]]</f>
        <v>0.76749627421758571</v>
      </c>
      <c r="J237" s="3">
        <f t="shared" si="4"/>
        <v>118.86833333333334</v>
      </c>
      <c r="K237" s="3">
        <f>SUM(Table3[[#This Row],[RN Hours (excl. Admin, DON)]], Table3[[#This Row],[LPN Hours (excl. Admin)]], Table3[[#This Row],[CNA Hours]], Table3[[#This Row],[NA TR Hours]], Table3[[#This Row],[Med Aide/Tech Hours]])</f>
        <v>108.56722222222223</v>
      </c>
      <c r="L237" s="3">
        <f>SUM(Table3[[#This Row],[RN Hours (excl. Admin, DON)]:[RN DON Hours]])</f>
        <v>33.189555555555557</v>
      </c>
      <c r="M237" s="3">
        <v>22.888444444444445</v>
      </c>
      <c r="N237" s="3">
        <v>5.3038888888888893</v>
      </c>
      <c r="O237" s="3">
        <v>4.9972222222222218</v>
      </c>
      <c r="P237" s="3">
        <f>SUM(Table3[[#This Row],[LPN Hours (excl. Admin)]:[LPN Admin Hours]])</f>
        <v>29.974888888888888</v>
      </c>
      <c r="Q237" s="3">
        <v>29.974888888888888</v>
      </c>
      <c r="R237" s="3">
        <v>0</v>
      </c>
      <c r="S237" s="3">
        <f>SUM(Table3[[#This Row],[CNA Hours]], Table3[[#This Row],[NA TR Hours]], Table3[[#This Row],[Med Aide/Tech Hours]])</f>
        <v>55.703888888888898</v>
      </c>
      <c r="T237" s="3">
        <v>52.067222222222227</v>
      </c>
      <c r="U237" s="3">
        <v>0</v>
      </c>
      <c r="V237" s="3">
        <v>3.6366666666666667</v>
      </c>
      <c r="W237" s="3">
        <f>SUM(Table3[[#This Row],[RN Hours Contract]:[Med Aide Hours Contract]])</f>
        <v>0.53611111111111109</v>
      </c>
      <c r="X237" s="3">
        <v>0.53611111111111109</v>
      </c>
      <c r="Y237" s="3">
        <v>0</v>
      </c>
      <c r="Z237" s="3">
        <v>0</v>
      </c>
      <c r="AA237" s="3">
        <v>0</v>
      </c>
      <c r="AB237" s="3">
        <v>0</v>
      </c>
      <c r="AC237" s="3">
        <v>0</v>
      </c>
      <c r="AD237" s="3">
        <v>0</v>
      </c>
      <c r="AE237" s="3">
        <v>0</v>
      </c>
      <c r="AF237" t="s">
        <v>235</v>
      </c>
      <c r="AG237" s="13">
        <v>5</v>
      </c>
      <c r="AQ237"/>
    </row>
    <row r="238" spans="1:43" x14ac:dyDescent="0.2">
      <c r="A238" t="s">
        <v>352</v>
      </c>
      <c r="B238" t="s">
        <v>589</v>
      </c>
      <c r="C238" t="s">
        <v>889</v>
      </c>
      <c r="D238" t="s">
        <v>1019</v>
      </c>
      <c r="E238" s="3">
        <v>35.5</v>
      </c>
      <c r="F238" s="3">
        <f>Table3[[#This Row],[Total Hours Nurse Staffing]]/Table3[[#This Row],[MDS Census]]</f>
        <v>5.4719874804381847</v>
      </c>
      <c r="G238" s="3">
        <f>Table3[[#This Row],[Total Direct Care Staff Hours]]/Table3[[#This Row],[MDS Census]]</f>
        <v>5.2073552425665097</v>
      </c>
      <c r="H238" s="3">
        <f>Table3[[#This Row],[Total RN Hours (w/ Admin, DON)]]/Table3[[#This Row],[MDS Census]]</f>
        <v>0.86408450704225348</v>
      </c>
      <c r="I238" s="3">
        <f>Table3[[#This Row],[RN Hours (excl. Admin, DON)]]/Table3[[#This Row],[MDS Census]]</f>
        <v>0.59945226917057903</v>
      </c>
      <c r="J238" s="3">
        <f t="shared" si="4"/>
        <v>194.25555555555556</v>
      </c>
      <c r="K238" s="3">
        <f>SUM(Table3[[#This Row],[RN Hours (excl. Admin, DON)]], Table3[[#This Row],[LPN Hours (excl. Admin)]], Table3[[#This Row],[CNA Hours]], Table3[[#This Row],[NA TR Hours]], Table3[[#This Row],[Med Aide/Tech Hours]])</f>
        <v>184.86111111111109</v>
      </c>
      <c r="L238" s="3">
        <f>SUM(Table3[[#This Row],[RN Hours (excl. Admin, DON)]:[RN DON Hours]])</f>
        <v>30.674999999999997</v>
      </c>
      <c r="M238" s="3">
        <v>21.280555555555555</v>
      </c>
      <c r="N238" s="3">
        <v>5.3055555555555554</v>
      </c>
      <c r="O238" s="3">
        <v>4.0888888888888886</v>
      </c>
      <c r="P238" s="3">
        <f>SUM(Table3[[#This Row],[LPN Hours (excl. Admin)]:[LPN Admin Hours]])</f>
        <v>30.094444444444445</v>
      </c>
      <c r="Q238" s="3">
        <v>30.094444444444445</v>
      </c>
      <c r="R238" s="3">
        <v>0</v>
      </c>
      <c r="S238" s="3">
        <f>SUM(Table3[[#This Row],[CNA Hours]], Table3[[#This Row],[NA TR Hours]], Table3[[#This Row],[Med Aide/Tech Hours]])</f>
        <v>133.48611111111111</v>
      </c>
      <c r="T238" s="3">
        <v>117.87222222222222</v>
      </c>
      <c r="U238" s="3">
        <v>0</v>
      </c>
      <c r="V238" s="3">
        <v>15.613888888888889</v>
      </c>
      <c r="W238" s="3">
        <f>SUM(Table3[[#This Row],[RN Hours Contract]:[Med Aide Hours Contract]])</f>
        <v>0</v>
      </c>
      <c r="X238" s="3">
        <v>0</v>
      </c>
      <c r="Y238" s="3">
        <v>0</v>
      </c>
      <c r="Z238" s="3">
        <v>0</v>
      </c>
      <c r="AA238" s="3">
        <v>0</v>
      </c>
      <c r="AB238" s="3">
        <v>0</v>
      </c>
      <c r="AC238" s="3">
        <v>0</v>
      </c>
      <c r="AD238" s="3">
        <v>0</v>
      </c>
      <c r="AE238" s="3">
        <v>0</v>
      </c>
      <c r="AF238" t="s">
        <v>236</v>
      </c>
      <c r="AG238" s="13">
        <v>5</v>
      </c>
      <c r="AQ238"/>
    </row>
    <row r="239" spans="1:43" x14ac:dyDescent="0.2">
      <c r="A239" t="s">
        <v>352</v>
      </c>
      <c r="B239" t="s">
        <v>590</v>
      </c>
      <c r="C239" t="s">
        <v>779</v>
      </c>
      <c r="D239" t="s">
        <v>980</v>
      </c>
      <c r="E239" s="3">
        <v>64.666666666666671</v>
      </c>
      <c r="F239" s="3">
        <f>Table3[[#This Row],[Total Hours Nurse Staffing]]/Table3[[#This Row],[MDS Census]]</f>
        <v>3.581099656357388</v>
      </c>
      <c r="G239" s="3">
        <f>Table3[[#This Row],[Total Direct Care Staff Hours]]/Table3[[#This Row],[MDS Census]]</f>
        <v>3.2270618556701027</v>
      </c>
      <c r="H239" s="3">
        <f>Table3[[#This Row],[Total RN Hours (w/ Admin, DON)]]/Table3[[#This Row],[MDS Census]]</f>
        <v>0.80657216494845363</v>
      </c>
      <c r="I239" s="3">
        <f>Table3[[#This Row],[RN Hours (excl. Admin, DON)]]/Table3[[#This Row],[MDS Census]]</f>
        <v>0.45253436426116833</v>
      </c>
      <c r="J239" s="3">
        <f t="shared" si="4"/>
        <v>231.57777777777778</v>
      </c>
      <c r="K239" s="3">
        <f>SUM(Table3[[#This Row],[RN Hours (excl. Admin, DON)]], Table3[[#This Row],[LPN Hours (excl. Admin)]], Table3[[#This Row],[CNA Hours]], Table3[[#This Row],[NA TR Hours]], Table3[[#This Row],[Med Aide/Tech Hours]])</f>
        <v>208.68333333333334</v>
      </c>
      <c r="L239" s="3">
        <f>SUM(Table3[[#This Row],[RN Hours (excl. Admin, DON)]:[RN DON Hours]])</f>
        <v>52.158333333333339</v>
      </c>
      <c r="M239" s="3">
        <v>29.263888888888889</v>
      </c>
      <c r="N239" s="3">
        <v>17.472222222222221</v>
      </c>
      <c r="O239" s="3">
        <v>5.4222222222222225</v>
      </c>
      <c r="P239" s="3">
        <f>SUM(Table3[[#This Row],[LPN Hours (excl. Admin)]:[LPN Admin Hours]])</f>
        <v>48.677777777777777</v>
      </c>
      <c r="Q239" s="3">
        <v>48.677777777777777</v>
      </c>
      <c r="R239" s="3">
        <v>0</v>
      </c>
      <c r="S239" s="3">
        <f>SUM(Table3[[#This Row],[CNA Hours]], Table3[[#This Row],[NA TR Hours]], Table3[[#This Row],[Med Aide/Tech Hours]])</f>
        <v>130.74166666666667</v>
      </c>
      <c r="T239" s="3">
        <v>126.18333333333334</v>
      </c>
      <c r="U239" s="3">
        <v>1.3138888888888889</v>
      </c>
      <c r="V239" s="3">
        <v>3.2444444444444445</v>
      </c>
      <c r="W239" s="3">
        <f>SUM(Table3[[#This Row],[RN Hours Contract]:[Med Aide Hours Contract]])</f>
        <v>0</v>
      </c>
      <c r="X239" s="3">
        <v>0</v>
      </c>
      <c r="Y239" s="3">
        <v>0</v>
      </c>
      <c r="Z239" s="3">
        <v>0</v>
      </c>
      <c r="AA239" s="3">
        <v>0</v>
      </c>
      <c r="AB239" s="3">
        <v>0</v>
      </c>
      <c r="AC239" s="3">
        <v>0</v>
      </c>
      <c r="AD239" s="3">
        <v>0</v>
      </c>
      <c r="AE239" s="3">
        <v>0</v>
      </c>
      <c r="AF239" t="s">
        <v>237</v>
      </c>
      <c r="AG239" s="13">
        <v>5</v>
      </c>
      <c r="AQ239"/>
    </row>
    <row r="240" spans="1:43" x14ac:dyDescent="0.2">
      <c r="A240" t="s">
        <v>352</v>
      </c>
      <c r="B240" t="s">
        <v>591</v>
      </c>
      <c r="C240" t="s">
        <v>793</v>
      </c>
      <c r="D240" t="s">
        <v>954</v>
      </c>
      <c r="E240" s="3">
        <v>88.2</v>
      </c>
      <c r="F240" s="3">
        <f>Table3[[#This Row],[Total Hours Nurse Staffing]]/Table3[[#This Row],[MDS Census]]</f>
        <v>4.491603678508441</v>
      </c>
      <c r="G240" s="3">
        <f>Table3[[#This Row],[Total Direct Care Staff Hours]]/Table3[[#This Row],[MDS Census]]</f>
        <v>4.3182602670697907</v>
      </c>
      <c r="H240" s="3">
        <f>Table3[[#This Row],[Total RN Hours (w/ Admin, DON)]]/Table3[[#This Row],[MDS Census]]</f>
        <v>0.82462207105064245</v>
      </c>
      <c r="I240" s="3">
        <f>Table3[[#This Row],[RN Hours (excl. Admin, DON)]]/Table3[[#This Row],[MDS Census]]</f>
        <v>0.65127865961199305</v>
      </c>
      <c r="J240" s="3">
        <f t="shared" si="4"/>
        <v>396.15944444444449</v>
      </c>
      <c r="K240" s="3">
        <f>SUM(Table3[[#This Row],[RN Hours (excl. Admin, DON)]], Table3[[#This Row],[LPN Hours (excl. Admin)]], Table3[[#This Row],[CNA Hours]], Table3[[#This Row],[NA TR Hours]], Table3[[#This Row],[Med Aide/Tech Hours]])</f>
        <v>380.87055555555554</v>
      </c>
      <c r="L240" s="3">
        <f>SUM(Table3[[#This Row],[RN Hours (excl. Admin, DON)]:[RN DON Hours]])</f>
        <v>72.731666666666669</v>
      </c>
      <c r="M240" s="3">
        <v>57.442777777777785</v>
      </c>
      <c r="N240" s="3">
        <v>9.8666666666666671</v>
      </c>
      <c r="O240" s="3">
        <v>5.4222222222222225</v>
      </c>
      <c r="P240" s="3">
        <f>SUM(Table3[[#This Row],[LPN Hours (excl. Admin)]:[LPN Admin Hours]])</f>
        <v>59.416666666666664</v>
      </c>
      <c r="Q240" s="3">
        <v>59.416666666666664</v>
      </c>
      <c r="R240" s="3">
        <v>0</v>
      </c>
      <c r="S240" s="3">
        <f>SUM(Table3[[#This Row],[CNA Hours]], Table3[[#This Row],[NA TR Hours]], Table3[[#This Row],[Med Aide/Tech Hours]])</f>
        <v>264.01111111111112</v>
      </c>
      <c r="T240" s="3">
        <v>191.08611111111111</v>
      </c>
      <c r="U240" s="3">
        <v>34.705555555555556</v>
      </c>
      <c r="V240" s="3">
        <v>38.219444444444441</v>
      </c>
      <c r="W240" s="3">
        <f>SUM(Table3[[#This Row],[RN Hours Contract]:[Med Aide Hours Contract]])</f>
        <v>12.25</v>
      </c>
      <c r="X240" s="3">
        <v>0</v>
      </c>
      <c r="Y240" s="3">
        <v>0</v>
      </c>
      <c r="Z240" s="3">
        <v>0</v>
      </c>
      <c r="AA240" s="3">
        <v>5.1388888888888893</v>
      </c>
      <c r="AB240" s="3">
        <v>0</v>
      </c>
      <c r="AC240" s="3">
        <v>7.1111111111111107</v>
      </c>
      <c r="AD240" s="3">
        <v>0</v>
      </c>
      <c r="AE240" s="3">
        <v>0</v>
      </c>
      <c r="AF240" t="s">
        <v>238</v>
      </c>
      <c r="AG240" s="13">
        <v>5</v>
      </c>
      <c r="AQ240"/>
    </row>
    <row r="241" spans="1:43" x14ac:dyDescent="0.2">
      <c r="A241" t="s">
        <v>352</v>
      </c>
      <c r="B241" t="s">
        <v>592</v>
      </c>
      <c r="C241" t="s">
        <v>726</v>
      </c>
      <c r="D241" t="s">
        <v>1014</v>
      </c>
      <c r="E241" s="3">
        <v>43.411111111111111</v>
      </c>
      <c r="F241" s="3">
        <f>Table3[[#This Row],[Total Hours Nurse Staffing]]/Table3[[#This Row],[MDS Census]]</f>
        <v>4.2725364729971842</v>
      </c>
      <c r="G241" s="3">
        <f>Table3[[#This Row],[Total Direct Care Staff Hours]]/Table3[[#This Row],[MDS Census]]</f>
        <v>3.9173278730483743</v>
      </c>
      <c r="H241" s="3">
        <f>Table3[[#This Row],[Total RN Hours (w/ Admin, DON)]]/Table3[[#This Row],[MDS Census]]</f>
        <v>0.82643972357307394</v>
      </c>
      <c r="I241" s="3">
        <f>Table3[[#This Row],[RN Hours (excl. Admin, DON)]]/Table3[[#This Row],[MDS Census]]</f>
        <v>0.47123112362426417</v>
      </c>
      <c r="J241" s="3">
        <f t="shared" si="4"/>
        <v>185.47555555555556</v>
      </c>
      <c r="K241" s="3">
        <f>SUM(Table3[[#This Row],[RN Hours (excl. Admin, DON)]], Table3[[#This Row],[LPN Hours (excl. Admin)]], Table3[[#This Row],[CNA Hours]], Table3[[#This Row],[NA TR Hours]], Table3[[#This Row],[Med Aide/Tech Hours]])</f>
        <v>170.05555555555554</v>
      </c>
      <c r="L241" s="3">
        <f>SUM(Table3[[#This Row],[RN Hours (excl. Admin, DON)]:[RN DON Hours]])</f>
        <v>35.876666666666665</v>
      </c>
      <c r="M241" s="3">
        <v>20.456666666666667</v>
      </c>
      <c r="N241" s="3">
        <v>10.342222222222222</v>
      </c>
      <c r="O241" s="3">
        <v>5.0777777777777775</v>
      </c>
      <c r="P241" s="3">
        <f>SUM(Table3[[#This Row],[LPN Hours (excl. Admin)]:[LPN Admin Hours]])</f>
        <v>22.356666666666666</v>
      </c>
      <c r="Q241" s="3">
        <v>22.356666666666666</v>
      </c>
      <c r="R241" s="3">
        <v>0</v>
      </c>
      <c r="S241" s="3">
        <f>SUM(Table3[[#This Row],[CNA Hours]], Table3[[#This Row],[NA TR Hours]], Table3[[#This Row],[Med Aide/Tech Hours]])</f>
        <v>127.24222222222222</v>
      </c>
      <c r="T241" s="3">
        <v>103.80555555555556</v>
      </c>
      <c r="U241" s="3">
        <v>15.203333333333335</v>
      </c>
      <c r="V241" s="3">
        <v>8.2333333333333325</v>
      </c>
      <c r="W241" s="3">
        <f>SUM(Table3[[#This Row],[RN Hours Contract]:[Med Aide Hours Contract]])</f>
        <v>0.40555555555555556</v>
      </c>
      <c r="X241" s="3">
        <v>0.40555555555555556</v>
      </c>
      <c r="Y241" s="3">
        <v>0</v>
      </c>
      <c r="Z241" s="3">
        <v>0</v>
      </c>
      <c r="AA241" s="3">
        <v>0</v>
      </c>
      <c r="AB241" s="3">
        <v>0</v>
      </c>
      <c r="AC241" s="3">
        <v>0</v>
      </c>
      <c r="AD241" s="3">
        <v>0</v>
      </c>
      <c r="AE241" s="3">
        <v>0</v>
      </c>
      <c r="AF241" t="s">
        <v>239</v>
      </c>
      <c r="AG241" s="13">
        <v>5</v>
      </c>
      <c r="AQ241"/>
    </row>
    <row r="242" spans="1:43" x14ac:dyDescent="0.2">
      <c r="A242" t="s">
        <v>352</v>
      </c>
      <c r="B242" t="s">
        <v>593</v>
      </c>
      <c r="C242" t="s">
        <v>890</v>
      </c>
      <c r="D242" t="s">
        <v>1012</v>
      </c>
      <c r="E242" s="3">
        <v>75.599999999999994</v>
      </c>
      <c r="F242" s="3">
        <f>Table3[[#This Row],[Total Hours Nurse Staffing]]/Table3[[#This Row],[MDS Census]]</f>
        <v>5.2672780717225161</v>
      </c>
      <c r="G242" s="3">
        <f>Table3[[#This Row],[Total Direct Care Staff Hours]]/Table3[[#This Row],[MDS Census]]</f>
        <v>4.9065226337448564</v>
      </c>
      <c r="H242" s="3">
        <f>Table3[[#This Row],[Total RN Hours (w/ Admin, DON)]]/Table3[[#This Row],[MDS Census]]</f>
        <v>1.6058877131099352</v>
      </c>
      <c r="I242" s="3">
        <f>Table3[[#This Row],[RN Hours (excl. Admin, DON)]]/Table3[[#This Row],[MDS Census]]</f>
        <v>1.2451322751322751</v>
      </c>
      <c r="J242" s="3">
        <f t="shared" si="4"/>
        <v>398.20622222222221</v>
      </c>
      <c r="K242" s="3">
        <f>SUM(Table3[[#This Row],[RN Hours (excl. Admin, DON)]], Table3[[#This Row],[LPN Hours (excl. Admin)]], Table3[[#This Row],[CNA Hours]], Table3[[#This Row],[NA TR Hours]], Table3[[#This Row],[Med Aide/Tech Hours]])</f>
        <v>370.93311111111109</v>
      </c>
      <c r="L242" s="3">
        <f>SUM(Table3[[#This Row],[RN Hours (excl. Admin, DON)]:[RN DON Hours]])</f>
        <v>121.4051111111111</v>
      </c>
      <c r="M242" s="3">
        <v>94.131999999999991</v>
      </c>
      <c r="N242" s="3">
        <v>21.673111111111112</v>
      </c>
      <c r="O242" s="3">
        <v>5.6</v>
      </c>
      <c r="P242" s="3">
        <f>SUM(Table3[[#This Row],[LPN Hours (excl. Admin)]:[LPN Admin Hours]])</f>
        <v>48.144666666666673</v>
      </c>
      <c r="Q242" s="3">
        <v>48.144666666666673</v>
      </c>
      <c r="R242" s="3">
        <v>0</v>
      </c>
      <c r="S242" s="3">
        <f>SUM(Table3[[#This Row],[CNA Hours]], Table3[[#This Row],[NA TR Hours]], Table3[[#This Row],[Med Aide/Tech Hours]])</f>
        <v>228.65644444444445</v>
      </c>
      <c r="T242" s="3">
        <v>179.08633333333333</v>
      </c>
      <c r="U242" s="3">
        <v>0</v>
      </c>
      <c r="V242" s="3">
        <v>49.570111111111103</v>
      </c>
      <c r="W242" s="3">
        <f>SUM(Table3[[#This Row],[RN Hours Contract]:[Med Aide Hours Contract]])</f>
        <v>35.57</v>
      </c>
      <c r="X242" s="3">
        <v>2.1972222222222224</v>
      </c>
      <c r="Y242" s="3">
        <v>5.7805555555555559</v>
      </c>
      <c r="Z242" s="3">
        <v>0.17777777777777778</v>
      </c>
      <c r="AA242" s="3">
        <v>0</v>
      </c>
      <c r="AB242" s="3">
        <v>0</v>
      </c>
      <c r="AC242" s="3">
        <v>27.414444444444445</v>
      </c>
      <c r="AD242" s="3">
        <v>0</v>
      </c>
      <c r="AE242" s="3">
        <v>0</v>
      </c>
      <c r="AF242" t="s">
        <v>240</v>
      </c>
      <c r="AG242" s="13">
        <v>5</v>
      </c>
      <c r="AQ242"/>
    </row>
    <row r="243" spans="1:43" x14ac:dyDescent="0.2">
      <c r="A243" t="s">
        <v>352</v>
      </c>
      <c r="B243" t="s">
        <v>594</v>
      </c>
      <c r="C243" t="s">
        <v>891</v>
      </c>
      <c r="D243" t="s">
        <v>1006</v>
      </c>
      <c r="E243" s="3">
        <v>88.333333333333329</v>
      </c>
      <c r="F243" s="3">
        <f>Table3[[#This Row],[Total Hours Nurse Staffing]]/Table3[[#This Row],[MDS Census]]</f>
        <v>4.5901584905660382</v>
      </c>
      <c r="G243" s="3">
        <f>Table3[[#This Row],[Total Direct Care Staff Hours]]/Table3[[#This Row],[MDS Census]]</f>
        <v>4.3190238993710697</v>
      </c>
      <c r="H243" s="3">
        <f>Table3[[#This Row],[Total RN Hours (w/ Admin, DON)]]/Table3[[#This Row],[MDS Census]]</f>
        <v>0.60894842767295598</v>
      </c>
      <c r="I243" s="3">
        <f>Table3[[#This Row],[RN Hours (excl. Admin, DON)]]/Table3[[#This Row],[MDS Census]]</f>
        <v>0.33781383647798741</v>
      </c>
      <c r="J243" s="3">
        <f t="shared" si="4"/>
        <v>405.46400000000006</v>
      </c>
      <c r="K243" s="3">
        <f>SUM(Table3[[#This Row],[RN Hours (excl. Admin, DON)]], Table3[[#This Row],[LPN Hours (excl. Admin)]], Table3[[#This Row],[CNA Hours]], Table3[[#This Row],[NA TR Hours]], Table3[[#This Row],[Med Aide/Tech Hours]])</f>
        <v>381.51377777777782</v>
      </c>
      <c r="L243" s="3">
        <f>SUM(Table3[[#This Row],[RN Hours (excl. Admin, DON)]:[RN DON Hours]])</f>
        <v>53.790444444444447</v>
      </c>
      <c r="M243" s="3">
        <v>29.84022222222222</v>
      </c>
      <c r="N243" s="3">
        <v>18.261333333333337</v>
      </c>
      <c r="O243" s="3">
        <v>5.6888888888888891</v>
      </c>
      <c r="P243" s="3">
        <f>SUM(Table3[[#This Row],[LPN Hours (excl. Admin)]:[LPN Admin Hours]])</f>
        <v>97.861777777777775</v>
      </c>
      <c r="Q243" s="3">
        <v>97.861777777777775</v>
      </c>
      <c r="R243" s="3">
        <v>0</v>
      </c>
      <c r="S243" s="3">
        <f>SUM(Table3[[#This Row],[CNA Hours]], Table3[[#This Row],[NA TR Hours]], Table3[[#This Row],[Med Aide/Tech Hours]])</f>
        <v>253.81177777777779</v>
      </c>
      <c r="T243" s="3">
        <v>249.30922222222225</v>
      </c>
      <c r="U243" s="3">
        <v>4.5025555555555554</v>
      </c>
      <c r="V243" s="3">
        <v>0</v>
      </c>
      <c r="W243" s="3">
        <f>SUM(Table3[[#This Row],[RN Hours Contract]:[Med Aide Hours Contract]])</f>
        <v>0</v>
      </c>
      <c r="X243" s="3">
        <v>0</v>
      </c>
      <c r="Y243" s="3">
        <v>0</v>
      </c>
      <c r="Z243" s="3">
        <v>0</v>
      </c>
      <c r="AA243" s="3">
        <v>0</v>
      </c>
      <c r="AB243" s="3">
        <v>0</v>
      </c>
      <c r="AC243" s="3">
        <v>0</v>
      </c>
      <c r="AD243" s="3">
        <v>0</v>
      </c>
      <c r="AE243" s="3">
        <v>0</v>
      </c>
      <c r="AF243" t="s">
        <v>241</v>
      </c>
      <c r="AG243" s="13">
        <v>5</v>
      </c>
      <c r="AQ243"/>
    </row>
    <row r="244" spans="1:43" x14ac:dyDescent="0.2">
      <c r="A244" t="s">
        <v>352</v>
      </c>
      <c r="B244" t="s">
        <v>595</v>
      </c>
      <c r="C244" t="s">
        <v>892</v>
      </c>
      <c r="D244" t="s">
        <v>986</v>
      </c>
      <c r="E244" s="3">
        <v>31.266666666666666</v>
      </c>
      <c r="F244" s="3">
        <f>Table3[[#This Row],[Total Hours Nurse Staffing]]/Table3[[#This Row],[MDS Census]]</f>
        <v>3.5054299928926795</v>
      </c>
      <c r="G244" s="3">
        <f>Table3[[#This Row],[Total Direct Care Staff Hours]]/Table3[[#This Row],[MDS Census]]</f>
        <v>3.1981876332622599</v>
      </c>
      <c r="H244" s="3">
        <f>Table3[[#This Row],[Total RN Hours (w/ Admin, DON)]]/Table3[[#This Row],[MDS Census]]</f>
        <v>1.0784506041222461</v>
      </c>
      <c r="I244" s="3">
        <f>Table3[[#This Row],[RN Hours (excl. Admin, DON)]]/Table3[[#This Row],[MDS Census]]</f>
        <v>0.77120824449182657</v>
      </c>
      <c r="J244" s="3">
        <f t="shared" si="4"/>
        <v>109.6031111111111</v>
      </c>
      <c r="K244" s="3">
        <f>SUM(Table3[[#This Row],[RN Hours (excl. Admin, DON)]], Table3[[#This Row],[LPN Hours (excl. Admin)]], Table3[[#This Row],[CNA Hours]], Table3[[#This Row],[NA TR Hours]], Table3[[#This Row],[Med Aide/Tech Hours]])</f>
        <v>99.996666666666655</v>
      </c>
      <c r="L244" s="3">
        <f>SUM(Table3[[#This Row],[RN Hours (excl. Admin, DON)]:[RN DON Hours]])</f>
        <v>33.719555555555559</v>
      </c>
      <c r="M244" s="3">
        <v>24.11311111111111</v>
      </c>
      <c r="N244" s="3">
        <v>3.8397777777777784</v>
      </c>
      <c r="O244" s="3">
        <v>5.7666666666666666</v>
      </c>
      <c r="P244" s="3">
        <f>SUM(Table3[[#This Row],[LPN Hours (excl. Admin)]:[LPN Admin Hours]])</f>
        <v>14.372333333333334</v>
      </c>
      <c r="Q244" s="3">
        <v>14.372333333333334</v>
      </c>
      <c r="R244" s="3">
        <v>0</v>
      </c>
      <c r="S244" s="3">
        <f>SUM(Table3[[#This Row],[CNA Hours]], Table3[[#This Row],[NA TR Hours]], Table3[[#This Row],[Med Aide/Tech Hours]])</f>
        <v>61.511222222222223</v>
      </c>
      <c r="T244" s="3">
        <v>55.969333333333331</v>
      </c>
      <c r="U244" s="3">
        <v>0</v>
      </c>
      <c r="V244" s="3">
        <v>5.5418888888888889</v>
      </c>
      <c r="W244" s="3">
        <f>SUM(Table3[[#This Row],[RN Hours Contract]:[Med Aide Hours Contract]])</f>
        <v>0</v>
      </c>
      <c r="X244" s="3">
        <v>0</v>
      </c>
      <c r="Y244" s="3">
        <v>0</v>
      </c>
      <c r="Z244" s="3">
        <v>0</v>
      </c>
      <c r="AA244" s="3">
        <v>0</v>
      </c>
      <c r="AB244" s="3">
        <v>0</v>
      </c>
      <c r="AC244" s="3">
        <v>0</v>
      </c>
      <c r="AD244" s="3">
        <v>0</v>
      </c>
      <c r="AE244" s="3">
        <v>0</v>
      </c>
      <c r="AF244" t="s">
        <v>242</v>
      </c>
      <c r="AG244" s="13">
        <v>5</v>
      </c>
      <c r="AQ244"/>
    </row>
    <row r="245" spans="1:43" x14ac:dyDescent="0.2">
      <c r="A245" t="s">
        <v>352</v>
      </c>
      <c r="B245" t="s">
        <v>596</v>
      </c>
      <c r="C245" t="s">
        <v>777</v>
      </c>
      <c r="D245" t="s">
        <v>983</v>
      </c>
      <c r="E245" s="3">
        <v>65.74444444444444</v>
      </c>
      <c r="F245" s="3">
        <f>Table3[[#This Row],[Total Hours Nurse Staffing]]/Table3[[#This Row],[MDS Census]]</f>
        <v>5.1776812573939495</v>
      </c>
      <c r="G245" s="3">
        <f>Table3[[#This Row],[Total Direct Care Staff Hours]]/Table3[[#This Row],[MDS Census]]</f>
        <v>4.4663833023491639</v>
      </c>
      <c r="H245" s="3">
        <f>Table3[[#This Row],[Total RN Hours (w/ Admin, DON)]]/Table3[[#This Row],[MDS Census]]</f>
        <v>1.2106219367922932</v>
      </c>
      <c r="I245" s="3">
        <f>Table3[[#This Row],[RN Hours (excl. Admin, DON)]]/Table3[[#This Row],[MDS Census]]</f>
        <v>0.4993239817475072</v>
      </c>
      <c r="J245" s="3">
        <f t="shared" si="4"/>
        <v>340.40377777777775</v>
      </c>
      <c r="K245" s="3">
        <f>SUM(Table3[[#This Row],[RN Hours (excl. Admin, DON)]], Table3[[#This Row],[LPN Hours (excl. Admin)]], Table3[[#This Row],[CNA Hours]], Table3[[#This Row],[NA TR Hours]], Table3[[#This Row],[Med Aide/Tech Hours]])</f>
        <v>293.63988888888889</v>
      </c>
      <c r="L245" s="3">
        <f>SUM(Table3[[#This Row],[RN Hours (excl. Admin, DON)]:[RN DON Hours]])</f>
        <v>79.591666666666654</v>
      </c>
      <c r="M245" s="3">
        <v>32.827777777777776</v>
      </c>
      <c r="N245" s="3">
        <v>41.522222222222226</v>
      </c>
      <c r="O245" s="3">
        <v>5.2416666666666663</v>
      </c>
      <c r="P245" s="3">
        <f>SUM(Table3[[#This Row],[LPN Hours (excl. Admin)]:[LPN Admin Hours]])</f>
        <v>63.059333333333335</v>
      </c>
      <c r="Q245" s="3">
        <v>63.059333333333335</v>
      </c>
      <c r="R245" s="3">
        <v>0</v>
      </c>
      <c r="S245" s="3">
        <f>SUM(Table3[[#This Row],[CNA Hours]], Table3[[#This Row],[NA TR Hours]], Table3[[#This Row],[Med Aide/Tech Hours]])</f>
        <v>197.75277777777777</v>
      </c>
      <c r="T245" s="3">
        <v>182.17222222222222</v>
      </c>
      <c r="U245" s="3">
        <v>0</v>
      </c>
      <c r="V245" s="3">
        <v>15.58055555555555</v>
      </c>
      <c r="W245" s="3">
        <f>SUM(Table3[[#This Row],[RN Hours Contract]:[Med Aide Hours Contract]])</f>
        <v>0</v>
      </c>
      <c r="X245" s="3">
        <v>0</v>
      </c>
      <c r="Y245" s="3">
        <v>0</v>
      </c>
      <c r="Z245" s="3">
        <v>0</v>
      </c>
      <c r="AA245" s="3">
        <v>0</v>
      </c>
      <c r="AB245" s="3">
        <v>0</v>
      </c>
      <c r="AC245" s="3">
        <v>0</v>
      </c>
      <c r="AD245" s="3">
        <v>0</v>
      </c>
      <c r="AE245" s="3">
        <v>0</v>
      </c>
      <c r="AF245" t="s">
        <v>243</v>
      </c>
      <c r="AG245" s="13">
        <v>5</v>
      </c>
      <c r="AQ245"/>
    </row>
    <row r="246" spans="1:43" x14ac:dyDescent="0.2">
      <c r="A246" t="s">
        <v>352</v>
      </c>
      <c r="B246" t="s">
        <v>597</v>
      </c>
      <c r="C246" t="s">
        <v>893</v>
      </c>
      <c r="D246" t="s">
        <v>962</v>
      </c>
      <c r="E246" s="3">
        <v>81.788888888888891</v>
      </c>
      <c r="F246" s="3">
        <f>Table3[[#This Row],[Total Hours Nurse Staffing]]/Table3[[#This Row],[MDS Census]]</f>
        <v>4.7015758728433639</v>
      </c>
      <c r="G246" s="3">
        <f>Table3[[#This Row],[Total Direct Care Staff Hours]]/Table3[[#This Row],[MDS Census]]</f>
        <v>4.5089390028528733</v>
      </c>
      <c r="H246" s="3">
        <f>Table3[[#This Row],[Total RN Hours (w/ Admin, DON)]]/Table3[[#This Row],[MDS Census]]</f>
        <v>0.90654530634424657</v>
      </c>
      <c r="I246" s="3">
        <f>Table3[[#This Row],[RN Hours (excl. Admin, DON)]]/Table3[[#This Row],[MDS Census]]</f>
        <v>0.77463388126613231</v>
      </c>
      <c r="J246" s="3">
        <f t="shared" si="4"/>
        <v>384.53666666666669</v>
      </c>
      <c r="K246" s="3">
        <f>SUM(Table3[[#This Row],[RN Hours (excl. Admin, DON)]], Table3[[#This Row],[LPN Hours (excl. Admin)]], Table3[[#This Row],[CNA Hours]], Table3[[#This Row],[NA TR Hours]], Table3[[#This Row],[Med Aide/Tech Hours]])</f>
        <v>368.7811111111111</v>
      </c>
      <c r="L246" s="3">
        <f>SUM(Table3[[#This Row],[RN Hours (excl. Admin, DON)]:[RN DON Hours]])</f>
        <v>74.145333333333326</v>
      </c>
      <c r="M246" s="3">
        <v>63.356444444444442</v>
      </c>
      <c r="N246" s="3">
        <v>5.3666666666666663</v>
      </c>
      <c r="O246" s="3">
        <v>5.4222222222222225</v>
      </c>
      <c r="P246" s="3">
        <f>SUM(Table3[[#This Row],[LPN Hours (excl. Admin)]:[LPN Admin Hours]])</f>
        <v>47.13977777777778</v>
      </c>
      <c r="Q246" s="3">
        <v>42.173111111111112</v>
      </c>
      <c r="R246" s="3">
        <v>4.9666666666666668</v>
      </c>
      <c r="S246" s="3">
        <f>SUM(Table3[[#This Row],[CNA Hours]], Table3[[#This Row],[NA TR Hours]], Table3[[#This Row],[Med Aide/Tech Hours]])</f>
        <v>263.25155555555557</v>
      </c>
      <c r="T246" s="3">
        <v>181.15322222222224</v>
      </c>
      <c r="U246" s="3">
        <v>28.727222222222217</v>
      </c>
      <c r="V246" s="3">
        <v>53.371111111111098</v>
      </c>
      <c r="W246" s="3">
        <f>SUM(Table3[[#This Row],[RN Hours Contract]:[Med Aide Hours Contract]])</f>
        <v>51.791333333333334</v>
      </c>
      <c r="X246" s="3">
        <v>0</v>
      </c>
      <c r="Y246" s="3">
        <v>0</v>
      </c>
      <c r="Z246" s="3">
        <v>0</v>
      </c>
      <c r="AA246" s="3">
        <v>7.607555555555555</v>
      </c>
      <c r="AB246" s="3">
        <v>0</v>
      </c>
      <c r="AC246" s="3">
        <v>44.183777777777777</v>
      </c>
      <c r="AD246" s="3">
        <v>0</v>
      </c>
      <c r="AE246" s="3">
        <v>0</v>
      </c>
      <c r="AF246" t="s">
        <v>244</v>
      </c>
      <c r="AG246" s="13">
        <v>5</v>
      </c>
      <c r="AQ246"/>
    </row>
    <row r="247" spans="1:43" x14ac:dyDescent="0.2">
      <c r="A247" t="s">
        <v>352</v>
      </c>
      <c r="B247" t="s">
        <v>598</v>
      </c>
      <c r="C247" t="s">
        <v>894</v>
      </c>
      <c r="D247" t="s">
        <v>972</v>
      </c>
      <c r="E247" s="3">
        <v>59.5</v>
      </c>
      <c r="F247" s="3">
        <f>Table3[[#This Row],[Total Hours Nurse Staffing]]/Table3[[#This Row],[MDS Census]]</f>
        <v>4.0346872082166199</v>
      </c>
      <c r="G247" s="3">
        <f>Table3[[#This Row],[Total Direct Care Staff Hours]]/Table3[[#This Row],[MDS Census]]</f>
        <v>3.8821195144724556</v>
      </c>
      <c r="H247" s="3">
        <f>Table3[[#This Row],[Total RN Hours (w/ Admin, DON)]]/Table3[[#This Row],[MDS Census]]</f>
        <v>0.48506069094304394</v>
      </c>
      <c r="I247" s="3">
        <f>Table3[[#This Row],[RN Hours (excl. Admin, DON)]]/Table3[[#This Row],[MDS Census]]</f>
        <v>0.33249299719887959</v>
      </c>
      <c r="J247" s="3">
        <f t="shared" si="4"/>
        <v>240.06388888888887</v>
      </c>
      <c r="K247" s="3">
        <f>SUM(Table3[[#This Row],[RN Hours (excl. Admin, DON)]], Table3[[#This Row],[LPN Hours (excl. Admin)]], Table3[[#This Row],[CNA Hours]], Table3[[#This Row],[NA TR Hours]], Table3[[#This Row],[Med Aide/Tech Hours]])</f>
        <v>230.98611111111111</v>
      </c>
      <c r="L247" s="3">
        <f>SUM(Table3[[#This Row],[RN Hours (excl. Admin, DON)]:[RN DON Hours]])</f>
        <v>28.861111111111114</v>
      </c>
      <c r="M247" s="3">
        <v>19.783333333333335</v>
      </c>
      <c r="N247" s="3">
        <v>3.5666666666666669</v>
      </c>
      <c r="O247" s="3">
        <v>5.5111111111111111</v>
      </c>
      <c r="P247" s="3">
        <f>SUM(Table3[[#This Row],[LPN Hours (excl. Admin)]:[LPN Admin Hours]])</f>
        <v>43.6</v>
      </c>
      <c r="Q247" s="3">
        <v>43.6</v>
      </c>
      <c r="R247" s="3">
        <v>0</v>
      </c>
      <c r="S247" s="3">
        <f>SUM(Table3[[#This Row],[CNA Hours]], Table3[[#This Row],[NA TR Hours]], Table3[[#This Row],[Med Aide/Tech Hours]])</f>
        <v>167.60277777777776</v>
      </c>
      <c r="T247" s="3">
        <v>136.58055555555555</v>
      </c>
      <c r="U247" s="3">
        <v>1.0027777777777778</v>
      </c>
      <c r="V247" s="3">
        <v>30.019444444444446</v>
      </c>
      <c r="W247" s="3">
        <f>SUM(Table3[[#This Row],[RN Hours Contract]:[Med Aide Hours Contract]])</f>
        <v>13.4</v>
      </c>
      <c r="X247" s="3">
        <v>0</v>
      </c>
      <c r="Y247" s="3">
        <v>0</v>
      </c>
      <c r="Z247" s="3">
        <v>0</v>
      </c>
      <c r="AA247" s="3">
        <v>8.1111111111111107</v>
      </c>
      <c r="AB247" s="3">
        <v>0</v>
      </c>
      <c r="AC247" s="3">
        <v>4.4000000000000004</v>
      </c>
      <c r="AD247" s="3">
        <v>0.88888888888888884</v>
      </c>
      <c r="AE247" s="3">
        <v>0</v>
      </c>
      <c r="AF247" t="s">
        <v>245</v>
      </c>
      <c r="AG247" s="13">
        <v>5</v>
      </c>
      <c r="AQ247"/>
    </row>
    <row r="248" spans="1:43" x14ac:dyDescent="0.2">
      <c r="A248" t="s">
        <v>352</v>
      </c>
      <c r="B248" t="s">
        <v>599</v>
      </c>
      <c r="C248" t="s">
        <v>895</v>
      </c>
      <c r="D248" t="s">
        <v>975</v>
      </c>
      <c r="E248" s="3">
        <v>86.855555555555554</v>
      </c>
      <c r="F248" s="3">
        <f>Table3[[#This Row],[Total Hours Nurse Staffing]]/Table3[[#This Row],[MDS Census]]</f>
        <v>3.6160406805679921</v>
      </c>
      <c r="G248" s="3">
        <f>Table3[[#This Row],[Total Direct Care Staff Hours]]/Table3[[#This Row],[MDS Census]]</f>
        <v>3.2485352436996289</v>
      </c>
      <c r="H248" s="3">
        <f>Table3[[#This Row],[Total RN Hours (w/ Admin, DON)]]/Table3[[#This Row],[MDS Census]]</f>
        <v>0.99312651912498395</v>
      </c>
      <c r="I248" s="3">
        <f>Table3[[#This Row],[RN Hours (excl. Admin, DON)]]/Table3[[#This Row],[MDS Census]]</f>
        <v>0.67026736599718562</v>
      </c>
      <c r="J248" s="3">
        <f t="shared" si="4"/>
        <v>314.07322222222217</v>
      </c>
      <c r="K248" s="3">
        <f>SUM(Table3[[#This Row],[RN Hours (excl. Admin, DON)]], Table3[[#This Row],[LPN Hours (excl. Admin)]], Table3[[#This Row],[CNA Hours]], Table3[[#This Row],[NA TR Hours]], Table3[[#This Row],[Med Aide/Tech Hours]])</f>
        <v>282.15333333333331</v>
      </c>
      <c r="L248" s="3">
        <f>SUM(Table3[[#This Row],[RN Hours (excl. Admin, DON)]:[RN DON Hours]])</f>
        <v>86.258555555555546</v>
      </c>
      <c r="M248" s="3">
        <v>58.216444444444441</v>
      </c>
      <c r="N248" s="3">
        <v>22.864333333333335</v>
      </c>
      <c r="O248" s="3">
        <v>5.177777777777778</v>
      </c>
      <c r="P248" s="3">
        <f>SUM(Table3[[#This Row],[LPN Hours (excl. Admin)]:[LPN Admin Hours]])</f>
        <v>61.919111111111114</v>
      </c>
      <c r="Q248" s="3">
        <v>58.041333333333334</v>
      </c>
      <c r="R248" s="3">
        <v>3.8777777777777778</v>
      </c>
      <c r="S248" s="3">
        <f>SUM(Table3[[#This Row],[CNA Hours]], Table3[[#This Row],[NA TR Hours]], Table3[[#This Row],[Med Aide/Tech Hours]])</f>
        <v>165.89555555555555</v>
      </c>
      <c r="T248" s="3">
        <v>162.04655555555556</v>
      </c>
      <c r="U248" s="3">
        <v>0</v>
      </c>
      <c r="V248" s="3">
        <v>3.8490000000000002</v>
      </c>
      <c r="W248" s="3">
        <f>SUM(Table3[[#This Row],[RN Hours Contract]:[Med Aide Hours Contract]])</f>
        <v>8.9658888888888892</v>
      </c>
      <c r="X248" s="3">
        <v>1.335</v>
      </c>
      <c r="Y248" s="3">
        <v>0</v>
      </c>
      <c r="Z248" s="3">
        <v>0</v>
      </c>
      <c r="AA248" s="3">
        <v>1.2903333333333333</v>
      </c>
      <c r="AB248" s="3">
        <v>0</v>
      </c>
      <c r="AC248" s="3">
        <v>6.3405555555555555</v>
      </c>
      <c r="AD248" s="3">
        <v>0</v>
      </c>
      <c r="AE248" s="3">
        <v>0</v>
      </c>
      <c r="AF248" t="s">
        <v>246</v>
      </c>
      <c r="AG248" s="13">
        <v>5</v>
      </c>
      <c r="AQ248"/>
    </row>
    <row r="249" spans="1:43" x14ac:dyDescent="0.2">
      <c r="A249" t="s">
        <v>352</v>
      </c>
      <c r="B249" t="s">
        <v>600</v>
      </c>
      <c r="C249" t="s">
        <v>811</v>
      </c>
      <c r="D249" t="s">
        <v>975</v>
      </c>
      <c r="E249" s="3">
        <v>88.611111111111114</v>
      </c>
      <c r="F249" s="3">
        <f>Table3[[#This Row],[Total Hours Nurse Staffing]]/Table3[[#This Row],[MDS Census]]</f>
        <v>4.2793040752351095</v>
      </c>
      <c r="G249" s="3">
        <f>Table3[[#This Row],[Total Direct Care Staff Hours]]/Table3[[#This Row],[MDS Census]]</f>
        <v>3.9415987460815054</v>
      </c>
      <c r="H249" s="3">
        <f>Table3[[#This Row],[Total RN Hours (w/ Admin, DON)]]/Table3[[#This Row],[MDS Census]]</f>
        <v>1.1115673981191221</v>
      </c>
      <c r="I249" s="3">
        <f>Table3[[#This Row],[RN Hours (excl. Admin, DON)]]/Table3[[#This Row],[MDS Census]]</f>
        <v>0.94457680250783704</v>
      </c>
      <c r="J249" s="3">
        <f t="shared" si="4"/>
        <v>379.19388888888886</v>
      </c>
      <c r="K249" s="3">
        <f>SUM(Table3[[#This Row],[RN Hours (excl. Admin, DON)]], Table3[[#This Row],[LPN Hours (excl. Admin)]], Table3[[#This Row],[CNA Hours]], Table3[[#This Row],[NA TR Hours]], Table3[[#This Row],[Med Aide/Tech Hours]])</f>
        <v>349.2694444444445</v>
      </c>
      <c r="L249" s="3">
        <f>SUM(Table3[[#This Row],[RN Hours (excl. Admin, DON)]:[RN DON Hours]])</f>
        <v>98.49722222222222</v>
      </c>
      <c r="M249" s="3">
        <v>83.7</v>
      </c>
      <c r="N249" s="3">
        <v>9.9972222222222218</v>
      </c>
      <c r="O249" s="3">
        <v>4.8</v>
      </c>
      <c r="P249" s="3">
        <f>SUM(Table3[[#This Row],[LPN Hours (excl. Admin)]:[LPN Admin Hours]])</f>
        <v>75.018888888888881</v>
      </c>
      <c r="Q249" s="3">
        <v>59.891666666666666</v>
      </c>
      <c r="R249" s="3">
        <v>15.127222222222223</v>
      </c>
      <c r="S249" s="3">
        <f>SUM(Table3[[#This Row],[CNA Hours]], Table3[[#This Row],[NA TR Hours]], Table3[[#This Row],[Med Aide/Tech Hours]])</f>
        <v>205.67777777777778</v>
      </c>
      <c r="T249" s="3">
        <v>201.45277777777778</v>
      </c>
      <c r="U249" s="3">
        <v>0</v>
      </c>
      <c r="V249" s="3">
        <v>4.2249999999999996</v>
      </c>
      <c r="W249" s="3">
        <f>SUM(Table3[[#This Row],[RN Hours Contract]:[Med Aide Hours Contract]])</f>
        <v>0</v>
      </c>
      <c r="X249" s="3">
        <v>0</v>
      </c>
      <c r="Y249" s="3">
        <v>0</v>
      </c>
      <c r="Z249" s="3">
        <v>0</v>
      </c>
      <c r="AA249" s="3">
        <v>0</v>
      </c>
      <c r="AB249" s="3">
        <v>0</v>
      </c>
      <c r="AC249" s="3">
        <v>0</v>
      </c>
      <c r="AD249" s="3">
        <v>0</v>
      </c>
      <c r="AE249" s="3">
        <v>0</v>
      </c>
      <c r="AF249" t="s">
        <v>247</v>
      </c>
      <c r="AG249" s="13">
        <v>5</v>
      </c>
      <c r="AQ249"/>
    </row>
    <row r="250" spans="1:43" x14ac:dyDescent="0.2">
      <c r="A250" t="s">
        <v>352</v>
      </c>
      <c r="B250" t="s">
        <v>601</v>
      </c>
      <c r="C250" t="s">
        <v>734</v>
      </c>
      <c r="D250" t="s">
        <v>979</v>
      </c>
      <c r="E250" s="3">
        <v>71.144444444444446</v>
      </c>
      <c r="F250" s="3">
        <f>Table3[[#This Row],[Total Hours Nurse Staffing]]/Table3[[#This Row],[MDS Census]]</f>
        <v>5.5299437763548331</v>
      </c>
      <c r="G250" s="3">
        <f>Table3[[#This Row],[Total Direct Care Staff Hours]]/Table3[[#This Row],[MDS Census]]</f>
        <v>5.1503029829767293</v>
      </c>
      <c r="H250" s="3">
        <f>Table3[[#This Row],[Total RN Hours (w/ Admin, DON)]]/Table3[[#This Row],[MDS Census]]</f>
        <v>1.4948149305013274</v>
      </c>
      <c r="I250" s="3">
        <f>Table3[[#This Row],[RN Hours (excl. Admin, DON)]]/Table3[[#This Row],[MDS Census]]</f>
        <v>1.1151741371232236</v>
      </c>
      <c r="J250" s="3">
        <f t="shared" si="4"/>
        <v>393.42477777777776</v>
      </c>
      <c r="K250" s="3">
        <f>SUM(Table3[[#This Row],[RN Hours (excl. Admin, DON)]], Table3[[#This Row],[LPN Hours (excl. Admin)]], Table3[[#This Row],[CNA Hours]], Table3[[#This Row],[NA TR Hours]], Table3[[#This Row],[Med Aide/Tech Hours]])</f>
        <v>366.4154444444444</v>
      </c>
      <c r="L250" s="3">
        <f>SUM(Table3[[#This Row],[RN Hours (excl. Admin, DON)]:[RN DON Hours]])</f>
        <v>106.34777777777778</v>
      </c>
      <c r="M250" s="3">
        <v>79.338444444444448</v>
      </c>
      <c r="N250" s="3">
        <v>21.459333333333337</v>
      </c>
      <c r="O250" s="3">
        <v>5.55</v>
      </c>
      <c r="P250" s="3">
        <f>SUM(Table3[[#This Row],[LPN Hours (excl. Admin)]:[LPN Admin Hours]])</f>
        <v>40.481111111111112</v>
      </c>
      <c r="Q250" s="3">
        <v>40.481111111111112</v>
      </c>
      <c r="R250" s="3">
        <v>0</v>
      </c>
      <c r="S250" s="3">
        <f>SUM(Table3[[#This Row],[CNA Hours]], Table3[[#This Row],[NA TR Hours]], Table3[[#This Row],[Med Aide/Tech Hours]])</f>
        <v>246.59588888888885</v>
      </c>
      <c r="T250" s="3">
        <v>185.44633333333331</v>
      </c>
      <c r="U250" s="3">
        <v>0</v>
      </c>
      <c r="V250" s="3">
        <v>61.149555555555537</v>
      </c>
      <c r="W250" s="3">
        <f>SUM(Table3[[#This Row],[RN Hours Contract]:[Med Aide Hours Contract]])</f>
        <v>0.97777777777777775</v>
      </c>
      <c r="X250" s="3">
        <v>0</v>
      </c>
      <c r="Y250" s="3">
        <v>0</v>
      </c>
      <c r="Z250" s="3">
        <v>0.97777777777777775</v>
      </c>
      <c r="AA250" s="3">
        <v>0</v>
      </c>
      <c r="AB250" s="3">
        <v>0</v>
      </c>
      <c r="AC250" s="3">
        <v>0</v>
      </c>
      <c r="AD250" s="3">
        <v>0</v>
      </c>
      <c r="AE250" s="3">
        <v>0</v>
      </c>
      <c r="AF250" t="s">
        <v>248</v>
      </c>
      <c r="AG250" s="13">
        <v>5</v>
      </c>
      <c r="AQ250"/>
    </row>
    <row r="251" spans="1:43" x14ac:dyDescent="0.2">
      <c r="A251" t="s">
        <v>352</v>
      </c>
      <c r="B251" t="s">
        <v>602</v>
      </c>
      <c r="C251" t="s">
        <v>755</v>
      </c>
      <c r="D251" t="s">
        <v>1010</v>
      </c>
      <c r="E251" s="3">
        <v>69.833333333333329</v>
      </c>
      <c r="F251" s="3">
        <f>Table3[[#This Row],[Total Hours Nurse Staffing]]/Table3[[#This Row],[MDS Census]]</f>
        <v>3.4454303898170249</v>
      </c>
      <c r="G251" s="3">
        <f>Table3[[#This Row],[Total Direct Care Staff Hours]]/Table3[[#This Row],[MDS Census]]</f>
        <v>3.1033062848050919</v>
      </c>
      <c r="H251" s="3">
        <f>Table3[[#This Row],[Total RN Hours (w/ Admin, DON)]]/Table3[[#This Row],[MDS Census]]</f>
        <v>0.56575178997613373</v>
      </c>
      <c r="I251" s="3">
        <f>Table3[[#This Row],[RN Hours (excl. Admin, DON)]]/Table3[[#This Row],[MDS Census]]</f>
        <v>0.29828957836117742</v>
      </c>
      <c r="J251" s="3">
        <f t="shared" si="4"/>
        <v>240.6058888888889</v>
      </c>
      <c r="K251" s="3">
        <f>SUM(Table3[[#This Row],[RN Hours (excl. Admin, DON)]], Table3[[#This Row],[LPN Hours (excl. Admin)]], Table3[[#This Row],[CNA Hours]], Table3[[#This Row],[NA TR Hours]], Table3[[#This Row],[Med Aide/Tech Hours]])</f>
        <v>216.71422222222222</v>
      </c>
      <c r="L251" s="3">
        <f>SUM(Table3[[#This Row],[RN Hours (excl. Admin, DON)]:[RN DON Hours]])</f>
        <v>39.508333333333333</v>
      </c>
      <c r="M251" s="3">
        <v>20.830555555555556</v>
      </c>
      <c r="N251" s="3">
        <v>13.166666666666666</v>
      </c>
      <c r="O251" s="3">
        <v>5.5111111111111111</v>
      </c>
      <c r="P251" s="3">
        <f>SUM(Table3[[#This Row],[LPN Hours (excl. Admin)]:[LPN Admin Hours]])</f>
        <v>70.963888888888889</v>
      </c>
      <c r="Q251" s="3">
        <v>65.75</v>
      </c>
      <c r="R251" s="3">
        <v>5.2138888888888886</v>
      </c>
      <c r="S251" s="3">
        <f>SUM(Table3[[#This Row],[CNA Hours]], Table3[[#This Row],[NA TR Hours]], Table3[[#This Row],[Med Aide/Tech Hours]])</f>
        <v>130.13366666666667</v>
      </c>
      <c r="T251" s="3">
        <v>112.19755555555557</v>
      </c>
      <c r="U251" s="3">
        <v>0</v>
      </c>
      <c r="V251" s="3">
        <v>17.93611111111111</v>
      </c>
      <c r="W251" s="3">
        <f>SUM(Table3[[#This Row],[RN Hours Contract]:[Med Aide Hours Contract]])</f>
        <v>0</v>
      </c>
      <c r="X251" s="3">
        <v>0</v>
      </c>
      <c r="Y251" s="3">
        <v>0</v>
      </c>
      <c r="Z251" s="3">
        <v>0</v>
      </c>
      <c r="AA251" s="3">
        <v>0</v>
      </c>
      <c r="AB251" s="3">
        <v>0</v>
      </c>
      <c r="AC251" s="3">
        <v>0</v>
      </c>
      <c r="AD251" s="3">
        <v>0</v>
      </c>
      <c r="AE251" s="3">
        <v>0</v>
      </c>
      <c r="AF251" t="s">
        <v>249</v>
      </c>
      <c r="AG251" s="13">
        <v>5</v>
      </c>
      <c r="AQ251"/>
    </row>
    <row r="252" spans="1:43" x14ac:dyDescent="0.2">
      <c r="A252" t="s">
        <v>352</v>
      </c>
      <c r="B252" t="s">
        <v>603</v>
      </c>
      <c r="C252" t="s">
        <v>896</v>
      </c>
      <c r="D252" t="s">
        <v>965</v>
      </c>
      <c r="E252" s="3">
        <v>25.111111111111111</v>
      </c>
      <c r="F252" s="3">
        <f>Table3[[#This Row],[Total Hours Nurse Staffing]]/Table3[[#This Row],[MDS Census]]</f>
        <v>6.0217920353982306</v>
      </c>
      <c r="G252" s="3">
        <f>Table3[[#This Row],[Total Direct Care Staff Hours]]/Table3[[#This Row],[MDS Census]]</f>
        <v>5.5511061946902656</v>
      </c>
      <c r="H252" s="3">
        <f>Table3[[#This Row],[Total RN Hours (w/ Admin, DON)]]/Table3[[#This Row],[MDS Census]]</f>
        <v>1.0352876106194691</v>
      </c>
      <c r="I252" s="3">
        <f>Table3[[#This Row],[RN Hours (excl. Admin, DON)]]/Table3[[#This Row],[MDS Census]]</f>
        <v>0.56460176991150446</v>
      </c>
      <c r="J252" s="3">
        <f t="shared" si="4"/>
        <v>151.2138888888889</v>
      </c>
      <c r="K252" s="3">
        <f>SUM(Table3[[#This Row],[RN Hours (excl. Admin, DON)]], Table3[[#This Row],[LPN Hours (excl. Admin)]], Table3[[#This Row],[CNA Hours]], Table3[[#This Row],[NA TR Hours]], Table3[[#This Row],[Med Aide/Tech Hours]])</f>
        <v>139.39444444444445</v>
      </c>
      <c r="L252" s="3">
        <f>SUM(Table3[[#This Row],[RN Hours (excl. Admin, DON)]:[RN DON Hours]])</f>
        <v>25.99722222222222</v>
      </c>
      <c r="M252" s="3">
        <v>14.177777777777777</v>
      </c>
      <c r="N252" s="3">
        <v>11.819444444444445</v>
      </c>
      <c r="O252" s="3">
        <v>0</v>
      </c>
      <c r="P252" s="3">
        <f>SUM(Table3[[#This Row],[LPN Hours (excl. Admin)]:[LPN Admin Hours]])</f>
        <v>21.524999999999999</v>
      </c>
      <c r="Q252" s="3">
        <v>21.524999999999999</v>
      </c>
      <c r="R252" s="3">
        <v>0</v>
      </c>
      <c r="S252" s="3">
        <f>SUM(Table3[[#This Row],[CNA Hours]], Table3[[#This Row],[NA TR Hours]], Table3[[#This Row],[Med Aide/Tech Hours]])</f>
        <v>103.69166666666668</v>
      </c>
      <c r="T252" s="3">
        <v>89.775000000000006</v>
      </c>
      <c r="U252" s="3">
        <v>0</v>
      </c>
      <c r="V252" s="3">
        <v>13.916666666666666</v>
      </c>
      <c r="W252" s="3">
        <f>SUM(Table3[[#This Row],[RN Hours Contract]:[Med Aide Hours Contract]])</f>
        <v>7.0555555555555554</v>
      </c>
      <c r="X252" s="3">
        <v>0</v>
      </c>
      <c r="Y252" s="3">
        <v>0</v>
      </c>
      <c r="Z252" s="3">
        <v>0</v>
      </c>
      <c r="AA252" s="3">
        <v>4.2583333333333337</v>
      </c>
      <c r="AB252" s="3">
        <v>0</v>
      </c>
      <c r="AC252" s="3">
        <v>2.7972222222222221</v>
      </c>
      <c r="AD252" s="3">
        <v>0</v>
      </c>
      <c r="AE252" s="3">
        <v>0</v>
      </c>
      <c r="AF252" t="s">
        <v>250</v>
      </c>
      <c r="AG252" s="13">
        <v>5</v>
      </c>
      <c r="AQ252"/>
    </row>
    <row r="253" spans="1:43" x14ac:dyDescent="0.2">
      <c r="A253" t="s">
        <v>352</v>
      </c>
      <c r="B253" t="s">
        <v>604</v>
      </c>
      <c r="C253" t="s">
        <v>897</v>
      </c>
      <c r="D253" t="s">
        <v>975</v>
      </c>
      <c r="E253" s="3">
        <v>36.299999999999997</v>
      </c>
      <c r="F253" s="3">
        <f>Table3[[#This Row],[Total Hours Nurse Staffing]]/Table3[[#This Row],[MDS Census]]</f>
        <v>6.4665993265993276</v>
      </c>
      <c r="G253" s="3">
        <f>Table3[[#This Row],[Total Direct Care Staff Hours]]/Table3[[#This Row],[MDS Census]]</f>
        <v>6.1553045607591068</v>
      </c>
      <c r="H253" s="3">
        <f>Table3[[#This Row],[Total RN Hours (w/ Admin, DON)]]/Table3[[#This Row],[MDS Census]]</f>
        <v>1.5646862565044384</v>
      </c>
      <c r="I253" s="3">
        <f>Table3[[#This Row],[RN Hours (excl. Admin, DON)]]/Table3[[#This Row],[MDS Census]]</f>
        <v>1.2533914906642178</v>
      </c>
      <c r="J253" s="3">
        <f t="shared" si="4"/>
        <v>234.73755555555556</v>
      </c>
      <c r="K253" s="3">
        <f>SUM(Table3[[#This Row],[RN Hours (excl. Admin, DON)]], Table3[[#This Row],[LPN Hours (excl. Admin)]], Table3[[#This Row],[CNA Hours]], Table3[[#This Row],[NA TR Hours]], Table3[[#This Row],[Med Aide/Tech Hours]])</f>
        <v>223.43755555555555</v>
      </c>
      <c r="L253" s="3">
        <f>SUM(Table3[[#This Row],[RN Hours (excl. Admin, DON)]:[RN DON Hours]])</f>
        <v>56.798111111111112</v>
      </c>
      <c r="M253" s="3">
        <v>45.498111111111108</v>
      </c>
      <c r="N253" s="3">
        <v>5.7</v>
      </c>
      <c r="O253" s="3">
        <v>5.6</v>
      </c>
      <c r="P253" s="3">
        <f>SUM(Table3[[#This Row],[LPN Hours (excl. Admin)]:[LPN Admin Hours]])</f>
        <v>45.381555555555558</v>
      </c>
      <c r="Q253" s="3">
        <v>45.381555555555558</v>
      </c>
      <c r="R253" s="3">
        <v>0</v>
      </c>
      <c r="S253" s="3">
        <f>SUM(Table3[[#This Row],[CNA Hours]], Table3[[#This Row],[NA TR Hours]], Table3[[#This Row],[Med Aide/Tech Hours]])</f>
        <v>132.5578888888889</v>
      </c>
      <c r="T253" s="3">
        <v>102.351</v>
      </c>
      <c r="U253" s="3">
        <v>0</v>
      </c>
      <c r="V253" s="3">
        <v>30.206888888888901</v>
      </c>
      <c r="W253" s="3">
        <f>SUM(Table3[[#This Row],[RN Hours Contract]:[Med Aide Hours Contract]])</f>
        <v>29.502777777777776</v>
      </c>
      <c r="X253" s="3">
        <v>0</v>
      </c>
      <c r="Y253" s="3">
        <v>0</v>
      </c>
      <c r="Z253" s="3">
        <v>0</v>
      </c>
      <c r="AA253" s="3">
        <v>0</v>
      </c>
      <c r="AB253" s="3">
        <v>0</v>
      </c>
      <c r="AC253" s="3">
        <v>29.502777777777776</v>
      </c>
      <c r="AD253" s="3">
        <v>0</v>
      </c>
      <c r="AE253" s="3">
        <v>0</v>
      </c>
      <c r="AF253" t="s">
        <v>251</v>
      </c>
      <c r="AG253" s="13">
        <v>5</v>
      </c>
      <c r="AQ253"/>
    </row>
    <row r="254" spans="1:43" x14ac:dyDescent="0.2">
      <c r="A254" t="s">
        <v>352</v>
      </c>
      <c r="B254" t="s">
        <v>605</v>
      </c>
      <c r="C254" t="s">
        <v>898</v>
      </c>
      <c r="D254" t="s">
        <v>949</v>
      </c>
      <c r="E254" s="3">
        <v>35.81111111111111</v>
      </c>
      <c r="F254" s="3">
        <f>Table3[[#This Row],[Total Hours Nurse Staffing]]/Table3[[#This Row],[MDS Census]]</f>
        <v>3.5375426621160413</v>
      </c>
      <c r="G254" s="3">
        <f>Table3[[#This Row],[Total Direct Care Staff Hours]]/Table3[[#This Row],[MDS Census]]</f>
        <v>3.4308098045299413</v>
      </c>
      <c r="H254" s="3">
        <f>Table3[[#This Row],[Total RN Hours (w/ Admin, DON)]]/Table3[[#This Row],[MDS Census]]</f>
        <v>0.31383803909401181</v>
      </c>
      <c r="I254" s="3">
        <f>Table3[[#This Row],[RN Hours (excl. Admin, DON)]]/Table3[[#This Row],[MDS Census]]</f>
        <v>0.20710518150791191</v>
      </c>
      <c r="J254" s="3">
        <f t="shared" si="4"/>
        <v>126.68333333333334</v>
      </c>
      <c r="K254" s="3">
        <f>SUM(Table3[[#This Row],[RN Hours (excl. Admin, DON)]], Table3[[#This Row],[LPN Hours (excl. Admin)]], Table3[[#This Row],[CNA Hours]], Table3[[#This Row],[NA TR Hours]], Table3[[#This Row],[Med Aide/Tech Hours]])</f>
        <v>122.86111111111111</v>
      </c>
      <c r="L254" s="3">
        <f>SUM(Table3[[#This Row],[RN Hours (excl. Admin, DON)]:[RN DON Hours]])</f>
        <v>11.238888888888889</v>
      </c>
      <c r="M254" s="3">
        <v>7.416666666666667</v>
      </c>
      <c r="N254" s="3">
        <v>0</v>
      </c>
      <c r="O254" s="3">
        <v>3.8222222222222224</v>
      </c>
      <c r="P254" s="3">
        <f>SUM(Table3[[#This Row],[LPN Hours (excl. Admin)]:[LPN Admin Hours]])</f>
        <v>14.744444444444444</v>
      </c>
      <c r="Q254" s="3">
        <v>14.744444444444444</v>
      </c>
      <c r="R254" s="3">
        <v>0</v>
      </c>
      <c r="S254" s="3">
        <f>SUM(Table3[[#This Row],[CNA Hours]], Table3[[#This Row],[NA TR Hours]], Table3[[#This Row],[Med Aide/Tech Hours]])</f>
        <v>100.7</v>
      </c>
      <c r="T254" s="3">
        <v>86.794444444444451</v>
      </c>
      <c r="U254" s="3">
        <v>0</v>
      </c>
      <c r="V254" s="3">
        <v>13.905555555555555</v>
      </c>
      <c r="W254" s="3">
        <f>SUM(Table3[[#This Row],[RN Hours Contract]:[Med Aide Hours Contract]])</f>
        <v>3.1527777777777777</v>
      </c>
      <c r="X254" s="3">
        <v>0</v>
      </c>
      <c r="Y254" s="3">
        <v>0</v>
      </c>
      <c r="Z254" s="3">
        <v>0</v>
      </c>
      <c r="AA254" s="3">
        <v>0</v>
      </c>
      <c r="AB254" s="3">
        <v>0</v>
      </c>
      <c r="AC254" s="3">
        <v>3.1527777777777777</v>
      </c>
      <c r="AD254" s="3">
        <v>0</v>
      </c>
      <c r="AE254" s="3">
        <v>0</v>
      </c>
      <c r="AF254" t="s">
        <v>252</v>
      </c>
      <c r="AG254" s="13">
        <v>5</v>
      </c>
      <c r="AQ254"/>
    </row>
    <row r="255" spans="1:43" x14ac:dyDescent="0.2">
      <c r="A255" t="s">
        <v>352</v>
      </c>
      <c r="B255" t="s">
        <v>606</v>
      </c>
      <c r="C255" t="s">
        <v>892</v>
      </c>
      <c r="D255" t="s">
        <v>986</v>
      </c>
      <c r="E255" s="3">
        <v>71.088888888888889</v>
      </c>
      <c r="F255" s="3">
        <f>Table3[[#This Row],[Total Hours Nurse Staffing]]/Table3[[#This Row],[MDS Census]]</f>
        <v>3.9150656455142228</v>
      </c>
      <c r="G255" s="3">
        <f>Table3[[#This Row],[Total Direct Care Staff Hours]]/Table3[[#This Row],[MDS Census]]</f>
        <v>3.7623929352922789</v>
      </c>
      <c r="H255" s="3">
        <f>Table3[[#This Row],[Total RN Hours (w/ Admin, DON)]]/Table3[[#This Row],[MDS Census]]</f>
        <v>1.8594654579556111</v>
      </c>
      <c r="I255" s="3">
        <f>Table3[[#This Row],[RN Hours (excl. Admin, DON)]]/Table3[[#This Row],[MDS Census]]</f>
        <v>1.7067927477336666</v>
      </c>
      <c r="J255" s="3">
        <f t="shared" si="4"/>
        <v>278.31766666666664</v>
      </c>
      <c r="K255" s="3">
        <f>SUM(Table3[[#This Row],[RN Hours (excl. Admin, DON)]], Table3[[#This Row],[LPN Hours (excl. Admin)]], Table3[[#This Row],[CNA Hours]], Table3[[#This Row],[NA TR Hours]], Table3[[#This Row],[Med Aide/Tech Hours]])</f>
        <v>267.46433333333334</v>
      </c>
      <c r="L255" s="3">
        <f>SUM(Table3[[#This Row],[RN Hours (excl. Admin, DON)]:[RN DON Hours]])</f>
        <v>132.18733333333333</v>
      </c>
      <c r="M255" s="3">
        <v>121.33399999999999</v>
      </c>
      <c r="N255" s="3">
        <v>5.253333333333333</v>
      </c>
      <c r="O255" s="3">
        <v>5.6</v>
      </c>
      <c r="P255" s="3">
        <f>SUM(Table3[[#This Row],[LPN Hours (excl. Admin)]:[LPN Admin Hours]])</f>
        <v>25.176777777777776</v>
      </c>
      <c r="Q255" s="3">
        <v>25.176777777777776</v>
      </c>
      <c r="R255" s="3">
        <v>0</v>
      </c>
      <c r="S255" s="3">
        <f>SUM(Table3[[#This Row],[CNA Hours]], Table3[[#This Row],[NA TR Hours]], Table3[[#This Row],[Med Aide/Tech Hours]])</f>
        <v>120.95355555555555</v>
      </c>
      <c r="T255" s="3">
        <v>105.78044444444444</v>
      </c>
      <c r="U255" s="3">
        <v>0</v>
      </c>
      <c r="V255" s="3">
        <v>15.17311111111111</v>
      </c>
      <c r="W255" s="3">
        <f>SUM(Table3[[#This Row],[RN Hours Contract]:[Med Aide Hours Contract]])</f>
        <v>0</v>
      </c>
      <c r="X255" s="3">
        <v>0</v>
      </c>
      <c r="Y255" s="3">
        <v>0</v>
      </c>
      <c r="Z255" s="3">
        <v>0</v>
      </c>
      <c r="AA255" s="3">
        <v>0</v>
      </c>
      <c r="AB255" s="3">
        <v>0</v>
      </c>
      <c r="AC255" s="3">
        <v>0</v>
      </c>
      <c r="AD255" s="3">
        <v>0</v>
      </c>
      <c r="AE255" s="3">
        <v>0</v>
      </c>
      <c r="AF255" t="s">
        <v>253</v>
      </c>
      <c r="AG255" s="13">
        <v>5</v>
      </c>
      <c r="AQ255"/>
    </row>
    <row r="256" spans="1:43" x14ac:dyDescent="0.2">
      <c r="A256" t="s">
        <v>352</v>
      </c>
      <c r="B256" t="s">
        <v>607</v>
      </c>
      <c r="C256" t="s">
        <v>899</v>
      </c>
      <c r="D256" t="s">
        <v>1022</v>
      </c>
      <c r="E256" s="3">
        <v>53.922222222222224</v>
      </c>
      <c r="F256" s="3">
        <f>Table3[[#This Row],[Total Hours Nurse Staffing]]/Table3[[#This Row],[MDS Census]]</f>
        <v>3.8970595507933239</v>
      </c>
      <c r="G256" s="3">
        <f>Table3[[#This Row],[Total Direct Care Staff Hours]]/Table3[[#This Row],[MDS Census]]</f>
        <v>3.6973026993612201</v>
      </c>
      <c r="H256" s="3">
        <f>Table3[[#This Row],[Total RN Hours (w/ Admin, DON)]]/Table3[[#This Row],[MDS Census]]</f>
        <v>1.0512239851638161</v>
      </c>
      <c r="I256" s="3">
        <f>Table3[[#This Row],[RN Hours (excl. Admin, DON)]]/Table3[[#This Row],[MDS Census]]</f>
        <v>0.85146713373171234</v>
      </c>
      <c r="J256" s="3">
        <f t="shared" si="4"/>
        <v>210.13811111111113</v>
      </c>
      <c r="K256" s="3">
        <f>SUM(Table3[[#This Row],[RN Hours (excl. Admin, DON)]], Table3[[#This Row],[LPN Hours (excl. Admin)]], Table3[[#This Row],[CNA Hours]], Table3[[#This Row],[NA TR Hours]], Table3[[#This Row],[Med Aide/Tech Hours]])</f>
        <v>199.3667777777778</v>
      </c>
      <c r="L256" s="3">
        <f>SUM(Table3[[#This Row],[RN Hours (excl. Admin, DON)]:[RN DON Hours]])</f>
        <v>56.684333333333335</v>
      </c>
      <c r="M256" s="3">
        <v>45.913000000000004</v>
      </c>
      <c r="N256" s="3">
        <v>5.1713333333333331</v>
      </c>
      <c r="O256" s="3">
        <v>5.6</v>
      </c>
      <c r="P256" s="3">
        <f>SUM(Table3[[#This Row],[LPN Hours (excl. Admin)]:[LPN Admin Hours]])</f>
        <v>19.75</v>
      </c>
      <c r="Q256" s="3">
        <v>19.75</v>
      </c>
      <c r="R256" s="3">
        <v>0</v>
      </c>
      <c r="S256" s="3">
        <f>SUM(Table3[[#This Row],[CNA Hours]], Table3[[#This Row],[NA TR Hours]], Table3[[#This Row],[Med Aide/Tech Hours]])</f>
        <v>133.70377777777779</v>
      </c>
      <c r="T256" s="3">
        <v>107.62322222222222</v>
      </c>
      <c r="U256" s="3">
        <v>12.580555555555556</v>
      </c>
      <c r="V256" s="3">
        <v>13.5</v>
      </c>
      <c r="W256" s="3">
        <f>SUM(Table3[[#This Row],[RN Hours Contract]:[Med Aide Hours Contract]])</f>
        <v>29.56388888888889</v>
      </c>
      <c r="X256" s="3">
        <v>3.5805555555555557</v>
      </c>
      <c r="Y256" s="3">
        <v>0</v>
      </c>
      <c r="Z256" s="3">
        <v>0</v>
      </c>
      <c r="AA256" s="3">
        <v>7.4833333333333334</v>
      </c>
      <c r="AB256" s="3">
        <v>0</v>
      </c>
      <c r="AC256" s="3">
        <v>14.8</v>
      </c>
      <c r="AD256" s="3">
        <v>3.7</v>
      </c>
      <c r="AE256" s="3">
        <v>0</v>
      </c>
      <c r="AF256" t="s">
        <v>254</v>
      </c>
      <c r="AG256" s="13">
        <v>5</v>
      </c>
      <c r="AQ256"/>
    </row>
    <row r="257" spans="1:43" x14ac:dyDescent="0.2">
      <c r="A257" t="s">
        <v>352</v>
      </c>
      <c r="B257" t="s">
        <v>608</v>
      </c>
      <c r="C257" t="s">
        <v>900</v>
      </c>
      <c r="D257" t="s">
        <v>1023</v>
      </c>
      <c r="E257" s="3">
        <v>39.111111111111114</v>
      </c>
      <c r="F257" s="3">
        <f>Table3[[#This Row],[Total Hours Nurse Staffing]]/Table3[[#This Row],[MDS Census]]</f>
        <v>4.2059034090909089</v>
      </c>
      <c r="G257" s="3">
        <f>Table3[[#This Row],[Total Direct Care Staff Hours]]/Table3[[#This Row],[MDS Census]]</f>
        <v>4.0181193181818191</v>
      </c>
      <c r="H257" s="3">
        <f>Table3[[#This Row],[Total RN Hours (w/ Admin, DON)]]/Table3[[#This Row],[MDS Census]]</f>
        <v>0.87464488636363613</v>
      </c>
      <c r="I257" s="3">
        <f>Table3[[#This Row],[RN Hours (excl. Admin, DON)]]/Table3[[#This Row],[MDS Census]]</f>
        <v>0.68686079545454537</v>
      </c>
      <c r="J257" s="3">
        <f t="shared" si="4"/>
        <v>164.49755555555555</v>
      </c>
      <c r="K257" s="3">
        <f>SUM(Table3[[#This Row],[RN Hours (excl. Admin, DON)]], Table3[[#This Row],[LPN Hours (excl. Admin)]], Table3[[#This Row],[CNA Hours]], Table3[[#This Row],[NA TR Hours]], Table3[[#This Row],[Med Aide/Tech Hours]])</f>
        <v>157.15311111111114</v>
      </c>
      <c r="L257" s="3">
        <f>SUM(Table3[[#This Row],[RN Hours (excl. Admin, DON)]:[RN DON Hours]])</f>
        <v>34.208333333333329</v>
      </c>
      <c r="M257" s="3">
        <v>26.863888888888887</v>
      </c>
      <c r="N257" s="3">
        <v>2.3555555555555556</v>
      </c>
      <c r="O257" s="3">
        <v>4.9888888888888889</v>
      </c>
      <c r="P257" s="3">
        <f>SUM(Table3[[#This Row],[LPN Hours (excl. Admin)]:[LPN Admin Hours]])</f>
        <v>16.839777777777776</v>
      </c>
      <c r="Q257" s="3">
        <v>16.839777777777776</v>
      </c>
      <c r="R257" s="3">
        <v>0</v>
      </c>
      <c r="S257" s="3">
        <f>SUM(Table3[[#This Row],[CNA Hours]], Table3[[#This Row],[NA TR Hours]], Table3[[#This Row],[Med Aide/Tech Hours]])</f>
        <v>113.44944444444445</v>
      </c>
      <c r="T257" s="3">
        <v>102.74111111111112</v>
      </c>
      <c r="U257" s="3">
        <v>0</v>
      </c>
      <c r="V257" s="3">
        <v>10.708333333333334</v>
      </c>
      <c r="W257" s="3">
        <f>SUM(Table3[[#This Row],[RN Hours Contract]:[Med Aide Hours Contract]])</f>
        <v>1.1166666666666667</v>
      </c>
      <c r="X257" s="3">
        <v>0</v>
      </c>
      <c r="Y257" s="3">
        <v>0</v>
      </c>
      <c r="Z257" s="3">
        <v>0</v>
      </c>
      <c r="AA257" s="3">
        <v>0</v>
      </c>
      <c r="AB257" s="3">
        <v>0</v>
      </c>
      <c r="AC257" s="3">
        <v>1.1166666666666667</v>
      </c>
      <c r="AD257" s="3">
        <v>0</v>
      </c>
      <c r="AE257" s="3">
        <v>0</v>
      </c>
      <c r="AF257" t="s">
        <v>255</v>
      </c>
      <c r="AG257" s="13">
        <v>5</v>
      </c>
      <c r="AQ257"/>
    </row>
    <row r="258" spans="1:43" x14ac:dyDescent="0.2">
      <c r="A258" t="s">
        <v>352</v>
      </c>
      <c r="B258" t="s">
        <v>609</v>
      </c>
      <c r="C258" t="s">
        <v>850</v>
      </c>
      <c r="D258" t="s">
        <v>1009</v>
      </c>
      <c r="E258" s="3">
        <v>76.055555555555557</v>
      </c>
      <c r="F258" s="3">
        <f>Table3[[#This Row],[Total Hours Nurse Staffing]]/Table3[[#This Row],[MDS Census]]</f>
        <v>3.8903696128560989</v>
      </c>
      <c r="G258" s="3">
        <f>Table3[[#This Row],[Total Direct Care Staff Hours]]/Table3[[#This Row],[MDS Census]]</f>
        <v>3.6025317750182615</v>
      </c>
      <c r="H258" s="3">
        <f>Table3[[#This Row],[Total RN Hours (w/ Admin, DON)]]/Table3[[#This Row],[MDS Census]]</f>
        <v>0.98290723155588022</v>
      </c>
      <c r="I258" s="3">
        <f>Table3[[#This Row],[RN Hours (excl. Admin, DON)]]/Table3[[#This Row],[MDS Census]]</f>
        <v>0.77542001460920384</v>
      </c>
      <c r="J258" s="3">
        <f t="shared" si="4"/>
        <v>295.88422222222221</v>
      </c>
      <c r="K258" s="3">
        <f>SUM(Table3[[#This Row],[RN Hours (excl. Admin, DON)]], Table3[[#This Row],[LPN Hours (excl. Admin)]], Table3[[#This Row],[CNA Hours]], Table3[[#This Row],[NA TR Hours]], Table3[[#This Row],[Med Aide/Tech Hours]])</f>
        <v>273.99255555555555</v>
      </c>
      <c r="L258" s="3">
        <f>SUM(Table3[[#This Row],[RN Hours (excl. Admin, DON)]:[RN DON Hours]])</f>
        <v>74.75555555555556</v>
      </c>
      <c r="M258" s="3">
        <v>58.975000000000001</v>
      </c>
      <c r="N258" s="3">
        <v>11.380555555555556</v>
      </c>
      <c r="O258" s="3">
        <v>4.4000000000000004</v>
      </c>
      <c r="P258" s="3">
        <f>SUM(Table3[[#This Row],[LPN Hours (excl. Admin)]:[LPN Admin Hours]])</f>
        <v>32.25277777777778</v>
      </c>
      <c r="Q258" s="3">
        <v>26.141666666666666</v>
      </c>
      <c r="R258" s="3">
        <v>6.1111111111111107</v>
      </c>
      <c r="S258" s="3">
        <f>SUM(Table3[[#This Row],[CNA Hours]], Table3[[#This Row],[NA TR Hours]], Table3[[#This Row],[Med Aide/Tech Hours]])</f>
        <v>188.87588888888888</v>
      </c>
      <c r="T258" s="3">
        <v>134.15555555555557</v>
      </c>
      <c r="U258" s="3">
        <v>34.067555555555558</v>
      </c>
      <c r="V258" s="3">
        <v>20.652777777777779</v>
      </c>
      <c r="W258" s="3">
        <f>SUM(Table3[[#This Row],[RN Hours Contract]:[Med Aide Hours Contract]])</f>
        <v>0</v>
      </c>
      <c r="X258" s="3">
        <v>0</v>
      </c>
      <c r="Y258" s="3">
        <v>0</v>
      </c>
      <c r="Z258" s="3">
        <v>0</v>
      </c>
      <c r="AA258" s="3">
        <v>0</v>
      </c>
      <c r="AB258" s="3">
        <v>0</v>
      </c>
      <c r="AC258" s="3">
        <v>0</v>
      </c>
      <c r="AD258" s="3">
        <v>0</v>
      </c>
      <c r="AE258" s="3">
        <v>0</v>
      </c>
      <c r="AF258" t="s">
        <v>256</v>
      </c>
      <c r="AG258" s="13">
        <v>5</v>
      </c>
      <c r="AQ258"/>
    </row>
    <row r="259" spans="1:43" x14ac:dyDescent="0.2">
      <c r="A259" t="s">
        <v>352</v>
      </c>
      <c r="B259" t="s">
        <v>610</v>
      </c>
      <c r="C259" t="s">
        <v>737</v>
      </c>
      <c r="D259" t="s">
        <v>956</v>
      </c>
      <c r="E259" s="3">
        <v>18.444444444444443</v>
      </c>
      <c r="F259" s="3">
        <f>Table3[[#This Row],[Total Hours Nurse Staffing]]/Table3[[#This Row],[MDS Census]]</f>
        <v>5.3504518072289153</v>
      </c>
      <c r="G259" s="3">
        <f>Table3[[#This Row],[Total Direct Care Staff Hours]]/Table3[[#This Row],[MDS Census]]</f>
        <v>4.8087349397590362</v>
      </c>
      <c r="H259" s="3">
        <f>Table3[[#This Row],[Total RN Hours (w/ Admin, DON)]]/Table3[[#This Row],[MDS Census]]</f>
        <v>1.7539156626506027</v>
      </c>
      <c r="I259" s="3">
        <f>Table3[[#This Row],[RN Hours (excl. Admin, DON)]]/Table3[[#This Row],[MDS Census]]</f>
        <v>1.2460843373493977</v>
      </c>
      <c r="J259" s="3">
        <f t="shared" si="4"/>
        <v>98.686111111111103</v>
      </c>
      <c r="K259" s="3">
        <f>SUM(Table3[[#This Row],[RN Hours (excl. Admin, DON)]], Table3[[#This Row],[LPN Hours (excl. Admin)]], Table3[[#This Row],[CNA Hours]], Table3[[#This Row],[NA TR Hours]], Table3[[#This Row],[Med Aide/Tech Hours]])</f>
        <v>88.694444444444443</v>
      </c>
      <c r="L259" s="3">
        <f>SUM(Table3[[#This Row],[RN Hours (excl. Admin, DON)]:[RN DON Hours]])</f>
        <v>32.35</v>
      </c>
      <c r="M259" s="3">
        <v>22.983333333333334</v>
      </c>
      <c r="N259" s="3">
        <v>3.8555555555555556</v>
      </c>
      <c r="O259" s="3">
        <v>5.5111111111111111</v>
      </c>
      <c r="P259" s="3">
        <f>SUM(Table3[[#This Row],[LPN Hours (excl. Admin)]:[LPN Admin Hours]])</f>
        <v>17.277777777777779</v>
      </c>
      <c r="Q259" s="3">
        <v>16.652777777777779</v>
      </c>
      <c r="R259" s="3">
        <v>0.625</v>
      </c>
      <c r="S259" s="3">
        <f>SUM(Table3[[#This Row],[CNA Hours]], Table3[[#This Row],[NA TR Hours]], Table3[[#This Row],[Med Aide/Tech Hours]])</f>
        <v>49.05833333333333</v>
      </c>
      <c r="T259" s="3">
        <v>48.969444444444441</v>
      </c>
      <c r="U259" s="3">
        <v>0</v>
      </c>
      <c r="V259" s="3">
        <v>8.8888888888888892E-2</v>
      </c>
      <c r="W259" s="3">
        <f>SUM(Table3[[#This Row],[RN Hours Contract]:[Med Aide Hours Contract]])</f>
        <v>0</v>
      </c>
      <c r="X259" s="3">
        <v>0</v>
      </c>
      <c r="Y259" s="3">
        <v>0</v>
      </c>
      <c r="Z259" s="3">
        <v>0</v>
      </c>
      <c r="AA259" s="3">
        <v>0</v>
      </c>
      <c r="AB259" s="3">
        <v>0</v>
      </c>
      <c r="AC259" s="3">
        <v>0</v>
      </c>
      <c r="AD259" s="3">
        <v>0</v>
      </c>
      <c r="AE259" s="3">
        <v>0</v>
      </c>
      <c r="AF259" t="s">
        <v>257</v>
      </c>
      <c r="AG259" s="13">
        <v>5</v>
      </c>
      <c r="AQ259"/>
    </row>
    <row r="260" spans="1:43" x14ac:dyDescent="0.2">
      <c r="A260" t="s">
        <v>352</v>
      </c>
      <c r="B260" t="s">
        <v>611</v>
      </c>
      <c r="C260" t="s">
        <v>709</v>
      </c>
      <c r="D260" t="s">
        <v>966</v>
      </c>
      <c r="E260" s="3">
        <v>54.655555555555559</v>
      </c>
      <c r="F260" s="3">
        <f>Table3[[#This Row],[Total Hours Nurse Staffing]]/Table3[[#This Row],[MDS Census]]</f>
        <v>6.5672392762756662</v>
      </c>
      <c r="G260" s="3">
        <f>Table3[[#This Row],[Total Direct Care Staff Hours]]/Table3[[#This Row],[MDS Census]]</f>
        <v>5.5303923561699531</v>
      </c>
      <c r="H260" s="3">
        <f>Table3[[#This Row],[Total RN Hours (w/ Admin, DON)]]/Table3[[#This Row],[MDS Census]]</f>
        <v>2.2968082943687738</v>
      </c>
      <c r="I260" s="3">
        <f>Table3[[#This Row],[RN Hours (excl. Admin, DON)]]/Table3[[#This Row],[MDS Census]]</f>
        <v>1.2599613742630615</v>
      </c>
      <c r="J260" s="3">
        <f t="shared" si="4"/>
        <v>358.93611111111113</v>
      </c>
      <c r="K260" s="3">
        <f>SUM(Table3[[#This Row],[RN Hours (excl. Admin, DON)]], Table3[[#This Row],[LPN Hours (excl. Admin)]], Table3[[#This Row],[CNA Hours]], Table3[[#This Row],[NA TR Hours]], Table3[[#This Row],[Med Aide/Tech Hours]])</f>
        <v>302.26666666666665</v>
      </c>
      <c r="L260" s="3">
        <f>SUM(Table3[[#This Row],[RN Hours (excl. Admin, DON)]:[RN DON Hours]])</f>
        <v>125.53333333333333</v>
      </c>
      <c r="M260" s="3">
        <v>68.863888888888894</v>
      </c>
      <c r="N260" s="3">
        <v>47.077777777777776</v>
      </c>
      <c r="O260" s="3">
        <v>9.5916666666666668</v>
      </c>
      <c r="P260" s="3">
        <f>SUM(Table3[[#This Row],[LPN Hours (excl. Admin)]:[LPN Admin Hours]])</f>
        <v>17.833333333333332</v>
      </c>
      <c r="Q260" s="3">
        <v>17.833333333333332</v>
      </c>
      <c r="R260" s="3">
        <v>0</v>
      </c>
      <c r="S260" s="3">
        <f>SUM(Table3[[#This Row],[CNA Hours]], Table3[[#This Row],[NA TR Hours]], Table3[[#This Row],[Med Aide/Tech Hours]])</f>
        <v>215.56944444444443</v>
      </c>
      <c r="T260" s="3">
        <v>207.27222222222221</v>
      </c>
      <c r="U260" s="3">
        <v>0</v>
      </c>
      <c r="V260" s="3">
        <v>8.2972222222222225</v>
      </c>
      <c r="W260" s="3">
        <f>SUM(Table3[[#This Row],[RN Hours Contract]:[Med Aide Hours Contract]])</f>
        <v>44.838888888888889</v>
      </c>
      <c r="X260" s="3">
        <v>7.927777777777778</v>
      </c>
      <c r="Y260" s="3">
        <v>0</v>
      </c>
      <c r="Z260" s="3">
        <v>7.1916666666666664</v>
      </c>
      <c r="AA260" s="3">
        <v>0</v>
      </c>
      <c r="AB260" s="3">
        <v>0</v>
      </c>
      <c r="AC260" s="3">
        <v>29.719444444444445</v>
      </c>
      <c r="AD260" s="3">
        <v>0</v>
      </c>
      <c r="AE260" s="3">
        <v>0</v>
      </c>
      <c r="AF260" t="s">
        <v>258</v>
      </c>
      <c r="AG260" s="13">
        <v>5</v>
      </c>
      <c r="AQ260"/>
    </row>
    <row r="261" spans="1:43" x14ac:dyDescent="0.2">
      <c r="A261" t="s">
        <v>352</v>
      </c>
      <c r="B261" t="s">
        <v>612</v>
      </c>
      <c r="C261" t="s">
        <v>901</v>
      </c>
      <c r="D261" t="s">
        <v>954</v>
      </c>
      <c r="E261" s="3">
        <v>34.488888888888887</v>
      </c>
      <c r="F261" s="3">
        <f>Table3[[#This Row],[Total Hours Nurse Staffing]]/Table3[[#This Row],[MDS Census]]</f>
        <v>4.8859536082474229</v>
      </c>
      <c r="G261" s="3">
        <f>Table3[[#This Row],[Total Direct Care Staff Hours]]/Table3[[#This Row],[MDS Census]]</f>
        <v>4.7338917525773203</v>
      </c>
      <c r="H261" s="3">
        <f>Table3[[#This Row],[Total RN Hours (w/ Admin, DON)]]/Table3[[#This Row],[MDS Census]]</f>
        <v>0.66212951030927836</v>
      </c>
      <c r="I261" s="3">
        <f>Table3[[#This Row],[RN Hours (excl. Admin, DON)]]/Table3[[#This Row],[MDS Census]]</f>
        <v>0.51006765463917525</v>
      </c>
      <c r="J261" s="3">
        <f t="shared" si="4"/>
        <v>168.51111111111112</v>
      </c>
      <c r="K261" s="3">
        <f>SUM(Table3[[#This Row],[RN Hours (excl. Admin, DON)]], Table3[[#This Row],[LPN Hours (excl. Admin)]], Table3[[#This Row],[CNA Hours]], Table3[[#This Row],[NA TR Hours]], Table3[[#This Row],[Med Aide/Tech Hours]])</f>
        <v>163.26666666666668</v>
      </c>
      <c r="L261" s="3">
        <f>SUM(Table3[[#This Row],[RN Hours (excl. Admin, DON)]:[RN DON Hours]])</f>
        <v>22.836111111111109</v>
      </c>
      <c r="M261" s="3">
        <v>17.591666666666665</v>
      </c>
      <c r="N261" s="3">
        <v>0</v>
      </c>
      <c r="O261" s="3">
        <v>5.2444444444444445</v>
      </c>
      <c r="P261" s="3">
        <f>SUM(Table3[[#This Row],[LPN Hours (excl. Admin)]:[LPN Admin Hours]])</f>
        <v>36.836111111111109</v>
      </c>
      <c r="Q261" s="3">
        <v>36.836111111111109</v>
      </c>
      <c r="R261" s="3">
        <v>0</v>
      </c>
      <c r="S261" s="3">
        <f>SUM(Table3[[#This Row],[CNA Hours]], Table3[[#This Row],[NA TR Hours]], Table3[[#This Row],[Med Aide/Tech Hours]])</f>
        <v>108.83888888888889</v>
      </c>
      <c r="T261" s="3">
        <v>100.34166666666667</v>
      </c>
      <c r="U261" s="3">
        <v>0</v>
      </c>
      <c r="V261" s="3">
        <v>8.4972222222222218</v>
      </c>
      <c r="W261" s="3">
        <f>SUM(Table3[[#This Row],[RN Hours Contract]:[Med Aide Hours Contract]])</f>
        <v>0</v>
      </c>
      <c r="X261" s="3">
        <v>0</v>
      </c>
      <c r="Y261" s="3">
        <v>0</v>
      </c>
      <c r="Z261" s="3">
        <v>0</v>
      </c>
      <c r="AA261" s="3">
        <v>0</v>
      </c>
      <c r="AB261" s="3">
        <v>0</v>
      </c>
      <c r="AC261" s="3">
        <v>0</v>
      </c>
      <c r="AD261" s="3">
        <v>0</v>
      </c>
      <c r="AE261" s="3">
        <v>0</v>
      </c>
      <c r="AF261" t="s">
        <v>259</v>
      </c>
      <c r="AG261" s="13">
        <v>5</v>
      </c>
      <c r="AQ261"/>
    </row>
    <row r="262" spans="1:43" x14ac:dyDescent="0.2">
      <c r="A262" t="s">
        <v>352</v>
      </c>
      <c r="B262" t="s">
        <v>613</v>
      </c>
      <c r="C262" t="s">
        <v>886</v>
      </c>
      <c r="D262" t="s">
        <v>966</v>
      </c>
      <c r="E262" s="3">
        <v>43.822222222222223</v>
      </c>
      <c r="F262" s="3">
        <f>Table3[[#This Row],[Total Hours Nurse Staffing]]/Table3[[#This Row],[MDS Census]]</f>
        <v>5.1657758620689656</v>
      </c>
      <c r="G262" s="3">
        <f>Table3[[#This Row],[Total Direct Care Staff Hours]]/Table3[[#This Row],[MDS Census]]</f>
        <v>4.7031643002028396</v>
      </c>
      <c r="H262" s="3">
        <f>Table3[[#This Row],[Total RN Hours (w/ Admin, DON)]]/Table3[[#This Row],[MDS Census]]</f>
        <v>1.2413793103448272</v>
      </c>
      <c r="I262" s="3">
        <f>Table3[[#This Row],[RN Hours (excl. Admin, DON)]]/Table3[[#This Row],[MDS Census]]</f>
        <v>0.77876774847870178</v>
      </c>
      <c r="J262" s="3">
        <f t="shared" si="4"/>
        <v>226.37577777777778</v>
      </c>
      <c r="K262" s="3">
        <f>SUM(Table3[[#This Row],[RN Hours (excl. Admin, DON)]], Table3[[#This Row],[LPN Hours (excl. Admin)]], Table3[[#This Row],[CNA Hours]], Table3[[#This Row],[NA TR Hours]], Table3[[#This Row],[Med Aide/Tech Hours]])</f>
        <v>206.1031111111111</v>
      </c>
      <c r="L262" s="3">
        <f>SUM(Table3[[#This Row],[RN Hours (excl. Admin, DON)]:[RN DON Hours]])</f>
        <v>54.399999999999984</v>
      </c>
      <c r="M262" s="3">
        <v>34.127333333333333</v>
      </c>
      <c r="N262" s="3">
        <v>16.283777777777768</v>
      </c>
      <c r="O262" s="3">
        <v>3.9888888888888889</v>
      </c>
      <c r="P262" s="3">
        <f>SUM(Table3[[#This Row],[LPN Hours (excl. Admin)]:[LPN Admin Hours]])</f>
        <v>32.902999999999999</v>
      </c>
      <c r="Q262" s="3">
        <v>32.902999999999999</v>
      </c>
      <c r="R262" s="3">
        <v>0</v>
      </c>
      <c r="S262" s="3">
        <f>SUM(Table3[[#This Row],[CNA Hours]], Table3[[#This Row],[NA TR Hours]], Table3[[#This Row],[Med Aide/Tech Hours]])</f>
        <v>139.07277777777779</v>
      </c>
      <c r="T262" s="3">
        <v>111.95544444444444</v>
      </c>
      <c r="U262" s="3">
        <v>0</v>
      </c>
      <c r="V262" s="3">
        <v>27.117333333333338</v>
      </c>
      <c r="W262" s="3">
        <f>SUM(Table3[[#This Row],[RN Hours Contract]:[Med Aide Hours Contract]])</f>
        <v>0</v>
      </c>
      <c r="X262" s="3">
        <v>0</v>
      </c>
      <c r="Y262" s="3">
        <v>0</v>
      </c>
      <c r="Z262" s="3">
        <v>0</v>
      </c>
      <c r="AA262" s="3">
        <v>0</v>
      </c>
      <c r="AB262" s="3">
        <v>0</v>
      </c>
      <c r="AC262" s="3">
        <v>0</v>
      </c>
      <c r="AD262" s="3">
        <v>0</v>
      </c>
      <c r="AE262" s="3">
        <v>0</v>
      </c>
      <c r="AF262" t="s">
        <v>260</v>
      </c>
      <c r="AG262" s="13">
        <v>5</v>
      </c>
      <c r="AQ262"/>
    </row>
    <row r="263" spans="1:43" x14ac:dyDescent="0.2">
      <c r="A263" t="s">
        <v>352</v>
      </c>
      <c r="B263" t="s">
        <v>614</v>
      </c>
      <c r="C263" t="s">
        <v>902</v>
      </c>
      <c r="D263" t="s">
        <v>964</v>
      </c>
      <c r="E263" s="3">
        <v>51.111111111111114</v>
      </c>
      <c r="F263" s="3">
        <f>Table3[[#This Row],[Total Hours Nurse Staffing]]/Table3[[#This Row],[MDS Census]]</f>
        <v>3.1980434782608693</v>
      </c>
      <c r="G263" s="3">
        <f>Table3[[#This Row],[Total Direct Care Staff Hours]]/Table3[[#This Row],[MDS Census]]</f>
        <v>2.8132065217391307</v>
      </c>
      <c r="H263" s="3">
        <f>Table3[[#This Row],[Total RN Hours (w/ Admin, DON)]]/Table3[[#This Row],[MDS Census]]</f>
        <v>1.0983695652173913</v>
      </c>
      <c r="I263" s="3">
        <f>Table3[[#This Row],[RN Hours (excl. Admin, DON)]]/Table3[[#This Row],[MDS Census]]</f>
        <v>0.71353260869565205</v>
      </c>
      <c r="J263" s="3">
        <f t="shared" si="4"/>
        <v>163.45555555555555</v>
      </c>
      <c r="K263" s="3">
        <f>SUM(Table3[[#This Row],[RN Hours (excl. Admin, DON)]], Table3[[#This Row],[LPN Hours (excl. Admin)]], Table3[[#This Row],[CNA Hours]], Table3[[#This Row],[NA TR Hours]], Table3[[#This Row],[Med Aide/Tech Hours]])</f>
        <v>143.78611111111113</v>
      </c>
      <c r="L263" s="3">
        <f>SUM(Table3[[#This Row],[RN Hours (excl. Admin, DON)]:[RN DON Hours]])</f>
        <v>56.138888888888886</v>
      </c>
      <c r="M263" s="3">
        <v>36.469444444444441</v>
      </c>
      <c r="N263" s="3">
        <v>18.452777777777779</v>
      </c>
      <c r="O263" s="3">
        <v>1.2166666666666666</v>
      </c>
      <c r="P263" s="3">
        <f>SUM(Table3[[#This Row],[LPN Hours (excl. Admin)]:[LPN Admin Hours]])</f>
        <v>26.947222222222223</v>
      </c>
      <c r="Q263" s="3">
        <v>26.947222222222223</v>
      </c>
      <c r="R263" s="3">
        <v>0</v>
      </c>
      <c r="S263" s="3">
        <f>SUM(Table3[[#This Row],[CNA Hours]], Table3[[#This Row],[NA TR Hours]], Table3[[#This Row],[Med Aide/Tech Hours]])</f>
        <v>80.36944444444444</v>
      </c>
      <c r="T263" s="3">
        <v>69.338888888888889</v>
      </c>
      <c r="U263" s="3">
        <v>6.3888888888888893</v>
      </c>
      <c r="V263" s="3">
        <v>4.6416666666666666</v>
      </c>
      <c r="W263" s="3">
        <f>SUM(Table3[[#This Row],[RN Hours Contract]:[Med Aide Hours Contract]])</f>
        <v>11.177777777777777</v>
      </c>
      <c r="X263" s="3">
        <v>0</v>
      </c>
      <c r="Y263" s="3">
        <v>0</v>
      </c>
      <c r="Z263" s="3">
        <v>0</v>
      </c>
      <c r="AA263" s="3">
        <v>0</v>
      </c>
      <c r="AB263" s="3">
        <v>0</v>
      </c>
      <c r="AC263" s="3">
        <v>11.177777777777777</v>
      </c>
      <c r="AD263" s="3">
        <v>0</v>
      </c>
      <c r="AE263" s="3">
        <v>0</v>
      </c>
      <c r="AF263" t="s">
        <v>261</v>
      </c>
      <c r="AG263" s="13">
        <v>5</v>
      </c>
      <c r="AQ263"/>
    </row>
    <row r="264" spans="1:43" x14ac:dyDescent="0.2">
      <c r="A264" t="s">
        <v>352</v>
      </c>
      <c r="B264" t="s">
        <v>615</v>
      </c>
      <c r="C264" t="s">
        <v>850</v>
      </c>
      <c r="D264" t="s">
        <v>1009</v>
      </c>
      <c r="E264" s="3">
        <v>43.2</v>
      </c>
      <c r="F264" s="3">
        <f>Table3[[#This Row],[Total Hours Nurse Staffing]]/Table3[[#This Row],[MDS Census]]</f>
        <v>3.8004115226337447</v>
      </c>
      <c r="G264" s="3">
        <f>Table3[[#This Row],[Total Direct Care Staff Hours]]/Table3[[#This Row],[MDS Census]]</f>
        <v>3.1950231481481479</v>
      </c>
      <c r="H264" s="3">
        <f>Table3[[#This Row],[Total RN Hours (w/ Admin, DON)]]/Table3[[#This Row],[MDS Census]]</f>
        <v>1.0953575102880657</v>
      </c>
      <c r="I264" s="3">
        <f>Table3[[#This Row],[RN Hours (excl. Admin, DON)]]/Table3[[#This Row],[MDS Census]]</f>
        <v>0.59934413580246904</v>
      </c>
      <c r="J264" s="3">
        <f t="shared" si="4"/>
        <v>164.17777777777778</v>
      </c>
      <c r="K264" s="3">
        <f>SUM(Table3[[#This Row],[RN Hours (excl. Admin, DON)]], Table3[[#This Row],[LPN Hours (excl. Admin)]], Table3[[#This Row],[CNA Hours]], Table3[[#This Row],[NA TR Hours]], Table3[[#This Row],[Med Aide/Tech Hours]])</f>
        <v>138.02500000000001</v>
      </c>
      <c r="L264" s="3">
        <f>SUM(Table3[[#This Row],[RN Hours (excl. Admin, DON)]:[RN DON Hours]])</f>
        <v>47.319444444444443</v>
      </c>
      <c r="M264" s="3">
        <v>25.891666666666666</v>
      </c>
      <c r="N264" s="3">
        <v>15.916666666666666</v>
      </c>
      <c r="O264" s="3">
        <v>5.5111111111111111</v>
      </c>
      <c r="P264" s="3">
        <f>SUM(Table3[[#This Row],[LPN Hours (excl. Admin)]:[LPN Admin Hours]])</f>
        <v>13.097222222222221</v>
      </c>
      <c r="Q264" s="3">
        <v>8.3722222222222218</v>
      </c>
      <c r="R264" s="3">
        <v>4.7249999999999996</v>
      </c>
      <c r="S264" s="3">
        <f>SUM(Table3[[#This Row],[CNA Hours]], Table3[[#This Row],[NA TR Hours]], Table3[[#This Row],[Med Aide/Tech Hours]])</f>
        <v>103.76111111111112</v>
      </c>
      <c r="T264" s="3">
        <v>74.49444444444444</v>
      </c>
      <c r="U264" s="3">
        <v>13.005555555555556</v>
      </c>
      <c r="V264" s="3">
        <v>16.261111111111113</v>
      </c>
      <c r="W264" s="3">
        <f>SUM(Table3[[#This Row],[RN Hours Contract]:[Med Aide Hours Contract]])</f>
        <v>7.9722222222222223</v>
      </c>
      <c r="X264" s="3">
        <v>3.3611111111111112</v>
      </c>
      <c r="Y264" s="3">
        <v>0</v>
      </c>
      <c r="Z264" s="3">
        <v>0</v>
      </c>
      <c r="AA264" s="3">
        <v>1.3888888888888888</v>
      </c>
      <c r="AB264" s="3">
        <v>0</v>
      </c>
      <c r="AC264" s="3">
        <v>3.2222222222222223</v>
      </c>
      <c r="AD264" s="3">
        <v>0</v>
      </c>
      <c r="AE264" s="3">
        <v>0</v>
      </c>
      <c r="AF264" t="s">
        <v>262</v>
      </c>
      <c r="AG264" s="13">
        <v>5</v>
      </c>
      <c r="AQ264"/>
    </row>
    <row r="265" spans="1:43" x14ac:dyDescent="0.2">
      <c r="A265" t="s">
        <v>352</v>
      </c>
      <c r="B265" t="s">
        <v>616</v>
      </c>
      <c r="C265" t="s">
        <v>850</v>
      </c>
      <c r="D265" t="s">
        <v>1009</v>
      </c>
      <c r="E265" s="3">
        <v>52.68888888888889</v>
      </c>
      <c r="F265" s="3">
        <f>Table3[[#This Row],[Total Hours Nurse Staffing]]/Table3[[#This Row],[MDS Census]]</f>
        <v>4.0821910586250523</v>
      </c>
      <c r="G265" s="3">
        <f>Table3[[#This Row],[Total Direct Care Staff Hours]]/Table3[[#This Row],[MDS Census]]</f>
        <v>3.6831505693800088</v>
      </c>
      <c r="H265" s="3">
        <f>Table3[[#This Row],[Total RN Hours (w/ Admin, DON)]]/Table3[[#This Row],[MDS Census]]</f>
        <v>0.94564529734289315</v>
      </c>
      <c r="I265" s="3">
        <f>Table3[[#This Row],[RN Hours (excl. Admin, DON)]]/Table3[[#This Row],[MDS Census]]</f>
        <v>0.71067060312104591</v>
      </c>
      <c r="J265" s="3">
        <f t="shared" si="4"/>
        <v>215.08611111111111</v>
      </c>
      <c r="K265" s="3">
        <f>SUM(Table3[[#This Row],[RN Hours (excl. Admin, DON)]], Table3[[#This Row],[LPN Hours (excl. Admin)]], Table3[[#This Row],[CNA Hours]], Table3[[#This Row],[NA TR Hours]], Table3[[#This Row],[Med Aide/Tech Hours]])</f>
        <v>194.06111111111113</v>
      </c>
      <c r="L265" s="3">
        <f>SUM(Table3[[#This Row],[RN Hours (excl. Admin, DON)]:[RN DON Hours]])</f>
        <v>49.824999999999996</v>
      </c>
      <c r="M265" s="3">
        <v>37.444444444444443</v>
      </c>
      <c r="N265" s="3">
        <v>9.1972222222222229</v>
      </c>
      <c r="O265" s="3">
        <v>3.1833333333333331</v>
      </c>
      <c r="P265" s="3">
        <f>SUM(Table3[[#This Row],[LPN Hours (excl. Admin)]:[LPN Admin Hours]])</f>
        <v>32.827777777777776</v>
      </c>
      <c r="Q265" s="3">
        <v>24.183333333333334</v>
      </c>
      <c r="R265" s="3">
        <v>8.6444444444444439</v>
      </c>
      <c r="S265" s="3">
        <f>SUM(Table3[[#This Row],[CNA Hours]], Table3[[#This Row],[NA TR Hours]], Table3[[#This Row],[Med Aide/Tech Hours]])</f>
        <v>132.43333333333334</v>
      </c>
      <c r="T265" s="3">
        <v>103.18333333333334</v>
      </c>
      <c r="U265" s="3">
        <v>21.255555555555556</v>
      </c>
      <c r="V265" s="3">
        <v>7.9944444444444445</v>
      </c>
      <c r="W265" s="3">
        <f>SUM(Table3[[#This Row],[RN Hours Contract]:[Med Aide Hours Contract]])</f>
        <v>0</v>
      </c>
      <c r="X265" s="3">
        <v>0</v>
      </c>
      <c r="Y265" s="3">
        <v>0</v>
      </c>
      <c r="Z265" s="3">
        <v>0</v>
      </c>
      <c r="AA265" s="3">
        <v>0</v>
      </c>
      <c r="AB265" s="3">
        <v>0</v>
      </c>
      <c r="AC265" s="3">
        <v>0</v>
      </c>
      <c r="AD265" s="3">
        <v>0</v>
      </c>
      <c r="AE265" s="3">
        <v>0</v>
      </c>
      <c r="AF265" t="s">
        <v>263</v>
      </c>
      <c r="AG265" s="13">
        <v>5</v>
      </c>
      <c r="AQ265"/>
    </row>
    <row r="266" spans="1:43" x14ac:dyDescent="0.2">
      <c r="A266" t="s">
        <v>352</v>
      </c>
      <c r="B266" t="s">
        <v>617</v>
      </c>
      <c r="C266" t="s">
        <v>768</v>
      </c>
      <c r="D266" t="s">
        <v>975</v>
      </c>
      <c r="E266" s="3">
        <v>134.94444444444446</v>
      </c>
      <c r="F266" s="3">
        <f>Table3[[#This Row],[Total Hours Nurse Staffing]]/Table3[[#This Row],[MDS Census]]</f>
        <v>5.6667558666117746</v>
      </c>
      <c r="G266" s="3">
        <f>Table3[[#This Row],[Total Direct Care Staff Hours]]/Table3[[#This Row],[MDS Census]]</f>
        <v>5.1058254425689586</v>
      </c>
      <c r="H266" s="3">
        <f>Table3[[#This Row],[Total RN Hours (w/ Admin, DON)]]/Table3[[#This Row],[MDS Census]]</f>
        <v>1.7656854672704816</v>
      </c>
      <c r="I266" s="3">
        <f>Table3[[#This Row],[RN Hours (excl. Admin, DON)]]/Table3[[#This Row],[MDS Census]]</f>
        <v>1.2462536023054755</v>
      </c>
      <c r="J266" s="3">
        <f t="shared" si="4"/>
        <v>764.69722222222231</v>
      </c>
      <c r="K266" s="3">
        <f>SUM(Table3[[#This Row],[RN Hours (excl. Admin, DON)]], Table3[[#This Row],[LPN Hours (excl. Admin)]], Table3[[#This Row],[CNA Hours]], Table3[[#This Row],[NA TR Hours]], Table3[[#This Row],[Med Aide/Tech Hours]])</f>
        <v>689.00277777777785</v>
      </c>
      <c r="L266" s="3">
        <f>SUM(Table3[[#This Row],[RN Hours (excl. Admin, DON)]:[RN DON Hours]])</f>
        <v>238.26944444444445</v>
      </c>
      <c r="M266" s="3">
        <v>168.17500000000001</v>
      </c>
      <c r="N266" s="3">
        <v>64.849999999999994</v>
      </c>
      <c r="O266" s="3">
        <v>5.2444444444444445</v>
      </c>
      <c r="P266" s="3">
        <f>SUM(Table3[[#This Row],[LPN Hours (excl. Admin)]:[LPN Admin Hours]])</f>
        <v>91.413888888888877</v>
      </c>
      <c r="Q266" s="3">
        <v>85.813888888888883</v>
      </c>
      <c r="R266" s="3">
        <v>5.6</v>
      </c>
      <c r="S266" s="3">
        <f>SUM(Table3[[#This Row],[CNA Hours]], Table3[[#This Row],[NA TR Hours]], Table3[[#This Row],[Med Aide/Tech Hours]])</f>
        <v>435.01388888888891</v>
      </c>
      <c r="T266" s="3">
        <v>433.17777777777781</v>
      </c>
      <c r="U266" s="3">
        <v>0</v>
      </c>
      <c r="V266" s="3">
        <v>1.836111111111111</v>
      </c>
      <c r="W266" s="3">
        <f>SUM(Table3[[#This Row],[RN Hours Contract]:[Med Aide Hours Contract]])</f>
        <v>0</v>
      </c>
      <c r="X266" s="3">
        <v>0</v>
      </c>
      <c r="Y266" s="3">
        <v>0</v>
      </c>
      <c r="Z266" s="3">
        <v>0</v>
      </c>
      <c r="AA266" s="3">
        <v>0</v>
      </c>
      <c r="AB266" s="3">
        <v>0</v>
      </c>
      <c r="AC266" s="3">
        <v>0</v>
      </c>
      <c r="AD266" s="3">
        <v>0</v>
      </c>
      <c r="AE266" s="3">
        <v>0</v>
      </c>
      <c r="AF266" t="s">
        <v>264</v>
      </c>
      <c r="AG266" s="13">
        <v>5</v>
      </c>
      <c r="AQ266"/>
    </row>
    <row r="267" spans="1:43" x14ac:dyDescent="0.2">
      <c r="A267" t="s">
        <v>352</v>
      </c>
      <c r="B267" t="s">
        <v>618</v>
      </c>
      <c r="C267" t="s">
        <v>770</v>
      </c>
      <c r="D267" t="s">
        <v>975</v>
      </c>
      <c r="E267" s="3">
        <v>35.233333333333334</v>
      </c>
      <c r="F267" s="3">
        <f>Table3[[#This Row],[Total Hours Nurse Staffing]]/Table3[[#This Row],[MDS Census]]</f>
        <v>8.8041627246925263</v>
      </c>
      <c r="G267" s="3">
        <f>Table3[[#This Row],[Total Direct Care Staff Hours]]/Table3[[#This Row],[MDS Census]]</f>
        <v>8.4862819299905397</v>
      </c>
      <c r="H267" s="3">
        <f>Table3[[#This Row],[Total RN Hours (w/ Admin, DON)]]/Table3[[#This Row],[MDS Census]]</f>
        <v>3.7997477136549986</v>
      </c>
      <c r="I267" s="3">
        <f>Table3[[#This Row],[RN Hours (excl. Admin, DON)]]/Table3[[#This Row],[MDS Census]]</f>
        <v>3.4818669189530116</v>
      </c>
      <c r="J267" s="3">
        <f t="shared" si="4"/>
        <v>310.20000000000005</v>
      </c>
      <c r="K267" s="3">
        <f>SUM(Table3[[#This Row],[RN Hours (excl. Admin, DON)]], Table3[[#This Row],[LPN Hours (excl. Admin)]], Table3[[#This Row],[CNA Hours]], Table3[[#This Row],[NA TR Hours]], Table3[[#This Row],[Med Aide/Tech Hours]])</f>
        <v>299</v>
      </c>
      <c r="L267" s="3">
        <f>SUM(Table3[[#This Row],[RN Hours (excl. Admin, DON)]:[RN DON Hours]])</f>
        <v>133.87777777777779</v>
      </c>
      <c r="M267" s="3">
        <v>122.67777777777778</v>
      </c>
      <c r="N267" s="3">
        <v>5.5111111111111111</v>
      </c>
      <c r="O267" s="3">
        <v>5.6888888888888891</v>
      </c>
      <c r="P267" s="3">
        <f>SUM(Table3[[#This Row],[LPN Hours (excl. Admin)]:[LPN Admin Hours]])</f>
        <v>0.2</v>
      </c>
      <c r="Q267" s="3">
        <v>0.2</v>
      </c>
      <c r="R267" s="3">
        <v>0</v>
      </c>
      <c r="S267" s="3">
        <f>SUM(Table3[[#This Row],[CNA Hours]], Table3[[#This Row],[NA TR Hours]], Table3[[#This Row],[Med Aide/Tech Hours]])</f>
        <v>176.12222222222223</v>
      </c>
      <c r="T267" s="3">
        <v>176.12222222222223</v>
      </c>
      <c r="U267" s="3">
        <v>0</v>
      </c>
      <c r="V267" s="3">
        <v>0</v>
      </c>
      <c r="W267" s="3">
        <f>SUM(Table3[[#This Row],[RN Hours Contract]:[Med Aide Hours Contract]])</f>
        <v>0</v>
      </c>
      <c r="X267" s="3">
        <v>0</v>
      </c>
      <c r="Y267" s="3">
        <v>0</v>
      </c>
      <c r="Z267" s="3">
        <v>0</v>
      </c>
      <c r="AA267" s="3">
        <v>0</v>
      </c>
      <c r="AB267" s="3">
        <v>0</v>
      </c>
      <c r="AC267" s="3">
        <v>0</v>
      </c>
      <c r="AD267" s="3">
        <v>0</v>
      </c>
      <c r="AE267" s="3">
        <v>0</v>
      </c>
      <c r="AF267" t="s">
        <v>265</v>
      </c>
      <c r="AG267" s="13">
        <v>5</v>
      </c>
      <c r="AQ267"/>
    </row>
    <row r="268" spans="1:43" x14ac:dyDescent="0.2">
      <c r="A268" t="s">
        <v>352</v>
      </c>
      <c r="B268" t="s">
        <v>619</v>
      </c>
      <c r="C268" t="s">
        <v>744</v>
      </c>
      <c r="D268" t="s">
        <v>975</v>
      </c>
      <c r="E268" s="3">
        <v>90.655555555555551</v>
      </c>
      <c r="F268" s="3">
        <f>Table3[[#This Row],[Total Hours Nurse Staffing]]/Table3[[#This Row],[MDS Census]]</f>
        <v>4.5646635617109945</v>
      </c>
      <c r="G268" s="3">
        <f>Table3[[#This Row],[Total Direct Care Staff Hours]]/Table3[[#This Row],[MDS Census]]</f>
        <v>4.1390807697021703</v>
      </c>
      <c r="H268" s="3">
        <f>Table3[[#This Row],[Total RN Hours (w/ Admin, DON)]]/Table3[[#This Row],[MDS Census]]</f>
        <v>1.2613776198063489</v>
      </c>
      <c r="I268" s="3">
        <f>Table3[[#This Row],[RN Hours (excl. Admin, DON)]]/Table3[[#This Row],[MDS Census]]</f>
        <v>0.92685990930261075</v>
      </c>
      <c r="J268" s="3">
        <f t="shared" si="4"/>
        <v>413.81211111111111</v>
      </c>
      <c r="K268" s="3">
        <f>SUM(Table3[[#This Row],[RN Hours (excl. Admin, DON)]], Table3[[#This Row],[LPN Hours (excl. Admin)]], Table3[[#This Row],[CNA Hours]], Table3[[#This Row],[NA TR Hours]], Table3[[#This Row],[Med Aide/Tech Hours]])</f>
        <v>375.23066666666671</v>
      </c>
      <c r="L268" s="3">
        <f>SUM(Table3[[#This Row],[RN Hours (excl. Admin, DON)]:[RN DON Hours]])</f>
        <v>114.35088888888889</v>
      </c>
      <c r="M268" s="3">
        <v>84.025000000000006</v>
      </c>
      <c r="N268" s="3">
        <v>25.25922222222222</v>
      </c>
      <c r="O268" s="3">
        <v>5.0666666666666664</v>
      </c>
      <c r="P268" s="3">
        <f>SUM(Table3[[#This Row],[LPN Hours (excl. Admin)]:[LPN Admin Hours]])</f>
        <v>86.37811111111111</v>
      </c>
      <c r="Q268" s="3">
        <v>78.12255555555555</v>
      </c>
      <c r="R268" s="3">
        <v>8.2555555555555564</v>
      </c>
      <c r="S268" s="3">
        <f>SUM(Table3[[#This Row],[CNA Hours]], Table3[[#This Row],[NA TR Hours]], Table3[[#This Row],[Med Aide/Tech Hours]])</f>
        <v>213.08311111111112</v>
      </c>
      <c r="T268" s="3">
        <v>176.75288888888889</v>
      </c>
      <c r="U268" s="3">
        <v>0</v>
      </c>
      <c r="V268" s="3">
        <v>36.330222222222218</v>
      </c>
      <c r="W268" s="3">
        <f>SUM(Table3[[#This Row],[RN Hours Contract]:[Med Aide Hours Contract]])</f>
        <v>0</v>
      </c>
      <c r="X268" s="3">
        <v>0</v>
      </c>
      <c r="Y268" s="3">
        <v>0</v>
      </c>
      <c r="Z268" s="3">
        <v>0</v>
      </c>
      <c r="AA268" s="3">
        <v>0</v>
      </c>
      <c r="AB268" s="3">
        <v>0</v>
      </c>
      <c r="AC268" s="3">
        <v>0</v>
      </c>
      <c r="AD268" s="3">
        <v>0</v>
      </c>
      <c r="AE268" s="3">
        <v>0</v>
      </c>
      <c r="AF268" t="s">
        <v>266</v>
      </c>
      <c r="AG268" s="13">
        <v>5</v>
      </c>
      <c r="AQ268"/>
    </row>
    <row r="269" spans="1:43" x14ac:dyDescent="0.2">
      <c r="A269" t="s">
        <v>352</v>
      </c>
      <c r="B269" t="s">
        <v>620</v>
      </c>
      <c r="C269" t="s">
        <v>903</v>
      </c>
      <c r="D269" t="s">
        <v>968</v>
      </c>
      <c r="E269" s="3">
        <v>29.911111111111111</v>
      </c>
      <c r="F269" s="3">
        <f>Table3[[#This Row],[Total Hours Nurse Staffing]]/Table3[[#This Row],[MDS Census]]</f>
        <v>5.4192050520059434</v>
      </c>
      <c r="G269" s="3">
        <f>Table3[[#This Row],[Total Direct Care Staff Hours]]/Table3[[#This Row],[MDS Census]]</f>
        <v>4.5623142644873704</v>
      </c>
      <c r="H269" s="3">
        <f>Table3[[#This Row],[Total RN Hours (w/ Admin, DON)]]/Table3[[#This Row],[MDS Census]]</f>
        <v>1.1636329866270432</v>
      </c>
      <c r="I269" s="3">
        <f>Table3[[#This Row],[RN Hours (excl. Admin, DON)]]/Table3[[#This Row],[MDS Census]]</f>
        <v>0.45811664190193163</v>
      </c>
      <c r="J269" s="3">
        <f t="shared" si="4"/>
        <v>162.09444444444443</v>
      </c>
      <c r="K269" s="3">
        <f>SUM(Table3[[#This Row],[RN Hours (excl. Admin, DON)]], Table3[[#This Row],[LPN Hours (excl. Admin)]], Table3[[#This Row],[CNA Hours]], Table3[[#This Row],[NA TR Hours]], Table3[[#This Row],[Med Aide/Tech Hours]])</f>
        <v>136.4638888888889</v>
      </c>
      <c r="L269" s="3">
        <f>SUM(Table3[[#This Row],[RN Hours (excl. Admin, DON)]:[RN DON Hours]])</f>
        <v>34.805555555555557</v>
      </c>
      <c r="M269" s="3">
        <v>13.702777777777778</v>
      </c>
      <c r="N269" s="3">
        <v>15.761111111111111</v>
      </c>
      <c r="O269" s="3">
        <v>5.3416666666666668</v>
      </c>
      <c r="P269" s="3">
        <f>SUM(Table3[[#This Row],[LPN Hours (excl. Admin)]:[LPN Admin Hours]])</f>
        <v>32.294444444444444</v>
      </c>
      <c r="Q269" s="3">
        <v>27.766666666666666</v>
      </c>
      <c r="R269" s="3">
        <v>4.5277777777777777</v>
      </c>
      <c r="S269" s="3">
        <f>SUM(Table3[[#This Row],[CNA Hours]], Table3[[#This Row],[NA TR Hours]], Table3[[#This Row],[Med Aide/Tech Hours]])</f>
        <v>94.99444444444444</v>
      </c>
      <c r="T269" s="3">
        <v>83.944444444444443</v>
      </c>
      <c r="U269" s="3">
        <v>0</v>
      </c>
      <c r="V269" s="3">
        <v>11.05</v>
      </c>
      <c r="W269" s="3">
        <f>SUM(Table3[[#This Row],[RN Hours Contract]:[Med Aide Hours Contract]])</f>
        <v>0</v>
      </c>
      <c r="X269" s="3">
        <v>0</v>
      </c>
      <c r="Y269" s="3">
        <v>0</v>
      </c>
      <c r="Z269" s="3">
        <v>0</v>
      </c>
      <c r="AA269" s="3">
        <v>0</v>
      </c>
      <c r="AB269" s="3">
        <v>0</v>
      </c>
      <c r="AC269" s="3">
        <v>0</v>
      </c>
      <c r="AD269" s="3">
        <v>0</v>
      </c>
      <c r="AE269" s="3">
        <v>0</v>
      </c>
      <c r="AF269" t="s">
        <v>267</v>
      </c>
      <c r="AG269" s="13">
        <v>5</v>
      </c>
      <c r="AQ269"/>
    </row>
    <row r="270" spans="1:43" x14ac:dyDescent="0.2">
      <c r="A270" t="s">
        <v>352</v>
      </c>
      <c r="B270" t="s">
        <v>621</v>
      </c>
      <c r="C270" t="s">
        <v>904</v>
      </c>
      <c r="D270" t="s">
        <v>1024</v>
      </c>
      <c r="E270" s="3">
        <v>34.68888888888889</v>
      </c>
      <c r="F270" s="3">
        <f>Table3[[#This Row],[Total Hours Nurse Staffing]]/Table3[[#This Row],[MDS Census]]</f>
        <v>4.4223254324151187</v>
      </c>
      <c r="G270" s="3">
        <f>Table3[[#This Row],[Total Direct Care Staff Hours]]/Table3[[#This Row],[MDS Census]]</f>
        <v>4.0336322869955152</v>
      </c>
      <c r="H270" s="3">
        <f>Table3[[#This Row],[Total RN Hours (w/ Admin, DON)]]/Table3[[#This Row],[MDS Census]]</f>
        <v>0.95595771941063423</v>
      </c>
      <c r="I270" s="3">
        <f>Table3[[#This Row],[RN Hours (excl. Admin, DON)]]/Table3[[#This Row],[MDS Census]]</f>
        <v>0.56726457399103136</v>
      </c>
      <c r="J270" s="3">
        <f t="shared" si="4"/>
        <v>153.40555555555557</v>
      </c>
      <c r="K270" s="3">
        <f>SUM(Table3[[#This Row],[RN Hours (excl. Admin, DON)]], Table3[[#This Row],[LPN Hours (excl. Admin)]], Table3[[#This Row],[CNA Hours]], Table3[[#This Row],[NA TR Hours]], Table3[[#This Row],[Med Aide/Tech Hours]])</f>
        <v>139.92222222222222</v>
      </c>
      <c r="L270" s="3">
        <f>SUM(Table3[[#This Row],[RN Hours (excl. Admin, DON)]:[RN DON Hours]])</f>
        <v>33.161111111111111</v>
      </c>
      <c r="M270" s="3">
        <v>19.677777777777777</v>
      </c>
      <c r="N270" s="3">
        <v>5.3611111111111107</v>
      </c>
      <c r="O270" s="3">
        <v>8.1222222222222218</v>
      </c>
      <c r="P270" s="3">
        <f>SUM(Table3[[#This Row],[LPN Hours (excl. Admin)]:[LPN Admin Hours]])</f>
        <v>24.4</v>
      </c>
      <c r="Q270" s="3">
        <v>24.4</v>
      </c>
      <c r="R270" s="3">
        <v>0</v>
      </c>
      <c r="S270" s="3">
        <f>SUM(Table3[[#This Row],[CNA Hours]], Table3[[#This Row],[NA TR Hours]], Table3[[#This Row],[Med Aide/Tech Hours]])</f>
        <v>95.844444444444449</v>
      </c>
      <c r="T270" s="3">
        <v>79.716666666666669</v>
      </c>
      <c r="U270" s="3">
        <v>0</v>
      </c>
      <c r="V270" s="3">
        <v>16.127777777777776</v>
      </c>
      <c r="W270" s="3">
        <f>SUM(Table3[[#This Row],[RN Hours Contract]:[Med Aide Hours Contract]])</f>
        <v>0</v>
      </c>
      <c r="X270" s="3">
        <v>0</v>
      </c>
      <c r="Y270" s="3">
        <v>0</v>
      </c>
      <c r="Z270" s="3">
        <v>0</v>
      </c>
      <c r="AA270" s="3">
        <v>0</v>
      </c>
      <c r="AB270" s="3">
        <v>0</v>
      </c>
      <c r="AC270" s="3">
        <v>0</v>
      </c>
      <c r="AD270" s="3">
        <v>0</v>
      </c>
      <c r="AE270" s="3">
        <v>0</v>
      </c>
      <c r="AF270" t="s">
        <v>268</v>
      </c>
      <c r="AG270" s="13">
        <v>5</v>
      </c>
      <c r="AQ270"/>
    </row>
    <row r="271" spans="1:43" x14ac:dyDescent="0.2">
      <c r="A271" t="s">
        <v>352</v>
      </c>
      <c r="B271" t="s">
        <v>355</v>
      </c>
      <c r="C271" t="s">
        <v>745</v>
      </c>
      <c r="D271" t="s">
        <v>973</v>
      </c>
      <c r="E271" s="3">
        <v>57.62222222222222</v>
      </c>
      <c r="F271" s="3">
        <f>Table3[[#This Row],[Total Hours Nurse Staffing]]/Table3[[#This Row],[MDS Census]]</f>
        <v>5.5160624758966446</v>
      </c>
      <c r="G271" s="3">
        <f>Table3[[#This Row],[Total Direct Care Staff Hours]]/Table3[[#This Row],[MDS Census]]</f>
        <v>5.1901272657153878</v>
      </c>
      <c r="H271" s="3">
        <f>Table3[[#This Row],[Total RN Hours (w/ Admin, DON)]]/Table3[[#This Row],[MDS Census]]</f>
        <v>1.0445430003856537</v>
      </c>
      <c r="I271" s="3">
        <f>Table3[[#This Row],[RN Hours (excl. Admin, DON)]]/Table3[[#This Row],[MDS Census]]</f>
        <v>0.71860779020439647</v>
      </c>
      <c r="J271" s="3">
        <f t="shared" si="4"/>
        <v>317.84777777777776</v>
      </c>
      <c r="K271" s="3">
        <f>SUM(Table3[[#This Row],[RN Hours (excl. Admin, DON)]], Table3[[#This Row],[LPN Hours (excl. Admin)]], Table3[[#This Row],[CNA Hours]], Table3[[#This Row],[NA TR Hours]], Table3[[#This Row],[Med Aide/Tech Hours]])</f>
        <v>299.06666666666666</v>
      </c>
      <c r="L271" s="3">
        <f>SUM(Table3[[#This Row],[RN Hours (excl. Admin, DON)]:[RN DON Hours]])</f>
        <v>60.18888888888889</v>
      </c>
      <c r="M271" s="3">
        <v>41.407777777777774</v>
      </c>
      <c r="N271" s="3">
        <v>13.536666666666665</v>
      </c>
      <c r="O271" s="3">
        <v>5.2444444444444445</v>
      </c>
      <c r="P271" s="3">
        <f>SUM(Table3[[#This Row],[LPN Hours (excl. Admin)]:[LPN Admin Hours]])</f>
        <v>32.396666666666661</v>
      </c>
      <c r="Q271" s="3">
        <v>32.396666666666661</v>
      </c>
      <c r="R271" s="3">
        <v>0</v>
      </c>
      <c r="S271" s="3">
        <f>SUM(Table3[[#This Row],[CNA Hours]], Table3[[#This Row],[NA TR Hours]], Table3[[#This Row],[Med Aide/Tech Hours]])</f>
        <v>225.26222222222219</v>
      </c>
      <c r="T271" s="3">
        <v>161.48111111111109</v>
      </c>
      <c r="U271" s="3">
        <v>0</v>
      </c>
      <c r="V271" s="3">
        <v>63.781111111111116</v>
      </c>
      <c r="W271" s="3">
        <f>SUM(Table3[[#This Row],[RN Hours Contract]:[Med Aide Hours Contract]])</f>
        <v>5.5</v>
      </c>
      <c r="X271" s="3">
        <v>5.5</v>
      </c>
      <c r="Y271" s="3">
        <v>0</v>
      </c>
      <c r="Z271" s="3">
        <v>0</v>
      </c>
      <c r="AA271" s="3">
        <v>0</v>
      </c>
      <c r="AB271" s="3">
        <v>0</v>
      </c>
      <c r="AC271" s="3">
        <v>0</v>
      </c>
      <c r="AD271" s="3">
        <v>0</v>
      </c>
      <c r="AE271" s="3">
        <v>0</v>
      </c>
      <c r="AF271" t="s">
        <v>269</v>
      </c>
      <c r="AG271" s="13">
        <v>5</v>
      </c>
      <c r="AQ271"/>
    </row>
    <row r="272" spans="1:43" x14ac:dyDescent="0.2">
      <c r="A272" t="s">
        <v>352</v>
      </c>
      <c r="B272" t="s">
        <v>622</v>
      </c>
      <c r="C272" t="s">
        <v>905</v>
      </c>
      <c r="D272" t="s">
        <v>1015</v>
      </c>
      <c r="E272" s="3">
        <v>25.677777777777777</v>
      </c>
      <c r="F272" s="3">
        <f>Table3[[#This Row],[Total Hours Nurse Staffing]]/Table3[[#This Row],[MDS Census]]</f>
        <v>4.5064906966681093</v>
      </c>
      <c r="G272" s="3">
        <f>Table3[[#This Row],[Total Direct Care Staff Hours]]/Table3[[#This Row],[MDS Census]]</f>
        <v>3.8339463435742109</v>
      </c>
      <c r="H272" s="3">
        <f>Table3[[#This Row],[Total RN Hours (w/ Admin, DON)]]/Table3[[#This Row],[MDS Census]]</f>
        <v>1.4504543487667678</v>
      </c>
      <c r="I272" s="3">
        <f>Table3[[#This Row],[RN Hours (excl. Admin, DON)]]/Table3[[#This Row],[MDS Census]]</f>
        <v>0.777909995672869</v>
      </c>
      <c r="J272" s="3">
        <f t="shared" si="4"/>
        <v>115.71666666666667</v>
      </c>
      <c r="K272" s="3">
        <f>SUM(Table3[[#This Row],[RN Hours (excl. Admin, DON)]], Table3[[#This Row],[LPN Hours (excl. Admin)]], Table3[[#This Row],[CNA Hours]], Table3[[#This Row],[NA TR Hours]], Table3[[#This Row],[Med Aide/Tech Hours]])</f>
        <v>98.447222222222237</v>
      </c>
      <c r="L272" s="3">
        <f>SUM(Table3[[#This Row],[RN Hours (excl. Admin, DON)]:[RN DON Hours]])</f>
        <v>37.244444444444447</v>
      </c>
      <c r="M272" s="3">
        <v>19.975000000000001</v>
      </c>
      <c r="N272" s="3">
        <v>11.580555555555556</v>
      </c>
      <c r="O272" s="3">
        <v>5.6888888888888891</v>
      </c>
      <c r="P272" s="3">
        <f>SUM(Table3[[#This Row],[LPN Hours (excl. Admin)]:[LPN Admin Hours]])</f>
        <v>15.680555555555555</v>
      </c>
      <c r="Q272" s="3">
        <v>15.680555555555555</v>
      </c>
      <c r="R272" s="3">
        <v>0</v>
      </c>
      <c r="S272" s="3">
        <f>SUM(Table3[[#This Row],[CNA Hours]], Table3[[#This Row],[NA TR Hours]], Table3[[#This Row],[Med Aide/Tech Hours]])</f>
        <v>62.791666666666671</v>
      </c>
      <c r="T272" s="3">
        <v>61.611111111111114</v>
      </c>
      <c r="U272" s="3">
        <v>0.61944444444444446</v>
      </c>
      <c r="V272" s="3">
        <v>0.56111111111111112</v>
      </c>
      <c r="W272" s="3">
        <f>SUM(Table3[[#This Row],[RN Hours Contract]:[Med Aide Hours Contract]])</f>
        <v>8.716666666666665</v>
      </c>
      <c r="X272" s="3">
        <v>1.8111111111111111</v>
      </c>
      <c r="Y272" s="3">
        <v>0</v>
      </c>
      <c r="Z272" s="3">
        <v>0</v>
      </c>
      <c r="AA272" s="3">
        <v>2.2999999999999998</v>
      </c>
      <c r="AB272" s="3">
        <v>0</v>
      </c>
      <c r="AC272" s="3">
        <v>4.6055555555555552</v>
      </c>
      <c r="AD272" s="3">
        <v>0</v>
      </c>
      <c r="AE272" s="3">
        <v>0</v>
      </c>
      <c r="AF272" t="s">
        <v>270</v>
      </c>
      <c r="AG272" s="13">
        <v>5</v>
      </c>
      <c r="AQ272"/>
    </row>
    <row r="273" spans="1:43" x14ac:dyDescent="0.2">
      <c r="A273" t="s">
        <v>352</v>
      </c>
      <c r="B273" t="s">
        <v>623</v>
      </c>
      <c r="C273" t="s">
        <v>906</v>
      </c>
      <c r="D273" t="s">
        <v>1010</v>
      </c>
      <c r="E273" s="3">
        <v>30.433333333333334</v>
      </c>
      <c r="F273" s="3">
        <f>Table3[[#This Row],[Total Hours Nurse Staffing]]/Table3[[#This Row],[MDS Census]]</f>
        <v>4.8088718510405259</v>
      </c>
      <c r="G273" s="3">
        <f>Table3[[#This Row],[Total Direct Care Staff Hours]]/Table3[[#This Row],[MDS Census]]</f>
        <v>4.4456918583424603</v>
      </c>
      <c r="H273" s="3">
        <f>Table3[[#This Row],[Total RN Hours (w/ Admin, DON)]]/Table3[[#This Row],[MDS Census]]</f>
        <v>1.3465680905439941</v>
      </c>
      <c r="I273" s="3">
        <f>Table3[[#This Row],[RN Hours (excl. Admin, DON)]]/Table3[[#This Row],[MDS Census]]</f>
        <v>0.98338809784592918</v>
      </c>
      <c r="J273" s="3">
        <f t="shared" ref="J273:J336" si="5">SUM(L273,P273,S273)</f>
        <v>146.35</v>
      </c>
      <c r="K273" s="3">
        <f>SUM(Table3[[#This Row],[RN Hours (excl. Admin, DON)]], Table3[[#This Row],[LPN Hours (excl. Admin)]], Table3[[#This Row],[CNA Hours]], Table3[[#This Row],[NA TR Hours]], Table3[[#This Row],[Med Aide/Tech Hours]])</f>
        <v>135.29722222222222</v>
      </c>
      <c r="L273" s="3">
        <f>SUM(Table3[[#This Row],[RN Hours (excl. Admin, DON)]:[RN DON Hours]])</f>
        <v>40.980555555555554</v>
      </c>
      <c r="M273" s="3">
        <v>29.927777777777777</v>
      </c>
      <c r="N273" s="3">
        <v>5.7194444444444441</v>
      </c>
      <c r="O273" s="3">
        <v>5.333333333333333</v>
      </c>
      <c r="P273" s="3">
        <f>SUM(Table3[[#This Row],[LPN Hours (excl. Admin)]:[LPN Admin Hours]])</f>
        <v>10.297222222222222</v>
      </c>
      <c r="Q273" s="3">
        <v>10.297222222222222</v>
      </c>
      <c r="R273" s="3">
        <v>0</v>
      </c>
      <c r="S273" s="3">
        <f>SUM(Table3[[#This Row],[CNA Hours]], Table3[[#This Row],[NA TR Hours]], Table3[[#This Row],[Med Aide/Tech Hours]])</f>
        <v>95.072222222222223</v>
      </c>
      <c r="T273" s="3">
        <v>52.380555555555553</v>
      </c>
      <c r="U273" s="3">
        <v>0</v>
      </c>
      <c r="V273" s="3">
        <v>42.69166666666667</v>
      </c>
      <c r="W273" s="3">
        <f>SUM(Table3[[#This Row],[RN Hours Contract]:[Med Aide Hours Contract]])</f>
        <v>19.522222222222222</v>
      </c>
      <c r="X273" s="3">
        <v>5.6111111111111107</v>
      </c>
      <c r="Y273" s="3">
        <v>0</v>
      </c>
      <c r="Z273" s="3">
        <v>0</v>
      </c>
      <c r="AA273" s="3">
        <v>0</v>
      </c>
      <c r="AB273" s="3">
        <v>0</v>
      </c>
      <c r="AC273" s="3">
        <v>13.911111111111111</v>
      </c>
      <c r="AD273" s="3">
        <v>0</v>
      </c>
      <c r="AE273" s="3">
        <v>0</v>
      </c>
      <c r="AF273" t="s">
        <v>271</v>
      </c>
      <c r="AG273" s="13">
        <v>5</v>
      </c>
      <c r="AQ273"/>
    </row>
    <row r="274" spans="1:43" x14ac:dyDescent="0.2">
      <c r="A274" t="s">
        <v>352</v>
      </c>
      <c r="B274" t="s">
        <v>624</v>
      </c>
      <c r="C274" t="s">
        <v>738</v>
      </c>
      <c r="D274" t="s">
        <v>981</v>
      </c>
      <c r="E274" s="3">
        <v>109.53333333333333</v>
      </c>
      <c r="F274" s="3">
        <f>Table3[[#This Row],[Total Hours Nurse Staffing]]/Table3[[#This Row],[MDS Census]]</f>
        <v>5.9222235747616141</v>
      </c>
      <c r="G274" s="3">
        <f>Table3[[#This Row],[Total Direct Care Staff Hours]]/Table3[[#This Row],[MDS Census]]</f>
        <v>5.4097859606411038</v>
      </c>
      <c r="H274" s="3">
        <f>Table3[[#This Row],[Total RN Hours (w/ Admin, DON)]]/Table3[[#This Row],[MDS Census]]</f>
        <v>0.82306958815175479</v>
      </c>
      <c r="I274" s="3">
        <f>Table3[[#This Row],[RN Hours (excl. Admin, DON)]]/Table3[[#This Row],[MDS Census]]</f>
        <v>0.31063197403124371</v>
      </c>
      <c r="J274" s="3">
        <f t="shared" si="5"/>
        <v>648.68088888888883</v>
      </c>
      <c r="K274" s="3">
        <f>SUM(Table3[[#This Row],[RN Hours (excl. Admin, DON)]], Table3[[#This Row],[LPN Hours (excl. Admin)]], Table3[[#This Row],[CNA Hours]], Table3[[#This Row],[NA TR Hours]], Table3[[#This Row],[Med Aide/Tech Hours]])</f>
        <v>592.55188888888893</v>
      </c>
      <c r="L274" s="3">
        <f>SUM(Table3[[#This Row],[RN Hours (excl. Admin, DON)]:[RN DON Hours]])</f>
        <v>90.153555555555542</v>
      </c>
      <c r="M274" s="3">
        <v>34.024555555555558</v>
      </c>
      <c r="N274" s="3">
        <v>45.878999999999984</v>
      </c>
      <c r="O274" s="3">
        <v>10.25</v>
      </c>
      <c r="P274" s="3">
        <f>SUM(Table3[[#This Row],[LPN Hours (excl. Admin)]:[LPN Admin Hours]])</f>
        <v>109.74233333333333</v>
      </c>
      <c r="Q274" s="3">
        <v>109.74233333333333</v>
      </c>
      <c r="R274" s="3">
        <v>0</v>
      </c>
      <c r="S274" s="3">
        <f>SUM(Table3[[#This Row],[CNA Hours]], Table3[[#This Row],[NA TR Hours]], Table3[[#This Row],[Med Aide/Tech Hours]])</f>
        <v>448.78499999999997</v>
      </c>
      <c r="T274" s="3">
        <v>413.24544444444439</v>
      </c>
      <c r="U274" s="3">
        <v>0</v>
      </c>
      <c r="V274" s="3">
        <v>35.539555555555552</v>
      </c>
      <c r="W274" s="3">
        <f>SUM(Table3[[#This Row],[RN Hours Contract]:[Med Aide Hours Contract]])</f>
        <v>37.87222222222222</v>
      </c>
      <c r="X274" s="3">
        <v>9.6111111111111107</v>
      </c>
      <c r="Y274" s="3">
        <v>0</v>
      </c>
      <c r="Z274" s="3">
        <v>0</v>
      </c>
      <c r="AA274" s="3">
        <v>21.158333333333335</v>
      </c>
      <c r="AB274" s="3">
        <v>0</v>
      </c>
      <c r="AC274" s="3">
        <v>7.1027777777777779</v>
      </c>
      <c r="AD274" s="3">
        <v>0</v>
      </c>
      <c r="AE274" s="3">
        <v>0</v>
      </c>
      <c r="AF274" t="s">
        <v>272</v>
      </c>
      <c r="AG274" s="13">
        <v>5</v>
      </c>
      <c r="AQ274"/>
    </row>
    <row r="275" spans="1:43" x14ac:dyDescent="0.2">
      <c r="A275" t="s">
        <v>352</v>
      </c>
      <c r="B275" t="s">
        <v>625</v>
      </c>
      <c r="C275" t="s">
        <v>907</v>
      </c>
      <c r="D275" t="s">
        <v>1007</v>
      </c>
      <c r="E275" s="3">
        <v>43.744444444444447</v>
      </c>
      <c r="F275" s="3">
        <f>Table3[[#This Row],[Total Hours Nurse Staffing]]/Table3[[#This Row],[MDS Census]]</f>
        <v>3.9742189484378967</v>
      </c>
      <c r="G275" s="3">
        <f>Table3[[#This Row],[Total Direct Care Staff Hours]]/Table3[[#This Row],[MDS Census]]</f>
        <v>3.6276987553975104</v>
      </c>
      <c r="H275" s="3">
        <f>Table3[[#This Row],[Total RN Hours (w/ Admin, DON)]]/Table3[[#This Row],[MDS Census]]</f>
        <v>1.1144272288544579</v>
      </c>
      <c r="I275" s="3">
        <f>Table3[[#This Row],[RN Hours (excl. Admin, DON)]]/Table3[[#This Row],[MDS Census]]</f>
        <v>0.7679070358140716</v>
      </c>
      <c r="J275" s="3">
        <f t="shared" si="5"/>
        <v>173.85</v>
      </c>
      <c r="K275" s="3">
        <f>SUM(Table3[[#This Row],[RN Hours (excl. Admin, DON)]], Table3[[#This Row],[LPN Hours (excl. Admin)]], Table3[[#This Row],[CNA Hours]], Table3[[#This Row],[NA TR Hours]], Table3[[#This Row],[Med Aide/Tech Hours]])</f>
        <v>158.69166666666666</v>
      </c>
      <c r="L275" s="3">
        <f>SUM(Table3[[#This Row],[RN Hours (excl. Admin, DON)]:[RN DON Hours]])</f>
        <v>48.750000000000007</v>
      </c>
      <c r="M275" s="3">
        <v>33.591666666666669</v>
      </c>
      <c r="N275" s="3">
        <v>9.844444444444445</v>
      </c>
      <c r="O275" s="3">
        <v>5.3138888888888891</v>
      </c>
      <c r="P275" s="3">
        <f>SUM(Table3[[#This Row],[LPN Hours (excl. Admin)]:[LPN Admin Hours]])</f>
        <v>18.56111111111111</v>
      </c>
      <c r="Q275" s="3">
        <v>18.56111111111111</v>
      </c>
      <c r="R275" s="3">
        <v>0</v>
      </c>
      <c r="S275" s="3">
        <f>SUM(Table3[[#This Row],[CNA Hours]], Table3[[#This Row],[NA TR Hours]], Table3[[#This Row],[Med Aide/Tech Hours]])</f>
        <v>106.53888888888888</v>
      </c>
      <c r="T275" s="3">
        <v>104.42222222222222</v>
      </c>
      <c r="U275" s="3">
        <v>0</v>
      </c>
      <c r="V275" s="3">
        <v>2.1166666666666667</v>
      </c>
      <c r="W275" s="3">
        <f>SUM(Table3[[#This Row],[RN Hours Contract]:[Med Aide Hours Contract]])</f>
        <v>0</v>
      </c>
      <c r="X275" s="3">
        <v>0</v>
      </c>
      <c r="Y275" s="3">
        <v>0</v>
      </c>
      <c r="Z275" s="3">
        <v>0</v>
      </c>
      <c r="AA275" s="3">
        <v>0</v>
      </c>
      <c r="AB275" s="3">
        <v>0</v>
      </c>
      <c r="AC275" s="3">
        <v>0</v>
      </c>
      <c r="AD275" s="3">
        <v>0</v>
      </c>
      <c r="AE275" s="3">
        <v>0</v>
      </c>
      <c r="AF275" t="s">
        <v>273</v>
      </c>
      <c r="AG275" s="13">
        <v>5</v>
      </c>
      <c r="AQ275"/>
    </row>
    <row r="276" spans="1:43" x14ac:dyDescent="0.2">
      <c r="A276" t="s">
        <v>352</v>
      </c>
      <c r="B276" t="s">
        <v>626</v>
      </c>
      <c r="C276" t="s">
        <v>745</v>
      </c>
      <c r="D276" t="s">
        <v>973</v>
      </c>
      <c r="E276" s="3">
        <v>21.377777777777776</v>
      </c>
      <c r="F276" s="3">
        <f>Table3[[#This Row],[Total Hours Nurse Staffing]]/Table3[[#This Row],[MDS Census]]</f>
        <v>8.528622661122661</v>
      </c>
      <c r="G276" s="3">
        <f>Table3[[#This Row],[Total Direct Care Staff Hours]]/Table3[[#This Row],[MDS Census]]</f>
        <v>8.0392775467775479</v>
      </c>
      <c r="H276" s="3">
        <f>Table3[[#This Row],[Total RN Hours (w/ Admin, DON)]]/Table3[[#This Row],[MDS Census]]</f>
        <v>3.6736330561330561</v>
      </c>
      <c r="I276" s="3">
        <f>Table3[[#This Row],[RN Hours (excl. Admin, DON)]]/Table3[[#This Row],[MDS Census]]</f>
        <v>3.1842879417879417</v>
      </c>
      <c r="J276" s="3">
        <f t="shared" si="5"/>
        <v>182.32299999999998</v>
      </c>
      <c r="K276" s="3">
        <f>SUM(Table3[[#This Row],[RN Hours (excl. Admin, DON)]], Table3[[#This Row],[LPN Hours (excl. Admin)]], Table3[[#This Row],[CNA Hours]], Table3[[#This Row],[NA TR Hours]], Table3[[#This Row],[Med Aide/Tech Hours]])</f>
        <v>171.8618888888889</v>
      </c>
      <c r="L276" s="3">
        <f>SUM(Table3[[#This Row],[RN Hours (excl. Admin, DON)]:[RN DON Hours]])</f>
        <v>78.534111111111102</v>
      </c>
      <c r="M276" s="3">
        <v>68.072999999999993</v>
      </c>
      <c r="N276" s="3">
        <v>5.2166666666666668</v>
      </c>
      <c r="O276" s="3">
        <v>5.2444444444444445</v>
      </c>
      <c r="P276" s="3">
        <f>SUM(Table3[[#This Row],[LPN Hours (excl. Admin)]:[LPN Admin Hours]])</f>
        <v>16.041666666666668</v>
      </c>
      <c r="Q276" s="3">
        <v>16.041666666666668</v>
      </c>
      <c r="R276" s="3">
        <v>0</v>
      </c>
      <c r="S276" s="3">
        <f>SUM(Table3[[#This Row],[CNA Hours]], Table3[[#This Row],[NA TR Hours]], Table3[[#This Row],[Med Aide/Tech Hours]])</f>
        <v>87.74722222222222</v>
      </c>
      <c r="T276" s="3">
        <v>87.338888888888889</v>
      </c>
      <c r="U276" s="3">
        <v>0.40833333333333333</v>
      </c>
      <c r="V276" s="3">
        <v>0</v>
      </c>
      <c r="W276" s="3">
        <f>SUM(Table3[[#This Row],[RN Hours Contract]:[Med Aide Hours Contract]])</f>
        <v>1.1694444444444445</v>
      </c>
      <c r="X276" s="3">
        <v>0</v>
      </c>
      <c r="Y276" s="3">
        <v>0</v>
      </c>
      <c r="Z276" s="3">
        <v>0</v>
      </c>
      <c r="AA276" s="3">
        <v>0</v>
      </c>
      <c r="AB276" s="3">
        <v>0</v>
      </c>
      <c r="AC276" s="3">
        <v>1.1694444444444445</v>
      </c>
      <c r="AD276" s="3">
        <v>0</v>
      </c>
      <c r="AE276" s="3">
        <v>0</v>
      </c>
      <c r="AF276" t="s">
        <v>274</v>
      </c>
      <c r="AG276" s="13">
        <v>5</v>
      </c>
      <c r="AQ276"/>
    </row>
    <row r="277" spans="1:43" x14ac:dyDescent="0.2">
      <c r="A277" t="s">
        <v>352</v>
      </c>
      <c r="B277" t="s">
        <v>627</v>
      </c>
      <c r="C277" t="s">
        <v>908</v>
      </c>
      <c r="D277" t="s">
        <v>974</v>
      </c>
      <c r="E277" s="3">
        <v>22.844444444444445</v>
      </c>
      <c r="F277" s="3">
        <f>Table3[[#This Row],[Total Hours Nurse Staffing]]/Table3[[#This Row],[MDS Census]]</f>
        <v>5.8949805447470824</v>
      </c>
      <c r="G277" s="3">
        <f>Table3[[#This Row],[Total Direct Care Staff Hours]]/Table3[[#This Row],[MDS Census]]</f>
        <v>5.5996254863813224</v>
      </c>
      <c r="H277" s="3">
        <f>Table3[[#This Row],[Total RN Hours (w/ Admin, DON)]]/Table3[[#This Row],[MDS Census]]</f>
        <v>1.0322227626459144</v>
      </c>
      <c r="I277" s="3">
        <f>Table3[[#This Row],[RN Hours (excl. Admin, DON)]]/Table3[[#This Row],[MDS Census]]</f>
        <v>0.75826848249027234</v>
      </c>
      <c r="J277" s="3">
        <f t="shared" si="5"/>
        <v>134.66755555555557</v>
      </c>
      <c r="K277" s="3">
        <f>SUM(Table3[[#This Row],[RN Hours (excl. Admin, DON)]], Table3[[#This Row],[LPN Hours (excl. Admin)]], Table3[[#This Row],[CNA Hours]], Table3[[#This Row],[NA TR Hours]], Table3[[#This Row],[Med Aide/Tech Hours]])</f>
        <v>127.92033333333333</v>
      </c>
      <c r="L277" s="3">
        <f>SUM(Table3[[#This Row],[RN Hours (excl. Admin, DON)]:[RN DON Hours]])</f>
        <v>23.580555555555556</v>
      </c>
      <c r="M277" s="3">
        <v>17.322222222222223</v>
      </c>
      <c r="N277" s="3">
        <v>0</v>
      </c>
      <c r="O277" s="3">
        <v>6.2583333333333337</v>
      </c>
      <c r="P277" s="3">
        <f>SUM(Table3[[#This Row],[LPN Hours (excl. Admin)]:[LPN Admin Hours]])</f>
        <v>37.467555555555556</v>
      </c>
      <c r="Q277" s="3">
        <v>36.978666666666669</v>
      </c>
      <c r="R277" s="3">
        <v>0.48888888888888887</v>
      </c>
      <c r="S277" s="3">
        <f>SUM(Table3[[#This Row],[CNA Hours]], Table3[[#This Row],[NA TR Hours]], Table3[[#This Row],[Med Aide/Tech Hours]])</f>
        <v>73.61944444444444</v>
      </c>
      <c r="T277" s="3">
        <v>68.069444444444443</v>
      </c>
      <c r="U277" s="3">
        <v>0</v>
      </c>
      <c r="V277" s="3">
        <v>5.55</v>
      </c>
      <c r="W277" s="3">
        <f>SUM(Table3[[#This Row],[RN Hours Contract]:[Med Aide Hours Contract]])</f>
        <v>0</v>
      </c>
      <c r="X277" s="3">
        <v>0</v>
      </c>
      <c r="Y277" s="3">
        <v>0</v>
      </c>
      <c r="Z277" s="3">
        <v>0</v>
      </c>
      <c r="AA277" s="3">
        <v>0</v>
      </c>
      <c r="AB277" s="3">
        <v>0</v>
      </c>
      <c r="AC277" s="3">
        <v>0</v>
      </c>
      <c r="AD277" s="3">
        <v>0</v>
      </c>
      <c r="AE277" s="3">
        <v>0</v>
      </c>
      <c r="AF277" t="s">
        <v>275</v>
      </c>
      <c r="AG277" s="13">
        <v>5</v>
      </c>
      <c r="AQ277"/>
    </row>
    <row r="278" spans="1:43" x14ac:dyDescent="0.2">
      <c r="A278" t="s">
        <v>352</v>
      </c>
      <c r="B278" t="s">
        <v>628</v>
      </c>
      <c r="C278" t="s">
        <v>909</v>
      </c>
      <c r="D278" t="s">
        <v>1015</v>
      </c>
      <c r="E278" s="3">
        <v>26.422222222222221</v>
      </c>
      <c r="F278" s="3">
        <f>Table3[[#This Row],[Total Hours Nurse Staffing]]/Table3[[#This Row],[MDS Census]]</f>
        <v>4.0249453322119431</v>
      </c>
      <c r="G278" s="3">
        <f>Table3[[#This Row],[Total Direct Care Staff Hours]]/Table3[[#This Row],[MDS Census]]</f>
        <v>3.8315054667788058</v>
      </c>
      <c r="H278" s="3">
        <f>Table3[[#This Row],[Total RN Hours (w/ Admin, DON)]]/Table3[[#This Row],[MDS Census]]</f>
        <v>0.63809924306139609</v>
      </c>
      <c r="I278" s="3">
        <f>Table3[[#This Row],[RN Hours (excl. Admin, DON)]]/Table3[[#This Row],[MDS Census]]</f>
        <v>0.44465937762825913</v>
      </c>
      <c r="J278" s="3">
        <f t="shared" si="5"/>
        <v>106.348</v>
      </c>
      <c r="K278" s="3">
        <f>SUM(Table3[[#This Row],[RN Hours (excl. Admin, DON)]], Table3[[#This Row],[LPN Hours (excl. Admin)]], Table3[[#This Row],[CNA Hours]], Table3[[#This Row],[NA TR Hours]], Table3[[#This Row],[Med Aide/Tech Hours]])</f>
        <v>101.23688888888888</v>
      </c>
      <c r="L278" s="3">
        <f>SUM(Table3[[#This Row],[RN Hours (excl. Admin, DON)]:[RN DON Hours]])</f>
        <v>16.86</v>
      </c>
      <c r="M278" s="3">
        <v>11.74888888888889</v>
      </c>
      <c r="N278" s="3">
        <v>0</v>
      </c>
      <c r="O278" s="3">
        <v>5.1111111111111107</v>
      </c>
      <c r="P278" s="3">
        <f>SUM(Table3[[#This Row],[LPN Hours (excl. Admin)]:[LPN Admin Hours]])</f>
        <v>23.686222222222224</v>
      </c>
      <c r="Q278" s="3">
        <v>23.686222222222224</v>
      </c>
      <c r="R278" s="3">
        <v>0</v>
      </c>
      <c r="S278" s="3">
        <f>SUM(Table3[[#This Row],[CNA Hours]], Table3[[#This Row],[NA TR Hours]], Table3[[#This Row],[Med Aide/Tech Hours]])</f>
        <v>65.801777777777772</v>
      </c>
      <c r="T278" s="3">
        <v>60.166555555555554</v>
      </c>
      <c r="U278" s="3">
        <v>0</v>
      </c>
      <c r="V278" s="3">
        <v>5.6352222222222199</v>
      </c>
      <c r="W278" s="3">
        <f>SUM(Table3[[#This Row],[RN Hours Contract]:[Med Aide Hours Contract]])</f>
        <v>0.22166666666666668</v>
      </c>
      <c r="X278" s="3">
        <v>0</v>
      </c>
      <c r="Y278" s="3">
        <v>0</v>
      </c>
      <c r="Z278" s="3">
        <v>0</v>
      </c>
      <c r="AA278" s="3">
        <v>8.8888888888888892E-2</v>
      </c>
      <c r="AB278" s="3">
        <v>0</v>
      </c>
      <c r="AC278" s="3">
        <v>0.13277777777777777</v>
      </c>
      <c r="AD278" s="3">
        <v>0</v>
      </c>
      <c r="AE278" s="3">
        <v>0</v>
      </c>
      <c r="AF278" t="s">
        <v>276</v>
      </c>
      <c r="AG278" s="13">
        <v>5</v>
      </c>
      <c r="AQ278"/>
    </row>
    <row r="279" spans="1:43" x14ac:dyDescent="0.2">
      <c r="A279" t="s">
        <v>352</v>
      </c>
      <c r="B279" t="s">
        <v>629</v>
      </c>
      <c r="C279" t="s">
        <v>910</v>
      </c>
      <c r="D279" t="s">
        <v>951</v>
      </c>
      <c r="E279" s="3">
        <v>27.577777777777779</v>
      </c>
      <c r="F279" s="3">
        <f>Table3[[#This Row],[Total Hours Nurse Staffing]]/Table3[[#This Row],[MDS Census]]</f>
        <v>4.6825141015310239</v>
      </c>
      <c r="G279" s="3">
        <f>Table3[[#This Row],[Total Direct Care Staff Hours]]/Table3[[#This Row],[MDS Census]]</f>
        <v>4.32593875906527</v>
      </c>
      <c r="H279" s="3">
        <f>Table3[[#This Row],[Total RN Hours (w/ Admin, DON)]]/Table3[[#This Row],[MDS Census]]</f>
        <v>1.0189363416599517</v>
      </c>
      <c r="I279" s="3">
        <f>Table3[[#This Row],[RN Hours (excl. Admin, DON)]]/Table3[[#This Row],[MDS Census]]</f>
        <v>0.66236099919419822</v>
      </c>
      <c r="J279" s="3">
        <f t="shared" si="5"/>
        <v>129.13333333333335</v>
      </c>
      <c r="K279" s="3">
        <f>SUM(Table3[[#This Row],[RN Hours (excl. Admin, DON)]], Table3[[#This Row],[LPN Hours (excl. Admin)]], Table3[[#This Row],[CNA Hours]], Table3[[#This Row],[NA TR Hours]], Table3[[#This Row],[Med Aide/Tech Hours]])</f>
        <v>119.29977777777779</v>
      </c>
      <c r="L279" s="3">
        <f>SUM(Table3[[#This Row],[RN Hours (excl. Admin, DON)]:[RN DON Hours]])</f>
        <v>28.1</v>
      </c>
      <c r="M279" s="3">
        <v>18.266444444444446</v>
      </c>
      <c r="N279" s="3">
        <v>4.976</v>
      </c>
      <c r="O279" s="3">
        <v>4.857555555555555</v>
      </c>
      <c r="P279" s="3">
        <f>SUM(Table3[[#This Row],[LPN Hours (excl. Admin)]:[LPN Admin Hours]])</f>
        <v>24.25</v>
      </c>
      <c r="Q279" s="3">
        <v>24.25</v>
      </c>
      <c r="R279" s="3">
        <v>0</v>
      </c>
      <c r="S279" s="3">
        <f>SUM(Table3[[#This Row],[CNA Hours]], Table3[[#This Row],[NA TR Hours]], Table3[[#This Row],[Med Aide/Tech Hours]])</f>
        <v>76.783333333333346</v>
      </c>
      <c r="T279" s="3">
        <v>70.25833333333334</v>
      </c>
      <c r="U279" s="3">
        <v>0</v>
      </c>
      <c r="V279" s="3">
        <v>6.5250000000000004</v>
      </c>
      <c r="W279" s="3">
        <f>SUM(Table3[[#This Row],[RN Hours Contract]:[Med Aide Hours Contract]])</f>
        <v>30.556444444444445</v>
      </c>
      <c r="X279" s="3">
        <v>3.0842222222222229</v>
      </c>
      <c r="Y279" s="3">
        <v>0</v>
      </c>
      <c r="Z279" s="3">
        <v>0</v>
      </c>
      <c r="AA279" s="3">
        <v>0</v>
      </c>
      <c r="AB279" s="3">
        <v>0</v>
      </c>
      <c r="AC279" s="3">
        <v>27.472222222222221</v>
      </c>
      <c r="AD279" s="3">
        <v>0</v>
      </c>
      <c r="AE279" s="3">
        <v>0</v>
      </c>
      <c r="AF279" t="s">
        <v>277</v>
      </c>
      <c r="AG279" s="13">
        <v>5</v>
      </c>
      <c r="AQ279"/>
    </row>
    <row r="280" spans="1:43" x14ac:dyDescent="0.2">
      <c r="A280" t="s">
        <v>352</v>
      </c>
      <c r="B280" t="s">
        <v>630</v>
      </c>
      <c r="C280" t="s">
        <v>911</v>
      </c>
      <c r="D280" t="s">
        <v>1002</v>
      </c>
      <c r="E280" s="3">
        <v>48.211111111111109</v>
      </c>
      <c r="F280" s="3">
        <f>Table3[[#This Row],[Total Hours Nurse Staffing]]/Table3[[#This Row],[MDS Census]]</f>
        <v>3.4707882000460932</v>
      </c>
      <c r="G280" s="3">
        <f>Table3[[#This Row],[Total Direct Care Staff Hours]]/Table3[[#This Row],[MDS Census]]</f>
        <v>3.2440078359068911</v>
      </c>
      <c r="H280" s="3">
        <f>Table3[[#This Row],[Total RN Hours (w/ Admin, DON)]]/Table3[[#This Row],[MDS Census]]</f>
        <v>0.55899976953215025</v>
      </c>
      <c r="I280" s="3">
        <f>Table3[[#This Row],[RN Hours (excl. Admin, DON)]]/Table3[[#This Row],[MDS Census]]</f>
        <v>0.3322194053929477</v>
      </c>
      <c r="J280" s="3">
        <f t="shared" si="5"/>
        <v>167.33055555555552</v>
      </c>
      <c r="K280" s="3">
        <f>SUM(Table3[[#This Row],[RN Hours (excl. Admin, DON)]], Table3[[#This Row],[LPN Hours (excl. Admin)]], Table3[[#This Row],[CNA Hours]], Table3[[#This Row],[NA TR Hours]], Table3[[#This Row],[Med Aide/Tech Hours]])</f>
        <v>156.39722222222221</v>
      </c>
      <c r="L280" s="3">
        <f>SUM(Table3[[#This Row],[RN Hours (excl. Admin, DON)]:[RN DON Hours]])</f>
        <v>26.949999999999996</v>
      </c>
      <c r="M280" s="3">
        <v>16.016666666666666</v>
      </c>
      <c r="N280" s="3">
        <v>5.333333333333333</v>
      </c>
      <c r="O280" s="3">
        <v>5.6</v>
      </c>
      <c r="P280" s="3">
        <f>SUM(Table3[[#This Row],[LPN Hours (excl. Admin)]:[LPN Admin Hours]])</f>
        <v>21.594444444444445</v>
      </c>
      <c r="Q280" s="3">
        <v>21.594444444444445</v>
      </c>
      <c r="R280" s="3">
        <v>0</v>
      </c>
      <c r="S280" s="3">
        <f>SUM(Table3[[#This Row],[CNA Hours]], Table3[[#This Row],[NA TR Hours]], Table3[[#This Row],[Med Aide/Tech Hours]])</f>
        <v>118.7861111111111</v>
      </c>
      <c r="T280" s="3">
        <v>98.955555555555549</v>
      </c>
      <c r="U280" s="3">
        <v>0</v>
      </c>
      <c r="V280" s="3">
        <v>19.830555555555556</v>
      </c>
      <c r="W280" s="3">
        <f>SUM(Table3[[#This Row],[RN Hours Contract]:[Med Aide Hours Contract]])</f>
        <v>0</v>
      </c>
      <c r="X280" s="3">
        <v>0</v>
      </c>
      <c r="Y280" s="3">
        <v>0</v>
      </c>
      <c r="Z280" s="3">
        <v>0</v>
      </c>
      <c r="AA280" s="3">
        <v>0</v>
      </c>
      <c r="AB280" s="3">
        <v>0</v>
      </c>
      <c r="AC280" s="3">
        <v>0</v>
      </c>
      <c r="AD280" s="3">
        <v>0</v>
      </c>
      <c r="AE280" s="3">
        <v>0</v>
      </c>
      <c r="AF280" t="s">
        <v>278</v>
      </c>
      <c r="AG280" s="13">
        <v>5</v>
      </c>
      <c r="AQ280"/>
    </row>
    <row r="281" spans="1:43" x14ac:dyDescent="0.2">
      <c r="A281" t="s">
        <v>352</v>
      </c>
      <c r="B281" t="s">
        <v>631</v>
      </c>
      <c r="C281" t="s">
        <v>744</v>
      </c>
      <c r="D281" t="s">
        <v>975</v>
      </c>
      <c r="E281" s="3">
        <v>63.177777777777777</v>
      </c>
      <c r="F281" s="3">
        <f>Table3[[#This Row],[Total Hours Nurse Staffing]]/Table3[[#This Row],[MDS Census]]</f>
        <v>3.1373443545550481</v>
      </c>
      <c r="G281" s="3">
        <f>Table3[[#This Row],[Total Direct Care Staff Hours]]/Table3[[#This Row],[MDS Census]]</f>
        <v>2.9609461836088644</v>
      </c>
      <c r="H281" s="3">
        <f>Table3[[#This Row],[Total RN Hours (w/ Admin, DON)]]/Table3[[#This Row],[MDS Census]]</f>
        <v>0.53862117481533589</v>
      </c>
      <c r="I281" s="3">
        <f>Table3[[#This Row],[RN Hours (excl. Admin, DON)]]/Table3[[#This Row],[MDS Census]]</f>
        <v>0.38121702427013715</v>
      </c>
      <c r="J281" s="3">
        <f t="shared" si="5"/>
        <v>198.21044444444448</v>
      </c>
      <c r="K281" s="3">
        <f>SUM(Table3[[#This Row],[RN Hours (excl. Admin, DON)]], Table3[[#This Row],[LPN Hours (excl. Admin)]], Table3[[#This Row],[CNA Hours]], Table3[[#This Row],[NA TR Hours]], Table3[[#This Row],[Med Aide/Tech Hours]])</f>
        <v>187.06600000000003</v>
      </c>
      <c r="L281" s="3">
        <f>SUM(Table3[[#This Row],[RN Hours (excl. Admin, DON)]:[RN DON Hours]])</f>
        <v>34.028888888888886</v>
      </c>
      <c r="M281" s="3">
        <v>24.084444444444443</v>
      </c>
      <c r="N281" s="3">
        <v>5.6722222222222225</v>
      </c>
      <c r="O281" s="3">
        <v>4.2722222222222221</v>
      </c>
      <c r="P281" s="3">
        <f>SUM(Table3[[#This Row],[LPN Hours (excl. Admin)]:[LPN Admin Hours]])</f>
        <v>60.603333333333339</v>
      </c>
      <c r="Q281" s="3">
        <v>59.403333333333336</v>
      </c>
      <c r="R281" s="3">
        <v>1.2</v>
      </c>
      <c r="S281" s="3">
        <f>SUM(Table3[[#This Row],[CNA Hours]], Table3[[#This Row],[NA TR Hours]], Table3[[#This Row],[Med Aide/Tech Hours]])</f>
        <v>103.57822222222224</v>
      </c>
      <c r="T281" s="3">
        <v>101.80133333333335</v>
      </c>
      <c r="U281" s="3">
        <v>0</v>
      </c>
      <c r="V281" s="3">
        <v>1.776888888888889</v>
      </c>
      <c r="W281" s="3">
        <f>SUM(Table3[[#This Row],[RN Hours Contract]:[Med Aide Hours Contract]])</f>
        <v>2.5055555555555555</v>
      </c>
      <c r="X281" s="3">
        <v>0</v>
      </c>
      <c r="Y281" s="3">
        <v>0</v>
      </c>
      <c r="Z281" s="3">
        <v>0</v>
      </c>
      <c r="AA281" s="3">
        <v>0</v>
      </c>
      <c r="AB281" s="3">
        <v>0</v>
      </c>
      <c r="AC281" s="3">
        <v>2.5055555555555555</v>
      </c>
      <c r="AD281" s="3">
        <v>0</v>
      </c>
      <c r="AE281" s="3">
        <v>0</v>
      </c>
      <c r="AF281" t="s">
        <v>279</v>
      </c>
      <c r="AG281" s="13">
        <v>5</v>
      </c>
      <c r="AQ281"/>
    </row>
    <row r="282" spans="1:43" x14ac:dyDescent="0.2">
      <c r="A282" t="s">
        <v>352</v>
      </c>
      <c r="B282" t="s">
        <v>632</v>
      </c>
      <c r="C282" t="s">
        <v>912</v>
      </c>
      <c r="D282" t="s">
        <v>954</v>
      </c>
      <c r="E282" s="3">
        <v>38.788888888888891</v>
      </c>
      <c r="F282" s="3">
        <f>Table3[[#This Row],[Total Hours Nurse Staffing]]/Table3[[#This Row],[MDS Census]]</f>
        <v>5.5685677456316229</v>
      </c>
      <c r="G282" s="3">
        <f>Table3[[#This Row],[Total Direct Care Staff Hours]]/Table3[[#This Row],[MDS Census]]</f>
        <v>4.9970810655972491</v>
      </c>
      <c r="H282" s="3">
        <f>Table3[[#This Row],[Total RN Hours (w/ Admin, DON)]]/Table3[[#This Row],[MDS Census]]</f>
        <v>0.71538527642509298</v>
      </c>
      <c r="I282" s="3">
        <f>Table3[[#This Row],[RN Hours (excl. Admin, DON)]]/Table3[[#This Row],[MDS Census]]</f>
        <v>0.37685190489830989</v>
      </c>
      <c r="J282" s="3">
        <f t="shared" si="5"/>
        <v>215.99855555555553</v>
      </c>
      <c r="K282" s="3">
        <f>SUM(Table3[[#This Row],[RN Hours (excl. Admin, DON)]], Table3[[#This Row],[LPN Hours (excl. Admin)]], Table3[[#This Row],[CNA Hours]], Table3[[#This Row],[NA TR Hours]], Table3[[#This Row],[Med Aide/Tech Hours]])</f>
        <v>193.83122222222221</v>
      </c>
      <c r="L282" s="3">
        <f>SUM(Table3[[#This Row],[RN Hours (excl. Admin, DON)]:[RN DON Hours]])</f>
        <v>27.748999999999995</v>
      </c>
      <c r="M282" s="3">
        <v>14.617666666666667</v>
      </c>
      <c r="N282" s="3">
        <v>8.9066666666666645</v>
      </c>
      <c r="O282" s="3">
        <v>4.2246666666666659</v>
      </c>
      <c r="P282" s="3">
        <f>SUM(Table3[[#This Row],[LPN Hours (excl. Admin)]:[LPN Admin Hours]])</f>
        <v>43.169333333333334</v>
      </c>
      <c r="Q282" s="3">
        <v>34.133333333333333</v>
      </c>
      <c r="R282" s="3">
        <v>9.0360000000000031</v>
      </c>
      <c r="S282" s="3">
        <f>SUM(Table3[[#This Row],[CNA Hours]], Table3[[#This Row],[NA TR Hours]], Table3[[#This Row],[Med Aide/Tech Hours]])</f>
        <v>145.0802222222222</v>
      </c>
      <c r="T282" s="3">
        <v>91.748555555555569</v>
      </c>
      <c r="U282" s="3">
        <v>13.387999999999993</v>
      </c>
      <c r="V282" s="3">
        <v>39.943666666666651</v>
      </c>
      <c r="W282" s="3">
        <f>SUM(Table3[[#This Row],[RN Hours Contract]:[Med Aide Hours Contract]])</f>
        <v>0</v>
      </c>
      <c r="X282" s="3">
        <v>0</v>
      </c>
      <c r="Y282" s="3">
        <v>0</v>
      </c>
      <c r="Z282" s="3">
        <v>0</v>
      </c>
      <c r="AA282" s="3">
        <v>0</v>
      </c>
      <c r="AB282" s="3">
        <v>0</v>
      </c>
      <c r="AC282" s="3">
        <v>0</v>
      </c>
      <c r="AD282" s="3">
        <v>0</v>
      </c>
      <c r="AE282" s="3">
        <v>0</v>
      </c>
      <c r="AF282" t="s">
        <v>280</v>
      </c>
      <c r="AG282" s="13">
        <v>5</v>
      </c>
      <c r="AQ282"/>
    </row>
    <row r="283" spans="1:43" x14ac:dyDescent="0.2">
      <c r="A283" t="s">
        <v>352</v>
      </c>
      <c r="B283" t="s">
        <v>633</v>
      </c>
      <c r="C283" t="s">
        <v>913</v>
      </c>
      <c r="D283" t="s">
        <v>1025</v>
      </c>
      <c r="E283" s="3">
        <v>31.611111111111111</v>
      </c>
      <c r="F283" s="3">
        <f>Table3[[#This Row],[Total Hours Nurse Staffing]]/Table3[[#This Row],[MDS Census]]</f>
        <v>3.5693497363796136</v>
      </c>
      <c r="G283" s="3">
        <f>Table3[[#This Row],[Total Direct Care Staff Hours]]/Table3[[#This Row],[MDS Census]]</f>
        <v>3.259683655536028</v>
      </c>
      <c r="H283" s="3">
        <f>Table3[[#This Row],[Total RN Hours (w/ Admin, DON)]]/Table3[[#This Row],[MDS Census]]</f>
        <v>0.9634446397188049</v>
      </c>
      <c r="I283" s="3">
        <f>Table3[[#This Row],[RN Hours (excl. Admin, DON)]]/Table3[[#This Row],[MDS Census]]</f>
        <v>0.65377855887521974</v>
      </c>
      <c r="J283" s="3">
        <f t="shared" si="5"/>
        <v>112.83111111111111</v>
      </c>
      <c r="K283" s="3">
        <f>SUM(Table3[[#This Row],[RN Hours (excl. Admin, DON)]], Table3[[#This Row],[LPN Hours (excl. Admin)]], Table3[[#This Row],[CNA Hours]], Table3[[#This Row],[NA TR Hours]], Table3[[#This Row],[Med Aide/Tech Hours]])</f>
        <v>103.04222222222222</v>
      </c>
      <c r="L283" s="3">
        <f>SUM(Table3[[#This Row],[RN Hours (excl. Admin, DON)]:[RN DON Hours]])</f>
        <v>30.455555555555556</v>
      </c>
      <c r="M283" s="3">
        <v>20.666666666666668</v>
      </c>
      <c r="N283" s="3">
        <v>4.4555555555555566</v>
      </c>
      <c r="O283" s="3">
        <v>5.333333333333333</v>
      </c>
      <c r="P283" s="3">
        <f>SUM(Table3[[#This Row],[LPN Hours (excl. Admin)]:[LPN Admin Hours]])</f>
        <v>5.4511111111111115</v>
      </c>
      <c r="Q283" s="3">
        <v>5.4511111111111115</v>
      </c>
      <c r="R283" s="3">
        <v>0</v>
      </c>
      <c r="S283" s="3">
        <f>SUM(Table3[[#This Row],[CNA Hours]], Table3[[#This Row],[NA TR Hours]], Table3[[#This Row],[Med Aide/Tech Hours]])</f>
        <v>76.924444444444447</v>
      </c>
      <c r="T283" s="3">
        <v>65.316666666666663</v>
      </c>
      <c r="U283" s="3">
        <v>3.4833333333333361</v>
      </c>
      <c r="V283" s="3">
        <v>8.1244444444444426</v>
      </c>
      <c r="W283" s="3">
        <f>SUM(Table3[[#This Row],[RN Hours Contract]:[Med Aide Hours Contract]])</f>
        <v>0</v>
      </c>
      <c r="X283" s="3">
        <v>0</v>
      </c>
      <c r="Y283" s="3">
        <v>0</v>
      </c>
      <c r="Z283" s="3">
        <v>0</v>
      </c>
      <c r="AA283" s="3">
        <v>0</v>
      </c>
      <c r="AB283" s="3">
        <v>0</v>
      </c>
      <c r="AC283" s="3">
        <v>0</v>
      </c>
      <c r="AD283" s="3">
        <v>0</v>
      </c>
      <c r="AE283" s="3">
        <v>0</v>
      </c>
      <c r="AF283" t="s">
        <v>281</v>
      </c>
      <c r="AG283" s="13">
        <v>5</v>
      </c>
      <c r="AQ283"/>
    </row>
    <row r="284" spans="1:43" x14ac:dyDescent="0.2">
      <c r="A284" t="s">
        <v>352</v>
      </c>
      <c r="B284" t="s">
        <v>634</v>
      </c>
      <c r="C284" t="s">
        <v>914</v>
      </c>
      <c r="D284" t="s">
        <v>1026</v>
      </c>
      <c r="E284" s="3">
        <v>32.488888888888887</v>
      </c>
      <c r="F284" s="3">
        <f>Table3[[#This Row],[Total Hours Nurse Staffing]]/Table3[[#This Row],[MDS Census]]</f>
        <v>4.4246238030095766</v>
      </c>
      <c r="G284" s="3">
        <f>Table3[[#This Row],[Total Direct Care Staff Hours]]/Table3[[#This Row],[MDS Census]]</f>
        <v>4.0520861833105339</v>
      </c>
      <c r="H284" s="3">
        <f>Table3[[#This Row],[Total RN Hours (w/ Admin, DON)]]/Table3[[#This Row],[MDS Census]]</f>
        <v>1.2755848153214777</v>
      </c>
      <c r="I284" s="3">
        <f>Table3[[#This Row],[RN Hours (excl. Admin, DON)]]/Table3[[#This Row],[MDS Census]]</f>
        <v>0.90304719562243518</v>
      </c>
      <c r="J284" s="3">
        <f t="shared" si="5"/>
        <v>143.75111111111113</v>
      </c>
      <c r="K284" s="3">
        <f>SUM(Table3[[#This Row],[RN Hours (excl. Admin, DON)]], Table3[[#This Row],[LPN Hours (excl. Admin)]], Table3[[#This Row],[CNA Hours]], Table3[[#This Row],[NA TR Hours]], Table3[[#This Row],[Med Aide/Tech Hours]])</f>
        <v>131.64777777777778</v>
      </c>
      <c r="L284" s="3">
        <f>SUM(Table3[[#This Row],[RN Hours (excl. Admin, DON)]:[RN DON Hours]])</f>
        <v>41.442333333333337</v>
      </c>
      <c r="M284" s="3">
        <v>29.339000000000002</v>
      </c>
      <c r="N284" s="3">
        <v>6.5033333333333356</v>
      </c>
      <c r="O284" s="3">
        <v>5.6</v>
      </c>
      <c r="P284" s="3">
        <f>SUM(Table3[[#This Row],[LPN Hours (excl. Admin)]:[LPN Admin Hours]])</f>
        <v>15.914666666666665</v>
      </c>
      <c r="Q284" s="3">
        <v>15.914666666666665</v>
      </c>
      <c r="R284" s="3">
        <v>0</v>
      </c>
      <c r="S284" s="3">
        <f>SUM(Table3[[#This Row],[CNA Hours]], Table3[[#This Row],[NA TR Hours]], Table3[[#This Row],[Med Aide/Tech Hours]])</f>
        <v>86.394111111111116</v>
      </c>
      <c r="T284" s="3">
        <v>86.394111111111116</v>
      </c>
      <c r="U284" s="3">
        <v>0</v>
      </c>
      <c r="V284" s="3">
        <v>0</v>
      </c>
      <c r="W284" s="3">
        <f>SUM(Table3[[#This Row],[RN Hours Contract]:[Med Aide Hours Contract]])</f>
        <v>0</v>
      </c>
      <c r="X284" s="3">
        <v>0</v>
      </c>
      <c r="Y284" s="3">
        <v>0</v>
      </c>
      <c r="Z284" s="3">
        <v>0</v>
      </c>
      <c r="AA284" s="3">
        <v>0</v>
      </c>
      <c r="AB284" s="3">
        <v>0</v>
      </c>
      <c r="AC284" s="3">
        <v>0</v>
      </c>
      <c r="AD284" s="3">
        <v>0</v>
      </c>
      <c r="AE284" s="3">
        <v>0</v>
      </c>
      <c r="AF284" t="s">
        <v>282</v>
      </c>
      <c r="AG284" s="13">
        <v>5</v>
      </c>
      <c r="AQ284"/>
    </row>
    <row r="285" spans="1:43" x14ac:dyDescent="0.2">
      <c r="A285" t="s">
        <v>352</v>
      </c>
      <c r="B285" t="s">
        <v>635</v>
      </c>
      <c r="C285" t="s">
        <v>710</v>
      </c>
      <c r="D285" t="s">
        <v>946</v>
      </c>
      <c r="E285" s="3">
        <v>33.666666666666664</v>
      </c>
      <c r="F285" s="3">
        <f>Table3[[#This Row],[Total Hours Nurse Staffing]]/Table3[[#This Row],[MDS Census]]</f>
        <v>4.8114587458745879</v>
      </c>
      <c r="G285" s="3">
        <f>Table3[[#This Row],[Total Direct Care Staff Hours]]/Table3[[#This Row],[MDS Census]]</f>
        <v>4.3063597359735972</v>
      </c>
      <c r="H285" s="3">
        <f>Table3[[#This Row],[Total RN Hours (w/ Admin, DON)]]/Table3[[#This Row],[MDS Census]]</f>
        <v>1.3984620462046204</v>
      </c>
      <c r="I285" s="3">
        <f>Table3[[#This Row],[RN Hours (excl. Admin, DON)]]/Table3[[#This Row],[MDS Census]]</f>
        <v>0.89336303630363034</v>
      </c>
      <c r="J285" s="3">
        <f t="shared" si="5"/>
        <v>161.98577777777777</v>
      </c>
      <c r="K285" s="3">
        <f>SUM(Table3[[#This Row],[RN Hours (excl. Admin, DON)]], Table3[[#This Row],[LPN Hours (excl. Admin)]], Table3[[#This Row],[CNA Hours]], Table3[[#This Row],[NA TR Hours]], Table3[[#This Row],[Med Aide/Tech Hours]])</f>
        <v>144.98077777777777</v>
      </c>
      <c r="L285" s="3">
        <f>SUM(Table3[[#This Row],[RN Hours (excl. Admin, DON)]:[RN DON Hours]])</f>
        <v>47.081555555555553</v>
      </c>
      <c r="M285" s="3">
        <v>30.076555555555554</v>
      </c>
      <c r="N285" s="3">
        <v>11.345666666666666</v>
      </c>
      <c r="O285" s="3">
        <v>5.6593333333333327</v>
      </c>
      <c r="P285" s="3">
        <f>SUM(Table3[[#This Row],[LPN Hours (excl. Admin)]:[LPN Admin Hours]])</f>
        <v>17.344444444444445</v>
      </c>
      <c r="Q285" s="3">
        <v>17.344444444444445</v>
      </c>
      <c r="R285" s="3">
        <v>0</v>
      </c>
      <c r="S285" s="3">
        <f>SUM(Table3[[#This Row],[CNA Hours]], Table3[[#This Row],[NA TR Hours]], Table3[[#This Row],[Med Aide/Tech Hours]])</f>
        <v>97.559777777777768</v>
      </c>
      <c r="T285" s="3">
        <v>78.667888888888882</v>
      </c>
      <c r="U285" s="3">
        <v>13.879555555555552</v>
      </c>
      <c r="V285" s="3">
        <v>5.0123333333333342</v>
      </c>
      <c r="W285" s="3">
        <f>SUM(Table3[[#This Row],[RN Hours Contract]:[Med Aide Hours Contract]])</f>
        <v>0</v>
      </c>
      <c r="X285" s="3">
        <v>0</v>
      </c>
      <c r="Y285" s="3">
        <v>0</v>
      </c>
      <c r="Z285" s="3">
        <v>0</v>
      </c>
      <c r="AA285" s="3">
        <v>0</v>
      </c>
      <c r="AB285" s="3">
        <v>0</v>
      </c>
      <c r="AC285" s="3">
        <v>0</v>
      </c>
      <c r="AD285" s="3">
        <v>0</v>
      </c>
      <c r="AE285" s="3">
        <v>0</v>
      </c>
      <c r="AF285" t="s">
        <v>283</v>
      </c>
      <c r="AG285" s="13">
        <v>5</v>
      </c>
      <c r="AQ285"/>
    </row>
    <row r="286" spans="1:43" x14ac:dyDescent="0.2">
      <c r="A286" t="s">
        <v>352</v>
      </c>
      <c r="B286" t="s">
        <v>636</v>
      </c>
      <c r="C286" t="s">
        <v>915</v>
      </c>
      <c r="D286" t="s">
        <v>990</v>
      </c>
      <c r="E286" s="3">
        <v>26.022222222222222</v>
      </c>
      <c r="F286" s="3">
        <f>Table3[[#This Row],[Total Hours Nurse Staffing]]/Table3[[#This Row],[MDS Census]]</f>
        <v>4.2715542271562761</v>
      </c>
      <c r="G286" s="3">
        <f>Table3[[#This Row],[Total Direct Care Staff Hours]]/Table3[[#This Row],[MDS Census]]</f>
        <v>3.8427540563620832</v>
      </c>
      <c r="H286" s="3">
        <f>Table3[[#This Row],[Total RN Hours (w/ Admin, DON)]]/Table3[[#This Row],[MDS Census]]</f>
        <v>0.69374466268146884</v>
      </c>
      <c r="I286" s="3">
        <f>Table3[[#This Row],[RN Hours (excl. Admin, DON)]]/Table3[[#This Row],[MDS Census]]</f>
        <v>0.26494449188727587</v>
      </c>
      <c r="J286" s="3">
        <f t="shared" si="5"/>
        <v>111.15533333333332</v>
      </c>
      <c r="K286" s="3">
        <f>SUM(Table3[[#This Row],[RN Hours (excl. Admin, DON)]], Table3[[#This Row],[LPN Hours (excl. Admin)]], Table3[[#This Row],[CNA Hours]], Table3[[#This Row],[NA TR Hours]], Table3[[#This Row],[Med Aide/Tech Hours]])</f>
        <v>99.996999999999986</v>
      </c>
      <c r="L286" s="3">
        <f>SUM(Table3[[#This Row],[RN Hours (excl. Admin, DON)]:[RN DON Hours]])</f>
        <v>18.052777777777777</v>
      </c>
      <c r="M286" s="3">
        <v>6.8944444444444448</v>
      </c>
      <c r="N286" s="3">
        <v>1.0416666666666667</v>
      </c>
      <c r="O286" s="3">
        <v>10.116666666666667</v>
      </c>
      <c r="P286" s="3">
        <f>SUM(Table3[[#This Row],[LPN Hours (excl. Admin)]:[LPN Admin Hours]])</f>
        <v>22.893666666666665</v>
      </c>
      <c r="Q286" s="3">
        <v>22.893666666666665</v>
      </c>
      <c r="R286" s="3">
        <v>0</v>
      </c>
      <c r="S286" s="3">
        <f>SUM(Table3[[#This Row],[CNA Hours]], Table3[[#This Row],[NA TR Hours]], Table3[[#This Row],[Med Aide/Tech Hours]])</f>
        <v>70.208888888888879</v>
      </c>
      <c r="T286" s="3">
        <v>44.433888888888887</v>
      </c>
      <c r="U286" s="3">
        <v>0</v>
      </c>
      <c r="V286" s="3">
        <v>25.774999999999999</v>
      </c>
      <c r="W286" s="3">
        <f>SUM(Table3[[#This Row],[RN Hours Contract]:[Med Aide Hours Contract]])</f>
        <v>16.433333333333334</v>
      </c>
      <c r="X286" s="3">
        <v>1.4666666666666666</v>
      </c>
      <c r="Y286" s="3">
        <v>0</v>
      </c>
      <c r="Z286" s="3">
        <v>0</v>
      </c>
      <c r="AA286" s="3">
        <v>5.7222222222222223</v>
      </c>
      <c r="AB286" s="3">
        <v>0</v>
      </c>
      <c r="AC286" s="3">
        <v>9.2444444444444436</v>
      </c>
      <c r="AD286" s="3">
        <v>0</v>
      </c>
      <c r="AE286" s="3">
        <v>0</v>
      </c>
      <c r="AF286" t="s">
        <v>284</v>
      </c>
      <c r="AG286" s="13">
        <v>5</v>
      </c>
      <c r="AQ286"/>
    </row>
    <row r="287" spans="1:43" x14ac:dyDescent="0.2">
      <c r="A287" t="s">
        <v>352</v>
      </c>
      <c r="B287" t="s">
        <v>637</v>
      </c>
      <c r="C287" t="s">
        <v>916</v>
      </c>
      <c r="D287" t="s">
        <v>997</v>
      </c>
      <c r="E287" s="3">
        <v>31.044444444444444</v>
      </c>
      <c r="F287" s="3">
        <f>Table3[[#This Row],[Total Hours Nurse Staffing]]/Table3[[#This Row],[MDS Census]]</f>
        <v>3.8548317823908378</v>
      </c>
      <c r="G287" s="3">
        <f>Table3[[#This Row],[Total Direct Care Staff Hours]]/Table3[[#This Row],[MDS Census]]</f>
        <v>3.6855404438081605</v>
      </c>
      <c r="H287" s="3">
        <f>Table3[[#This Row],[Total RN Hours (w/ Admin, DON)]]/Table3[[#This Row],[MDS Census]]</f>
        <v>0.84323550465282748</v>
      </c>
      <c r="I287" s="3">
        <f>Table3[[#This Row],[RN Hours (excl. Admin, DON)]]/Table3[[#This Row],[MDS Census]]</f>
        <v>0.67394416607015029</v>
      </c>
      <c r="J287" s="3">
        <f t="shared" si="5"/>
        <v>119.67111111111112</v>
      </c>
      <c r="K287" s="3">
        <f>SUM(Table3[[#This Row],[RN Hours (excl. Admin, DON)]], Table3[[#This Row],[LPN Hours (excl. Admin)]], Table3[[#This Row],[CNA Hours]], Table3[[#This Row],[NA TR Hours]], Table3[[#This Row],[Med Aide/Tech Hours]])</f>
        <v>114.41555555555556</v>
      </c>
      <c r="L287" s="3">
        <f>SUM(Table3[[#This Row],[RN Hours (excl. Admin, DON)]:[RN DON Hours]])</f>
        <v>26.177777777777777</v>
      </c>
      <c r="M287" s="3">
        <v>20.922222222222221</v>
      </c>
      <c r="N287" s="3">
        <v>0.45555555555555555</v>
      </c>
      <c r="O287" s="3">
        <v>4.8</v>
      </c>
      <c r="P287" s="3">
        <f>SUM(Table3[[#This Row],[LPN Hours (excl. Admin)]:[LPN Admin Hours]])</f>
        <v>15.457222222222223</v>
      </c>
      <c r="Q287" s="3">
        <v>15.457222222222223</v>
      </c>
      <c r="R287" s="3">
        <v>0</v>
      </c>
      <c r="S287" s="3">
        <f>SUM(Table3[[#This Row],[CNA Hours]], Table3[[#This Row],[NA TR Hours]], Table3[[#This Row],[Med Aide/Tech Hours]])</f>
        <v>78.036111111111111</v>
      </c>
      <c r="T287" s="3">
        <v>77.338888888888889</v>
      </c>
      <c r="U287" s="3">
        <v>0.69722222222222219</v>
      </c>
      <c r="V287" s="3">
        <v>0</v>
      </c>
      <c r="W287" s="3">
        <f>SUM(Table3[[#This Row],[RN Hours Contract]:[Med Aide Hours Contract]])</f>
        <v>4.2666666666666666</v>
      </c>
      <c r="X287" s="3">
        <v>4.2666666666666666</v>
      </c>
      <c r="Y287" s="3">
        <v>0</v>
      </c>
      <c r="Z287" s="3">
        <v>0</v>
      </c>
      <c r="AA287" s="3">
        <v>0</v>
      </c>
      <c r="AB287" s="3">
        <v>0</v>
      </c>
      <c r="AC287" s="3">
        <v>0</v>
      </c>
      <c r="AD287" s="3">
        <v>0</v>
      </c>
      <c r="AE287" s="3">
        <v>0</v>
      </c>
      <c r="AF287" t="s">
        <v>285</v>
      </c>
      <c r="AG287" s="13">
        <v>5</v>
      </c>
      <c r="AQ287"/>
    </row>
    <row r="288" spans="1:43" x14ac:dyDescent="0.2">
      <c r="A288" t="s">
        <v>352</v>
      </c>
      <c r="B288" t="s">
        <v>638</v>
      </c>
      <c r="C288" t="s">
        <v>730</v>
      </c>
      <c r="D288" t="s">
        <v>975</v>
      </c>
      <c r="E288" s="3">
        <v>90.611111111111114</v>
      </c>
      <c r="F288" s="3">
        <f>Table3[[#This Row],[Total Hours Nurse Staffing]]/Table3[[#This Row],[MDS Census]]</f>
        <v>4.9481299816063764</v>
      </c>
      <c r="G288" s="3">
        <f>Table3[[#This Row],[Total Direct Care Staff Hours]]/Table3[[#This Row],[MDS Census]]</f>
        <v>4.5930104230533413</v>
      </c>
      <c r="H288" s="3">
        <f>Table3[[#This Row],[Total RN Hours (w/ Admin, DON)]]/Table3[[#This Row],[MDS Census]]</f>
        <v>1.6608215818516245</v>
      </c>
      <c r="I288" s="3">
        <f>Table3[[#This Row],[RN Hours (excl. Admin, DON)]]/Table3[[#This Row],[MDS Census]]</f>
        <v>1.3057020232985899</v>
      </c>
      <c r="J288" s="3">
        <f t="shared" si="5"/>
        <v>448.35555555555555</v>
      </c>
      <c r="K288" s="3">
        <f>SUM(Table3[[#This Row],[RN Hours (excl. Admin, DON)]], Table3[[#This Row],[LPN Hours (excl. Admin)]], Table3[[#This Row],[CNA Hours]], Table3[[#This Row],[NA TR Hours]], Table3[[#This Row],[Med Aide/Tech Hours]])</f>
        <v>416.17777777777781</v>
      </c>
      <c r="L288" s="3">
        <f>SUM(Table3[[#This Row],[RN Hours (excl. Admin, DON)]:[RN DON Hours]])</f>
        <v>150.48888888888888</v>
      </c>
      <c r="M288" s="3">
        <v>118.31111111111112</v>
      </c>
      <c r="N288" s="3">
        <v>32.177777777777777</v>
      </c>
      <c r="O288" s="3">
        <v>0</v>
      </c>
      <c r="P288" s="3">
        <f>SUM(Table3[[#This Row],[LPN Hours (excl. Admin)]:[LPN Admin Hours]])</f>
        <v>46.55</v>
      </c>
      <c r="Q288" s="3">
        <v>46.55</v>
      </c>
      <c r="R288" s="3">
        <v>0</v>
      </c>
      <c r="S288" s="3">
        <f>SUM(Table3[[#This Row],[CNA Hours]], Table3[[#This Row],[NA TR Hours]], Table3[[#This Row],[Med Aide/Tech Hours]])</f>
        <v>251.31666666666666</v>
      </c>
      <c r="T288" s="3">
        <v>251.31666666666666</v>
      </c>
      <c r="U288" s="3">
        <v>0</v>
      </c>
      <c r="V288" s="3">
        <v>0</v>
      </c>
      <c r="W288" s="3">
        <f>SUM(Table3[[#This Row],[RN Hours Contract]:[Med Aide Hours Contract]])</f>
        <v>0</v>
      </c>
      <c r="X288" s="3">
        <v>0</v>
      </c>
      <c r="Y288" s="3">
        <v>0</v>
      </c>
      <c r="Z288" s="3">
        <v>0</v>
      </c>
      <c r="AA288" s="3">
        <v>0</v>
      </c>
      <c r="AB288" s="3">
        <v>0</v>
      </c>
      <c r="AC288" s="3">
        <v>0</v>
      </c>
      <c r="AD288" s="3">
        <v>0</v>
      </c>
      <c r="AE288" s="3">
        <v>0</v>
      </c>
      <c r="AF288" t="s">
        <v>286</v>
      </c>
      <c r="AG288" s="13">
        <v>5</v>
      </c>
      <c r="AQ288"/>
    </row>
    <row r="289" spans="1:43" x14ac:dyDescent="0.2">
      <c r="A289" t="s">
        <v>352</v>
      </c>
      <c r="B289" t="s">
        <v>639</v>
      </c>
      <c r="C289" t="s">
        <v>917</v>
      </c>
      <c r="D289" t="s">
        <v>1026</v>
      </c>
      <c r="E289" s="3">
        <v>54.255555555555553</v>
      </c>
      <c r="F289" s="3">
        <f>Table3[[#This Row],[Total Hours Nurse Staffing]]/Table3[[#This Row],[MDS Census]]</f>
        <v>3.9092607003891047</v>
      </c>
      <c r="G289" s="3">
        <f>Table3[[#This Row],[Total Direct Care Staff Hours]]/Table3[[#This Row],[MDS Census]]</f>
        <v>3.8060454638541876</v>
      </c>
      <c r="H289" s="3">
        <f>Table3[[#This Row],[Total RN Hours (w/ Admin, DON)]]/Table3[[#This Row],[MDS Census]]</f>
        <v>0.97268892074544344</v>
      </c>
      <c r="I289" s="3">
        <f>Table3[[#This Row],[RN Hours (excl. Admin, DON)]]/Table3[[#This Row],[MDS Census]]</f>
        <v>0.8694736842105264</v>
      </c>
      <c r="J289" s="3">
        <f t="shared" si="5"/>
        <v>212.09911111111109</v>
      </c>
      <c r="K289" s="3">
        <f>SUM(Table3[[#This Row],[RN Hours (excl. Admin, DON)]], Table3[[#This Row],[LPN Hours (excl. Admin)]], Table3[[#This Row],[CNA Hours]], Table3[[#This Row],[NA TR Hours]], Table3[[#This Row],[Med Aide/Tech Hours]])</f>
        <v>206.49911111111109</v>
      </c>
      <c r="L289" s="3">
        <f>SUM(Table3[[#This Row],[RN Hours (excl. Admin, DON)]:[RN DON Hours]])</f>
        <v>52.773777777777781</v>
      </c>
      <c r="M289" s="3">
        <v>47.173777777777779</v>
      </c>
      <c r="N289" s="3">
        <v>0</v>
      </c>
      <c r="O289" s="3">
        <v>5.6</v>
      </c>
      <c r="P289" s="3">
        <f>SUM(Table3[[#This Row],[LPN Hours (excl. Admin)]:[LPN Admin Hours]])</f>
        <v>14.219000000000001</v>
      </c>
      <c r="Q289" s="3">
        <v>14.219000000000001</v>
      </c>
      <c r="R289" s="3">
        <v>0</v>
      </c>
      <c r="S289" s="3">
        <f>SUM(Table3[[#This Row],[CNA Hours]], Table3[[#This Row],[NA TR Hours]], Table3[[#This Row],[Med Aide/Tech Hours]])</f>
        <v>145.10633333333331</v>
      </c>
      <c r="T289" s="3">
        <v>136.84677777777776</v>
      </c>
      <c r="U289" s="3">
        <v>0</v>
      </c>
      <c r="V289" s="3">
        <v>8.2595555555555524</v>
      </c>
      <c r="W289" s="3">
        <f>SUM(Table3[[#This Row],[RN Hours Contract]:[Med Aide Hours Contract]])</f>
        <v>0</v>
      </c>
      <c r="X289" s="3">
        <v>0</v>
      </c>
      <c r="Y289" s="3">
        <v>0</v>
      </c>
      <c r="Z289" s="3">
        <v>0</v>
      </c>
      <c r="AA289" s="3">
        <v>0</v>
      </c>
      <c r="AB289" s="3">
        <v>0</v>
      </c>
      <c r="AC289" s="3">
        <v>0</v>
      </c>
      <c r="AD289" s="3">
        <v>0</v>
      </c>
      <c r="AE289" s="3">
        <v>0</v>
      </c>
      <c r="AF289" t="s">
        <v>287</v>
      </c>
      <c r="AG289" s="13">
        <v>5</v>
      </c>
      <c r="AQ289"/>
    </row>
    <row r="290" spans="1:43" x14ac:dyDescent="0.2">
      <c r="A290" t="s">
        <v>352</v>
      </c>
      <c r="B290" t="s">
        <v>640</v>
      </c>
      <c r="C290" t="s">
        <v>918</v>
      </c>
      <c r="D290" t="s">
        <v>948</v>
      </c>
      <c r="E290" s="3">
        <v>36.955555555555556</v>
      </c>
      <c r="F290" s="3">
        <f>Table3[[#This Row],[Total Hours Nurse Staffing]]/Table3[[#This Row],[MDS Census]]</f>
        <v>4.1489777510523149</v>
      </c>
      <c r="G290" s="3">
        <f>Table3[[#This Row],[Total Direct Care Staff Hours]]/Table3[[#This Row],[MDS Census]]</f>
        <v>4.0112748045700544</v>
      </c>
      <c r="H290" s="3">
        <f>Table3[[#This Row],[Total RN Hours (w/ Admin, DON)]]/Table3[[#This Row],[MDS Census]]</f>
        <v>0.71730306674684308</v>
      </c>
      <c r="I290" s="3">
        <f>Table3[[#This Row],[RN Hours (excl. Admin, DON)]]/Table3[[#This Row],[MDS Census]]</f>
        <v>0.57960012026458207</v>
      </c>
      <c r="J290" s="3">
        <f t="shared" si="5"/>
        <v>153.32777777777778</v>
      </c>
      <c r="K290" s="3">
        <f>SUM(Table3[[#This Row],[RN Hours (excl. Admin, DON)]], Table3[[#This Row],[LPN Hours (excl. Admin)]], Table3[[#This Row],[CNA Hours]], Table3[[#This Row],[NA TR Hours]], Table3[[#This Row],[Med Aide/Tech Hours]])</f>
        <v>148.23888888888891</v>
      </c>
      <c r="L290" s="3">
        <f>SUM(Table3[[#This Row],[RN Hours (excl. Admin, DON)]:[RN DON Hours]])</f>
        <v>26.508333333333333</v>
      </c>
      <c r="M290" s="3">
        <v>21.419444444444444</v>
      </c>
      <c r="N290" s="3">
        <v>0</v>
      </c>
      <c r="O290" s="3">
        <v>5.0888888888888886</v>
      </c>
      <c r="P290" s="3">
        <f>SUM(Table3[[#This Row],[LPN Hours (excl. Admin)]:[LPN Admin Hours]])</f>
        <v>20.747222222222224</v>
      </c>
      <c r="Q290" s="3">
        <v>20.747222222222224</v>
      </c>
      <c r="R290" s="3">
        <v>0</v>
      </c>
      <c r="S290" s="3">
        <f>SUM(Table3[[#This Row],[CNA Hours]], Table3[[#This Row],[NA TR Hours]], Table3[[#This Row],[Med Aide/Tech Hours]])</f>
        <v>106.07222222222222</v>
      </c>
      <c r="T290" s="3">
        <v>95.594444444444449</v>
      </c>
      <c r="U290" s="3">
        <v>0</v>
      </c>
      <c r="V290" s="3">
        <v>10.477777777777778</v>
      </c>
      <c r="W290" s="3">
        <f>SUM(Table3[[#This Row],[RN Hours Contract]:[Med Aide Hours Contract]])</f>
        <v>0</v>
      </c>
      <c r="X290" s="3">
        <v>0</v>
      </c>
      <c r="Y290" s="3">
        <v>0</v>
      </c>
      <c r="Z290" s="3">
        <v>0</v>
      </c>
      <c r="AA290" s="3">
        <v>0</v>
      </c>
      <c r="AB290" s="3">
        <v>0</v>
      </c>
      <c r="AC290" s="3">
        <v>0</v>
      </c>
      <c r="AD290" s="3">
        <v>0</v>
      </c>
      <c r="AE290" s="3">
        <v>0</v>
      </c>
      <c r="AF290" t="s">
        <v>288</v>
      </c>
      <c r="AG290" s="13">
        <v>5</v>
      </c>
      <c r="AQ290"/>
    </row>
    <row r="291" spans="1:43" x14ac:dyDescent="0.2">
      <c r="A291" t="s">
        <v>352</v>
      </c>
      <c r="B291" t="s">
        <v>641</v>
      </c>
      <c r="C291" t="s">
        <v>919</v>
      </c>
      <c r="D291" t="s">
        <v>1027</v>
      </c>
      <c r="E291" s="3">
        <v>43.833333333333336</v>
      </c>
      <c r="F291" s="3">
        <f>Table3[[#This Row],[Total Hours Nurse Staffing]]/Table3[[#This Row],[MDS Census]]</f>
        <v>3.2373992395437257</v>
      </c>
      <c r="G291" s="3">
        <f>Table3[[#This Row],[Total Direct Care Staff Hours]]/Table3[[#This Row],[MDS Census]]</f>
        <v>2.913571609632446</v>
      </c>
      <c r="H291" s="3">
        <f>Table3[[#This Row],[Total RN Hours (w/ Admin, DON)]]/Table3[[#This Row],[MDS Census]]</f>
        <v>0.62566539923954367</v>
      </c>
      <c r="I291" s="3">
        <f>Table3[[#This Row],[RN Hours (excl. Admin, DON)]]/Table3[[#This Row],[MDS Census]]</f>
        <v>0.30183776932826362</v>
      </c>
      <c r="J291" s="3">
        <f t="shared" si="5"/>
        <v>141.90599999999998</v>
      </c>
      <c r="K291" s="3">
        <f>SUM(Table3[[#This Row],[RN Hours (excl. Admin, DON)]], Table3[[#This Row],[LPN Hours (excl. Admin)]], Table3[[#This Row],[CNA Hours]], Table3[[#This Row],[NA TR Hours]], Table3[[#This Row],[Med Aide/Tech Hours]])</f>
        <v>127.71155555555555</v>
      </c>
      <c r="L291" s="3">
        <f>SUM(Table3[[#This Row],[RN Hours (excl. Admin, DON)]:[RN DON Hours]])</f>
        <v>27.424999999999997</v>
      </c>
      <c r="M291" s="3">
        <v>13.230555555555556</v>
      </c>
      <c r="N291" s="3">
        <v>8.9944444444444436</v>
      </c>
      <c r="O291" s="3">
        <v>5.1999999999999966</v>
      </c>
      <c r="P291" s="3">
        <f>SUM(Table3[[#This Row],[LPN Hours (excl. Admin)]:[LPN Admin Hours]])</f>
        <v>17.491666666666667</v>
      </c>
      <c r="Q291" s="3">
        <v>17.491666666666667</v>
      </c>
      <c r="R291" s="3">
        <v>0</v>
      </c>
      <c r="S291" s="3">
        <f>SUM(Table3[[#This Row],[CNA Hours]], Table3[[#This Row],[NA TR Hours]], Table3[[#This Row],[Med Aide/Tech Hours]])</f>
        <v>96.98933333333332</v>
      </c>
      <c r="T291" s="3">
        <v>77.675444444444437</v>
      </c>
      <c r="U291" s="3">
        <v>0.43055555555555558</v>
      </c>
      <c r="V291" s="3">
        <v>18.883333333333333</v>
      </c>
      <c r="W291" s="3">
        <f>SUM(Table3[[#This Row],[RN Hours Contract]:[Med Aide Hours Contract]])</f>
        <v>0</v>
      </c>
      <c r="X291" s="3">
        <v>0</v>
      </c>
      <c r="Y291" s="3">
        <v>0</v>
      </c>
      <c r="Z291" s="3">
        <v>0</v>
      </c>
      <c r="AA291" s="3">
        <v>0</v>
      </c>
      <c r="AB291" s="3">
        <v>0</v>
      </c>
      <c r="AC291" s="3">
        <v>0</v>
      </c>
      <c r="AD291" s="3">
        <v>0</v>
      </c>
      <c r="AE291" s="3">
        <v>0</v>
      </c>
      <c r="AF291" t="s">
        <v>289</v>
      </c>
      <c r="AG291" s="13">
        <v>5</v>
      </c>
      <c r="AQ291"/>
    </row>
    <row r="292" spans="1:43" x14ac:dyDescent="0.2">
      <c r="A292" t="s">
        <v>352</v>
      </c>
      <c r="B292" t="s">
        <v>642</v>
      </c>
      <c r="C292" t="s">
        <v>788</v>
      </c>
      <c r="D292" t="s">
        <v>967</v>
      </c>
      <c r="E292" s="3">
        <v>30.044444444444444</v>
      </c>
      <c r="F292" s="3">
        <f>Table3[[#This Row],[Total Hours Nurse Staffing]]/Table3[[#This Row],[MDS Census]]</f>
        <v>4.7973557692307693</v>
      </c>
      <c r="G292" s="3">
        <f>Table3[[#This Row],[Total Direct Care Staff Hours]]/Table3[[#This Row],[MDS Census]]</f>
        <v>4.5325628698224856</v>
      </c>
      <c r="H292" s="3">
        <f>Table3[[#This Row],[Total RN Hours (w/ Admin, DON)]]/Table3[[#This Row],[MDS Census]]</f>
        <v>1.0722078402366864</v>
      </c>
      <c r="I292" s="3">
        <f>Table3[[#This Row],[RN Hours (excl. Admin, DON)]]/Table3[[#This Row],[MDS Census]]</f>
        <v>0.80741494082840237</v>
      </c>
      <c r="J292" s="3">
        <f t="shared" si="5"/>
        <v>144.13388888888889</v>
      </c>
      <c r="K292" s="3">
        <f>SUM(Table3[[#This Row],[RN Hours (excl. Admin, DON)]], Table3[[#This Row],[LPN Hours (excl. Admin)]], Table3[[#This Row],[CNA Hours]], Table3[[#This Row],[NA TR Hours]], Table3[[#This Row],[Med Aide/Tech Hours]])</f>
        <v>136.17833333333334</v>
      </c>
      <c r="L292" s="3">
        <f>SUM(Table3[[#This Row],[RN Hours (excl. Admin, DON)]:[RN DON Hours]])</f>
        <v>32.213888888888889</v>
      </c>
      <c r="M292" s="3">
        <v>24.258333333333333</v>
      </c>
      <c r="N292" s="3">
        <v>3.2277777777777779</v>
      </c>
      <c r="O292" s="3">
        <v>4.7277777777777779</v>
      </c>
      <c r="P292" s="3">
        <f>SUM(Table3[[#This Row],[LPN Hours (excl. Admin)]:[LPN Admin Hours]])</f>
        <v>23.838888888888889</v>
      </c>
      <c r="Q292" s="3">
        <v>23.838888888888889</v>
      </c>
      <c r="R292" s="3">
        <v>0</v>
      </c>
      <c r="S292" s="3">
        <f>SUM(Table3[[#This Row],[CNA Hours]], Table3[[#This Row],[NA TR Hours]], Table3[[#This Row],[Med Aide/Tech Hours]])</f>
        <v>88.081111111111113</v>
      </c>
      <c r="T292" s="3">
        <v>51.975555555555559</v>
      </c>
      <c r="U292" s="3">
        <v>33.725000000000001</v>
      </c>
      <c r="V292" s="3">
        <v>2.3805555555555555</v>
      </c>
      <c r="W292" s="3">
        <f>SUM(Table3[[#This Row],[RN Hours Contract]:[Med Aide Hours Contract]])</f>
        <v>2.6416666666666666</v>
      </c>
      <c r="X292" s="3">
        <v>0</v>
      </c>
      <c r="Y292" s="3">
        <v>0</v>
      </c>
      <c r="Z292" s="3">
        <v>0</v>
      </c>
      <c r="AA292" s="3">
        <v>0</v>
      </c>
      <c r="AB292" s="3">
        <v>0</v>
      </c>
      <c r="AC292" s="3">
        <v>2.6416666666666666</v>
      </c>
      <c r="AD292" s="3">
        <v>0</v>
      </c>
      <c r="AE292" s="3">
        <v>0</v>
      </c>
      <c r="AF292" t="s">
        <v>290</v>
      </c>
      <c r="AG292" s="13">
        <v>5</v>
      </c>
      <c r="AQ292"/>
    </row>
    <row r="293" spans="1:43" x14ac:dyDescent="0.2">
      <c r="A293" t="s">
        <v>352</v>
      </c>
      <c r="B293" t="s">
        <v>643</v>
      </c>
      <c r="C293" t="s">
        <v>920</v>
      </c>
      <c r="D293" t="s">
        <v>1028</v>
      </c>
      <c r="E293" s="3">
        <v>51.255555555555553</v>
      </c>
      <c r="F293" s="3">
        <f>Table3[[#This Row],[Total Hours Nurse Staffing]]/Table3[[#This Row],[MDS Census]]</f>
        <v>5.1206915239540436</v>
      </c>
      <c r="G293" s="3">
        <f>Table3[[#This Row],[Total Direct Care Staff Hours]]/Table3[[#This Row],[MDS Census]]</f>
        <v>5.0192391068718845</v>
      </c>
      <c r="H293" s="3">
        <f>Table3[[#This Row],[Total RN Hours (w/ Admin, DON)]]/Table3[[#This Row],[MDS Census]]</f>
        <v>0.91919575113808816</v>
      </c>
      <c r="I293" s="3">
        <f>Table3[[#This Row],[RN Hours (excl. Admin, DON)]]/Table3[[#This Row],[MDS Census]]</f>
        <v>0.81774333405592903</v>
      </c>
      <c r="J293" s="3">
        <f t="shared" si="5"/>
        <v>262.4638888888889</v>
      </c>
      <c r="K293" s="3">
        <f>SUM(Table3[[#This Row],[RN Hours (excl. Admin, DON)]], Table3[[#This Row],[LPN Hours (excl. Admin)]], Table3[[#This Row],[CNA Hours]], Table3[[#This Row],[NA TR Hours]], Table3[[#This Row],[Med Aide/Tech Hours]])</f>
        <v>257.26388888888891</v>
      </c>
      <c r="L293" s="3">
        <f>SUM(Table3[[#This Row],[RN Hours (excl. Admin, DON)]:[RN DON Hours]])</f>
        <v>47.113888888888894</v>
      </c>
      <c r="M293" s="3">
        <v>41.913888888888891</v>
      </c>
      <c r="N293" s="3">
        <v>0</v>
      </c>
      <c r="O293" s="3">
        <v>5.2</v>
      </c>
      <c r="P293" s="3">
        <f>SUM(Table3[[#This Row],[LPN Hours (excl. Admin)]:[LPN Admin Hours]])</f>
        <v>37.897222222222226</v>
      </c>
      <c r="Q293" s="3">
        <v>37.897222222222226</v>
      </c>
      <c r="R293" s="3">
        <v>0</v>
      </c>
      <c r="S293" s="3">
        <f>SUM(Table3[[#This Row],[CNA Hours]], Table3[[#This Row],[NA TR Hours]], Table3[[#This Row],[Med Aide/Tech Hours]])</f>
        <v>177.45277777777778</v>
      </c>
      <c r="T293" s="3">
        <v>123.14722222222223</v>
      </c>
      <c r="U293" s="3">
        <v>0</v>
      </c>
      <c r="V293" s="3">
        <v>54.305555555555557</v>
      </c>
      <c r="W293" s="3">
        <f>SUM(Table3[[#This Row],[RN Hours Contract]:[Med Aide Hours Contract]])</f>
        <v>0</v>
      </c>
      <c r="X293" s="3">
        <v>0</v>
      </c>
      <c r="Y293" s="3">
        <v>0</v>
      </c>
      <c r="Z293" s="3">
        <v>0</v>
      </c>
      <c r="AA293" s="3">
        <v>0</v>
      </c>
      <c r="AB293" s="3">
        <v>0</v>
      </c>
      <c r="AC293" s="3">
        <v>0</v>
      </c>
      <c r="AD293" s="3">
        <v>0</v>
      </c>
      <c r="AE293" s="3">
        <v>0</v>
      </c>
      <c r="AF293" t="s">
        <v>291</v>
      </c>
      <c r="AG293" s="13">
        <v>5</v>
      </c>
      <c r="AQ293"/>
    </row>
    <row r="294" spans="1:43" x14ac:dyDescent="0.2">
      <c r="A294" t="s">
        <v>352</v>
      </c>
      <c r="B294" t="s">
        <v>644</v>
      </c>
      <c r="C294" t="s">
        <v>921</v>
      </c>
      <c r="D294" t="s">
        <v>1029</v>
      </c>
      <c r="E294" s="3">
        <v>29.744444444444444</v>
      </c>
      <c r="F294" s="3">
        <f>Table3[[#This Row],[Total Hours Nurse Staffing]]/Table3[[#This Row],[MDS Census]]</f>
        <v>3.8138774747852073</v>
      </c>
      <c r="G294" s="3">
        <f>Table3[[#This Row],[Total Direct Care Staff Hours]]/Table3[[#This Row],[MDS Census]]</f>
        <v>3.4485431453119162</v>
      </c>
      <c r="H294" s="3">
        <f>Table3[[#This Row],[Total RN Hours (w/ Admin, DON)]]/Table3[[#This Row],[MDS Census]]</f>
        <v>0.80967500933881209</v>
      </c>
      <c r="I294" s="3">
        <f>Table3[[#This Row],[RN Hours (excl. Admin, DON)]]/Table3[[#This Row],[MDS Census]]</f>
        <v>0.44434067986552112</v>
      </c>
      <c r="J294" s="3">
        <f t="shared" si="5"/>
        <v>113.44166666666666</v>
      </c>
      <c r="K294" s="3">
        <f>SUM(Table3[[#This Row],[RN Hours (excl. Admin, DON)]], Table3[[#This Row],[LPN Hours (excl. Admin)]], Table3[[#This Row],[CNA Hours]], Table3[[#This Row],[NA TR Hours]], Table3[[#This Row],[Med Aide/Tech Hours]])</f>
        <v>102.57499999999999</v>
      </c>
      <c r="L294" s="3">
        <f>SUM(Table3[[#This Row],[RN Hours (excl. Admin, DON)]:[RN DON Hours]])</f>
        <v>24.083333333333332</v>
      </c>
      <c r="M294" s="3">
        <v>13.216666666666667</v>
      </c>
      <c r="N294" s="3">
        <v>5.35</v>
      </c>
      <c r="O294" s="3">
        <v>5.5166666666666666</v>
      </c>
      <c r="P294" s="3">
        <f>SUM(Table3[[#This Row],[LPN Hours (excl. Admin)]:[LPN Admin Hours]])</f>
        <v>20.691666666666666</v>
      </c>
      <c r="Q294" s="3">
        <v>20.691666666666666</v>
      </c>
      <c r="R294" s="3">
        <v>0</v>
      </c>
      <c r="S294" s="3">
        <f>SUM(Table3[[#This Row],[CNA Hours]], Table3[[#This Row],[NA TR Hours]], Table3[[#This Row],[Med Aide/Tech Hours]])</f>
        <v>68.666666666666671</v>
      </c>
      <c r="T294" s="3">
        <v>55.225000000000001</v>
      </c>
      <c r="U294" s="3">
        <v>0.69444444444444442</v>
      </c>
      <c r="V294" s="3">
        <v>12.747222222222222</v>
      </c>
      <c r="W294" s="3">
        <f>SUM(Table3[[#This Row],[RN Hours Contract]:[Med Aide Hours Contract]])</f>
        <v>0</v>
      </c>
      <c r="X294" s="3">
        <v>0</v>
      </c>
      <c r="Y294" s="3">
        <v>0</v>
      </c>
      <c r="Z294" s="3">
        <v>0</v>
      </c>
      <c r="AA294" s="3">
        <v>0</v>
      </c>
      <c r="AB294" s="3">
        <v>0</v>
      </c>
      <c r="AC294" s="3">
        <v>0</v>
      </c>
      <c r="AD294" s="3">
        <v>0</v>
      </c>
      <c r="AE294" s="3">
        <v>0</v>
      </c>
      <c r="AF294" t="s">
        <v>292</v>
      </c>
      <c r="AG294" s="13">
        <v>5</v>
      </c>
      <c r="AQ294"/>
    </row>
    <row r="295" spans="1:43" x14ac:dyDescent="0.2">
      <c r="A295" t="s">
        <v>352</v>
      </c>
      <c r="B295" t="s">
        <v>645</v>
      </c>
      <c r="C295" t="s">
        <v>922</v>
      </c>
      <c r="D295" t="s">
        <v>949</v>
      </c>
      <c r="E295" s="3">
        <v>35.488888888888887</v>
      </c>
      <c r="F295" s="3">
        <f>Table3[[#This Row],[Total Hours Nurse Staffing]]/Table3[[#This Row],[MDS Census]]</f>
        <v>4.8578584846587347</v>
      </c>
      <c r="G295" s="3">
        <f>Table3[[#This Row],[Total Direct Care Staff Hours]]/Table3[[#This Row],[MDS Census]]</f>
        <v>4.5271603005635566</v>
      </c>
      <c r="H295" s="3">
        <f>Table3[[#This Row],[Total RN Hours (w/ Admin, DON)]]/Table3[[#This Row],[MDS Census]]</f>
        <v>0.9186756418284282</v>
      </c>
      <c r="I295" s="3">
        <f>Table3[[#This Row],[RN Hours (excl. Admin, DON)]]/Table3[[#This Row],[MDS Census]]</f>
        <v>0.58797745773324983</v>
      </c>
      <c r="J295" s="3">
        <f t="shared" si="5"/>
        <v>172.39999999999998</v>
      </c>
      <c r="K295" s="3">
        <f>SUM(Table3[[#This Row],[RN Hours (excl. Admin, DON)]], Table3[[#This Row],[LPN Hours (excl. Admin)]], Table3[[#This Row],[CNA Hours]], Table3[[#This Row],[NA TR Hours]], Table3[[#This Row],[Med Aide/Tech Hours]])</f>
        <v>160.66388888888889</v>
      </c>
      <c r="L295" s="3">
        <f>SUM(Table3[[#This Row],[RN Hours (excl. Admin, DON)]:[RN DON Hours]])</f>
        <v>32.602777777777774</v>
      </c>
      <c r="M295" s="3">
        <v>20.866666666666667</v>
      </c>
      <c r="N295" s="3">
        <v>5.7472222222222218</v>
      </c>
      <c r="O295" s="3">
        <v>5.9888888888888889</v>
      </c>
      <c r="P295" s="3">
        <f>SUM(Table3[[#This Row],[LPN Hours (excl. Admin)]:[LPN Admin Hours]])</f>
        <v>15.341666666666667</v>
      </c>
      <c r="Q295" s="3">
        <v>15.341666666666667</v>
      </c>
      <c r="R295" s="3">
        <v>0</v>
      </c>
      <c r="S295" s="3">
        <f>SUM(Table3[[#This Row],[CNA Hours]], Table3[[#This Row],[NA TR Hours]], Table3[[#This Row],[Med Aide/Tech Hours]])</f>
        <v>124.45555555555555</v>
      </c>
      <c r="T295" s="3">
        <v>100.85</v>
      </c>
      <c r="U295" s="3">
        <v>0</v>
      </c>
      <c r="V295" s="3">
        <v>23.605555555555554</v>
      </c>
      <c r="W295" s="3">
        <f>SUM(Table3[[#This Row],[RN Hours Contract]:[Med Aide Hours Contract]])</f>
        <v>0</v>
      </c>
      <c r="X295" s="3">
        <v>0</v>
      </c>
      <c r="Y295" s="3">
        <v>0</v>
      </c>
      <c r="Z295" s="3">
        <v>0</v>
      </c>
      <c r="AA295" s="3">
        <v>0</v>
      </c>
      <c r="AB295" s="3">
        <v>0</v>
      </c>
      <c r="AC295" s="3">
        <v>0</v>
      </c>
      <c r="AD295" s="3">
        <v>0</v>
      </c>
      <c r="AE295" s="3">
        <v>0</v>
      </c>
      <c r="AF295" t="s">
        <v>293</v>
      </c>
      <c r="AG295" s="13">
        <v>5</v>
      </c>
      <c r="AQ295"/>
    </row>
    <row r="296" spans="1:43" x14ac:dyDescent="0.2">
      <c r="A296" t="s">
        <v>352</v>
      </c>
      <c r="B296" t="s">
        <v>646</v>
      </c>
      <c r="C296" t="s">
        <v>707</v>
      </c>
      <c r="D296" t="s">
        <v>1025</v>
      </c>
      <c r="E296" s="3">
        <v>42.2</v>
      </c>
      <c r="F296" s="3">
        <f>Table3[[#This Row],[Total Hours Nurse Staffing]]/Table3[[#This Row],[MDS Census]]</f>
        <v>3.3338520273828336</v>
      </c>
      <c r="G296" s="3">
        <f>Table3[[#This Row],[Total Direct Care Staff Hours]]/Table3[[#This Row],[MDS Census]]</f>
        <v>3.1639994734070567</v>
      </c>
      <c r="H296" s="3">
        <f>Table3[[#This Row],[Total RN Hours (w/ Admin, DON)]]/Table3[[#This Row],[MDS Census]]</f>
        <v>0.60420747761979987</v>
      </c>
      <c r="I296" s="3">
        <f>Table3[[#This Row],[RN Hours (excl. Admin, DON)]]/Table3[[#This Row],[MDS Census]]</f>
        <v>0.43435492364402317</v>
      </c>
      <c r="J296" s="3">
        <f t="shared" si="5"/>
        <v>140.68855555555558</v>
      </c>
      <c r="K296" s="3">
        <f>SUM(Table3[[#This Row],[RN Hours (excl. Admin, DON)]], Table3[[#This Row],[LPN Hours (excl. Admin)]], Table3[[#This Row],[CNA Hours]], Table3[[#This Row],[NA TR Hours]], Table3[[#This Row],[Med Aide/Tech Hours]])</f>
        <v>133.52077777777779</v>
      </c>
      <c r="L296" s="3">
        <f>SUM(Table3[[#This Row],[RN Hours (excl. Admin, DON)]:[RN DON Hours]])</f>
        <v>25.497555555555557</v>
      </c>
      <c r="M296" s="3">
        <v>18.329777777777778</v>
      </c>
      <c r="N296" s="3">
        <v>1.4733333333333332</v>
      </c>
      <c r="O296" s="3">
        <v>5.6944444444444446</v>
      </c>
      <c r="P296" s="3">
        <f>SUM(Table3[[#This Row],[LPN Hours (excl. Admin)]:[LPN Admin Hours]])</f>
        <v>19.278666666666666</v>
      </c>
      <c r="Q296" s="3">
        <v>19.278666666666666</v>
      </c>
      <c r="R296" s="3">
        <v>0</v>
      </c>
      <c r="S296" s="3">
        <f>SUM(Table3[[#This Row],[CNA Hours]], Table3[[#This Row],[NA TR Hours]], Table3[[#This Row],[Med Aide/Tech Hours]])</f>
        <v>95.912333333333351</v>
      </c>
      <c r="T296" s="3">
        <v>82.203888888888898</v>
      </c>
      <c r="U296" s="3">
        <v>0</v>
      </c>
      <c r="V296" s="3">
        <v>13.708444444444451</v>
      </c>
      <c r="W296" s="3">
        <f>SUM(Table3[[#This Row],[RN Hours Contract]:[Med Aide Hours Contract]])</f>
        <v>1.3722222222222222</v>
      </c>
      <c r="X296" s="3">
        <v>0</v>
      </c>
      <c r="Y296" s="3">
        <v>0.26666666666666666</v>
      </c>
      <c r="Z296" s="3">
        <v>0.2722222222222222</v>
      </c>
      <c r="AA296" s="3">
        <v>0.83333333333333337</v>
      </c>
      <c r="AB296" s="3">
        <v>0</v>
      </c>
      <c r="AC296" s="3">
        <v>0</v>
      </c>
      <c r="AD296" s="3">
        <v>0</v>
      </c>
      <c r="AE296" s="3">
        <v>0</v>
      </c>
      <c r="AF296" t="s">
        <v>294</v>
      </c>
      <c r="AG296" s="13">
        <v>5</v>
      </c>
      <c r="AQ296"/>
    </row>
    <row r="297" spans="1:43" x14ac:dyDescent="0.2">
      <c r="A297" t="s">
        <v>352</v>
      </c>
      <c r="B297" t="s">
        <v>647</v>
      </c>
      <c r="C297" t="s">
        <v>923</v>
      </c>
      <c r="D297" t="s">
        <v>1023</v>
      </c>
      <c r="E297" s="3">
        <v>41.677777777777777</v>
      </c>
      <c r="F297" s="3">
        <f>Table3[[#This Row],[Total Hours Nurse Staffing]]/Table3[[#This Row],[MDS Census]]</f>
        <v>4.0667368701679552</v>
      </c>
      <c r="G297" s="3">
        <f>Table3[[#This Row],[Total Direct Care Staff Hours]]/Table3[[#This Row],[MDS Census]]</f>
        <v>3.8111916822180754</v>
      </c>
      <c r="H297" s="3">
        <f>Table3[[#This Row],[Total RN Hours (w/ Admin, DON)]]/Table3[[#This Row],[MDS Census]]</f>
        <v>0.81324446814182894</v>
      </c>
      <c r="I297" s="3">
        <f>Table3[[#This Row],[RN Hours (excl. Admin, DON)]]/Table3[[#This Row],[MDS Census]]</f>
        <v>0.68754465475873106</v>
      </c>
      <c r="J297" s="3">
        <f t="shared" si="5"/>
        <v>169.49255555555555</v>
      </c>
      <c r="K297" s="3">
        <f>SUM(Table3[[#This Row],[RN Hours (excl. Admin, DON)]], Table3[[#This Row],[LPN Hours (excl. Admin)]], Table3[[#This Row],[CNA Hours]], Table3[[#This Row],[NA TR Hours]], Table3[[#This Row],[Med Aide/Tech Hours]])</f>
        <v>158.84200000000001</v>
      </c>
      <c r="L297" s="3">
        <f>SUM(Table3[[#This Row],[RN Hours (excl. Admin, DON)]:[RN DON Hours]])</f>
        <v>33.894222222222226</v>
      </c>
      <c r="M297" s="3">
        <v>28.655333333333335</v>
      </c>
      <c r="N297" s="3">
        <v>0</v>
      </c>
      <c r="O297" s="3">
        <v>5.2388888888888889</v>
      </c>
      <c r="P297" s="3">
        <f>SUM(Table3[[#This Row],[LPN Hours (excl. Admin)]:[LPN Admin Hours]])</f>
        <v>28.431111111111111</v>
      </c>
      <c r="Q297" s="3">
        <v>23.019444444444446</v>
      </c>
      <c r="R297" s="3">
        <v>5.4116666666666653</v>
      </c>
      <c r="S297" s="3">
        <f>SUM(Table3[[#This Row],[CNA Hours]], Table3[[#This Row],[NA TR Hours]], Table3[[#This Row],[Med Aide/Tech Hours]])</f>
        <v>107.16722222222224</v>
      </c>
      <c r="T297" s="3">
        <v>93.7668888888889</v>
      </c>
      <c r="U297" s="3">
        <v>0</v>
      </c>
      <c r="V297" s="3">
        <v>13.400333333333338</v>
      </c>
      <c r="W297" s="3">
        <f>SUM(Table3[[#This Row],[RN Hours Contract]:[Med Aide Hours Contract]])</f>
        <v>0</v>
      </c>
      <c r="X297" s="3">
        <v>0</v>
      </c>
      <c r="Y297" s="3">
        <v>0</v>
      </c>
      <c r="Z297" s="3">
        <v>0</v>
      </c>
      <c r="AA297" s="3">
        <v>0</v>
      </c>
      <c r="AB297" s="3">
        <v>0</v>
      </c>
      <c r="AC297" s="3">
        <v>0</v>
      </c>
      <c r="AD297" s="3">
        <v>0</v>
      </c>
      <c r="AE297" s="3">
        <v>0</v>
      </c>
      <c r="AF297" t="s">
        <v>295</v>
      </c>
      <c r="AG297" s="13">
        <v>5</v>
      </c>
      <c r="AQ297"/>
    </row>
    <row r="298" spans="1:43" x14ac:dyDescent="0.2">
      <c r="A298" t="s">
        <v>352</v>
      </c>
      <c r="B298" t="s">
        <v>648</v>
      </c>
      <c r="C298" t="s">
        <v>924</v>
      </c>
      <c r="D298" t="s">
        <v>958</v>
      </c>
      <c r="E298" s="3">
        <v>42.155555555555559</v>
      </c>
      <c r="F298" s="3">
        <f>Table3[[#This Row],[Total Hours Nurse Staffing]]/Table3[[#This Row],[MDS Census]]</f>
        <v>4.6986874011597264</v>
      </c>
      <c r="G298" s="3">
        <f>Table3[[#This Row],[Total Direct Care Staff Hours]]/Table3[[#This Row],[MDS Census]]</f>
        <v>4.182087506589351</v>
      </c>
      <c r="H298" s="3">
        <f>Table3[[#This Row],[Total RN Hours (w/ Admin, DON)]]/Table3[[#This Row],[MDS Census]]</f>
        <v>0.85523194517659473</v>
      </c>
      <c r="I298" s="3">
        <f>Table3[[#This Row],[RN Hours (excl. Admin, DON)]]/Table3[[#This Row],[MDS Census]]</f>
        <v>0.33863205060622031</v>
      </c>
      <c r="J298" s="3">
        <f t="shared" si="5"/>
        <v>198.0757777777778</v>
      </c>
      <c r="K298" s="3">
        <f>SUM(Table3[[#This Row],[RN Hours (excl. Admin, DON)]], Table3[[#This Row],[LPN Hours (excl. Admin)]], Table3[[#This Row],[CNA Hours]], Table3[[#This Row],[NA TR Hours]], Table3[[#This Row],[Med Aide/Tech Hours]])</f>
        <v>176.29822222222222</v>
      </c>
      <c r="L298" s="3">
        <f>SUM(Table3[[#This Row],[RN Hours (excl. Admin, DON)]:[RN DON Hours]])</f>
        <v>36.052777777777784</v>
      </c>
      <c r="M298" s="3">
        <v>14.275222222222222</v>
      </c>
      <c r="N298" s="3">
        <v>15.504222222222227</v>
      </c>
      <c r="O298" s="3">
        <v>6.2733333333333334</v>
      </c>
      <c r="P298" s="3">
        <f>SUM(Table3[[#This Row],[LPN Hours (excl. Admin)]:[LPN Admin Hours]])</f>
        <v>29.544</v>
      </c>
      <c r="Q298" s="3">
        <v>29.544</v>
      </c>
      <c r="R298" s="3">
        <v>0</v>
      </c>
      <c r="S298" s="3">
        <f>SUM(Table3[[#This Row],[CNA Hours]], Table3[[#This Row],[NA TR Hours]], Table3[[#This Row],[Med Aide/Tech Hours]])</f>
        <v>132.47900000000001</v>
      </c>
      <c r="T298" s="3">
        <v>126.78422222222223</v>
      </c>
      <c r="U298" s="3">
        <v>1.211111111111111</v>
      </c>
      <c r="V298" s="3">
        <v>4.4836666666666671</v>
      </c>
      <c r="W298" s="3">
        <f>SUM(Table3[[#This Row],[RN Hours Contract]:[Med Aide Hours Contract]])</f>
        <v>12.365444444444446</v>
      </c>
      <c r="X298" s="3">
        <v>0</v>
      </c>
      <c r="Y298" s="3">
        <v>0</v>
      </c>
      <c r="Z298" s="3">
        <v>0</v>
      </c>
      <c r="AA298" s="3">
        <v>5.5361111111111114</v>
      </c>
      <c r="AB298" s="3">
        <v>0</v>
      </c>
      <c r="AC298" s="3">
        <v>6.8293333333333335</v>
      </c>
      <c r="AD298" s="3">
        <v>0</v>
      </c>
      <c r="AE298" s="3">
        <v>0</v>
      </c>
      <c r="AF298" t="s">
        <v>296</v>
      </c>
      <c r="AG298" s="13">
        <v>5</v>
      </c>
      <c r="AQ298"/>
    </row>
    <row r="299" spans="1:43" x14ac:dyDescent="0.2">
      <c r="A299" t="s">
        <v>352</v>
      </c>
      <c r="B299" t="s">
        <v>649</v>
      </c>
      <c r="C299" t="s">
        <v>925</v>
      </c>
      <c r="D299" t="s">
        <v>945</v>
      </c>
      <c r="E299" s="3">
        <v>30.322222222222223</v>
      </c>
      <c r="F299" s="3">
        <f>Table3[[#This Row],[Total Hours Nurse Staffing]]/Table3[[#This Row],[MDS Census]]</f>
        <v>5.0719860754855253</v>
      </c>
      <c r="G299" s="3">
        <f>Table3[[#This Row],[Total Direct Care Staff Hours]]/Table3[[#This Row],[MDS Census]]</f>
        <v>4.7198607548552598</v>
      </c>
      <c r="H299" s="3">
        <f>Table3[[#This Row],[Total RN Hours (w/ Admin, DON)]]/Table3[[#This Row],[MDS Census]]</f>
        <v>0.85542323195309644</v>
      </c>
      <c r="I299" s="3">
        <f>Table3[[#This Row],[RN Hours (excl. Admin, DON)]]/Table3[[#This Row],[MDS Census]]</f>
        <v>0.50329791132282886</v>
      </c>
      <c r="J299" s="3">
        <f t="shared" si="5"/>
        <v>153.79388888888889</v>
      </c>
      <c r="K299" s="3">
        <f>SUM(Table3[[#This Row],[RN Hours (excl. Admin, DON)]], Table3[[#This Row],[LPN Hours (excl. Admin)]], Table3[[#This Row],[CNA Hours]], Table3[[#This Row],[NA TR Hours]], Table3[[#This Row],[Med Aide/Tech Hours]])</f>
        <v>143.1166666666667</v>
      </c>
      <c r="L299" s="3">
        <f>SUM(Table3[[#This Row],[RN Hours (excl. Admin, DON)]:[RN DON Hours]])</f>
        <v>25.938333333333336</v>
      </c>
      <c r="M299" s="3">
        <v>15.261111111111111</v>
      </c>
      <c r="N299" s="3">
        <v>5.0105555555555554</v>
      </c>
      <c r="O299" s="3">
        <v>5.666666666666667</v>
      </c>
      <c r="P299" s="3">
        <f>SUM(Table3[[#This Row],[LPN Hours (excl. Admin)]:[LPN Admin Hours]])</f>
        <v>15.772222222222222</v>
      </c>
      <c r="Q299" s="3">
        <v>15.772222222222222</v>
      </c>
      <c r="R299" s="3">
        <v>0</v>
      </c>
      <c r="S299" s="3">
        <f>SUM(Table3[[#This Row],[CNA Hours]], Table3[[#This Row],[NA TR Hours]], Table3[[#This Row],[Med Aide/Tech Hours]])</f>
        <v>112.08333333333333</v>
      </c>
      <c r="T299" s="3">
        <v>97.180555555555557</v>
      </c>
      <c r="U299" s="3">
        <v>1.7083333333333333</v>
      </c>
      <c r="V299" s="3">
        <v>13.194444444444445</v>
      </c>
      <c r="W299" s="3">
        <f>SUM(Table3[[#This Row],[RN Hours Contract]:[Med Aide Hours Contract]])</f>
        <v>0</v>
      </c>
      <c r="X299" s="3">
        <v>0</v>
      </c>
      <c r="Y299" s="3">
        <v>0</v>
      </c>
      <c r="Z299" s="3">
        <v>0</v>
      </c>
      <c r="AA299" s="3">
        <v>0</v>
      </c>
      <c r="AB299" s="3">
        <v>0</v>
      </c>
      <c r="AC299" s="3">
        <v>0</v>
      </c>
      <c r="AD299" s="3">
        <v>0</v>
      </c>
      <c r="AE299" s="3">
        <v>0</v>
      </c>
      <c r="AF299" t="s">
        <v>297</v>
      </c>
      <c r="AG299" s="13">
        <v>5</v>
      </c>
      <c r="AQ299"/>
    </row>
    <row r="300" spans="1:43" x14ac:dyDescent="0.2">
      <c r="A300" t="s">
        <v>352</v>
      </c>
      <c r="B300" t="s">
        <v>650</v>
      </c>
      <c r="C300" t="s">
        <v>926</v>
      </c>
      <c r="D300" t="s">
        <v>969</v>
      </c>
      <c r="E300" s="3">
        <v>32.111111111111114</v>
      </c>
      <c r="F300" s="3">
        <f>Table3[[#This Row],[Total Hours Nurse Staffing]]/Table3[[#This Row],[MDS Census]]</f>
        <v>5.009619377162629</v>
      </c>
      <c r="G300" s="3">
        <f>Table3[[#This Row],[Total Direct Care Staff Hours]]/Table3[[#This Row],[MDS Census]]</f>
        <v>4.4832179930795846</v>
      </c>
      <c r="H300" s="3">
        <f>Table3[[#This Row],[Total RN Hours (w/ Admin, DON)]]/Table3[[#This Row],[MDS Census]]</f>
        <v>1.0801730103806226</v>
      </c>
      <c r="I300" s="3">
        <f>Table3[[#This Row],[RN Hours (excl. Admin, DON)]]/Table3[[#This Row],[MDS Census]]</f>
        <v>0.55377162629757781</v>
      </c>
      <c r="J300" s="3">
        <f t="shared" si="5"/>
        <v>160.86444444444444</v>
      </c>
      <c r="K300" s="3">
        <f>SUM(Table3[[#This Row],[RN Hours (excl. Admin, DON)]], Table3[[#This Row],[LPN Hours (excl. Admin)]], Table3[[#This Row],[CNA Hours]], Table3[[#This Row],[NA TR Hours]], Table3[[#This Row],[Med Aide/Tech Hours]])</f>
        <v>143.96111111111111</v>
      </c>
      <c r="L300" s="3">
        <f>SUM(Table3[[#This Row],[RN Hours (excl. Admin, DON)]:[RN DON Hours]])</f>
        <v>34.685555555555553</v>
      </c>
      <c r="M300" s="3">
        <v>17.782222222222224</v>
      </c>
      <c r="N300" s="3">
        <v>11.094444444444436</v>
      </c>
      <c r="O300" s="3">
        <v>5.808888888888891</v>
      </c>
      <c r="P300" s="3">
        <f>SUM(Table3[[#This Row],[LPN Hours (excl. Admin)]:[LPN Admin Hours]])</f>
        <v>22.101111111111109</v>
      </c>
      <c r="Q300" s="3">
        <v>22.101111111111109</v>
      </c>
      <c r="R300" s="3">
        <v>0</v>
      </c>
      <c r="S300" s="3">
        <f>SUM(Table3[[#This Row],[CNA Hours]], Table3[[#This Row],[NA TR Hours]], Table3[[#This Row],[Med Aide/Tech Hours]])</f>
        <v>104.07777777777778</v>
      </c>
      <c r="T300" s="3">
        <v>96.818888888888893</v>
      </c>
      <c r="U300" s="3">
        <v>0</v>
      </c>
      <c r="V300" s="3">
        <v>7.2588888888888858</v>
      </c>
      <c r="W300" s="3">
        <f>SUM(Table3[[#This Row],[RN Hours Contract]:[Med Aide Hours Contract]])</f>
        <v>0</v>
      </c>
      <c r="X300" s="3">
        <v>0</v>
      </c>
      <c r="Y300" s="3">
        <v>0</v>
      </c>
      <c r="Z300" s="3">
        <v>0</v>
      </c>
      <c r="AA300" s="3">
        <v>0</v>
      </c>
      <c r="AB300" s="3">
        <v>0</v>
      </c>
      <c r="AC300" s="3">
        <v>0</v>
      </c>
      <c r="AD300" s="3">
        <v>0</v>
      </c>
      <c r="AE300" s="3">
        <v>0</v>
      </c>
      <c r="AF300" t="s">
        <v>298</v>
      </c>
      <c r="AG300" s="13">
        <v>5</v>
      </c>
      <c r="AQ300"/>
    </row>
    <row r="301" spans="1:43" x14ac:dyDescent="0.2">
      <c r="A301" t="s">
        <v>352</v>
      </c>
      <c r="B301" t="s">
        <v>651</v>
      </c>
      <c r="C301" t="s">
        <v>763</v>
      </c>
      <c r="D301" t="s">
        <v>975</v>
      </c>
      <c r="E301" s="3">
        <v>86.822222222222223</v>
      </c>
      <c r="F301" s="3">
        <f>Table3[[#This Row],[Total Hours Nurse Staffing]]/Table3[[#This Row],[MDS Census]]</f>
        <v>5.5786140261069876</v>
      </c>
      <c r="G301" s="3">
        <f>Table3[[#This Row],[Total Direct Care Staff Hours]]/Table3[[#This Row],[MDS Census]]</f>
        <v>4.8605694906577943</v>
      </c>
      <c r="H301" s="3">
        <f>Table3[[#This Row],[Total RN Hours (w/ Admin, DON)]]/Table3[[#This Row],[MDS Census]]</f>
        <v>1.1643921167135909</v>
      </c>
      <c r="I301" s="3">
        <f>Table3[[#This Row],[RN Hours (excl. Admin, DON)]]/Table3[[#This Row],[MDS Census]]</f>
        <v>0.83977604299974407</v>
      </c>
      <c r="J301" s="3">
        <f t="shared" si="5"/>
        <v>484.34766666666667</v>
      </c>
      <c r="K301" s="3">
        <f>SUM(Table3[[#This Row],[RN Hours (excl. Admin, DON)]], Table3[[#This Row],[LPN Hours (excl. Admin)]], Table3[[#This Row],[CNA Hours]], Table3[[#This Row],[NA TR Hours]], Table3[[#This Row],[Med Aide/Tech Hours]])</f>
        <v>422.00544444444449</v>
      </c>
      <c r="L301" s="3">
        <f>SUM(Table3[[#This Row],[RN Hours (excl. Admin, DON)]:[RN DON Hours]])</f>
        <v>101.09511111111111</v>
      </c>
      <c r="M301" s="3">
        <v>72.911222222222221</v>
      </c>
      <c r="N301" s="3">
        <v>22.672777777777778</v>
      </c>
      <c r="O301" s="3">
        <v>5.5111111111111111</v>
      </c>
      <c r="P301" s="3">
        <f>SUM(Table3[[#This Row],[LPN Hours (excl. Admin)]:[LPN Admin Hours]])</f>
        <v>119.35377777777778</v>
      </c>
      <c r="Q301" s="3">
        <v>85.195444444444448</v>
      </c>
      <c r="R301" s="3">
        <v>34.158333333333331</v>
      </c>
      <c r="S301" s="3">
        <f>SUM(Table3[[#This Row],[CNA Hours]], Table3[[#This Row],[NA TR Hours]], Table3[[#This Row],[Med Aide/Tech Hours]])</f>
        <v>263.89877777777775</v>
      </c>
      <c r="T301" s="3">
        <v>249.20433333333332</v>
      </c>
      <c r="U301" s="3">
        <v>0</v>
      </c>
      <c r="V301" s="3">
        <v>14.694444444444455</v>
      </c>
      <c r="W301" s="3">
        <f>SUM(Table3[[#This Row],[RN Hours Contract]:[Med Aide Hours Contract]])</f>
        <v>18.31388888888889</v>
      </c>
      <c r="X301" s="3">
        <v>8.6388888888888893</v>
      </c>
      <c r="Y301" s="3">
        <v>0</v>
      </c>
      <c r="Z301" s="3">
        <v>2.9333333333333331</v>
      </c>
      <c r="AA301" s="3">
        <v>0.91111111111111109</v>
      </c>
      <c r="AB301" s="3">
        <v>5.5</v>
      </c>
      <c r="AC301" s="3">
        <v>0.33055555555555555</v>
      </c>
      <c r="AD301" s="3">
        <v>0</v>
      </c>
      <c r="AE301" s="3">
        <v>0</v>
      </c>
      <c r="AF301" t="s">
        <v>299</v>
      </c>
      <c r="AG301" s="13">
        <v>5</v>
      </c>
      <c r="AQ301"/>
    </row>
    <row r="302" spans="1:43" x14ac:dyDescent="0.2">
      <c r="A302" t="s">
        <v>352</v>
      </c>
      <c r="B302" t="s">
        <v>652</v>
      </c>
      <c r="C302" t="s">
        <v>927</v>
      </c>
      <c r="D302" t="s">
        <v>952</v>
      </c>
      <c r="E302" s="3">
        <v>30.644444444444446</v>
      </c>
      <c r="F302" s="3">
        <f>Table3[[#This Row],[Total Hours Nurse Staffing]]/Table3[[#This Row],[MDS Census]]</f>
        <v>5.7874365482233507</v>
      </c>
      <c r="G302" s="3">
        <f>Table3[[#This Row],[Total Direct Care Staff Hours]]/Table3[[#This Row],[MDS Census]]</f>
        <v>5.3057469180565624</v>
      </c>
      <c r="H302" s="3">
        <f>Table3[[#This Row],[Total RN Hours (w/ Admin, DON)]]/Table3[[#This Row],[MDS Census]]</f>
        <v>1.1034263959390862</v>
      </c>
      <c r="I302" s="3">
        <f>Table3[[#This Row],[RN Hours (excl. Admin, DON)]]/Table3[[#This Row],[MDS Census]]</f>
        <v>0.73685641769398114</v>
      </c>
      <c r="J302" s="3">
        <f t="shared" si="5"/>
        <v>177.35277777777779</v>
      </c>
      <c r="K302" s="3">
        <f>SUM(Table3[[#This Row],[RN Hours (excl. Admin, DON)]], Table3[[#This Row],[LPN Hours (excl. Admin)]], Table3[[#This Row],[CNA Hours]], Table3[[#This Row],[NA TR Hours]], Table3[[#This Row],[Med Aide/Tech Hours]])</f>
        <v>162.59166666666667</v>
      </c>
      <c r="L302" s="3">
        <f>SUM(Table3[[#This Row],[RN Hours (excl. Admin, DON)]:[RN DON Hours]])</f>
        <v>33.81388888888889</v>
      </c>
      <c r="M302" s="3">
        <v>22.580555555555556</v>
      </c>
      <c r="N302" s="3">
        <v>5.9</v>
      </c>
      <c r="O302" s="3">
        <v>5.333333333333333</v>
      </c>
      <c r="P302" s="3">
        <f>SUM(Table3[[#This Row],[LPN Hours (excl. Admin)]:[LPN Admin Hours]])</f>
        <v>29.463888888888889</v>
      </c>
      <c r="Q302" s="3">
        <v>25.93611111111111</v>
      </c>
      <c r="R302" s="3">
        <v>3.5277777777777777</v>
      </c>
      <c r="S302" s="3">
        <f>SUM(Table3[[#This Row],[CNA Hours]], Table3[[#This Row],[NA TR Hours]], Table3[[#This Row],[Med Aide/Tech Hours]])</f>
        <v>114.075</v>
      </c>
      <c r="T302" s="3">
        <v>114.00833333333334</v>
      </c>
      <c r="U302" s="3">
        <v>0</v>
      </c>
      <c r="V302" s="3">
        <v>6.6666666666666666E-2</v>
      </c>
      <c r="W302" s="3">
        <f>SUM(Table3[[#This Row],[RN Hours Contract]:[Med Aide Hours Contract]])</f>
        <v>0</v>
      </c>
      <c r="X302" s="3">
        <v>0</v>
      </c>
      <c r="Y302" s="3">
        <v>0</v>
      </c>
      <c r="Z302" s="3">
        <v>0</v>
      </c>
      <c r="AA302" s="3">
        <v>0</v>
      </c>
      <c r="AB302" s="3">
        <v>0</v>
      </c>
      <c r="AC302" s="3">
        <v>0</v>
      </c>
      <c r="AD302" s="3">
        <v>0</v>
      </c>
      <c r="AE302" s="3">
        <v>0</v>
      </c>
      <c r="AF302" t="s">
        <v>300</v>
      </c>
      <c r="AG302" s="13">
        <v>5</v>
      </c>
      <c r="AQ302"/>
    </row>
    <row r="303" spans="1:43" x14ac:dyDescent="0.2">
      <c r="A303" t="s">
        <v>352</v>
      </c>
      <c r="B303" t="s">
        <v>653</v>
      </c>
      <c r="C303" t="s">
        <v>744</v>
      </c>
      <c r="D303" t="s">
        <v>975</v>
      </c>
      <c r="E303" s="3">
        <v>31.122222222222224</v>
      </c>
      <c r="F303" s="3">
        <f>Table3[[#This Row],[Total Hours Nurse Staffing]]/Table3[[#This Row],[MDS Census]]</f>
        <v>3.7906104962513383</v>
      </c>
      <c r="G303" s="3">
        <f>Table3[[#This Row],[Total Direct Care Staff Hours]]/Table3[[#This Row],[MDS Census]]</f>
        <v>3.5059800071403067</v>
      </c>
      <c r="H303" s="3">
        <f>Table3[[#This Row],[Total RN Hours (w/ Admin, DON)]]/Table3[[#This Row],[MDS Census]]</f>
        <v>1.274187790074973</v>
      </c>
      <c r="I303" s="3">
        <f>Table3[[#This Row],[RN Hours (excl. Admin, DON)]]/Table3[[#This Row],[MDS Census]]</f>
        <v>0.98955730096394134</v>
      </c>
      <c r="J303" s="3">
        <f t="shared" si="5"/>
        <v>117.97222222222221</v>
      </c>
      <c r="K303" s="3">
        <f>SUM(Table3[[#This Row],[RN Hours (excl. Admin, DON)]], Table3[[#This Row],[LPN Hours (excl. Admin)]], Table3[[#This Row],[CNA Hours]], Table3[[#This Row],[NA TR Hours]], Table3[[#This Row],[Med Aide/Tech Hours]])</f>
        <v>109.11388888888888</v>
      </c>
      <c r="L303" s="3">
        <f>SUM(Table3[[#This Row],[RN Hours (excl. Admin, DON)]:[RN DON Hours]])</f>
        <v>39.655555555555551</v>
      </c>
      <c r="M303" s="3">
        <v>30.797222222222221</v>
      </c>
      <c r="N303" s="3">
        <v>5.1083333333333334</v>
      </c>
      <c r="O303" s="3">
        <v>3.75</v>
      </c>
      <c r="P303" s="3">
        <f>SUM(Table3[[#This Row],[LPN Hours (excl. Admin)]:[LPN Admin Hours]])</f>
        <v>13.566666666666666</v>
      </c>
      <c r="Q303" s="3">
        <v>13.566666666666666</v>
      </c>
      <c r="R303" s="3">
        <v>0</v>
      </c>
      <c r="S303" s="3">
        <f>SUM(Table3[[#This Row],[CNA Hours]], Table3[[#This Row],[NA TR Hours]], Table3[[#This Row],[Med Aide/Tech Hours]])</f>
        <v>64.75</v>
      </c>
      <c r="T303" s="3">
        <v>56.447222222222223</v>
      </c>
      <c r="U303" s="3">
        <v>0</v>
      </c>
      <c r="V303" s="3">
        <v>8.3027777777777771</v>
      </c>
      <c r="W303" s="3">
        <f>SUM(Table3[[#This Row],[RN Hours Contract]:[Med Aide Hours Contract]])</f>
        <v>0</v>
      </c>
      <c r="X303" s="3">
        <v>0</v>
      </c>
      <c r="Y303" s="3">
        <v>0</v>
      </c>
      <c r="Z303" s="3">
        <v>0</v>
      </c>
      <c r="AA303" s="3">
        <v>0</v>
      </c>
      <c r="AB303" s="3">
        <v>0</v>
      </c>
      <c r="AC303" s="3">
        <v>0</v>
      </c>
      <c r="AD303" s="3">
        <v>0</v>
      </c>
      <c r="AE303" s="3">
        <v>0</v>
      </c>
      <c r="AF303" t="s">
        <v>301</v>
      </c>
      <c r="AG303" s="13">
        <v>5</v>
      </c>
      <c r="AQ303"/>
    </row>
    <row r="304" spans="1:43" x14ac:dyDescent="0.2">
      <c r="A304" t="s">
        <v>352</v>
      </c>
      <c r="B304" t="s">
        <v>654</v>
      </c>
      <c r="C304" t="s">
        <v>724</v>
      </c>
      <c r="D304" t="s">
        <v>1021</v>
      </c>
      <c r="E304" s="3">
        <v>17.588888888888889</v>
      </c>
      <c r="F304" s="3">
        <f>Table3[[#This Row],[Total Hours Nurse Staffing]]/Table3[[#This Row],[MDS Census]]</f>
        <v>5.5998104864181935</v>
      </c>
      <c r="G304" s="3">
        <f>Table3[[#This Row],[Total Direct Care Staff Hours]]/Table3[[#This Row],[MDS Census]]</f>
        <v>4.9434617814276693</v>
      </c>
      <c r="H304" s="3">
        <f>Table3[[#This Row],[Total RN Hours (w/ Admin, DON)]]/Table3[[#This Row],[MDS Census]]</f>
        <v>1.7457359444093494</v>
      </c>
      <c r="I304" s="3">
        <f>Table3[[#This Row],[RN Hours (excl. Admin, DON)]]/Table3[[#This Row],[MDS Census]]</f>
        <v>1.0893872394188251</v>
      </c>
      <c r="J304" s="3">
        <f t="shared" si="5"/>
        <v>98.49444444444444</v>
      </c>
      <c r="K304" s="3">
        <f>SUM(Table3[[#This Row],[RN Hours (excl. Admin, DON)]], Table3[[#This Row],[LPN Hours (excl. Admin)]], Table3[[#This Row],[CNA Hours]], Table3[[#This Row],[NA TR Hours]], Table3[[#This Row],[Med Aide/Tech Hours]])</f>
        <v>86.95</v>
      </c>
      <c r="L304" s="3">
        <f>SUM(Table3[[#This Row],[RN Hours (excl. Admin, DON)]:[RN DON Hours]])</f>
        <v>30.705555555555556</v>
      </c>
      <c r="M304" s="3">
        <v>19.161111111111111</v>
      </c>
      <c r="N304" s="3">
        <v>6.7444444444444445</v>
      </c>
      <c r="O304" s="3">
        <v>4.8</v>
      </c>
      <c r="P304" s="3">
        <f>SUM(Table3[[#This Row],[LPN Hours (excl. Admin)]:[LPN Admin Hours]])</f>
        <v>11.975</v>
      </c>
      <c r="Q304" s="3">
        <v>11.975</v>
      </c>
      <c r="R304" s="3">
        <v>0</v>
      </c>
      <c r="S304" s="3">
        <f>SUM(Table3[[#This Row],[CNA Hours]], Table3[[#This Row],[NA TR Hours]], Table3[[#This Row],[Med Aide/Tech Hours]])</f>
        <v>55.813888888888883</v>
      </c>
      <c r="T304" s="3">
        <v>48.630555555555553</v>
      </c>
      <c r="U304" s="3">
        <v>0</v>
      </c>
      <c r="V304" s="3">
        <v>7.1833333333333336</v>
      </c>
      <c r="W304" s="3">
        <f>SUM(Table3[[#This Row],[RN Hours Contract]:[Med Aide Hours Contract]])</f>
        <v>0</v>
      </c>
      <c r="X304" s="3">
        <v>0</v>
      </c>
      <c r="Y304" s="3">
        <v>0</v>
      </c>
      <c r="Z304" s="3">
        <v>0</v>
      </c>
      <c r="AA304" s="3">
        <v>0</v>
      </c>
      <c r="AB304" s="3">
        <v>0</v>
      </c>
      <c r="AC304" s="3">
        <v>0</v>
      </c>
      <c r="AD304" s="3">
        <v>0</v>
      </c>
      <c r="AE304" s="3">
        <v>0</v>
      </c>
      <c r="AF304" t="s">
        <v>302</v>
      </c>
      <c r="AG304" s="13">
        <v>5</v>
      </c>
      <c r="AQ304"/>
    </row>
    <row r="305" spans="1:43" x14ac:dyDescent="0.2">
      <c r="A305" t="s">
        <v>352</v>
      </c>
      <c r="B305" t="s">
        <v>655</v>
      </c>
      <c r="C305" t="s">
        <v>928</v>
      </c>
      <c r="D305" t="s">
        <v>1030</v>
      </c>
      <c r="E305" s="3">
        <v>22.522222222222222</v>
      </c>
      <c r="F305" s="3">
        <f>Table3[[#This Row],[Total Hours Nurse Staffing]]/Table3[[#This Row],[MDS Census]]</f>
        <v>5.0572274296990631</v>
      </c>
      <c r="G305" s="3">
        <f>Table3[[#This Row],[Total Direct Care Staff Hours]]/Table3[[#This Row],[MDS Census]]</f>
        <v>4.3642081894425253</v>
      </c>
      <c r="H305" s="3">
        <f>Table3[[#This Row],[Total RN Hours (w/ Admin, DON)]]/Table3[[#This Row],[MDS Census]]</f>
        <v>0.89911198815984217</v>
      </c>
      <c r="I305" s="3">
        <f>Table3[[#This Row],[RN Hours (excl. Admin, DON)]]/Table3[[#This Row],[MDS Census]]</f>
        <v>0.22397631968426246</v>
      </c>
      <c r="J305" s="3">
        <f t="shared" si="5"/>
        <v>113.9</v>
      </c>
      <c r="K305" s="3">
        <f>SUM(Table3[[#This Row],[RN Hours (excl. Admin, DON)]], Table3[[#This Row],[LPN Hours (excl. Admin)]], Table3[[#This Row],[CNA Hours]], Table3[[#This Row],[NA TR Hours]], Table3[[#This Row],[Med Aide/Tech Hours]])</f>
        <v>98.291666666666657</v>
      </c>
      <c r="L305" s="3">
        <f>SUM(Table3[[#This Row],[RN Hours (excl. Admin, DON)]:[RN DON Hours]])</f>
        <v>20.25</v>
      </c>
      <c r="M305" s="3">
        <v>5.0444444444444443</v>
      </c>
      <c r="N305" s="3">
        <v>10.46111111111111</v>
      </c>
      <c r="O305" s="3">
        <v>4.7444444444444445</v>
      </c>
      <c r="P305" s="3">
        <f>SUM(Table3[[#This Row],[LPN Hours (excl. Admin)]:[LPN Admin Hours]])</f>
        <v>29.794444444444444</v>
      </c>
      <c r="Q305" s="3">
        <v>29.391666666666666</v>
      </c>
      <c r="R305" s="3">
        <v>0.40277777777777779</v>
      </c>
      <c r="S305" s="3">
        <f>SUM(Table3[[#This Row],[CNA Hours]], Table3[[#This Row],[NA TR Hours]], Table3[[#This Row],[Med Aide/Tech Hours]])</f>
        <v>63.855555555555554</v>
      </c>
      <c r="T305" s="3">
        <v>59.68611111111111</v>
      </c>
      <c r="U305" s="3">
        <v>0</v>
      </c>
      <c r="V305" s="3">
        <v>4.1694444444444443</v>
      </c>
      <c r="W305" s="3">
        <f>SUM(Table3[[#This Row],[RN Hours Contract]:[Med Aide Hours Contract]])</f>
        <v>0</v>
      </c>
      <c r="X305" s="3">
        <v>0</v>
      </c>
      <c r="Y305" s="3">
        <v>0</v>
      </c>
      <c r="Z305" s="3">
        <v>0</v>
      </c>
      <c r="AA305" s="3">
        <v>0</v>
      </c>
      <c r="AB305" s="3">
        <v>0</v>
      </c>
      <c r="AC305" s="3">
        <v>0</v>
      </c>
      <c r="AD305" s="3">
        <v>0</v>
      </c>
      <c r="AE305" s="3">
        <v>0</v>
      </c>
      <c r="AF305" t="s">
        <v>303</v>
      </c>
      <c r="AG305" s="13">
        <v>5</v>
      </c>
      <c r="AQ305"/>
    </row>
    <row r="306" spans="1:43" x14ac:dyDescent="0.2">
      <c r="A306" t="s">
        <v>352</v>
      </c>
      <c r="B306" t="s">
        <v>656</v>
      </c>
      <c r="C306" t="s">
        <v>929</v>
      </c>
      <c r="D306" t="s">
        <v>1028</v>
      </c>
      <c r="E306" s="3">
        <v>40.055555555555557</v>
      </c>
      <c r="F306" s="3">
        <f>Table3[[#This Row],[Total Hours Nurse Staffing]]/Table3[[#This Row],[MDS Census]]</f>
        <v>4.3085298196948676</v>
      </c>
      <c r="G306" s="3">
        <f>Table3[[#This Row],[Total Direct Care Staff Hours]]/Table3[[#This Row],[MDS Census]]</f>
        <v>3.7830097087378642</v>
      </c>
      <c r="H306" s="3">
        <f>Table3[[#This Row],[Total RN Hours (w/ Admin, DON)]]/Table3[[#This Row],[MDS Census]]</f>
        <v>0.83231622746185852</v>
      </c>
      <c r="I306" s="3">
        <f>Table3[[#This Row],[RN Hours (excl. Admin, DON)]]/Table3[[#This Row],[MDS Census]]</f>
        <v>0.30679611650485439</v>
      </c>
      <c r="J306" s="3">
        <f t="shared" si="5"/>
        <v>172.58055555555552</v>
      </c>
      <c r="K306" s="3">
        <f>SUM(Table3[[#This Row],[RN Hours (excl. Admin, DON)]], Table3[[#This Row],[LPN Hours (excl. Admin)]], Table3[[#This Row],[CNA Hours]], Table3[[#This Row],[NA TR Hours]], Table3[[#This Row],[Med Aide/Tech Hours]])</f>
        <v>151.53055555555557</v>
      </c>
      <c r="L306" s="3">
        <f>SUM(Table3[[#This Row],[RN Hours (excl. Admin, DON)]:[RN DON Hours]])</f>
        <v>33.338888888888889</v>
      </c>
      <c r="M306" s="3">
        <v>12.28888888888889</v>
      </c>
      <c r="N306" s="3">
        <v>16.397222222222222</v>
      </c>
      <c r="O306" s="3">
        <v>4.6527777777777777</v>
      </c>
      <c r="P306" s="3">
        <f>SUM(Table3[[#This Row],[LPN Hours (excl. Admin)]:[LPN Admin Hours]])</f>
        <v>51.722222222222221</v>
      </c>
      <c r="Q306" s="3">
        <v>51.722222222222221</v>
      </c>
      <c r="R306" s="3">
        <v>0</v>
      </c>
      <c r="S306" s="3">
        <f>SUM(Table3[[#This Row],[CNA Hours]], Table3[[#This Row],[NA TR Hours]], Table3[[#This Row],[Med Aide/Tech Hours]])</f>
        <v>87.519444444444431</v>
      </c>
      <c r="T306" s="3">
        <v>79.777777777777771</v>
      </c>
      <c r="U306" s="3">
        <v>0</v>
      </c>
      <c r="V306" s="3">
        <v>7.7416666666666663</v>
      </c>
      <c r="W306" s="3">
        <f>SUM(Table3[[#This Row],[RN Hours Contract]:[Med Aide Hours Contract]])</f>
        <v>7.2888888888888888</v>
      </c>
      <c r="X306" s="3">
        <v>0</v>
      </c>
      <c r="Y306" s="3">
        <v>0</v>
      </c>
      <c r="Z306" s="3">
        <v>0</v>
      </c>
      <c r="AA306" s="3">
        <v>0</v>
      </c>
      <c r="AB306" s="3">
        <v>0</v>
      </c>
      <c r="AC306" s="3">
        <v>7.2888888888888888</v>
      </c>
      <c r="AD306" s="3">
        <v>0</v>
      </c>
      <c r="AE306" s="3">
        <v>0</v>
      </c>
      <c r="AF306" t="s">
        <v>304</v>
      </c>
      <c r="AG306" s="13">
        <v>5</v>
      </c>
      <c r="AQ306"/>
    </row>
    <row r="307" spans="1:43" x14ac:dyDescent="0.2">
      <c r="A307" t="s">
        <v>352</v>
      </c>
      <c r="B307" t="s">
        <v>657</v>
      </c>
      <c r="C307" t="s">
        <v>731</v>
      </c>
      <c r="D307" t="s">
        <v>1029</v>
      </c>
      <c r="E307" s="3">
        <v>40.922222222222224</v>
      </c>
      <c r="F307" s="3">
        <f>Table3[[#This Row],[Total Hours Nurse Staffing]]/Table3[[#This Row],[MDS Census]]</f>
        <v>3.4738989953841979</v>
      </c>
      <c r="G307" s="3">
        <f>Table3[[#This Row],[Total Direct Care Staff Hours]]/Table3[[#This Row],[MDS Census]]</f>
        <v>3.3473038284007601</v>
      </c>
      <c r="H307" s="3">
        <f>Table3[[#This Row],[Total RN Hours (w/ Admin, DON)]]/Table3[[#This Row],[MDS Census]]</f>
        <v>0.70832202009231604</v>
      </c>
      <c r="I307" s="3">
        <f>Table3[[#This Row],[RN Hours (excl. Admin, DON)]]/Table3[[#This Row],[MDS Census]]</f>
        <v>0.58172685310887862</v>
      </c>
      <c r="J307" s="3">
        <f t="shared" si="5"/>
        <v>142.15966666666668</v>
      </c>
      <c r="K307" s="3">
        <f>SUM(Table3[[#This Row],[RN Hours (excl. Admin, DON)]], Table3[[#This Row],[LPN Hours (excl. Admin)]], Table3[[#This Row],[CNA Hours]], Table3[[#This Row],[NA TR Hours]], Table3[[#This Row],[Med Aide/Tech Hours]])</f>
        <v>136.97911111111111</v>
      </c>
      <c r="L307" s="3">
        <f>SUM(Table3[[#This Row],[RN Hours (excl. Admin, DON)]:[RN DON Hours]])</f>
        <v>28.986111111111114</v>
      </c>
      <c r="M307" s="3">
        <v>23.805555555555557</v>
      </c>
      <c r="N307" s="3">
        <v>1.7361111111111112</v>
      </c>
      <c r="O307" s="3">
        <v>3.4444444444444446</v>
      </c>
      <c r="P307" s="3">
        <f>SUM(Table3[[#This Row],[LPN Hours (excl. Admin)]:[LPN Admin Hours]])</f>
        <v>15.824999999999999</v>
      </c>
      <c r="Q307" s="3">
        <v>15.824999999999999</v>
      </c>
      <c r="R307" s="3">
        <v>0</v>
      </c>
      <c r="S307" s="3">
        <f>SUM(Table3[[#This Row],[CNA Hours]], Table3[[#This Row],[NA TR Hours]], Table3[[#This Row],[Med Aide/Tech Hours]])</f>
        <v>97.348555555555564</v>
      </c>
      <c r="T307" s="3">
        <v>80.806888888888892</v>
      </c>
      <c r="U307" s="3">
        <v>1.9833333333333334</v>
      </c>
      <c r="V307" s="3">
        <v>14.558333333333334</v>
      </c>
      <c r="W307" s="3">
        <f>SUM(Table3[[#This Row],[RN Hours Contract]:[Med Aide Hours Contract]])</f>
        <v>0</v>
      </c>
      <c r="X307" s="3">
        <v>0</v>
      </c>
      <c r="Y307" s="3">
        <v>0</v>
      </c>
      <c r="Z307" s="3">
        <v>0</v>
      </c>
      <c r="AA307" s="3">
        <v>0</v>
      </c>
      <c r="AB307" s="3">
        <v>0</v>
      </c>
      <c r="AC307" s="3">
        <v>0</v>
      </c>
      <c r="AD307" s="3">
        <v>0</v>
      </c>
      <c r="AE307" s="3">
        <v>0</v>
      </c>
      <c r="AF307" t="s">
        <v>305</v>
      </c>
      <c r="AG307" s="13">
        <v>5</v>
      </c>
      <c r="AQ307"/>
    </row>
    <row r="308" spans="1:43" x14ac:dyDescent="0.2">
      <c r="A308" t="s">
        <v>352</v>
      </c>
      <c r="B308" t="s">
        <v>658</v>
      </c>
      <c r="C308" t="s">
        <v>744</v>
      </c>
      <c r="D308" t="s">
        <v>975</v>
      </c>
      <c r="E308" s="3">
        <v>95.4</v>
      </c>
      <c r="F308" s="3">
        <f>Table3[[#This Row],[Total Hours Nurse Staffing]]/Table3[[#This Row],[MDS Census]]</f>
        <v>4.0398858607034702</v>
      </c>
      <c r="G308" s="3">
        <f>Table3[[#This Row],[Total Direct Care Staff Hours]]/Table3[[#This Row],[MDS Census]]</f>
        <v>3.7361355695317955</v>
      </c>
      <c r="H308" s="3">
        <f>Table3[[#This Row],[Total RN Hours (w/ Admin, DON)]]/Table3[[#This Row],[MDS Census]]</f>
        <v>1.3105928255299324</v>
      </c>
      <c r="I308" s="3">
        <f>Table3[[#This Row],[RN Hours (excl. Admin, DON)]]/Table3[[#This Row],[MDS Census]]</f>
        <v>1.0347950151409271</v>
      </c>
      <c r="J308" s="3">
        <f t="shared" si="5"/>
        <v>385.40511111111107</v>
      </c>
      <c r="K308" s="3">
        <f>SUM(Table3[[#This Row],[RN Hours (excl. Admin, DON)]], Table3[[#This Row],[LPN Hours (excl. Admin)]], Table3[[#This Row],[CNA Hours]], Table3[[#This Row],[NA TR Hours]], Table3[[#This Row],[Med Aide/Tech Hours]])</f>
        <v>356.42733333333331</v>
      </c>
      <c r="L308" s="3">
        <f>SUM(Table3[[#This Row],[RN Hours (excl. Admin, DON)]:[RN DON Hours]])</f>
        <v>125.03055555555555</v>
      </c>
      <c r="M308" s="3">
        <v>98.719444444444449</v>
      </c>
      <c r="N308" s="3">
        <v>20.711111111111112</v>
      </c>
      <c r="O308" s="3">
        <v>5.6</v>
      </c>
      <c r="P308" s="3">
        <f>SUM(Table3[[#This Row],[LPN Hours (excl. Admin)]:[LPN Admin Hours]])</f>
        <v>53.358333333333334</v>
      </c>
      <c r="Q308" s="3">
        <v>50.69166666666667</v>
      </c>
      <c r="R308" s="3">
        <v>2.6666666666666665</v>
      </c>
      <c r="S308" s="3">
        <f>SUM(Table3[[#This Row],[CNA Hours]], Table3[[#This Row],[NA TR Hours]], Table3[[#This Row],[Med Aide/Tech Hours]])</f>
        <v>207.01622222222221</v>
      </c>
      <c r="T308" s="3">
        <v>207.01622222222221</v>
      </c>
      <c r="U308" s="3">
        <v>0</v>
      </c>
      <c r="V308" s="3">
        <v>0</v>
      </c>
      <c r="W308" s="3">
        <f>SUM(Table3[[#This Row],[RN Hours Contract]:[Med Aide Hours Contract]])</f>
        <v>28.408333333333331</v>
      </c>
      <c r="X308" s="3">
        <v>0.41666666666666669</v>
      </c>
      <c r="Y308" s="3">
        <v>0</v>
      </c>
      <c r="Z308" s="3">
        <v>0</v>
      </c>
      <c r="AA308" s="3">
        <v>0.29166666666666669</v>
      </c>
      <c r="AB308" s="3">
        <v>0</v>
      </c>
      <c r="AC308" s="3">
        <v>27.7</v>
      </c>
      <c r="AD308" s="3">
        <v>0</v>
      </c>
      <c r="AE308" s="3">
        <v>0</v>
      </c>
      <c r="AF308" t="s">
        <v>306</v>
      </c>
      <c r="AG308" s="13">
        <v>5</v>
      </c>
      <c r="AQ308"/>
    </row>
    <row r="309" spans="1:43" x14ac:dyDescent="0.2">
      <c r="A309" t="s">
        <v>352</v>
      </c>
      <c r="B309" t="s">
        <v>659</v>
      </c>
      <c r="C309" t="s">
        <v>930</v>
      </c>
      <c r="D309" t="s">
        <v>1012</v>
      </c>
      <c r="E309" s="3">
        <v>41.611111111111114</v>
      </c>
      <c r="F309" s="3">
        <f>Table3[[#This Row],[Total Hours Nurse Staffing]]/Table3[[#This Row],[MDS Census]]</f>
        <v>5.2642857142857142</v>
      </c>
      <c r="G309" s="3">
        <f>Table3[[#This Row],[Total Direct Care Staff Hours]]/Table3[[#This Row],[MDS Census]]</f>
        <v>5.1444886515353803</v>
      </c>
      <c r="H309" s="3">
        <f>Table3[[#This Row],[Total RN Hours (w/ Admin, DON)]]/Table3[[#This Row],[MDS Census]]</f>
        <v>1.1053030707610145</v>
      </c>
      <c r="I309" s="3">
        <f>Table3[[#This Row],[RN Hours (excl. Admin, DON)]]/Table3[[#This Row],[MDS Census]]</f>
        <v>0.98550600801068078</v>
      </c>
      <c r="J309" s="3">
        <f t="shared" si="5"/>
        <v>219.05277777777778</v>
      </c>
      <c r="K309" s="3">
        <f>SUM(Table3[[#This Row],[RN Hours (excl. Admin, DON)]], Table3[[#This Row],[LPN Hours (excl. Admin)]], Table3[[#This Row],[CNA Hours]], Table3[[#This Row],[NA TR Hours]], Table3[[#This Row],[Med Aide/Tech Hours]])</f>
        <v>214.06788888888889</v>
      </c>
      <c r="L309" s="3">
        <f>SUM(Table3[[#This Row],[RN Hours (excl. Admin, DON)]:[RN DON Hours]])</f>
        <v>45.992888888888885</v>
      </c>
      <c r="M309" s="3">
        <v>41.007999999999996</v>
      </c>
      <c r="N309" s="3">
        <v>0</v>
      </c>
      <c r="O309" s="3">
        <v>4.9848888888888903</v>
      </c>
      <c r="P309" s="3">
        <f>SUM(Table3[[#This Row],[LPN Hours (excl. Admin)]:[LPN Admin Hours]])</f>
        <v>33.796666666666667</v>
      </c>
      <c r="Q309" s="3">
        <v>33.796666666666667</v>
      </c>
      <c r="R309" s="3">
        <v>0</v>
      </c>
      <c r="S309" s="3">
        <f>SUM(Table3[[#This Row],[CNA Hours]], Table3[[#This Row],[NA TR Hours]], Table3[[#This Row],[Med Aide/Tech Hours]])</f>
        <v>139.26322222222223</v>
      </c>
      <c r="T309" s="3">
        <v>128.54755555555556</v>
      </c>
      <c r="U309" s="3">
        <v>0</v>
      </c>
      <c r="V309" s="3">
        <v>10.715666666666666</v>
      </c>
      <c r="W309" s="3">
        <f>SUM(Table3[[#This Row],[RN Hours Contract]:[Med Aide Hours Contract]])</f>
        <v>0</v>
      </c>
      <c r="X309" s="3">
        <v>0</v>
      </c>
      <c r="Y309" s="3">
        <v>0</v>
      </c>
      <c r="Z309" s="3">
        <v>0</v>
      </c>
      <c r="AA309" s="3">
        <v>0</v>
      </c>
      <c r="AB309" s="3">
        <v>0</v>
      </c>
      <c r="AC309" s="3">
        <v>0</v>
      </c>
      <c r="AD309" s="3">
        <v>0</v>
      </c>
      <c r="AE309" s="3">
        <v>0</v>
      </c>
      <c r="AF309" t="s">
        <v>307</v>
      </c>
      <c r="AG309" s="13">
        <v>5</v>
      </c>
      <c r="AQ309"/>
    </row>
    <row r="310" spans="1:43" x14ac:dyDescent="0.2">
      <c r="A310" t="s">
        <v>352</v>
      </c>
      <c r="B310" t="s">
        <v>660</v>
      </c>
      <c r="C310" t="s">
        <v>931</v>
      </c>
      <c r="D310" t="s">
        <v>997</v>
      </c>
      <c r="E310" s="3">
        <v>45.611111111111114</v>
      </c>
      <c r="F310" s="3">
        <f>Table3[[#This Row],[Total Hours Nurse Staffing]]/Table3[[#This Row],[MDS Census]]</f>
        <v>4.2197710109622415</v>
      </c>
      <c r="G310" s="3">
        <f>Table3[[#This Row],[Total Direct Care Staff Hours]]/Table3[[#This Row],[MDS Census]]</f>
        <v>3.9396053593179055</v>
      </c>
      <c r="H310" s="3">
        <f>Table3[[#This Row],[Total RN Hours (w/ Admin, DON)]]/Table3[[#This Row],[MDS Census]]</f>
        <v>0.86041169305724707</v>
      </c>
      <c r="I310" s="3">
        <f>Table3[[#This Row],[RN Hours (excl. Admin, DON)]]/Table3[[#This Row],[MDS Census]]</f>
        <v>0.58024604141291103</v>
      </c>
      <c r="J310" s="3">
        <f t="shared" si="5"/>
        <v>192.46844444444446</v>
      </c>
      <c r="K310" s="3">
        <f>SUM(Table3[[#This Row],[RN Hours (excl. Admin, DON)]], Table3[[#This Row],[LPN Hours (excl. Admin)]], Table3[[#This Row],[CNA Hours]], Table3[[#This Row],[NA TR Hours]], Table3[[#This Row],[Med Aide/Tech Hours]])</f>
        <v>179.68977777777781</v>
      </c>
      <c r="L310" s="3">
        <f>SUM(Table3[[#This Row],[RN Hours (excl. Admin, DON)]:[RN DON Hours]])</f>
        <v>39.24433333333333</v>
      </c>
      <c r="M310" s="3">
        <v>26.465666666666664</v>
      </c>
      <c r="N310" s="3">
        <v>7.5286666666666662</v>
      </c>
      <c r="O310" s="3">
        <v>5.25</v>
      </c>
      <c r="P310" s="3">
        <f>SUM(Table3[[#This Row],[LPN Hours (excl. Admin)]:[LPN Admin Hours]])</f>
        <v>19.381</v>
      </c>
      <c r="Q310" s="3">
        <v>19.381</v>
      </c>
      <c r="R310" s="3">
        <v>0</v>
      </c>
      <c r="S310" s="3">
        <f>SUM(Table3[[#This Row],[CNA Hours]], Table3[[#This Row],[NA TR Hours]], Table3[[#This Row],[Med Aide/Tech Hours]])</f>
        <v>133.84311111111111</v>
      </c>
      <c r="T310" s="3">
        <v>83.663111111111121</v>
      </c>
      <c r="U310" s="3">
        <v>20.561666666666667</v>
      </c>
      <c r="V310" s="3">
        <v>29.618333333333336</v>
      </c>
      <c r="W310" s="3">
        <f>SUM(Table3[[#This Row],[RN Hours Contract]:[Med Aide Hours Contract]])</f>
        <v>0</v>
      </c>
      <c r="X310" s="3">
        <v>0</v>
      </c>
      <c r="Y310" s="3">
        <v>0</v>
      </c>
      <c r="Z310" s="3">
        <v>0</v>
      </c>
      <c r="AA310" s="3">
        <v>0</v>
      </c>
      <c r="AB310" s="3">
        <v>0</v>
      </c>
      <c r="AC310" s="3">
        <v>0</v>
      </c>
      <c r="AD310" s="3">
        <v>0</v>
      </c>
      <c r="AE310" s="3">
        <v>0</v>
      </c>
      <c r="AF310" t="s">
        <v>308</v>
      </c>
      <c r="AG310" s="13">
        <v>5</v>
      </c>
      <c r="AQ310"/>
    </row>
    <row r="311" spans="1:43" x14ac:dyDescent="0.2">
      <c r="A311" t="s">
        <v>352</v>
      </c>
      <c r="B311" t="s">
        <v>661</v>
      </c>
      <c r="C311" t="s">
        <v>741</v>
      </c>
      <c r="D311" t="s">
        <v>964</v>
      </c>
      <c r="E311" s="3">
        <v>80.74444444444444</v>
      </c>
      <c r="F311" s="3">
        <f>Table3[[#This Row],[Total Hours Nurse Staffing]]/Table3[[#This Row],[MDS Census]]</f>
        <v>4.8563575065363978</v>
      </c>
      <c r="G311" s="3">
        <f>Table3[[#This Row],[Total Direct Care Staff Hours]]/Table3[[#This Row],[MDS Census]]</f>
        <v>4.3777418467042803</v>
      </c>
      <c r="H311" s="3">
        <f>Table3[[#This Row],[Total RN Hours (w/ Admin, DON)]]/Table3[[#This Row],[MDS Census]]</f>
        <v>1.1162859501857714</v>
      </c>
      <c r="I311" s="3">
        <f>Table3[[#This Row],[RN Hours (excl. Admin, DON)]]/Table3[[#This Row],[MDS Census]]</f>
        <v>0.69190174762625578</v>
      </c>
      <c r="J311" s="3">
        <f t="shared" si="5"/>
        <v>392.12388888888887</v>
      </c>
      <c r="K311" s="3">
        <f>SUM(Table3[[#This Row],[RN Hours (excl. Admin, DON)]], Table3[[#This Row],[LPN Hours (excl. Admin)]], Table3[[#This Row],[CNA Hours]], Table3[[#This Row],[NA TR Hours]], Table3[[#This Row],[Med Aide/Tech Hours]])</f>
        <v>353.47833333333335</v>
      </c>
      <c r="L311" s="3">
        <f>SUM(Table3[[#This Row],[RN Hours (excl. Admin, DON)]:[RN DON Hours]])</f>
        <v>90.13388888888889</v>
      </c>
      <c r="M311" s="3">
        <v>55.867222222222225</v>
      </c>
      <c r="N311" s="3">
        <v>29.31111111111111</v>
      </c>
      <c r="O311" s="3">
        <v>4.9555555555555557</v>
      </c>
      <c r="P311" s="3">
        <f>SUM(Table3[[#This Row],[LPN Hours (excl. Admin)]:[LPN Admin Hours]])</f>
        <v>52.768888888888888</v>
      </c>
      <c r="Q311" s="3">
        <v>48.39</v>
      </c>
      <c r="R311" s="3">
        <v>4.3788888888888895</v>
      </c>
      <c r="S311" s="3">
        <f>SUM(Table3[[#This Row],[CNA Hours]], Table3[[#This Row],[NA TR Hours]], Table3[[#This Row],[Med Aide/Tech Hours]])</f>
        <v>249.2211111111111</v>
      </c>
      <c r="T311" s="3">
        <v>221.13333333333333</v>
      </c>
      <c r="U311" s="3">
        <v>0</v>
      </c>
      <c r="V311" s="3">
        <v>28.087777777777788</v>
      </c>
      <c r="W311" s="3">
        <f>SUM(Table3[[#This Row],[RN Hours Contract]:[Med Aide Hours Contract]])</f>
        <v>28.216666666666661</v>
      </c>
      <c r="X311" s="3">
        <v>16.083333333333332</v>
      </c>
      <c r="Y311" s="3">
        <v>0</v>
      </c>
      <c r="Z311" s="3">
        <v>4.9222222222222225</v>
      </c>
      <c r="AA311" s="3">
        <v>4.1944444444444446</v>
      </c>
      <c r="AB311" s="3">
        <v>0</v>
      </c>
      <c r="AC311" s="3">
        <v>3.0166666666666666</v>
      </c>
      <c r="AD311" s="3">
        <v>0</v>
      </c>
      <c r="AE311" s="3">
        <v>0</v>
      </c>
      <c r="AF311" t="s">
        <v>309</v>
      </c>
      <c r="AG311" s="13">
        <v>5</v>
      </c>
      <c r="AQ311"/>
    </row>
    <row r="312" spans="1:43" x14ac:dyDescent="0.2">
      <c r="A312" t="s">
        <v>352</v>
      </c>
      <c r="B312" t="s">
        <v>662</v>
      </c>
      <c r="C312" t="s">
        <v>932</v>
      </c>
      <c r="D312" t="s">
        <v>1027</v>
      </c>
      <c r="E312" s="3">
        <v>62.422222222222224</v>
      </c>
      <c r="F312" s="3">
        <f>Table3[[#This Row],[Total Hours Nurse Staffing]]/Table3[[#This Row],[MDS Census]]</f>
        <v>3.5735510857956569</v>
      </c>
      <c r="G312" s="3">
        <f>Table3[[#This Row],[Total Direct Care Staff Hours]]/Table3[[#This Row],[MDS Census]]</f>
        <v>3.4250907796368817</v>
      </c>
      <c r="H312" s="3">
        <f>Table3[[#This Row],[Total RN Hours (w/ Admin, DON)]]/Table3[[#This Row],[MDS Census]]</f>
        <v>0.90138305446778211</v>
      </c>
      <c r="I312" s="3">
        <f>Table3[[#This Row],[RN Hours (excl. Admin, DON)]]/Table3[[#This Row],[MDS Census]]</f>
        <v>0.75292274830900674</v>
      </c>
      <c r="J312" s="3">
        <f t="shared" si="5"/>
        <v>223.06900000000002</v>
      </c>
      <c r="K312" s="3">
        <f>SUM(Table3[[#This Row],[RN Hours (excl. Admin, DON)]], Table3[[#This Row],[LPN Hours (excl. Admin)]], Table3[[#This Row],[CNA Hours]], Table3[[#This Row],[NA TR Hours]], Table3[[#This Row],[Med Aide/Tech Hours]])</f>
        <v>213.8017777777778</v>
      </c>
      <c r="L312" s="3">
        <f>SUM(Table3[[#This Row],[RN Hours (excl. Admin, DON)]:[RN DON Hours]])</f>
        <v>56.266333333333336</v>
      </c>
      <c r="M312" s="3">
        <v>46.999111111111112</v>
      </c>
      <c r="N312" s="3">
        <v>8.7338888888888917</v>
      </c>
      <c r="O312" s="3">
        <v>0.53333333333333333</v>
      </c>
      <c r="P312" s="3">
        <f>SUM(Table3[[#This Row],[LPN Hours (excl. Admin)]:[LPN Admin Hours]])</f>
        <v>26.80522222222222</v>
      </c>
      <c r="Q312" s="3">
        <v>26.80522222222222</v>
      </c>
      <c r="R312" s="3">
        <v>0</v>
      </c>
      <c r="S312" s="3">
        <f>SUM(Table3[[#This Row],[CNA Hours]], Table3[[#This Row],[NA TR Hours]], Table3[[#This Row],[Med Aide/Tech Hours]])</f>
        <v>139.99744444444445</v>
      </c>
      <c r="T312" s="3">
        <v>139.90744444444445</v>
      </c>
      <c r="U312" s="3">
        <v>0</v>
      </c>
      <c r="V312" s="3">
        <v>0.09</v>
      </c>
      <c r="W312" s="3">
        <f>SUM(Table3[[#This Row],[RN Hours Contract]:[Med Aide Hours Contract]])</f>
        <v>10.069444444444445</v>
      </c>
      <c r="X312" s="3">
        <v>3.9083333333333332</v>
      </c>
      <c r="Y312" s="3">
        <v>0</v>
      </c>
      <c r="Z312" s="3">
        <v>0</v>
      </c>
      <c r="AA312" s="3">
        <v>2.4888888888888889</v>
      </c>
      <c r="AB312" s="3">
        <v>0</v>
      </c>
      <c r="AC312" s="3">
        <v>3.6722222222222221</v>
      </c>
      <c r="AD312" s="3">
        <v>0</v>
      </c>
      <c r="AE312" s="3">
        <v>0</v>
      </c>
      <c r="AF312" t="s">
        <v>310</v>
      </c>
      <c r="AG312" s="13">
        <v>5</v>
      </c>
      <c r="AQ312"/>
    </row>
    <row r="313" spans="1:43" x14ac:dyDescent="0.2">
      <c r="A313" t="s">
        <v>352</v>
      </c>
      <c r="B313" t="s">
        <v>663</v>
      </c>
      <c r="C313" t="s">
        <v>794</v>
      </c>
      <c r="D313" t="s">
        <v>992</v>
      </c>
      <c r="E313" s="3">
        <v>33.033333333333331</v>
      </c>
      <c r="F313" s="3">
        <f>Table3[[#This Row],[Total Hours Nurse Staffing]]/Table3[[#This Row],[MDS Census]]</f>
        <v>4.1846955936764205</v>
      </c>
      <c r="G313" s="3">
        <f>Table3[[#This Row],[Total Direct Care Staff Hours]]/Table3[[#This Row],[MDS Census]]</f>
        <v>4.0259334006054486</v>
      </c>
      <c r="H313" s="3">
        <f>Table3[[#This Row],[Total RN Hours (w/ Admin, DON)]]/Table3[[#This Row],[MDS Census]]</f>
        <v>0.63542213252606794</v>
      </c>
      <c r="I313" s="3">
        <f>Table3[[#This Row],[RN Hours (excl. Admin, DON)]]/Table3[[#This Row],[MDS Census]]</f>
        <v>0.47665993945509583</v>
      </c>
      <c r="J313" s="3">
        <f t="shared" si="5"/>
        <v>138.23444444444442</v>
      </c>
      <c r="K313" s="3">
        <f>SUM(Table3[[#This Row],[RN Hours (excl. Admin, DON)]], Table3[[#This Row],[LPN Hours (excl. Admin)]], Table3[[#This Row],[CNA Hours]], Table3[[#This Row],[NA TR Hours]], Table3[[#This Row],[Med Aide/Tech Hours]])</f>
        <v>132.98999999999998</v>
      </c>
      <c r="L313" s="3">
        <f>SUM(Table3[[#This Row],[RN Hours (excl. Admin, DON)]:[RN DON Hours]])</f>
        <v>20.990111111111108</v>
      </c>
      <c r="M313" s="3">
        <v>15.745666666666665</v>
      </c>
      <c r="N313" s="3">
        <v>0</v>
      </c>
      <c r="O313" s="3">
        <v>5.2444444444444445</v>
      </c>
      <c r="P313" s="3">
        <f>SUM(Table3[[#This Row],[LPN Hours (excl. Admin)]:[LPN Admin Hours]])</f>
        <v>28.815888888888885</v>
      </c>
      <c r="Q313" s="3">
        <v>28.815888888888885</v>
      </c>
      <c r="R313" s="3">
        <v>0</v>
      </c>
      <c r="S313" s="3">
        <f>SUM(Table3[[#This Row],[CNA Hours]], Table3[[#This Row],[NA TR Hours]], Table3[[#This Row],[Med Aide/Tech Hours]])</f>
        <v>88.428444444444438</v>
      </c>
      <c r="T313" s="3">
        <v>59.969222222222214</v>
      </c>
      <c r="U313" s="3">
        <v>1.9204444444444444</v>
      </c>
      <c r="V313" s="3">
        <v>26.538777777777781</v>
      </c>
      <c r="W313" s="3">
        <f>SUM(Table3[[#This Row],[RN Hours Contract]:[Med Aide Hours Contract]])</f>
        <v>0</v>
      </c>
      <c r="X313" s="3">
        <v>0</v>
      </c>
      <c r="Y313" s="3">
        <v>0</v>
      </c>
      <c r="Z313" s="3">
        <v>0</v>
      </c>
      <c r="AA313" s="3">
        <v>0</v>
      </c>
      <c r="AB313" s="3">
        <v>0</v>
      </c>
      <c r="AC313" s="3">
        <v>0</v>
      </c>
      <c r="AD313" s="3">
        <v>0</v>
      </c>
      <c r="AE313" s="3">
        <v>0</v>
      </c>
      <c r="AF313" t="s">
        <v>311</v>
      </c>
      <c r="AG313" s="13">
        <v>5</v>
      </c>
      <c r="AQ313"/>
    </row>
    <row r="314" spans="1:43" x14ac:dyDescent="0.2">
      <c r="A314" t="s">
        <v>352</v>
      </c>
      <c r="B314" t="s">
        <v>664</v>
      </c>
      <c r="C314" t="s">
        <v>933</v>
      </c>
      <c r="D314" t="s">
        <v>1024</v>
      </c>
      <c r="E314" s="3">
        <v>32.466666666666669</v>
      </c>
      <c r="F314" s="3">
        <f>Table3[[#This Row],[Total Hours Nurse Staffing]]/Table3[[#This Row],[MDS Census]]</f>
        <v>3.7192778918548934</v>
      </c>
      <c r="G314" s="3">
        <f>Table3[[#This Row],[Total Direct Care Staff Hours]]/Table3[[#This Row],[MDS Census]]</f>
        <v>3.5467932922655709</v>
      </c>
      <c r="H314" s="3">
        <f>Table3[[#This Row],[Total RN Hours (w/ Admin, DON)]]/Table3[[#This Row],[MDS Census]]</f>
        <v>0.85239904175222447</v>
      </c>
      <c r="I314" s="3">
        <f>Table3[[#This Row],[RN Hours (excl. Admin, DON)]]/Table3[[#This Row],[MDS Census]]</f>
        <v>0.67991444216290209</v>
      </c>
      <c r="J314" s="3">
        <f t="shared" si="5"/>
        <v>120.75255555555555</v>
      </c>
      <c r="K314" s="3">
        <f>SUM(Table3[[#This Row],[RN Hours (excl. Admin, DON)]], Table3[[#This Row],[LPN Hours (excl. Admin)]], Table3[[#This Row],[CNA Hours]], Table3[[#This Row],[NA TR Hours]], Table3[[#This Row],[Med Aide/Tech Hours]])</f>
        <v>115.15255555555554</v>
      </c>
      <c r="L314" s="3">
        <f>SUM(Table3[[#This Row],[RN Hours (excl. Admin, DON)]:[RN DON Hours]])</f>
        <v>27.674555555555557</v>
      </c>
      <c r="M314" s="3">
        <v>22.074555555555555</v>
      </c>
      <c r="N314" s="3">
        <v>0</v>
      </c>
      <c r="O314" s="3">
        <v>5.6</v>
      </c>
      <c r="P314" s="3">
        <f>SUM(Table3[[#This Row],[LPN Hours (excl. Admin)]:[LPN Admin Hours]])</f>
        <v>24.100888888888889</v>
      </c>
      <c r="Q314" s="3">
        <v>24.100888888888889</v>
      </c>
      <c r="R314" s="3">
        <v>0</v>
      </c>
      <c r="S314" s="3">
        <f>SUM(Table3[[#This Row],[CNA Hours]], Table3[[#This Row],[NA TR Hours]], Table3[[#This Row],[Med Aide/Tech Hours]])</f>
        <v>68.9771111111111</v>
      </c>
      <c r="T314" s="3">
        <v>63.762777777777771</v>
      </c>
      <c r="U314" s="3">
        <v>0</v>
      </c>
      <c r="V314" s="3">
        <v>5.2143333333333315</v>
      </c>
      <c r="W314" s="3">
        <f>SUM(Table3[[#This Row],[RN Hours Contract]:[Med Aide Hours Contract]])</f>
        <v>0</v>
      </c>
      <c r="X314" s="3">
        <v>0</v>
      </c>
      <c r="Y314" s="3">
        <v>0</v>
      </c>
      <c r="Z314" s="3">
        <v>0</v>
      </c>
      <c r="AA314" s="3">
        <v>0</v>
      </c>
      <c r="AB314" s="3">
        <v>0</v>
      </c>
      <c r="AC314" s="3">
        <v>0</v>
      </c>
      <c r="AD314" s="3">
        <v>0</v>
      </c>
      <c r="AE314" s="3">
        <v>0</v>
      </c>
      <c r="AF314" t="s">
        <v>312</v>
      </c>
      <c r="AG314" s="13">
        <v>5</v>
      </c>
      <c r="AQ314"/>
    </row>
    <row r="315" spans="1:43" x14ac:dyDescent="0.2">
      <c r="A315" t="s">
        <v>352</v>
      </c>
      <c r="B315" t="s">
        <v>665</v>
      </c>
      <c r="C315" t="s">
        <v>934</v>
      </c>
      <c r="D315" t="s">
        <v>988</v>
      </c>
      <c r="E315" s="3">
        <v>26.68888888888889</v>
      </c>
      <c r="F315" s="3">
        <f>Table3[[#This Row],[Total Hours Nurse Staffing]]/Table3[[#This Row],[MDS Census]]</f>
        <v>4.9760491257285597</v>
      </c>
      <c r="G315" s="3">
        <f>Table3[[#This Row],[Total Direct Care Staff Hours]]/Table3[[#This Row],[MDS Census]]</f>
        <v>4.6689592006661114</v>
      </c>
      <c r="H315" s="3">
        <f>Table3[[#This Row],[Total RN Hours (w/ Admin, DON)]]/Table3[[#This Row],[MDS Census]]</f>
        <v>0.9157618651124062</v>
      </c>
      <c r="I315" s="3">
        <f>Table3[[#This Row],[RN Hours (excl. Admin, DON)]]/Table3[[#This Row],[MDS Census]]</f>
        <v>0.60867194004995828</v>
      </c>
      <c r="J315" s="3">
        <f t="shared" si="5"/>
        <v>132.80522222222223</v>
      </c>
      <c r="K315" s="3">
        <f>SUM(Table3[[#This Row],[RN Hours (excl. Admin, DON)]], Table3[[#This Row],[LPN Hours (excl. Admin)]], Table3[[#This Row],[CNA Hours]], Table3[[#This Row],[NA TR Hours]], Table3[[#This Row],[Med Aide/Tech Hours]])</f>
        <v>124.60933333333334</v>
      </c>
      <c r="L315" s="3">
        <f>SUM(Table3[[#This Row],[RN Hours (excl. Admin, DON)]:[RN DON Hours]])</f>
        <v>24.440666666666665</v>
      </c>
      <c r="M315" s="3">
        <v>16.244777777777777</v>
      </c>
      <c r="N315" s="3">
        <v>3.3625555555555562</v>
      </c>
      <c r="O315" s="3">
        <v>4.833333333333333</v>
      </c>
      <c r="P315" s="3">
        <f>SUM(Table3[[#This Row],[LPN Hours (excl. Admin)]:[LPN Admin Hours]])</f>
        <v>17.291777777777778</v>
      </c>
      <c r="Q315" s="3">
        <v>17.291777777777778</v>
      </c>
      <c r="R315" s="3">
        <v>0</v>
      </c>
      <c r="S315" s="3">
        <f>SUM(Table3[[#This Row],[CNA Hours]], Table3[[#This Row],[NA TR Hours]], Table3[[#This Row],[Med Aide/Tech Hours]])</f>
        <v>91.072777777777787</v>
      </c>
      <c r="T315" s="3">
        <v>69.648333333333341</v>
      </c>
      <c r="U315" s="3">
        <v>0</v>
      </c>
      <c r="V315" s="3">
        <v>21.424444444444447</v>
      </c>
      <c r="W315" s="3">
        <f>SUM(Table3[[#This Row],[RN Hours Contract]:[Med Aide Hours Contract]])</f>
        <v>0</v>
      </c>
      <c r="X315" s="3">
        <v>0</v>
      </c>
      <c r="Y315" s="3">
        <v>0</v>
      </c>
      <c r="Z315" s="3">
        <v>0</v>
      </c>
      <c r="AA315" s="3">
        <v>0</v>
      </c>
      <c r="AB315" s="3">
        <v>0</v>
      </c>
      <c r="AC315" s="3">
        <v>0</v>
      </c>
      <c r="AD315" s="3">
        <v>0</v>
      </c>
      <c r="AE315" s="3">
        <v>0</v>
      </c>
      <c r="AF315" t="s">
        <v>313</v>
      </c>
      <c r="AG315" s="13">
        <v>5</v>
      </c>
      <c r="AQ315"/>
    </row>
    <row r="316" spans="1:43" x14ac:dyDescent="0.2">
      <c r="A316" t="s">
        <v>352</v>
      </c>
      <c r="B316" t="s">
        <v>666</v>
      </c>
      <c r="C316" t="s">
        <v>747</v>
      </c>
      <c r="D316" t="s">
        <v>1026</v>
      </c>
      <c r="E316" s="3">
        <v>25.81111111111111</v>
      </c>
      <c r="F316" s="3">
        <f>Table3[[#This Row],[Total Hours Nurse Staffing]]/Table3[[#This Row],[MDS Census]]</f>
        <v>3.5738484718037022</v>
      </c>
      <c r="G316" s="3">
        <f>Table3[[#This Row],[Total Direct Care Staff Hours]]/Table3[[#This Row],[MDS Census]]</f>
        <v>3.3500602668962549</v>
      </c>
      <c r="H316" s="3">
        <f>Table3[[#This Row],[Total RN Hours (w/ Admin, DON)]]/Table3[[#This Row],[MDS Census]]</f>
        <v>0.87161859664227304</v>
      </c>
      <c r="I316" s="3">
        <f>Table3[[#This Row],[RN Hours (excl. Admin, DON)]]/Table3[[#This Row],[MDS Census]]</f>
        <v>0.64783039173482571</v>
      </c>
      <c r="J316" s="3">
        <f t="shared" si="5"/>
        <v>92.245000000000005</v>
      </c>
      <c r="K316" s="3">
        <f>SUM(Table3[[#This Row],[RN Hours (excl. Admin, DON)]], Table3[[#This Row],[LPN Hours (excl. Admin)]], Table3[[#This Row],[CNA Hours]], Table3[[#This Row],[NA TR Hours]], Table3[[#This Row],[Med Aide/Tech Hours]])</f>
        <v>86.468777777777774</v>
      </c>
      <c r="L316" s="3">
        <f>SUM(Table3[[#This Row],[RN Hours (excl. Admin, DON)]:[RN DON Hours]])</f>
        <v>22.497444444444447</v>
      </c>
      <c r="M316" s="3">
        <v>16.721222222222224</v>
      </c>
      <c r="N316" s="3">
        <v>0</v>
      </c>
      <c r="O316" s="3">
        <v>5.7762222222222226</v>
      </c>
      <c r="P316" s="3">
        <f>SUM(Table3[[#This Row],[LPN Hours (excl. Admin)]:[LPN Admin Hours]])</f>
        <v>14.040666666666668</v>
      </c>
      <c r="Q316" s="3">
        <v>14.040666666666668</v>
      </c>
      <c r="R316" s="3">
        <v>0</v>
      </c>
      <c r="S316" s="3">
        <f>SUM(Table3[[#This Row],[CNA Hours]], Table3[[#This Row],[NA TR Hours]], Table3[[#This Row],[Med Aide/Tech Hours]])</f>
        <v>55.706888888888884</v>
      </c>
      <c r="T316" s="3">
        <v>38.876222222222225</v>
      </c>
      <c r="U316" s="3">
        <v>0</v>
      </c>
      <c r="V316" s="3">
        <v>16.830666666666662</v>
      </c>
      <c r="W316" s="3">
        <f>SUM(Table3[[#This Row],[RN Hours Contract]:[Med Aide Hours Contract]])</f>
        <v>0</v>
      </c>
      <c r="X316" s="3">
        <v>0</v>
      </c>
      <c r="Y316" s="3">
        <v>0</v>
      </c>
      <c r="Z316" s="3">
        <v>0</v>
      </c>
      <c r="AA316" s="3">
        <v>0</v>
      </c>
      <c r="AB316" s="3">
        <v>0</v>
      </c>
      <c r="AC316" s="3">
        <v>0</v>
      </c>
      <c r="AD316" s="3">
        <v>0</v>
      </c>
      <c r="AE316" s="3">
        <v>0</v>
      </c>
      <c r="AF316" t="s">
        <v>314</v>
      </c>
      <c r="AG316" s="13">
        <v>5</v>
      </c>
      <c r="AQ316"/>
    </row>
    <row r="317" spans="1:43" x14ac:dyDescent="0.2">
      <c r="A317" t="s">
        <v>352</v>
      </c>
      <c r="B317" t="s">
        <v>667</v>
      </c>
      <c r="C317" t="s">
        <v>853</v>
      </c>
      <c r="D317" t="s">
        <v>1016</v>
      </c>
      <c r="E317" s="3">
        <v>30.477777777777778</v>
      </c>
      <c r="F317" s="3">
        <f>Table3[[#This Row],[Total Hours Nurse Staffing]]/Table3[[#This Row],[MDS Census]]</f>
        <v>4.1402661319722931</v>
      </c>
      <c r="G317" s="3">
        <f>Table3[[#This Row],[Total Direct Care Staff Hours]]/Table3[[#This Row],[MDS Census]]</f>
        <v>3.8097885526795476</v>
      </c>
      <c r="H317" s="3">
        <f>Table3[[#This Row],[Total RN Hours (w/ Admin, DON)]]/Table3[[#This Row],[MDS Census]]</f>
        <v>0.63078745898651112</v>
      </c>
      <c r="I317" s="3">
        <f>Table3[[#This Row],[RN Hours (excl. Admin, DON)]]/Table3[[#This Row],[MDS Census]]</f>
        <v>0.30030987969376599</v>
      </c>
      <c r="J317" s="3">
        <f t="shared" si="5"/>
        <v>126.18611111111112</v>
      </c>
      <c r="K317" s="3">
        <f>SUM(Table3[[#This Row],[RN Hours (excl. Admin, DON)]], Table3[[#This Row],[LPN Hours (excl. Admin)]], Table3[[#This Row],[CNA Hours]], Table3[[#This Row],[NA TR Hours]], Table3[[#This Row],[Med Aide/Tech Hours]])</f>
        <v>116.11388888888888</v>
      </c>
      <c r="L317" s="3">
        <f>SUM(Table3[[#This Row],[RN Hours (excl. Admin, DON)]:[RN DON Hours]])</f>
        <v>19.225000000000001</v>
      </c>
      <c r="M317" s="3">
        <v>9.1527777777777786</v>
      </c>
      <c r="N317" s="3">
        <v>5.052777777777778</v>
      </c>
      <c r="O317" s="3">
        <v>5.0194444444444448</v>
      </c>
      <c r="P317" s="3">
        <f>SUM(Table3[[#This Row],[LPN Hours (excl. Admin)]:[LPN Admin Hours]])</f>
        <v>35.113888888888887</v>
      </c>
      <c r="Q317" s="3">
        <v>35.113888888888887</v>
      </c>
      <c r="R317" s="3">
        <v>0</v>
      </c>
      <c r="S317" s="3">
        <f>SUM(Table3[[#This Row],[CNA Hours]], Table3[[#This Row],[NA TR Hours]], Table3[[#This Row],[Med Aide/Tech Hours]])</f>
        <v>71.847222222222229</v>
      </c>
      <c r="T317" s="3">
        <v>60.044444444444444</v>
      </c>
      <c r="U317" s="3">
        <v>11.802777777777777</v>
      </c>
      <c r="V317" s="3">
        <v>0</v>
      </c>
      <c r="W317" s="3">
        <f>SUM(Table3[[#This Row],[RN Hours Contract]:[Med Aide Hours Contract]])</f>
        <v>0</v>
      </c>
      <c r="X317" s="3">
        <v>0</v>
      </c>
      <c r="Y317" s="3">
        <v>0</v>
      </c>
      <c r="Z317" s="3">
        <v>0</v>
      </c>
      <c r="AA317" s="3">
        <v>0</v>
      </c>
      <c r="AB317" s="3">
        <v>0</v>
      </c>
      <c r="AC317" s="3">
        <v>0</v>
      </c>
      <c r="AD317" s="3">
        <v>0</v>
      </c>
      <c r="AE317" s="3">
        <v>0</v>
      </c>
      <c r="AF317" t="s">
        <v>315</v>
      </c>
      <c r="AG317" s="13">
        <v>5</v>
      </c>
      <c r="AQ317"/>
    </row>
    <row r="318" spans="1:43" x14ac:dyDescent="0.2">
      <c r="A318" t="s">
        <v>352</v>
      </c>
      <c r="B318" t="s">
        <v>668</v>
      </c>
      <c r="C318" t="s">
        <v>723</v>
      </c>
      <c r="D318" t="s">
        <v>983</v>
      </c>
      <c r="E318" s="3">
        <v>18.466666666666665</v>
      </c>
      <c r="F318" s="3">
        <f>Table3[[#This Row],[Total Hours Nurse Staffing]]/Table3[[#This Row],[MDS Census]]</f>
        <v>5.1967930204572816</v>
      </c>
      <c r="G318" s="3">
        <f>Table3[[#This Row],[Total Direct Care Staff Hours]]/Table3[[#This Row],[MDS Census]]</f>
        <v>4.9416787003610114</v>
      </c>
      <c r="H318" s="3">
        <f>Table3[[#This Row],[Total RN Hours (w/ Admin, DON)]]/Table3[[#This Row],[MDS Census]]</f>
        <v>1.012785800240674</v>
      </c>
      <c r="I318" s="3">
        <f>Table3[[#This Row],[RN Hours (excl. Admin, DON)]]/Table3[[#This Row],[MDS Census]]</f>
        <v>0.75767148014440444</v>
      </c>
      <c r="J318" s="3">
        <f t="shared" si="5"/>
        <v>95.967444444444453</v>
      </c>
      <c r="K318" s="3">
        <f>SUM(Table3[[#This Row],[RN Hours (excl. Admin, DON)]], Table3[[#This Row],[LPN Hours (excl. Admin)]], Table3[[#This Row],[CNA Hours]], Table3[[#This Row],[NA TR Hours]], Table3[[#This Row],[Med Aide/Tech Hours]])</f>
        <v>91.25633333333333</v>
      </c>
      <c r="L318" s="3">
        <f>SUM(Table3[[#This Row],[RN Hours (excl. Admin, DON)]:[RN DON Hours]])</f>
        <v>18.702777777777779</v>
      </c>
      <c r="M318" s="3">
        <v>13.991666666666667</v>
      </c>
      <c r="N318" s="3">
        <v>0</v>
      </c>
      <c r="O318" s="3">
        <v>4.7111111111111112</v>
      </c>
      <c r="P318" s="3">
        <f>SUM(Table3[[#This Row],[LPN Hours (excl. Admin)]:[LPN Admin Hours]])</f>
        <v>17.449000000000002</v>
      </c>
      <c r="Q318" s="3">
        <v>17.449000000000002</v>
      </c>
      <c r="R318" s="3">
        <v>0</v>
      </c>
      <c r="S318" s="3">
        <f>SUM(Table3[[#This Row],[CNA Hours]], Table3[[#This Row],[NA TR Hours]], Table3[[#This Row],[Med Aide/Tech Hours]])</f>
        <v>59.815666666666672</v>
      </c>
      <c r="T318" s="3">
        <v>50.551777777777779</v>
      </c>
      <c r="U318" s="3">
        <v>0</v>
      </c>
      <c r="V318" s="3">
        <v>9.2638888888888893</v>
      </c>
      <c r="W318" s="3">
        <f>SUM(Table3[[#This Row],[RN Hours Contract]:[Med Aide Hours Contract]])</f>
        <v>0</v>
      </c>
      <c r="X318" s="3">
        <v>0</v>
      </c>
      <c r="Y318" s="3">
        <v>0</v>
      </c>
      <c r="Z318" s="3">
        <v>0</v>
      </c>
      <c r="AA318" s="3">
        <v>0</v>
      </c>
      <c r="AB318" s="3">
        <v>0</v>
      </c>
      <c r="AC318" s="3">
        <v>0</v>
      </c>
      <c r="AD318" s="3">
        <v>0</v>
      </c>
      <c r="AE318" s="3">
        <v>0</v>
      </c>
      <c r="AF318" t="s">
        <v>316</v>
      </c>
      <c r="AG318" s="13">
        <v>5</v>
      </c>
      <c r="AQ318"/>
    </row>
    <row r="319" spans="1:43" x14ac:dyDescent="0.2">
      <c r="A319" t="s">
        <v>352</v>
      </c>
      <c r="B319" t="s">
        <v>669</v>
      </c>
      <c r="C319" t="s">
        <v>752</v>
      </c>
      <c r="D319" t="s">
        <v>999</v>
      </c>
      <c r="E319" s="3">
        <v>16.733333333333334</v>
      </c>
      <c r="F319" s="3">
        <f>Table3[[#This Row],[Total Hours Nurse Staffing]]/Table3[[#This Row],[MDS Census]]</f>
        <v>4.345019920318725</v>
      </c>
      <c r="G319" s="3">
        <f>Table3[[#This Row],[Total Direct Care Staff Hours]]/Table3[[#This Row],[MDS Census]]</f>
        <v>3.6281540504648069</v>
      </c>
      <c r="H319" s="3">
        <f>Table3[[#This Row],[Total RN Hours (w/ Admin, DON)]]/Table3[[#This Row],[MDS Census]]</f>
        <v>1.39667994687915</v>
      </c>
      <c r="I319" s="3">
        <f>Table3[[#This Row],[RN Hours (excl. Admin, DON)]]/Table3[[#This Row],[MDS Census]]</f>
        <v>0.69209827357237719</v>
      </c>
      <c r="J319" s="3">
        <f t="shared" si="5"/>
        <v>72.706666666666663</v>
      </c>
      <c r="K319" s="3">
        <f>SUM(Table3[[#This Row],[RN Hours (excl. Admin, DON)]], Table3[[#This Row],[LPN Hours (excl. Admin)]], Table3[[#This Row],[CNA Hours]], Table3[[#This Row],[NA TR Hours]], Table3[[#This Row],[Med Aide/Tech Hours]])</f>
        <v>60.711111111111109</v>
      </c>
      <c r="L319" s="3">
        <f>SUM(Table3[[#This Row],[RN Hours (excl. Admin, DON)]:[RN DON Hours]])</f>
        <v>23.371111111111112</v>
      </c>
      <c r="M319" s="3">
        <v>11.581111111111111</v>
      </c>
      <c r="N319" s="3">
        <v>6.1899999999999986</v>
      </c>
      <c r="O319" s="3">
        <v>5.6</v>
      </c>
      <c r="P319" s="3">
        <f>SUM(Table3[[#This Row],[LPN Hours (excl. Admin)]:[LPN Admin Hours]])</f>
        <v>13.587444444444444</v>
      </c>
      <c r="Q319" s="3">
        <v>13.381888888888888</v>
      </c>
      <c r="R319" s="3">
        <v>0.20555555555555555</v>
      </c>
      <c r="S319" s="3">
        <f>SUM(Table3[[#This Row],[CNA Hours]], Table3[[#This Row],[NA TR Hours]], Table3[[#This Row],[Med Aide/Tech Hours]])</f>
        <v>35.748111111111108</v>
      </c>
      <c r="T319" s="3">
        <v>35.748111111111108</v>
      </c>
      <c r="U319" s="3">
        <v>0</v>
      </c>
      <c r="V319" s="3">
        <v>0</v>
      </c>
      <c r="W319" s="3">
        <f>SUM(Table3[[#This Row],[RN Hours Contract]:[Med Aide Hours Contract]])</f>
        <v>0.20555555555555555</v>
      </c>
      <c r="X319" s="3">
        <v>0</v>
      </c>
      <c r="Y319" s="3">
        <v>0</v>
      </c>
      <c r="Z319" s="3">
        <v>0</v>
      </c>
      <c r="AA319" s="3">
        <v>0</v>
      </c>
      <c r="AB319" s="3">
        <v>0.20555555555555555</v>
      </c>
      <c r="AC319" s="3">
        <v>0</v>
      </c>
      <c r="AD319" s="3">
        <v>0</v>
      </c>
      <c r="AE319" s="3">
        <v>0</v>
      </c>
      <c r="AF319" t="s">
        <v>317</v>
      </c>
      <c r="AG319" s="13">
        <v>5</v>
      </c>
      <c r="AQ319"/>
    </row>
    <row r="320" spans="1:43" x14ac:dyDescent="0.2">
      <c r="A320" t="s">
        <v>352</v>
      </c>
      <c r="B320" t="s">
        <v>670</v>
      </c>
      <c r="C320" t="s">
        <v>780</v>
      </c>
      <c r="D320" t="s">
        <v>962</v>
      </c>
      <c r="E320" s="3">
        <v>38.111111111111114</v>
      </c>
      <c r="F320" s="3">
        <f>Table3[[#This Row],[Total Hours Nurse Staffing]]/Table3[[#This Row],[MDS Census]]</f>
        <v>4.8523615160349847</v>
      </c>
      <c r="G320" s="3">
        <f>Table3[[#This Row],[Total Direct Care Staff Hours]]/Table3[[#This Row],[MDS Census]]</f>
        <v>4.4207288629737613</v>
      </c>
      <c r="H320" s="3">
        <f>Table3[[#This Row],[Total RN Hours (w/ Admin, DON)]]/Table3[[#This Row],[MDS Census]]</f>
        <v>0.79613702623906701</v>
      </c>
      <c r="I320" s="3">
        <f>Table3[[#This Row],[RN Hours (excl. Admin, DON)]]/Table3[[#This Row],[MDS Census]]</f>
        <v>0.40255102040816326</v>
      </c>
      <c r="J320" s="3">
        <f t="shared" si="5"/>
        <v>184.92888888888888</v>
      </c>
      <c r="K320" s="3">
        <f>SUM(Table3[[#This Row],[RN Hours (excl. Admin, DON)]], Table3[[#This Row],[LPN Hours (excl. Admin)]], Table3[[#This Row],[CNA Hours]], Table3[[#This Row],[NA TR Hours]], Table3[[#This Row],[Med Aide/Tech Hours]])</f>
        <v>168.47888888888892</v>
      </c>
      <c r="L320" s="3">
        <f>SUM(Table3[[#This Row],[RN Hours (excl. Admin, DON)]:[RN DON Hours]])</f>
        <v>30.341666666666669</v>
      </c>
      <c r="M320" s="3">
        <v>15.341666666666667</v>
      </c>
      <c r="N320" s="3">
        <v>9.5611111111111118</v>
      </c>
      <c r="O320" s="3">
        <v>5.4388888888888891</v>
      </c>
      <c r="P320" s="3">
        <f>SUM(Table3[[#This Row],[LPN Hours (excl. Admin)]:[LPN Admin Hours]])</f>
        <v>34.908333333333339</v>
      </c>
      <c r="Q320" s="3">
        <v>33.458333333333336</v>
      </c>
      <c r="R320" s="3">
        <v>1.45</v>
      </c>
      <c r="S320" s="3">
        <f>SUM(Table3[[#This Row],[CNA Hours]], Table3[[#This Row],[NA TR Hours]], Table3[[#This Row],[Med Aide/Tech Hours]])</f>
        <v>119.67888888888889</v>
      </c>
      <c r="T320" s="3">
        <v>85.503888888888895</v>
      </c>
      <c r="U320" s="3">
        <v>27.641666666666666</v>
      </c>
      <c r="V320" s="3">
        <v>6.5333333333333332</v>
      </c>
      <c r="W320" s="3">
        <f>SUM(Table3[[#This Row],[RN Hours Contract]:[Med Aide Hours Contract]])</f>
        <v>11.912222222222223</v>
      </c>
      <c r="X320" s="3">
        <v>0</v>
      </c>
      <c r="Y320" s="3">
        <v>0</v>
      </c>
      <c r="Z320" s="3">
        <v>0</v>
      </c>
      <c r="AA320" s="3">
        <v>4.2694444444444448</v>
      </c>
      <c r="AB320" s="3">
        <v>0</v>
      </c>
      <c r="AC320" s="3">
        <v>7.6427777777777779</v>
      </c>
      <c r="AD320" s="3">
        <v>0</v>
      </c>
      <c r="AE320" s="3">
        <v>0</v>
      </c>
      <c r="AF320" t="s">
        <v>318</v>
      </c>
      <c r="AG320" s="13">
        <v>5</v>
      </c>
      <c r="AQ320"/>
    </row>
    <row r="321" spans="1:43" x14ac:dyDescent="0.2">
      <c r="A321" t="s">
        <v>352</v>
      </c>
      <c r="B321" t="s">
        <v>671</v>
      </c>
      <c r="C321" t="s">
        <v>935</v>
      </c>
      <c r="D321" t="s">
        <v>974</v>
      </c>
      <c r="E321" s="3">
        <v>18.611111111111111</v>
      </c>
      <c r="F321" s="3">
        <f>Table3[[#This Row],[Total Hours Nurse Staffing]]/Table3[[#This Row],[MDS Census]]</f>
        <v>4.9798865671641801</v>
      </c>
      <c r="G321" s="3">
        <f>Table3[[#This Row],[Total Direct Care Staff Hours]]/Table3[[#This Row],[MDS Census]]</f>
        <v>4.4372179104477611</v>
      </c>
      <c r="H321" s="3">
        <f>Table3[[#This Row],[Total RN Hours (w/ Admin, DON)]]/Table3[[#This Row],[MDS Census]]</f>
        <v>1.4765014925373137</v>
      </c>
      <c r="I321" s="3">
        <f>Table3[[#This Row],[RN Hours (excl. Admin, DON)]]/Table3[[#This Row],[MDS Census]]</f>
        <v>0.93383283582089571</v>
      </c>
      <c r="J321" s="3">
        <f t="shared" si="5"/>
        <v>92.681222222222232</v>
      </c>
      <c r="K321" s="3">
        <f>SUM(Table3[[#This Row],[RN Hours (excl. Admin, DON)]], Table3[[#This Row],[LPN Hours (excl. Admin)]], Table3[[#This Row],[CNA Hours]], Table3[[#This Row],[NA TR Hours]], Table3[[#This Row],[Med Aide/Tech Hours]])</f>
        <v>82.581555555555553</v>
      </c>
      <c r="L321" s="3">
        <f>SUM(Table3[[#This Row],[RN Hours (excl. Admin, DON)]:[RN DON Hours]])</f>
        <v>27.479333333333336</v>
      </c>
      <c r="M321" s="3">
        <v>17.379666666666669</v>
      </c>
      <c r="N321" s="3">
        <v>4.8</v>
      </c>
      <c r="O321" s="3">
        <v>5.299666666666667</v>
      </c>
      <c r="P321" s="3">
        <f>SUM(Table3[[#This Row],[LPN Hours (excl. Admin)]:[LPN Admin Hours]])</f>
        <v>8.0586666666666655</v>
      </c>
      <c r="Q321" s="3">
        <v>8.0586666666666655</v>
      </c>
      <c r="R321" s="3">
        <v>0</v>
      </c>
      <c r="S321" s="3">
        <f>SUM(Table3[[#This Row],[CNA Hours]], Table3[[#This Row],[NA TR Hours]], Table3[[#This Row],[Med Aide/Tech Hours]])</f>
        <v>57.143222222222221</v>
      </c>
      <c r="T321" s="3">
        <v>50.11022222222222</v>
      </c>
      <c r="U321" s="3">
        <v>0</v>
      </c>
      <c r="V321" s="3">
        <v>7.0329999999999995</v>
      </c>
      <c r="W321" s="3">
        <f>SUM(Table3[[#This Row],[RN Hours Contract]:[Med Aide Hours Contract]])</f>
        <v>4.8</v>
      </c>
      <c r="X321" s="3">
        <v>0</v>
      </c>
      <c r="Y321" s="3">
        <v>4.8</v>
      </c>
      <c r="Z321" s="3">
        <v>0</v>
      </c>
      <c r="AA321" s="3">
        <v>0</v>
      </c>
      <c r="AB321" s="3">
        <v>0</v>
      </c>
      <c r="AC321" s="3">
        <v>0</v>
      </c>
      <c r="AD321" s="3">
        <v>0</v>
      </c>
      <c r="AE321" s="3">
        <v>0</v>
      </c>
      <c r="AF321" t="s">
        <v>319</v>
      </c>
      <c r="AG321" s="13">
        <v>5</v>
      </c>
      <c r="AQ321"/>
    </row>
    <row r="322" spans="1:43" x14ac:dyDescent="0.2">
      <c r="A322" t="s">
        <v>352</v>
      </c>
      <c r="B322" t="s">
        <v>672</v>
      </c>
      <c r="C322" t="s">
        <v>936</v>
      </c>
      <c r="D322" t="s">
        <v>975</v>
      </c>
      <c r="E322" s="3">
        <v>19.966666666666665</v>
      </c>
      <c r="F322" s="3">
        <f>Table3[[#This Row],[Total Hours Nurse Staffing]]/Table3[[#This Row],[MDS Census]]</f>
        <v>2.1861324429604898</v>
      </c>
      <c r="G322" s="3">
        <f>Table3[[#This Row],[Total Direct Care Staff Hours]]/Table3[[#This Row],[MDS Census]]</f>
        <v>1.9181858653311075</v>
      </c>
      <c r="H322" s="3">
        <f>Table3[[#This Row],[Total RN Hours (w/ Admin, DON)]]/Table3[[#This Row],[MDS Census]]</f>
        <v>0.61686143572621044</v>
      </c>
      <c r="I322" s="3">
        <f>Table3[[#This Row],[RN Hours (excl. Admin, DON)]]/Table3[[#This Row],[MDS Census]]</f>
        <v>0.3489148580968281</v>
      </c>
      <c r="J322" s="3">
        <f t="shared" si="5"/>
        <v>43.649777777777778</v>
      </c>
      <c r="K322" s="3">
        <f>SUM(Table3[[#This Row],[RN Hours (excl. Admin, DON)]], Table3[[#This Row],[LPN Hours (excl. Admin)]], Table3[[#This Row],[CNA Hours]], Table3[[#This Row],[NA TR Hours]], Table3[[#This Row],[Med Aide/Tech Hours]])</f>
        <v>38.299777777777777</v>
      </c>
      <c r="L322" s="3">
        <f>SUM(Table3[[#This Row],[RN Hours (excl. Admin, DON)]:[RN DON Hours]])</f>
        <v>12.316666666666666</v>
      </c>
      <c r="M322" s="3">
        <v>6.9666666666666668</v>
      </c>
      <c r="N322" s="3">
        <v>0</v>
      </c>
      <c r="O322" s="3">
        <v>5.35</v>
      </c>
      <c r="P322" s="3">
        <f>SUM(Table3[[#This Row],[LPN Hours (excl. Admin)]:[LPN Admin Hours]])</f>
        <v>15.585000000000001</v>
      </c>
      <c r="Q322" s="3">
        <v>15.585000000000001</v>
      </c>
      <c r="R322" s="3">
        <v>0</v>
      </c>
      <c r="S322" s="3">
        <f>SUM(Table3[[#This Row],[CNA Hours]], Table3[[#This Row],[NA TR Hours]], Table3[[#This Row],[Med Aide/Tech Hours]])</f>
        <v>15.748111111111111</v>
      </c>
      <c r="T322" s="3">
        <v>15.748111111111111</v>
      </c>
      <c r="U322" s="3">
        <v>0</v>
      </c>
      <c r="V322" s="3">
        <v>0</v>
      </c>
      <c r="W322" s="3">
        <f>SUM(Table3[[#This Row],[RN Hours Contract]:[Med Aide Hours Contract]])</f>
        <v>0</v>
      </c>
      <c r="X322" s="3">
        <v>0</v>
      </c>
      <c r="Y322" s="3">
        <v>0</v>
      </c>
      <c r="Z322" s="3">
        <v>0</v>
      </c>
      <c r="AA322" s="3">
        <v>0</v>
      </c>
      <c r="AB322" s="3">
        <v>0</v>
      </c>
      <c r="AC322" s="3">
        <v>0</v>
      </c>
      <c r="AD322" s="3">
        <v>0</v>
      </c>
      <c r="AE322" s="3">
        <v>0</v>
      </c>
      <c r="AF322" t="s">
        <v>320</v>
      </c>
      <c r="AG322" s="13">
        <v>5</v>
      </c>
      <c r="AQ322"/>
    </row>
    <row r="323" spans="1:43" x14ac:dyDescent="0.2">
      <c r="A323" t="s">
        <v>352</v>
      </c>
      <c r="B323" t="s">
        <v>673</v>
      </c>
      <c r="C323" t="s">
        <v>873</v>
      </c>
      <c r="D323" t="s">
        <v>964</v>
      </c>
      <c r="E323" s="3">
        <v>80.111111111111114</v>
      </c>
      <c r="F323" s="3">
        <f>Table3[[#This Row],[Total Hours Nurse Staffing]]/Table3[[#This Row],[MDS Census]]</f>
        <v>5.3289875173370316</v>
      </c>
      <c r="G323" s="3">
        <f>Table3[[#This Row],[Total Direct Care Staff Hours]]/Table3[[#This Row],[MDS Census]]</f>
        <v>4.9598821081830788</v>
      </c>
      <c r="H323" s="3">
        <f>Table3[[#This Row],[Total RN Hours (w/ Admin, DON)]]/Table3[[#This Row],[MDS Census]]</f>
        <v>1.5628640776699028</v>
      </c>
      <c r="I323" s="3">
        <f>Table3[[#This Row],[RN Hours (excl. Admin, DON)]]/Table3[[#This Row],[MDS Census]]</f>
        <v>1.2563453536754507</v>
      </c>
      <c r="J323" s="3">
        <f t="shared" si="5"/>
        <v>426.9111111111111</v>
      </c>
      <c r="K323" s="3">
        <f>SUM(Table3[[#This Row],[RN Hours (excl. Admin, DON)]], Table3[[#This Row],[LPN Hours (excl. Admin)]], Table3[[#This Row],[CNA Hours]], Table3[[#This Row],[NA TR Hours]], Table3[[#This Row],[Med Aide/Tech Hours]])</f>
        <v>397.34166666666664</v>
      </c>
      <c r="L323" s="3">
        <f>SUM(Table3[[#This Row],[RN Hours (excl. Admin, DON)]:[RN DON Hours]])</f>
        <v>125.20277777777777</v>
      </c>
      <c r="M323" s="3">
        <v>100.64722222222223</v>
      </c>
      <c r="N323" s="3">
        <v>19.044444444444444</v>
      </c>
      <c r="O323" s="3">
        <v>5.5111111111111111</v>
      </c>
      <c r="P323" s="3">
        <f>SUM(Table3[[#This Row],[LPN Hours (excl. Admin)]:[LPN Admin Hours]])</f>
        <v>63.50277777777778</v>
      </c>
      <c r="Q323" s="3">
        <v>58.488888888888887</v>
      </c>
      <c r="R323" s="3">
        <v>5.0138888888888893</v>
      </c>
      <c r="S323" s="3">
        <f>SUM(Table3[[#This Row],[CNA Hours]], Table3[[#This Row],[NA TR Hours]], Table3[[#This Row],[Med Aide/Tech Hours]])</f>
        <v>238.20555555555555</v>
      </c>
      <c r="T323" s="3">
        <v>198.54444444444445</v>
      </c>
      <c r="U323" s="3">
        <v>7.6916666666666664</v>
      </c>
      <c r="V323" s="3">
        <v>31.969444444444445</v>
      </c>
      <c r="W323" s="3">
        <f>SUM(Table3[[#This Row],[RN Hours Contract]:[Med Aide Hours Contract]])</f>
        <v>6.375</v>
      </c>
      <c r="X323" s="3">
        <v>1.1305555555555555</v>
      </c>
      <c r="Y323" s="3">
        <v>0</v>
      </c>
      <c r="Z323" s="3">
        <v>0</v>
      </c>
      <c r="AA323" s="3">
        <v>4.5583333333333336</v>
      </c>
      <c r="AB323" s="3">
        <v>0</v>
      </c>
      <c r="AC323" s="3">
        <v>0.68611111111111112</v>
      </c>
      <c r="AD323" s="3">
        <v>0</v>
      </c>
      <c r="AE323" s="3">
        <v>0</v>
      </c>
      <c r="AF323" t="s">
        <v>321</v>
      </c>
      <c r="AG323" s="13">
        <v>5</v>
      </c>
      <c r="AQ323"/>
    </row>
    <row r="324" spans="1:43" x14ac:dyDescent="0.2">
      <c r="A324" t="s">
        <v>352</v>
      </c>
      <c r="B324" t="s">
        <v>674</v>
      </c>
      <c r="C324" t="s">
        <v>729</v>
      </c>
      <c r="D324" t="s">
        <v>980</v>
      </c>
      <c r="E324" s="3">
        <v>32.68888888888889</v>
      </c>
      <c r="F324" s="3">
        <f>Table3[[#This Row],[Total Hours Nurse Staffing]]/Table3[[#This Row],[MDS Census]]</f>
        <v>3.8595173351461591</v>
      </c>
      <c r="G324" s="3">
        <f>Table3[[#This Row],[Total Direct Care Staff Hours]]/Table3[[#This Row],[MDS Census]]</f>
        <v>3.8595173351461591</v>
      </c>
      <c r="H324" s="3">
        <f>Table3[[#This Row],[Total RN Hours (w/ Admin, DON)]]/Table3[[#This Row],[MDS Census]]</f>
        <v>1.1392250169952414</v>
      </c>
      <c r="I324" s="3">
        <f>Table3[[#This Row],[RN Hours (excl. Admin, DON)]]/Table3[[#This Row],[MDS Census]]</f>
        <v>1.1392250169952414</v>
      </c>
      <c r="J324" s="3">
        <f t="shared" si="5"/>
        <v>126.16333333333334</v>
      </c>
      <c r="K324" s="3">
        <f>SUM(Table3[[#This Row],[RN Hours (excl. Admin, DON)]], Table3[[#This Row],[LPN Hours (excl. Admin)]], Table3[[#This Row],[CNA Hours]], Table3[[#This Row],[NA TR Hours]], Table3[[#This Row],[Med Aide/Tech Hours]])</f>
        <v>126.16333333333334</v>
      </c>
      <c r="L324" s="3">
        <f>SUM(Table3[[#This Row],[RN Hours (excl. Admin, DON)]:[RN DON Hours]])</f>
        <v>37.24</v>
      </c>
      <c r="M324" s="3">
        <v>37.24</v>
      </c>
      <c r="N324" s="3">
        <v>0</v>
      </c>
      <c r="O324" s="3">
        <v>0</v>
      </c>
      <c r="P324" s="3">
        <f>SUM(Table3[[#This Row],[LPN Hours (excl. Admin)]:[LPN Admin Hours]])</f>
        <v>21.997777777777777</v>
      </c>
      <c r="Q324" s="3">
        <v>21.997777777777777</v>
      </c>
      <c r="R324" s="3">
        <v>0</v>
      </c>
      <c r="S324" s="3">
        <f>SUM(Table3[[#This Row],[CNA Hours]], Table3[[#This Row],[NA TR Hours]], Table3[[#This Row],[Med Aide/Tech Hours]])</f>
        <v>66.925555555555562</v>
      </c>
      <c r="T324" s="3">
        <v>61.11</v>
      </c>
      <c r="U324" s="3">
        <v>0</v>
      </c>
      <c r="V324" s="3">
        <v>5.8155555555555569</v>
      </c>
      <c r="W324" s="3">
        <f>SUM(Table3[[#This Row],[RN Hours Contract]:[Med Aide Hours Contract]])</f>
        <v>0</v>
      </c>
      <c r="X324" s="3">
        <v>0</v>
      </c>
      <c r="Y324" s="3">
        <v>0</v>
      </c>
      <c r="Z324" s="3">
        <v>0</v>
      </c>
      <c r="AA324" s="3">
        <v>0</v>
      </c>
      <c r="AB324" s="3">
        <v>0</v>
      </c>
      <c r="AC324" s="3">
        <v>0</v>
      </c>
      <c r="AD324" s="3">
        <v>0</v>
      </c>
      <c r="AE324" s="3">
        <v>0</v>
      </c>
      <c r="AF324" t="s">
        <v>322</v>
      </c>
      <c r="AG324" s="13">
        <v>5</v>
      </c>
      <c r="AQ324"/>
    </row>
    <row r="325" spans="1:43" x14ac:dyDescent="0.2">
      <c r="A325" t="s">
        <v>352</v>
      </c>
      <c r="B325" t="s">
        <v>675</v>
      </c>
      <c r="C325" t="s">
        <v>937</v>
      </c>
      <c r="D325" t="s">
        <v>973</v>
      </c>
      <c r="E325" s="3">
        <v>51.033333333333331</v>
      </c>
      <c r="F325" s="3">
        <f>Table3[[#This Row],[Total Hours Nurse Staffing]]/Table3[[#This Row],[MDS Census]]</f>
        <v>4.4448617461354232</v>
      </c>
      <c r="G325" s="3">
        <f>Table3[[#This Row],[Total Direct Care Staff Hours]]/Table3[[#This Row],[MDS Census]]</f>
        <v>4.025745699978228</v>
      </c>
      <c r="H325" s="3">
        <f>Table3[[#This Row],[Total RN Hours (w/ Admin, DON)]]/Table3[[#This Row],[MDS Census]]</f>
        <v>1.3714347920748964</v>
      </c>
      <c r="I325" s="3">
        <f>Table3[[#This Row],[RN Hours (excl. Admin, DON)]]/Table3[[#This Row],[MDS Census]]</f>
        <v>0.95231874591770094</v>
      </c>
      <c r="J325" s="3">
        <f t="shared" si="5"/>
        <v>226.83611111111111</v>
      </c>
      <c r="K325" s="3">
        <f>SUM(Table3[[#This Row],[RN Hours (excl. Admin, DON)]], Table3[[#This Row],[LPN Hours (excl. Admin)]], Table3[[#This Row],[CNA Hours]], Table3[[#This Row],[NA TR Hours]], Table3[[#This Row],[Med Aide/Tech Hours]])</f>
        <v>205.44722222222222</v>
      </c>
      <c r="L325" s="3">
        <f>SUM(Table3[[#This Row],[RN Hours (excl. Admin, DON)]:[RN DON Hours]])</f>
        <v>69.98888888888888</v>
      </c>
      <c r="M325" s="3">
        <v>48.6</v>
      </c>
      <c r="N325" s="3">
        <v>16.5</v>
      </c>
      <c r="O325" s="3">
        <v>4.8888888888888893</v>
      </c>
      <c r="P325" s="3">
        <f>SUM(Table3[[#This Row],[LPN Hours (excl. Admin)]:[LPN Admin Hours]])</f>
        <v>13.794444444444444</v>
      </c>
      <c r="Q325" s="3">
        <v>13.794444444444444</v>
      </c>
      <c r="R325" s="3">
        <v>0</v>
      </c>
      <c r="S325" s="3">
        <f>SUM(Table3[[#This Row],[CNA Hours]], Table3[[#This Row],[NA TR Hours]], Table3[[#This Row],[Med Aide/Tech Hours]])</f>
        <v>143.05277777777778</v>
      </c>
      <c r="T325" s="3">
        <v>127.59444444444445</v>
      </c>
      <c r="U325" s="3">
        <v>0</v>
      </c>
      <c r="V325" s="3">
        <v>15.458333333333334</v>
      </c>
      <c r="W325" s="3">
        <f>SUM(Table3[[#This Row],[RN Hours Contract]:[Med Aide Hours Contract]])</f>
        <v>0</v>
      </c>
      <c r="X325" s="3">
        <v>0</v>
      </c>
      <c r="Y325" s="3">
        <v>0</v>
      </c>
      <c r="Z325" s="3">
        <v>0</v>
      </c>
      <c r="AA325" s="3">
        <v>0</v>
      </c>
      <c r="AB325" s="3">
        <v>0</v>
      </c>
      <c r="AC325" s="3">
        <v>0</v>
      </c>
      <c r="AD325" s="3">
        <v>0</v>
      </c>
      <c r="AE325" s="3">
        <v>0</v>
      </c>
      <c r="AF325" t="s">
        <v>323</v>
      </c>
      <c r="AG325" s="13">
        <v>5</v>
      </c>
      <c r="AQ325"/>
    </row>
    <row r="326" spans="1:43" x14ac:dyDescent="0.2">
      <c r="A326" t="s">
        <v>352</v>
      </c>
      <c r="B326" t="s">
        <v>676</v>
      </c>
      <c r="C326" t="s">
        <v>938</v>
      </c>
      <c r="D326" t="s">
        <v>947</v>
      </c>
      <c r="E326" s="3">
        <v>92.722222222222229</v>
      </c>
      <c r="F326" s="3">
        <f>Table3[[#This Row],[Total Hours Nurse Staffing]]/Table3[[#This Row],[MDS Census]]</f>
        <v>4.7673756740563213</v>
      </c>
      <c r="G326" s="3">
        <f>Table3[[#This Row],[Total Direct Care Staff Hours]]/Table3[[#This Row],[MDS Census]]</f>
        <v>4.2914319952067101</v>
      </c>
      <c r="H326" s="3">
        <f>Table3[[#This Row],[Total RN Hours (w/ Admin, DON)]]/Table3[[#This Row],[MDS Census]]</f>
        <v>1.9573097663271419</v>
      </c>
      <c r="I326" s="3">
        <f>Table3[[#This Row],[RN Hours (excl. Admin, DON)]]/Table3[[#This Row],[MDS Census]]</f>
        <v>1.4813660874775314</v>
      </c>
      <c r="J326" s="3">
        <f t="shared" si="5"/>
        <v>442.04166666666669</v>
      </c>
      <c r="K326" s="3">
        <f>SUM(Table3[[#This Row],[RN Hours (excl. Admin, DON)]], Table3[[#This Row],[LPN Hours (excl. Admin)]], Table3[[#This Row],[CNA Hours]], Table3[[#This Row],[NA TR Hours]], Table3[[#This Row],[Med Aide/Tech Hours]])</f>
        <v>397.9111111111111</v>
      </c>
      <c r="L326" s="3">
        <f>SUM(Table3[[#This Row],[RN Hours (excl. Admin, DON)]:[RN DON Hours]])</f>
        <v>181.48611111111111</v>
      </c>
      <c r="M326" s="3">
        <v>137.35555555555555</v>
      </c>
      <c r="N326" s="3">
        <v>38.530555555555559</v>
      </c>
      <c r="O326" s="3">
        <v>5.6</v>
      </c>
      <c r="P326" s="3">
        <f>SUM(Table3[[#This Row],[LPN Hours (excl. Admin)]:[LPN Admin Hours]])</f>
        <v>11.394444444444444</v>
      </c>
      <c r="Q326" s="3">
        <v>11.394444444444444</v>
      </c>
      <c r="R326" s="3">
        <v>0</v>
      </c>
      <c r="S326" s="3">
        <f>SUM(Table3[[#This Row],[CNA Hours]], Table3[[#This Row],[NA TR Hours]], Table3[[#This Row],[Med Aide/Tech Hours]])</f>
        <v>249.16111111111113</v>
      </c>
      <c r="T326" s="3">
        <v>246.51944444444445</v>
      </c>
      <c r="U326" s="3">
        <v>0</v>
      </c>
      <c r="V326" s="3">
        <v>2.6416666666666666</v>
      </c>
      <c r="W326" s="3">
        <f>SUM(Table3[[#This Row],[RN Hours Contract]:[Med Aide Hours Contract]])</f>
        <v>0</v>
      </c>
      <c r="X326" s="3">
        <v>0</v>
      </c>
      <c r="Y326" s="3">
        <v>0</v>
      </c>
      <c r="Z326" s="3">
        <v>0</v>
      </c>
      <c r="AA326" s="3">
        <v>0</v>
      </c>
      <c r="AB326" s="3">
        <v>0</v>
      </c>
      <c r="AC326" s="3">
        <v>0</v>
      </c>
      <c r="AD326" s="3">
        <v>0</v>
      </c>
      <c r="AE326" s="3">
        <v>0</v>
      </c>
      <c r="AF326" t="s">
        <v>324</v>
      </c>
      <c r="AG326" s="13">
        <v>5</v>
      </c>
      <c r="AQ326"/>
    </row>
    <row r="327" spans="1:43" x14ac:dyDescent="0.2">
      <c r="A327" t="s">
        <v>352</v>
      </c>
      <c r="B327" t="s">
        <v>677</v>
      </c>
      <c r="C327" t="s">
        <v>939</v>
      </c>
      <c r="D327" t="s">
        <v>1004</v>
      </c>
      <c r="E327" s="3">
        <v>30.077777777777779</v>
      </c>
      <c r="F327" s="3">
        <f>Table3[[#This Row],[Total Hours Nurse Staffing]]/Table3[[#This Row],[MDS Census]]</f>
        <v>4.9466198743997039</v>
      </c>
      <c r="G327" s="3">
        <f>Table3[[#This Row],[Total Direct Care Staff Hours]]/Table3[[#This Row],[MDS Census]]</f>
        <v>4.3443849279645361</v>
      </c>
      <c r="H327" s="3">
        <f>Table3[[#This Row],[Total RN Hours (w/ Admin, DON)]]/Table3[[#This Row],[MDS Census]]</f>
        <v>1.2163834503140005</v>
      </c>
      <c r="I327" s="3">
        <f>Table3[[#This Row],[RN Hours (excl. Admin, DON)]]/Table3[[#This Row],[MDS Census]]</f>
        <v>0.61414850387883257</v>
      </c>
      <c r="J327" s="3">
        <f t="shared" si="5"/>
        <v>148.78333333333333</v>
      </c>
      <c r="K327" s="3">
        <f>SUM(Table3[[#This Row],[RN Hours (excl. Admin, DON)]], Table3[[#This Row],[LPN Hours (excl. Admin)]], Table3[[#This Row],[CNA Hours]], Table3[[#This Row],[NA TR Hours]], Table3[[#This Row],[Med Aide/Tech Hours]])</f>
        <v>130.66944444444445</v>
      </c>
      <c r="L327" s="3">
        <f>SUM(Table3[[#This Row],[RN Hours (excl. Admin, DON)]:[RN DON Hours]])</f>
        <v>36.586111111111109</v>
      </c>
      <c r="M327" s="3">
        <v>18.472222222222221</v>
      </c>
      <c r="N327" s="3">
        <v>12.780555555555555</v>
      </c>
      <c r="O327" s="3">
        <v>5.333333333333333</v>
      </c>
      <c r="P327" s="3">
        <f>SUM(Table3[[#This Row],[LPN Hours (excl. Admin)]:[LPN Admin Hours]])</f>
        <v>18.524999999999999</v>
      </c>
      <c r="Q327" s="3">
        <v>18.524999999999999</v>
      </c>
      <c r="R327" s="3">
        <v>0</v>
      </c>
      <c r="S327" s="3">
        <f>SUM(Table3[[#This Row],[CNA Hours]], Table3[[#This Row],[NA TR Hours]], Table3[[#This Row],[Med Aide/Tech Hours]])</f>
        <v>93.672222222222217</v>
      </c>
      <c r="T327" s="3">
        <v>85.375</v>
      </c>
      <c r="U327" s="3">
        <v>0</v>
      </c>
      <c r="V327" s="3">
        <v>8.2972222222222225</v>
      </c>
      <c r="W327" s="3">
        <f>SUM(Table3[[#This Row],[RN Hours Contract]:[Med Aide Hours Contract]])</f>
        <v>0</v>
      </c>
      <c r="X327" s="3">
        <v>0</v>
      </c>
      <c r="Y327" s="3">
        <v>0</v>
      </c>
      <c r="Z327" s="3">
        <v>0</v>
      </c>
      <c r="AA327" s="3">
        <v>0</v>
      </c>
      <c r="AB327" s="3">
        <v>0</v>
      </c>
      <c r="AC327" s="3">
        <v>0</v>
      </c>
      <c r="AD327" s="3">
        <v>0</v>
      </c>
      <c r="AE327" s="3">
        <v>0</v>
      </c>
      <c r="AF327" t="s">
        <v>325</v>
      </c>
      <c r="AG327" s="13">
        <v>5</v>
      </c>
      <c r="AQ327"/>
    </row>
    <row r="328" spans="1:43" x14ac:dyDescent="0.2">
      <c r="A328" t="s">
        <v>352</v>
      </c>
      <c r="B328" t="s">
        <v>678</v>
      </c>
      <c r="C328" t="s">
        <v>745</v>
      </c>
      <c r="D328" t="s">
        <v>973</v>
      </c>
      <c r="E328" s="3">
        <v>42.577777777777776</v>
      </c>
      <c r="F328" s="3">
        <f>Table3[[#This Row],[Total Hours Nurse Staffing]]/Table3[[#This Row],[MDS Census]]</f>
        <v>3.9259525052192075</v>
      </c>
      <c r="G328" s="3">
        <f>Table3[[#This Row],[Total Direct Care Staff Hours]]/Table3[[#This Row],[MDS Census]]</f>
        <v>3.6681236951983296</v>
      </c>
      <c r="H328" s="3">
        <f>Table3[[#This Row],[Total RN Hours (w/ Admin, DON)]]/Table3[[#This Row],[MDS Census]]</f>
        <v>1.5220511482254699</v>
      </c>
      <c r="I328" s="3">
        <f>Table3[[#This Row],[RN Hours (excl. Admin, DON)]]/Table3[[#This Row],[MDS Census]]</f>
        <v>1.264222338204593</v>
      </c>
      <c r="J328" s="3">
        <f t="shared" si="5"/>
        <v>167.15833333333336</v>
      </c>
      <c r="K328" s="3">
        <f>SUM(Table3[[#This Row],[RN Hours (excl. Admin, DON)]], Table3[[#This Row],[LPN Hours (excl. Admin)]], Table3[[#This Row],[CNA Hours]], Table3[[#This Row],[NA TR Hours]], Table3[[#This Row],[Med Aide/Tech Hours]])</f>
        <v>156.18055555555554</v>
      </c>
      <c r="L328" s="3">
        <f>SUM(Table3[[#This Row],[RN Hours (excl. Admin, DON)]:[RN DON Hours]])</f>
        <v>64.805555555555557</v>
      </c>
      <c r="M328" s="3">
        <v>53.827777777777776</v>
      </c>
      <c r="N328" s="3">
        <v>5.5111111111111111</v>
      </c>
      <c r="O328" s="3">
        <v>5.4666666666666668</v>
      </c>
      <c r="P328" s="3">
        <f>SUM(Table3[[#This Row],[LPN Hours (excl. Admin)]:[LPN Admin Hours]])</f>
        <v>0.69722222222222219</v>
      </c>
      <c r="Q328" s="3">
        <v>0.69722222222222219</v>
      </c>
      <c r="R328" s="3">
        <v>0</v>
      </c>
      <c r="S328" s="3">
        <f>SUM(Table3[[#This Row],[CNA Hours]], Table3[[#This Row],[NA TR Hours]], Table3[[#This Row],[Med Aide/Tech Hours]])</f>
        <v>101.65555555555557</v>
      </c>
      <c r="T328" s="3">
        <v>94.488888888888894</v>
      </c>
      <c r="U328" s="3">
        <v>0</v>
      </c>
      <c r="V328" s="3">
        <v>7.166666666666667</v>
      </c>
      <c r="W328" s="3">
        <f>SUM(Table3[[#This Row],[RN Hours Contract]:[Med Aide Hours Contract]])</f>
        <v>1.0055555555555555</v>
      </c>
      <c r="X328" s="3">
        <v>0</v>
      </c>
      <c r="Y328" s="3">
        <v>0</v>
      </c>
      <c r="Z328" s="3">
        <v>0</v>
      </c>
      <c r="AA328" s="3">
        <v>0</v>
      </c>
      <c r="AB328" s="3">
        <v>0</v>
      </c>
      <c r="AC328" s="3">
        <v>1.0055555555555555</v>
      </c>
      <c r="AD328" s="3">
        <v>0</v>
      </c>
      <c r="AE328" s="3">
        <v>0</v>
      </c>
      <c r="AF328" t="s">
        <v>326</v>
      </c>
      <c r="AG328" s="13">
        <v>5</v>
      </c>
      <c r="AQ328"/>
    </row>
    <row r="329" spans="1:43" x14ac:dyDescent="0.2">
      <c r="A329" t="s">
        <v>352</v>
      </c>
      <c r="B329" t="s">
        <v>679</v>
      </c>
      <c r="C329" t="s">
        <v>771</v>
      </c>
      <c r="D329" t="s">
        <v>982</v>
      </c>
      <c r="E329" s="3">
        <v>29.611111111111111</v>
      </c>
      <c r="F329" s="3">
        <f>Table3[[#This Row],[Total Hours Nurse Staffing]]/Table3[[#This Row],[MDS Census]]</f>
        <v>5.2779549718574108</v>
      </c>
      <c r="G329" s="3">
        <f>Table3[[#This Row],[Total Direct Care Staff Hours]]/Table3[[#This Row],[MDS Census]]</f>
        <v>4.6924953095684803</v>
      </c>
      <c r="H329" s="3">
        <f>Table3[[#This Row],[Total RN Hours (w/ Admin, DON)]]/Table3[[#This Row],[MDS Census]]</f>
        <v>1.8238273921200749</v>
      </c>
      <c r="I329" s="3">
        <f>Table3[[#This Row],[RN Hours (excl. Admin, DON)]]/Table3[[#This Row],[MDS Census]]</f>
        <v>1.2383677298311444</v>
      </c>
      <c r="J329" s="3">
        <f t="shared" si="5"/>
        <v>156.2861111111111</v>
      </c>
      <c r="K329" s="3">
        <f>SUM(Table3[[#This Row],[RN Hours (excl. Admin, DON)]], Table3[[#This Row],[LPN Hours (excl. Admin)]], Table3[[#This Row],[CNA Hours]], Table3[[#This Row],[NA TR Hours]], Table3[[#This Row],[Med Aide/Tech Hours]])</f>
        <v>138.94999999999999</v>
      </c>
      <c r="L329" s="3">
        <f>SUM(Table3[[#This Row],[RN Hours (excl. Admin, DON)]:[RN DON Hours]])</f>
        <v>54.005555555555553</v>
      </c>
      <c r="M329" s="3">
        <v>36.669444444444444</v>
      </c>
      <c r="N329" s="3">
        <v>14.536111111111111</v>
      </c>
      <c r="O329" s="3">
        <v>2.8</v>
      </c>
      <c r="P329" s="3">
        <f>SUM(Table3[[#This Row],[LPN Hours (excl. Admin)]:[LPN Admin Hours]])</f>
        <v>28.5</v>
      </c>
      <c r="Q329" s="3">
        <v>28.5</v>
      </c>
      <c r="R329" s="3">
        <v>0</v>
      </c>
      <c r="S329" s="3">
        <f>SUM(Table3[[#This Row],[CNA Hours]], Table3[[#This Row],[NA TR Hours]], Table3[[#This Row],[Med Aide/Tech Hours]])</f>
        <v>73.780555555555551</v>
      </c>
      <c r="T329" s="3">
        <v>73.780555555555551</v>
      </c>
      <c r="U329" s="3">
        <v>0</v>
      </c>
      <c r="V329" s="3">
        <v>0</v>
      </c>
      <c r="W329" s="3">
        <f>SUM(Table3[[#This Row],[RN Hours Contract]:[Med Aide Hours Contract]])</f>
        <v>0</v>
      </c>
      <c r="X329" s="3">
        <v>0</v>
      </c>
      <c r="Y329" s="3">
        <v>0</v>
      </c>
      <c r="Z329" s="3">
        <v>0</v>
      </c>
      <c r="AA329" s="3">
        <v>0</v>
      </c>
      <c r="AB329" s="3">
        <v>0</v>
      </c>
      <c r="AC329" s="3">
        <v>0</v>
      </c>
      <c r="AD329" s="3">
        <v>0</v>
      </c>
      <c r="AE329" s="3">
        <v>0</v>
      </c>
      <c r="AF329" t="s">
        <v>327</v>
      </c>
      <c r="AG329" s="13">
        <v>5</v>
      </c>
      <c r="AQ329"/>
    </row>
    <row r="330" spans="1:43" x14ac:dyDescent="0.2">
      <c r="A330" t="s">
        <v>352</v>
      </c>
      <c r="B330" t="s">
        <v>680</v>
      </c>
      <c r="C330" t="s">
        <v>749</v>
      </c>
      <c r="D330" t="s">
        <v>975</v>
      </c>
      <c r="E330" s="3">
        <v>61.111111111111114</v>
      </c>
      <c r="F330" s="3">
        <f>Table3[[#This Row],[Total Hours Nurse Staffing]]/Table3[[#This Row],[MDS Census]]</f>
        <v>5.1377272727272727</v>
      </c>
      <c r="G330" s="3">
        <f>Table3[[#This Row],[Total Direct Care Staff Hours]]/Table3[[#This Row],[MDS Census]]</f>
        <v>4.6920000000000002</v>
      </c>
      <c r="H330" s="3">
        <f>Table3[[#This Row],[Total RN Hours (w/ Admin, DON)]]/Table3[[#This Row],[MDS Census]]</f>
        <v>1.9923636363636366</v>
      </c>
      <c r="I330" s="3">
        <f>Table3[[#This Row],[RN Hours (excl. Admin, DON)]]/Table3[[#This Row],[MDS Census]]</f>
        <v>1.5466363636363636</v>
      </c>
      <c r="J330" s="3">
        <f t="shared" si="5"/>
        <v>313.97222222222223</v>
      </c>
      <c r="K330" s="3">
        <f>SUM(Table3[[#This Row],[RN Hours (excl. Admin, DON)]], Table3[[#This Row],[LPN Hours (excl. Admin)]], Table3[[#This Row],[CNA Hours]], Table3[[#This Row],[NA TR Hours]], Table3[[#This Row],[Med Aide/Tech Hours]])</f>
        <v>286.73333333333335</v>
      </c>
      <c r="L330" s="3">
        <f>SUM(Table3[[#This Row],[RN Hours (excl. Admin, DON)]:[RN DON Hours]])</f>
        <v>121.75555555555557</v>
      </c>
      <c r="M330" s="3">
        <v>94.516666666666666</v>
      </c>
      <c r="N330" s="3">
        <v>22.438888888888908</v>
      </c>
      <c r="O330" s="3">
        <v>4.8</v>
      </c>
      <c r="P330" s="3">
        <f>SUM(Table3[[#This Row],[LPN Hours (excl. Admin)]:[LPN Admin Hours]])</f>
        <v>15.313888888888888</v>
      </c>
      <c r="Q330" s="3">
        <v>15.313888888888888</v>
      </c>
      <c r="R330" s="3">
        <v>0</v>
      </c>
      <c r="S330" s="3">
        <f>SUM(Table3[[#This Row],[CNA Hours]], Table3[[#This Row],[NA TR Hours]], Table3[[#This Row],[Med Aide/Tech Hours]])</f>
        <v>176.90277777777777</v>
      </c>
      <c r="T330" s="3">
        <v>176.90277777777777</v>
      </c>
      <c r="U330" s="3">
        <v>0</v>
      </c>
      <c r="V330" s="3">
        <v>0</v>
      </c>
      <c r="W330" s="3">
        <f>SUM(Table3[[#This Row],[RN Hours Contract]:[Med Aide Hours Contract]])</f>
        <v>0</v>
      </c>
      <c r="X330" s="3">
        <v>0</v>
      </c>
      <c r="Y330" s="3">
        <v>0</v>
      </c>
      <c r="Z330" s="3">
        <v>0</v>
      </c>
      <c r="AA330" s="3">
        <v>0</v>
      </c>
      <c r="AB330" s="3">
        <v>0</v>
      </c>
      <c r="AC330" s="3">
        <v>0</v>
      </c>
      <c r="AD330" s="3">
        <v>0</v>
      </c>
      <c r="AE330" s="3">
        <v>0</v>
      </c>
      <c r="AF330" t="s">
        <v>328</v>
      </c>
      <c r="AG330" s="13">
        <v>5</v>
      </c>
      <c r="AQ330"/>
    </row>
    <row r="331" spans="1:43" x14ac:dyDescent="0.2">
      <c r="A331" t="s">
        <v>352</v>
      </c>
      <c r="B331" t="s">
        <v>681</v>
      </c>
      <c r="C331" t="s">
        <v>744</v>
      </c>
      <c r="D331" t="s">
        <v>975</v>
      </c>
      <c r="E331" s="3">
        <v>257.2</v>
      </c>
      <c r="F331" s="3">
        <f>Table3[[#This Row],[Total Hours Nurse Staffing]]/Table3[[#This Row],[MDS Census]]</f>
        <v>6.8684659581821323</v>
      </c>
      <c r="G331" s="3">
        <f>Table3[[#This Row],[Total Direct Care Staff Hours]]/Table3[[#This Row],[MDS Census]]</f>
        <v>6.5779656989804733</v>
      </c>
      <c r="H331" s="3">
        <f>Table3[[#This Row],[Total RN Hours (w/ Admin, DON)]]/Table3[[#This Row],[MDS Census]]</f>
        <v>1.206346120615172</v>
      </c>
      <c r="I331" s="3">
        <f>Table3[[#This Row],[RN Hours (excl. Admin, DON)]]/Table3[[#This Row],[MDS Census]]</f>
        <v>0.91584586141351298</v>
      </c>
      <c r="J331" s="3">
        <f t="shared" si="5"/>
        <v>1766.5694444444443</v>
      </c>
      <c r="K331" s="3">
        <f>SUM(Table3[[#This Row],[RN Hours (excl. Admin, DON)]], Table3[[#This Row],[LPN Hours (excl. Admin)]], Table3[[#This Row],[CNA Hours]], Table3[[#This Row],[NA TR Hours]], Table3[[#This Row],[Med Aide/Tech Hours]])</f>
        <v>1691.8527777777776</v>
      </c>
      <c r="L331" s="3">
        <f>SUM(Table3[[#This Row],[RN Hours (excl. Admin, DON)]:[RN DON Hours]])</f>
        <v>310.27222222222224</v>
      </c>
      <c r="M331" s="3">
        <v>235.55555555555554</v>
      </c>
      <c r="N331" s="3">
        <v>69.827777777777783</v>
      </c>
      <c r="O331" s="3">
        <v>4.8888888888888893</v>
      </c>
      <c r="P331" s="3">
        <f>SUM(Table3[[#This Row],[LPN Hours (excl. Admin)]:[LPN Admin Hours]])</f>
        <v>330.51111111111112</v>
      </c>
      <c r="Q331" s="3">
        <v>330.51111111111112</v>
      </c>
      <c r="R331" s="3">
        <v>0</v>
      </c>
      <c r="S331" s="3">
        <f>SUM(Table3[[#This Row],[CNA Hours]], Table3[[#This Row],[NA TR Hours]], Table3[[#This Row],[Med Aide/Tech Hours]])</f>
        <v>1125.786111111111</v>
      </c>
      <c r="T331" s="3">
        <v>1125.786111111111</v>
      </c>
      <c r="U331" s="3">
        <v>0</v>
      </c>
      <c r="V331" s="3">
        <v>0</v>
      </c>
      <c r="W331" s="3">
        <f>SUM(Table3[[#This Row],[RN Hours Contract]:[Med Aide Hours Contract]])</f>
        <v>0</v>
      </c>
      <c r="X331" s="3">
        <v>0</v>
      </c>
      <c r="Y331" s="3">
        <v>0</v>
      </c>
      <c r="Z331" s="3">
        <v>0</v>
      </c>
      <c r="AA331" s="3">
        <v>0</v>
      </c>
      <c r="AB331" s="3">
        <v>0</v>
      </c>
      <c r="AC331" s="3">
        <v>0</v>
      </c>
      <c r="AD331" s="3">
        <v>0</v>
      </c>
      <c r="AE331" s="3">
        <v>0</v>
      </c>
      <c r="AF331" t="s">
        <v>329</v>
      </c>
      <c r="AG331" s="13">
        <v>5</v>
      </c>
      <c r="AQ331"/>
    </row>
    <row r="332" spans="1:43" x14ac:dyDescent="0.2">
      <c r="A332" t="s">
        <v>352</v>
      </c>
      <c r="B332" t="s">
        <v>682</v>
      </c>
      <c r="C332" t="s">
        <v>940</v>
      </c>
      <c r="D332" t="s">
        <v>975</v>
      </c>
      <c r="E332" s="3">
        <v>24.055555555555557</v>
      </c>
      <c r="F332" s="3">
        <f>Table3[[#This Row],[Total Hours Nurse Staffing]]/Table3[[#This Row],[MDS Census]]</f>
        <v>5.5513856812933033</v>
      </c>
      <c r="G332" s="3">
        <f>Table3[[#This Row],[Total Direct Care Staff Hours]]/Table3[[#This Row],[MDS Census]]</f>
        <v>5.0525404157043878</v>
      </c>
      <c r="H332" s="3">
        <f>Table3[[#This Row],[Total RN Hours (w/ Admin, DON)]]/Table3[[#This Row],[MDS Census]]</f>
        <v>1.7907621247113166</v>
      </c>
      <c r="I332" s="3">
        <f>Table3[[#This Row],[RN Hours (excl. Admin, DON)]]/Table3[[#This Row],[MDS Census]]</f>
        <v>1.2919168591224017</v>
      </c>
      <c r="J332" s="3">
        <f t="shared" si="5"/>
        <v>133.54166666666669</v>
      </c>
      <c r="K332" s="3">
        <f>SUM(Table3[[#This Row],[RN Hours (excl. Admin, DON)]], Table3[[#This Row],[LPN Hours (excl. Admin)]], Table3[[#This Row],[CNA Hours]], Table3[[#This Row],[NA TR Hours]], Table3[[#This Row],[Med Aide/Tech Hours]])</f>
        <v>121.54166666666667</v>
      </c>
      <c r="L332" s="3">
        <f>SUM(Table3[[#This Row],[RN Hours (excl. Admin, DON)]:[RN DON Hours]])</f>
        <v>43.077777777777783</v>
      </c>
      <c r="M332" s="3">
        <v>31.077777777777779</v>
      </c>
      <c r="N332" s="3">
        <v>6.4</v>
      </c>
      <c r="O332" s="3">
        <v>5.6</v>
      </c>
      <c r="P332" s="3">
        <f>SUM(Table3[[#This Row],[LPN Hours (excl. Admin)]:[LPN Admin Hours]])</f>
        <v>0.125</v>
      </c>
      <c r="Q332" s="3">
        <v>0.125</v>
      </c>
      <c r="R332" s="3">
        <v>0</v>
      </c>
      <c r="S332" s="3">
        <f>SUM(Table3[[#This Row],[CNA Hours]], Table3[[#This Row],[NA TR Hours]], Table3[[#This Row],[Med Aide/Tech Hours]])</f>
        <v>90.338888888888889</v>
      </c>
      <c r="T332" s="3">
        <v>75.87777777777778</v>
      </c>
      <c r="U332" s="3">
        <v>0</v>
      </c>
      <c r="V332" s="3">
        <v>14.46111111111111</v>
      </c>
      <c r="W332" s="3">
        <f>SUM(Table3[[#This Row],[RN Hours Contract]:[Med Aide Hours Contract]])</f>
        <v>0</v>
      </c>
      <c r="X332" s="3">
        <v>0</v>
      </c>
      <c r="Y332" s="3">
        <v>0</v>
      </c>
      <c r="Z332" s="3">
        <v>0</v>
      </c>
      <c r="AA332" s="3">
        <v>0</v>
      </c>
      <c r="AB332" s="3">
        <v>0</v>
      </c>
      <c r="AC332" s="3">
        <v>0</v>
      </c>
      <c r="AD332" s="3">
        <v>0</v>
      </c>
      <c r="AE332" s="3">
        <v>0</v>
      </c>
      <c r="AF332" t="s">
        <v>330</v>
      </c>
      <c r="AG332" s="13">
        <v>5</v>
      </c>
      <c r="AQ332"/>
    </row>
    <row r="333" spans="1:43" x14ac:dyDescent="0.2">
      <c r="A333" t="s">
        <v>352</v>
      </c>
      <c r="B333" t="s">
        <v>683</v>
      </c>
      <c r="C333" t="s">
        <v>773</v>
      </c>
      <c r="D333" t="s">
        <v>971</v>
      </c>
      <c r="E333" s="3">
        <v>18.955555555555556</v>
      </c>
      <c r="F333" s="3">
        <f>Table3[[#This Row],[Total Hours Nurse Staffing]]/Table3[[#This Row],[MDS Census]]</f>
        <v>7.7869284876905036</v>
      </c>
      <c r="G333" s="3">
        <f>Table3[[#This Row],[Total Direct Care Staff Hours]]/Table3[[#This Row],[MDS Census]]</f>
        <v>6.7974794841735049</v>
      </c>
      <c r="H333" s="3">
        <f>Table3[[#This Row],[Total RN Hours (w/ Admin, DON)]]/Table3[[#This Row],[MDS Census]]</f>
        <v>4.9300996483001169</v>
      </c>
      <c r="I333" s="3">
        <f>Table3[[#This Row],[RN Hours (excl. Admin, DON)]]/Table3[[#This Row],[MDS Census]]</f>
        <v>3.9406506447831182</v>
      </c>
      <c r="J333" s="3">
        <f t="shared" si="5"/>
        <v>147.60555555555555</v>
      </c>
      <c r="K333" s="3">
        <f>SUM(Table3[[#This Row],[RN Hours (excl. Admin, DON)]], Table3[[#This Row],[LPN Hours (excl. Admin)]], Table3[[#This Row],[CNA Hours]], Table3[[#This Row],[NA TR Hours]], Table3[[#This Row],[Med Aide/Tech Hours]])</f>
        <v>128.85</v>
      </c>
      <c r="L333" s="3">
        <f>SUM(Table3[[#This Row],[RN Hours (excl. Admin, DON)]:[RN DON Hours]])</f>
        <v>93.452777777777769</v>
      </c>
      <c r="M333" s="3">
        <v>74.697222222222223</v>
      </c>
      <c r="N333" s="3">
        <v>13.244444444444444</v>
      </c>
      <c r="O333" s="3">
        <v>5.5111111111111111</v>
      </c>
      <c r="P333" s="3">
        <f>SUM(Table3[[#This Row],[LPN Hours (excl. Admin)]:[LPN Admin Hours]])</f>
        <v>0</v>
      </c>
      <c r="Q333" s="3">
        <v>0</v>
      </c>
      <c r="R333" s="3">
        <v>0</v>
      </c>
      <c r="S333" s="3">
        <f>SUM(Table3[[#This Row],[CNA Hours]], Table3[[#This Row],[NA TR Hours]], Table3[[#This Row],[Med Aide/Tech Hours]])</f>
        <v>54.152777777777779</v>
      </c>
      <c r="T333" s="3">
        <v>54.152777777777779</v>
      </c>
      <c r="U333" s="3">
        <v>0</v>
      </c>
      <c r="V333" s="3">
        <v>0</v>
      </c>
      <c r="W333" s="3">
        <f>SUM(Table3[[#This Row],[RN Hours Contract]:[Med Aide Hours Contract]])</f>
        <v>0</v>
      </c>
      <c r="X333" s="3">
        <v>0</v>
      </c>
      <c r="Y333" s="3">
        <v>0</v>
      </c>
      <c r="Z333" s="3">
        <v>0</v>
      </c>
      <c r="AA333" s="3">
        <v>0</v>
      </c>
      <c r="AB333" s="3">
        <v>0</v>
      </c>
      <c r="AC333" s="3">
        <v>0</v>
      </c>
      <c r="AD333" s="3">
        <v>0</v>
      </c>
      <c r="AE333" s="3">
        <v>0</v>
      </c>
      <c r="AF333" t="s">
        <v>331</v>
      </c>
      <c r="AG333" s="13">
        <v>5</v>
      </c>
      <c r="AQ333"/>
    </row>
    <row r="334" spans="1:43" x14ac:dyDescent="0.2">
      <c r="A334" t="s">
        <v>352</v>
      </c>
      <c r="B334" t="s">
        <v>684</v>
      </c>
      <c r="C334" t="s">
        <v>721</v>
      </c>
      <c r="D334" t="s">
        <v>975</v>
      </c>
      <c r="E334" s="3">
        <v>41.988888888888887</v>
      </c>
      <c r="F334" s="3">
        <f>Table3[[#This Row],[Total Hours Nurse Staffing]]/Table3[[#This Row],[MDS Census]]</f>
        <v>5.9881582429214086</v>
      </c>
      <c r="G334" s="3">
        <f>Table3[[#This Row],[Total Direct Care Staff Hours]]/Table3[[#This Row],[MDS Census]]</f>
        <v>5.5142233395078062</v>
      </c>
      <c r="H334" s="3">
        <f>Table3[[#This Row],[Total RN Hours (w/ Admin, DON)]]/Table3[[#This Row],[MDS Census]]</f>
        <v>2.923260121725324</v>
      </c>
      <c r="I334" s="3">
        <f>Table3[[#This Row],[RN Hours (excl. Admin, DON)]]/Table3[[#This Row],[MDS Census]]</f>
        <v>2.4493252183117229</v>
      </c>
      <c r="J334" s="3">
        <f t="shared" si="5"/>
        <v>251.43611111111113</v>
      </c>
      <c r="K334" s="3">
        <f>SUM(Table3[[#This Row],[RN Hours (excl. Admin, DON)]], Table3[[#This Row],[LPN Hours (excl. Admin)]], Table3[[#This Row],[CNA Hours]], Table3[[#This Row],[NA TR Hours]], Table3[[#This Row],[Med Aide/Tech Hours]])</f>
        <v>231.5361111111111</v>
      </c>
      <c r="L334" s="3">
        <f>SUM(Table3[[#This Row],[RN Hours (excl. Admin, DON)]:[RN DON Hours]])</f>
        <v>122.74444444444444</v>
      </c>
      <c r="M334" s="3">
        <v>102.84444444444445</v>
      </c>
      <c r="N334" s="3">
        <v>14.477777777777778</v>
      </c>
      <c r="O334" s="3">
        <v>5.4222222222222225</v>
      </c>
      <c r="P334" s="3">
        <f>SUM(Table3[[#This Row],[LPN Hours (excl. Admin)]:[LPN Admin Hours]])</f>
        <v>25.024999999999999</v>
      </c>
      <c r="Q334" s="3">
        <v>25.024999999999999</v>
      </c>
      <c r="R334" s="3">
        <v>0</v>
      </c>
      <c r="S334" s="3">
        <f>SUM(Table3[[#This Row],[CNA Hours]], Table3[[#This Row],[NA TR Hours]], Table3[[#This Row],[Med Aide/Tech Hours]])</f>
        <v>103.66666666666667</v>
      </c>
      <c r="T334" s="3">
        <v>103.66666666666667</v>
      </c>
      <c r="U334" s="3">
        <v>0</v>
      </c>
      <c r="V334" s="3">
        <v>0</v>
      </c>
      <c r="W334" s="3">
        <f>SUM(Table3[[#This Row],[RN Hours Contract]:[Med Aide Hours Contract]])</f>
        <v>0</v>
      </c>
      <c r="X334" s="3">
        <v>0</v>
      </c>
      <c r="Y334" s="3">
        <v>0</v>
      </c>
      <c r="Z334" s="3">
        <v>0</v>
      </c>
      <c r="AA334" s="3">
        <v>0</v>
      </c>
      <c r="AB334" s="3">
        <v>0</v>
      </c>
      <c r="AC334" s="3">
        <v>0</v>
      </c>
      <c r="AD334" s="3">
        <v>0</v>
      </c>
      <c r="AE334" s="3">
        <v>0</v>
      </c>
      <c r="AF334" t="s">
        <v>332</v>
      </c>
      <c r="AG334" s="13">
        <v>5</v>
      </c>
      <c r="AQ334"/>
    </row>
    <row r="335" spans="1:43" x14ac:dyDescent="0.2">
      <c r="A335" t="s">
        <v>352</v>
      </c>
      <c r="B335" t="s">
        <v>685</v>
      </c>
      <c r="C335" t="s">
        <v>745</v>
      </c>
      <c r="D335" t="s">
        <v>973</v>
      </c>
      <c r="E335" s="3">
        <v>58.477777777777774</v>
      </c>
      <c r="F335" s="3">
        <f>Table3[[#This Row],[Total Hours Nurse Staffing]]/Table3[[#This Row],[MDS Census]]</f>
        <v>5.7938609158274748</v>
      </c>
      <c r="G335" s="3">
        <f>Table3[[#This Row],[Total Direct Care Staff Hours]]/Table3[[#This Row],[MDS Census]]</f>
        <v>5.3675375261257843</v>
      </c>
      <c r="H335" s="3">
        <f>Table3[[#This Row],[Total RN Hours (w/ Admin, DON)]]/Table3[[#This Row],[MDS Census]]</f>
        <v>0.79695420862625888</v>
      </c>
      <c r="I335" s="3">
        <f>Table3[[#This Row],[RN Hours (excl. Admin, DON)]]/Table3[[#This Row],[MDS Census]]</f>
        <v>0.37063081892456778</v>
      </c>
      <c r="J335" s="3">
        <f t="shared" si="5"/>
        <v>338.81211111111111</v>
      </c>
      <c r="K335" s="3">
        <f>SUM(Table3[[#This Row],[RN Hours (excl. Admin, DON)]], Table3[[#This Row],[LPN Hours (excl. Admin)]], Table3[[#This Row],[CNA Hours]], Table3[[#This Row],[NA TR Hours]], Table3[[#This Row],[Med Aide/Tech Hours]])</f>
        <v>313.88166666666666</v>
      </c>
      <c r="L335" s="3">
        <f>SUM(Table3[[#This Row],[RN Hours (excl. Admin, DON)]:[RN DON Hours]])</f>
        <v>46.604111111111116</v>
      </c>
      <c r="M335" s="3">
        <v>21.673666666666669</v>
      </c>
      <c r="N335" s="3">
        <v>19.847111111111108</v>
      </c>
      <c r="O335" s="3">
        <v>5.083333333333333</v>
      </c>
      <c r="P335" s="3">
        <f>SUM(Table3[[#This Row],[LPN Hours (excl. Admin)]:[LPN Admin Hours]])</f>
        <v>52.750444444444447</v>
      </c>
      <c r="Q335" s="3">
        <v>52.750444444444447</v>
      </c>
      <c r="R335" s="3">
        <v>0</v>
      </c>
      <c r="S335" s="3">
        <f>SUM(Table3[[#This Row],[CNA Hours]], Table3[[#This Row],[NA TR Hours]], Table3[[#This Row],[Med Aide/Tech Hours]])</f>
        <v>239.45755555555556</v>
      </c>
      <c r="T335" s="3">
        <v>239.37144444444445</v>
      </c>
      <c r="U335" s="3">
        <v>0</v>
      </c>
      <c r="V335" s="3">
        <v>8.611111111111111E-2</v>
      </c>
      <c r="W335" s="3">
        <f>SUM(Table3[[#This Row],[RN Hours Contract]:[Med Aide Hours Contract]])</f>
        <v>0</v>
      </c>
      <c r="X335" s="3">
        <v>0</v>
      </c>
      <c r="Y335" s="3">
        <v>0</v>
      </c>
      <c r="Z335" s="3">
        <v>0</v>
      </c>
      <c r="AA335" s="3">
        <v>0</v>
      </c>
      <c r="AB335" s="3">
        <v>0</v>
      </c>
      <c r="AC335" s="3">
        <v>0</v>
      </c>
      <c r="AD335" s="3">
        <v>0</v>
      </c>
      <c r="AE335" s="3">
        <v>0</v>
      </c>
      <c r="AF335" t="s">
        <v>333</v>
      </c>
      <c r="AG335" s="13">
        <v>5</v>
      </c>
      <c r="AQ335"/>
    </row>
    <row r="336" spans="1:43" x14ac:dyDescent="0.2">
      <c r="A336" t="s">
        <v>352</v>
      </c>
      <c r="B336" t="s">
        <v>686</v>
      </c>
      <c r="C336" t="s">
        <v>738</v>
      </c>
      <c r="D336" t="s">
        <v>981</v>
      </c>
      <c r="E336" s="3">
        <v>31.9</v>
      </c>
      <c r="F336" s="3">
        <f>Table3[[#This Row],[Total Hours Nurse Staffing]]/Table3[[#This Row],[MDS Census]]</f>
        <v>6.2671438523162664</v>
      </c>
      <c r="G336" s="3">
        <f>Table3[[#This Row],[Total Direct Care Staff Hours]]/Table3[[#This Row],[MDS Census]]</f>
        <v>5.5160606060606066</v>
      </c>
      <c r="H336" s="3">
        <f>Table3[[#This Row],[Total RN Hours (w/ Admin, DON)]]/Table3[[#This Row],[MDS Census]]</f>
        <v>2.0141100661790317</v>
      </c>
      <c r="I336" s="3">
        <f>Table3[[#This Row],[RN Hours (excl. Admin, DON)]]/Table3[[#This Row],[MDS Census]]</f>
        <v>1.286276558690352</v>
      </c>
      <c r="J336" s="3">
        <f t="shared" si="5"/>
        <v>199.9218888888889</v>
      </c>
      <c r="K336" s="3">
        <f>SUM(Table3[[#This Row],[RN Hours (excl. Admin, DON)]], Table3[[#This Row],[LPN Hours (excl. Admin)]], Table3[[#This Row],[CNA Hours]], Table3[[#This Row],[NA TR Hours]], Table3[[#This Row],[Med Aide/Tech Hours]])</f>
        <v>175.96233333333333</v>
      </c>
      <c r="L336" s="3">
        <f>SUM(Table3[[#This Row],[RN Hours (excl. Admin, DON)]:[RN DON Hours]])</f>
        <v>64.25011111111111</v>
      </c>
      <c r="M336" s="3">
        <v>41.032222222222224</v>
      </c>
      <c r="N336" s="3">
        <v>18.695666666666668</v>
      </c>
      <c r="O336" s="3">
        <v>4.5222222222222221</v>
      </c>
      <c r="P336" s="3">
        <f>SUM(Table3[[#This Row],[LPN Hours (excl. Admin)]:[LPN Admin Hours]])</f>
        <v>38.903777777777783</v>
      </c>
      <c r="Q336" s="3">
        <v>38.162111111111116</v>
      </c>
      <c r="R336" s="3">
        <v>0.7416666666666667</v>
      </c>
      <c r="S336" s="3">
        <f>SUM(Table3[[#This Row],[CNA Hours]], Table3[[#This Row],[NA TR Hours]], Table3[[#This Row],[Med Aide/Tech Hours]])</f>
        <v>96.768000000000001</v>
      </c>
      <c r="T336" s="3">
        <v>95.542666666666662</v>
      </c>
      <c r="U336" s="3">
        <v>0</v>
      </c>
      <c r="V336" s="3">
        <v>1.2253333333333334</v>
      </c>
      <c r="W336" s="3">
        <f>SUM(Table3[[#This Row],[RN Hours Contract]:[Med Aide Hours Contract]])</f>
        <v>17.677777777777777</v>
      </c>
      <c r="X336" s="3">
        <v>5.4333333333333336</v>
      </c>
      <c r="Y336" s="3">
        <v>0</v>
      </c>
      <c r="Z336" s="3">
        <v>2.3888888888888888</v>
      </c>
      <c r="AA336" s="3">
        <v>0</v>
      </c>
      <c r="AB336" s="3">
        <v>0</v>
      </c>
      <c r="AC336" s="3">
        <v>9.8555555555555561</v>
      </c>
      <c r="AD336" s="3">
        <v>0</v>
      </c>
      <c r="AE336" s="3">
        <v>0</v>
      </c>
      <c r="AF336" t="s">
        <v>334</v>
      </c>
      <c r="AG336" s="13">
        <v>5</v>
      </c>
      <c r="AQ336"/>
    </row>
    <row r="337" spans="1:43" x14ac:dyDescent="0.2">
      <c r="A337" t="s">
        <v>352</v>
      </c>
      <c r="B337" t="s">
        <v>687</v>
      </c>
      <c r="C337" t="s">
        <v>721</v>
      </c>
      <c r="D337" t="s">
        <v>975</v>
      </c>
      <c r="E337" s="3">
        <v>35.788888888888891</v>
      </c>
      <c r="F337" s="3">
        <f>Table3[[#This Row],[Total Hours Nurse Staffing]]/Table3[[#This Row],[MDS Census]]</f>
        <v>5.5731853461657872</v>
      </c>
      <c r="G337" s="3">
        <f>Table3[[#This Row],[Total Direct Care Staff Hours]]/Table3[[#This Row],[MDS Census]]</f>
        <v>5.1504905308910267</v>
      </c>
      <c r="H337" s="3">
        <f>Table3[[#This Row],[Total RN Hours (w/ Admin, DON)]]/Table3[[#This Row],[MDS Census]]</f>
        <v>1.1896150263893202</v>
      </c>
      <c r="I337" s="3">
        <f>Table3[[#This Row],[RN Hours (excl. Admin, DON)]]/Table3[[#This Row],[MDS Census]]</f>
        <v>0.76692021111456066</v>
      </c>
      <c r="J337" s="3">
        <f t="shared" ref="J337:J353" si="6">SUM(L337,P337,S337)</f>
        <v>199.45811111111112</v>
      </c>
      <c r="K337" s="3">
        <f>SUM(Table3[[#This Row],[RN Hours (excl. Admin, DON)]], Table3[[#This Row],[LPN Hours (excl. Admin)]], Table3[[#This Row],[CNA Hours]], Table3[[#This Row],[NA TR Hours]], Table3[[#This Row],[Med Aide/Tech Hours]])</f>
        <v>184.33033333333333</v>
      </c>
      <c r="L337" s="3">
        <f>SUM(Table3[[#This Row],[RN Hours (excl. Admin, DON)]:[RN DON Hours]])</f>
        <v>42.575000000000003</v>
      </c>
      <c r="M337" s="3">
        <v>27.447222222222223</v>
      </c>
      <c r="N337" s="3">
        <v>9.6166666666666671</v>
      </c>
      <c r="O337" s="3">
        <v>5.5111111111111111</v>
      </c>
      <c r="P337" s="3">
        <f>SUM(Table3[[#This Row],[LPN Hours (excl. Admin)]:[LPN Admin Hours]])</f>
        <v>38.076777777777778</v>
      </c>
      <c r="Q337" s="3">
        <v>38.076777777777778</v>
      </c>
      <c r="R337" s="3">
        <v>0</v>
      </c>
      <c r="S337" s="3">
        <f>SUM(Table3[[#This Row],[CNA Hours]], Table3[[#This Row],[NA TR Hours]], Table3[[#This Row],[Med Aide/Tech Hours]])</f>
        <v>118.80633333333333</v>
      </c>
      <c r="T337" s="3">
        <v>118.80633333333333</v>
      </c>
      <c r="U337" s="3">
        <v>0</v>
      </c>
      <c r="V337" s="3">
        <v>0</v>
      </c>
      <c r="W337" s="3">
        <f>SUM(Table3[[#This Row],[RN Hours Contract]:[Med Aide Hours Contract]])</f>
        <v>0</v>
      </c>
      <c r="X337" s="3">
        <v>0</v>
      </c>
      <c r="Y337" s="3">
        <v>0</v>
      </c>
      <c r="Z337" s="3">
        <v>0</v>
      </c>
      <c r="AA337" s="3">
        <v>0</v>
      </c>
      <c r="AB337" s="3">
        <v>0</v>
      </c>
      <c r="AC337" s="3">
        <v>0</v>
      </c>
      <c r="AD337" s="3">
        <v>0</v>
      </c>
      <c r="AE337" s="3">
        <v>0</v>
      </c>
      <c r="AF337" t="s">
        <v>335</v>
      </c>
      <c r="AG337" s="13">
        <v>5</v>
      </c>
      <c r="AQ337"/>
    </row>
    <row r="338" spans="1:43" x14ac:dyDescent="0.2">
      <c r="A338" t="s">
        <v>352</v>
      </c>
      <c r="B338" t="s">
        <v>688</v>
      </c>
      <c r="C338" t="s">
        <v>941</v>
      </c>
      <c r="D338" t="s">
        <v>955</v>
      </c>
      <c r="E338" s="3">
        <v>58.255555555555553</v>
      </c>
      <c r="F338" s="3">
        <f>Table3[[#This Row],[Total Hours Nurse Staffing]]/Table3[[#This Row],[MDS Census]]</f>
        <v>4.9780659927522413</v>
      </c>
      <c r="G338" s="3">
        <f>Table3[[#This Row],[Total Direct Care Staff Hours]]/Table3[[#This Row],[MDS Census]]</f>
        <v>4.6611195880221254</v>
      </c>
      <c r="H338" s="3">
        <f>Table3[[#This Row],[Total RN Hours (w/ Admin, DON)]]/Table3[[#This Row],[MDS Census]]</f>
        <v>1.6670322334541294</v>
      </c>
      <c r="I338" s="3">
        <f>Table3[[#This Row],[RN Hours (excl. Admin, DON)]]/Table3[[#This Row],[MDS Census]]</f>
        <v>1.3500858287240132</v>
      </c>
      <c r="J338" s="3">
        <f t="shared" si="6"/>
        <v>290</v>
      </c>
      <c r="K338" s="3">
        <f>SUM(Table3[[#This Row],[RN Hours (excl. Admin, DON)]], Table3[[#This Row],[LPN Hours (excl. Admin)]], Table3[[#This Row],[CNA Hours]], Table3[[#This Row],[NA TR Hours]], Table3[[#This Row],[Med Aide/Tech Hours]])</f>
        <v>271.53611111111115</v>
      </c>
      <c r="L338" s="3">
        <f>SUM(Table3[[#This Row],[RN Hours (excl. Admin, DON)]:[RN DON Hours]])</f>
        <v>97.113888888888894</v>
      </c>
      <c r="M338" s="3">
        <v>78.650000000000006</v>
      </c>
      <c r="N338" s="3">
        <v>14.552777777777777</v>
      </c>
      <c r="O338" s="3">
        <v>3.911111111111111</v>
      </c>
      <c r="P338" s="3">
        <f>SUM(Table3[[#This Row],[LPN Hours (excl. Admin)]:[LPN Admin Hours]])</f>
        <v>21.752777777777776</v>
      </c>
      <c r="Q338" s="3">
        <v>21.752777777777776</v>
      </c>
      <c r="R338" s="3">
        <v>0</v>
      </c>
      <c r="S338" s="3">
        <f>SUM(Table3[[#This Row],[CNA Hours]], Table3[[#This Row],[NA TR Hours]], Table3[[#This Row],[Med Aide/Tech Hours]])</f>
        <v>171.13333333333333</v>
      </c>
      <c r="T338" s="3">
        <v>162.45833333333334</v>
      </c>
      <c r="U338" s="3">
        <v>3.286111111111111</v>
      </c>
      <c r="V338" s="3">
        <v>5.3888888888888893</v>
      </c>
      <c r="W338" s="3">
        <f>SUM(Table3[[#This Row],[RN Hours Contract]:[Med Aide Hours Contract]])</f>
        <v>0</v>
      </c>
      <c r="X338" s="3">
        <v>0</v>
      </c>
      <c r="Y338" s="3">
        <v>0</v>
      </c>
      <c r="Z338" s="3">
        <v>0</v>
      </c>
      <c r="AA338" s="3">
        <v>0</v>
      </c>
      <c r="AB338" s="3">
        <v>0</v>
      </c>
      <c r="AC338" s="3">
        <v>0</v>
      </c>
      <c r="AD338" s="3">
        <v>0</v>
      </c>
      <c r="AE338" s="3">
        <v>0</v>
      </c>
      <c r="AF338" t="s">
        <v>336</v>
      </c>
      <c r="AG338" s="13">
        <v>5</v>
      </c>
      <c r="AQ338"/>
    </row>
    <row r="339" spans="1:43" x14ac:dyDescent="0.2">
      <c r="A339" t="s">
        <v>352</v>
      </c>
      <c r="B339" t="s">
        <v>689</v>
      </c>
      <c r="C339" t="s">
        <v>942</v>
      </c>
      <c r="D339" t="s">
        <v>975</v>
      </c>
      <c r="E339" s="3">
        <v>85.766666666666666</v>
      </c>
      <c r="F339" s="3">
        <f>Table3[[#This Row],[Total Hours Nurse Staffing]]/Table3[[#This Row],[MDS Census]]</f>
        <v>3.4416724964373624</v>
      </c>
      <c r="G339" s="3">
        <f>Table3[[#This Row],[Total Direct Care Staff Hours]]/Table3[[#This Row],[MDS Census]]</f>
        <v>3.0512449799196784</v>
      </c>
      <c r="H339" s="3">
        <f>Table3[[#This Row],[Total RN Hours (w/ Admin, DON)]]/Table3[[#This Row],[MDS Census]]</f>
        <v>0.99542039124238901</v>
      </c>
      <c r="I339" s="3">
        <f>Table3[[#This Row],[RN Hours (excl. Admin, DON)]]/Table3[[#This Row],[MDS Census]]</f>
        <v>0.69308718745951547</v>
      </c>
      <c r="J339" s="3">
        <f t="shared" si="6"/>
        <v>295.18077777777779</v>
      </c>
      <c r="K339" s="3">
        <f>SUM(Table3[[#This Row],[RN Hours (excl. Admin, DON)]], Table3[[#This Row],[LPN Hours (excl. Admin)]], Table3[[#This Row],[CNA Hours]], Table3[[#This Row],[NA TR Hours]], Table3[[#This Row],[Med Aide/Tech Hours]])</f>
        <v>261.69511111111109</v>
      </c>
      <c r="L339" s="3">
        <f>SUM(Table3[[#This Row],[RN Hours (excl. Admin, DON)]:[RN DON Hours]])</f>
        <v>85.373888888888899</v>
      </c>
      <c r="M339" s="3">
        <v>59.443777777777775</v>
      </c>
      <c r="N339" s="3">
        <v>15.70788888888889</v>
      </c>
      <c r="O339" s="3">
        <v>10.222222222222221</v>
      </c>
      <c r="P339" s="3">
        <f>SUM(Table3[[#This Row],[LPN Hours (excl. Admin)]:[LPN Admin Hours]])</f>
        <v>59.731333333333332</v>
      </c>
      <c r="Q339" s="3">
        <v>52.175777777777775</v>
      </c>
      <c r="R339" s="3">
        <v>7.5555555555555554</v>
      </c>
      <c r="S339" s="3">
        <f>SUM(Table3[[#This Row],[CNA Hours]], Table3[[#This Row],[NA TR Hours]], Table3[[#This Row],[Med Aide/Tech Hours]])</f>
        <v>150.07555555555555</v>
      </c>
      <c r="T339" s="3">
        <v>136.62311111111111</v>
      </c>
      <c r="U339" s="3">
        <v>0</v>
      </c>
      <c r="V339" s="3">
        <v>13.452444444444449</v>
      </c>
      <c r="W339" s="3">
        <f>SUM(Table3[[#This Row],[RN Hours Contract]:[Med Aide Hours Contract]])</f>
        <v>83.622555555555564</v>
      </c>
      <c r="X339" s="3">
        <v>24.869666666666667</v>
      </c>
      <c r="Y339" s="3">
        <v>0</v>
      </c>
      <c r="Z339" s="3">
        <v>0</v>
      </c>
      <c r="AA339" s="3">
        <v>8.5171111111111095</v>
      </c>
      <c r="AB339" s="3">
        <v>0</v>
      </c>
      <c r="AC339" s="3">
        <v>50.235777777777784</v>
      </c>
      <c r="AD339" s="3">
        <v>0</v>
      </c>
      <c r="AE339" s="3">
        <v>0</v>
      </c>
      <c r="AF339" t="s">
        <v>337</v>
      </c>
      <c r="AG339" s="13">
        <v>5</v>
      </c>
      <c r="AQ339"/>
    </row>
    <row r="340" spans="1:43" x14ac:dyDescent="0.2">
      <c r="A340" t="s">
        <v>352</v>
      </c>
      <c r="B340" t="s">
        <v>690</v>
      </c>
      <c r="C340" t="s">
        <v>804</v>
      </c>
      <c r="D340" t="s">
        <v>975</v>
      </c>
      <c r="E340" s="3">
        <v>18.233333333333334</v>
      </c>
      <c r="F340" s="3">
        <f>Table3[[#This Row],[Total Hours Nurse Staffing]]/Table3[[#This Row],[MDS Census]]</f>
        <v>7.2708714198659354</v>
      </c>
      <c r="G340" s="3">
        <f>Table3[[#This Row],[Total Direct Care Staff Hours]]/Table3[[#This Row],[MDS Census]]</f>
        <v>6.5315356489945149</v>
      </c>
      <c r="H340" s="3">
        <f>Table3[[#This Row],[Total RN Hours (w/ Admin, DON)]]/Table3[[#This Row],[MDS Census]]</f>
        <v>4.2775746496039</v>
      </c>
      <c r="I340" s="3">
        <f>Table3[[#This Row],[RN Hours (excl. Admin, DON)]]/Table3[[#This Row],[MDS Census]]</f>
        <v>3.5382388787324799</v>
      </c>
      <c r="J340" s="3">
        <f t="shared" si="6"/>
        <v>132.57222222222222</v>
      </c>
      <c r="K340" s="3">
        <f>SUM(Table3[[#This Row],[RN Hours (excl. Admin, DON)]], Table3[[#This Row],[LPN Hours (excl. Admin)]], Table3[[#This Row],[CNA Hours]], Table3[[#This Row],[NA TR Hours]], Table3[[#This Row],[Med Aide/Tech Hours]])</f>
        <v>119.09166666666667</v>
      </c>
      <c r="L340" s="3">
        <f>SUM(Table3[[#This Row],[RN Hours (excl. Admin, DON)]:[RN DON Hours]])</f>
        <v>77.99444444444444</v>
      </c>
      <c r="M340" s="3">
        <v>64.513888888888886</v>
      </c>
      <c r="N340" s="3">
        <v>7.9694444444444441</v>
      </c>
      <c r="O340" s="3">
        <v>5.5111111111111111</v>
      </c>
      <c r="P340" s="3">
        <f>SUM(Table3[[#This Row],[LPN Hours (excl. Admin)]:[LPN Admin Hours]])</f>
        <v>3.7333333333333334</v>
      </c>
      <c r="Q340" s="3">
        <v>3.7333333333333334</v>
      </c>
      <c r="R340" s="3">
        <v>0</v>
      </c>
      <c r="S340" s="3">
        <f>SUM(Table3[[#This Row],[CNA Hours]], Table3[[#This Row],[NA TR Hours]], Table3[[#This Row],[Med Aide/Tech Hours]])</f>
        <v>50.844444444444441</v>
      </c>
      <c r="T340" s="3">
        <v>50.844444444444441</v>
      </c>
      <c r="U340" s="3">
        <v>0</v>
      </c>
      <c r="V340" s="3">
        <v>0</v>
      </c>
      <c r="W340" s="3">
        <f>SUM(Table3[[#This Row],[RN Hours Contract]:[Med Aide Hours Contract]])</f>
        <v>5.8</v>
      </c>
      <c r="X340" s="3">
        <v>0</v>
      </c>
      <c r="Y340" s="3">
        <v>0</v>
      </c>
      <c r="Z340" s="3">
        <v>0</v>
      </c>
      <c r="AA340" s="3">
        <v>0</v>
      </c>
      <c r="AB340" s="3">
        <v>0</v>
      </c>
      <c r="AC340" s="3">
        <v>5.8</v>
      </c>
      <c r="AD340" s="3">
        <v>0</v>
      </c>
      <c r="AE340" s="3">
        <v>0</v>
      </c>
      <c r="AF340" t="s">
        <v>338</v>
      </c>
      <c r="AG340" s="13">
        <v>5</v>
      </c>
      <c r="AQ340"/>
    </row>
    <row r="341" spans="1:43" x14ac:dyDescent="0.2">
      <c r="A341" t="s">
        <v>352</v>
      </c>
      <c r="B341" t="s">
        <v>691</v>
      </c>
      <c r="C341" t="s">
        <v>707</v>
      </c>
      <c r="D341" t="s">
        <v>1025</v>
      </c>
      <c r="E341" s="3">
        <v>70.811111111111117</v>
      </c>
      <c r="F341" s="3">
        <f>Table3[[#This Row],[Total Hours Nurse Staffing]]/Table3[[#This Row],[MDS Census]]</f>
        <v>4.8663109995292633</v>
      </c>
      <c r="G341" s="3">
        <f>Table3[[#This Row],[Total Direct Care Staff Hours]]/Table3[[#This Row],[MDS Census]]</f>
        <v>4.7232072807155179</v>
      </c>
      <c r="H341" s="3">
        <f>Table3[[#This Row],[Total RN Hours (w/ Admin, DON)]]/Table3[[#This Row],[MDS Census]]</f>
        <v>1.1885297348187664</v>
      </c>
      <c r="I341" s="3">
        <f>Table3[[#This Row],[RN Hours (excl. Admin, DON)]]/Table3[[#This Row],[MDS Census]]</f>
        <v>1.0454260160050211</v>
      </c>
      <c r="J341" s="3">
        <f t="shared" si="6"/>
        <v>344.58888888888885</v>
      </c>
      <c r="K341" s="3">
        <f>SUM(Table3[[#This Row],[RN Hours (excl. Admin, DON)]], Table3[[#This Row],[LPN Hours (excl. Admin)]], Table3[[#This Row],[CNA Hours]], Table3[[#This Row],[NA TR Hours]], Table3[[#This Row],[Med Aide/Tech Hours]])</f>
        <v>334.45555555555552</v>
      </c>
      <c r="L341" s="3">
        <f>SUM(Table3[[#This Row],[RN Hours (excl. Admin, DON)]:[RN DON Hours]])</f>
        <v>84.161111111111097</v>
      </c>
      <c r="M341" s="3">
        <v>74.027777777777771</v>
      </c>
      <c r="N341" s="3">
        <v>5.2444444444444445</v>
      </c>
      <c r="O341" s="3">
        <v>4.8888888888888893</v>
      </c>
      <c r="P341" s="3">
        <f>SUM(Table3[[#This Row],[LPN Hours (excl. Admin)]:[LPN Admin Hours]])</f>
        <v>47.852777777777774</v>
      </c>
      <c r="Q341" s="3">
        <v>47.852777777777774</v>
      </c>
      <c r="R341" s="3">
        <v>0</v>
      </c>
      <c r="S341" s="3">
        <f>SUM(Table3[[#This Row],[CNA Hours]], Table3[[#This Row],[NA TR Hours]], Table3[[#This Row],[Med Aide/Tech Hours]])</f>
        <v>212.57499999999999</v>
      </c>
      <c r="T341" s="3">
        <v>212.57499999999999</v>
      </c>
      <c r="U341" s="3">
        <v>0</v>
      </c>
      <c r="V341" s="3">
        <v>0</v>
      </c>
      <c r="W341" s="3">
        <f>SUM(Table3[[#This Row],[RN Hours Contract]:[Med Aide Hours Contract]])</f>
        <v>0</v>
      </c>
      <c r="X341" s="3">
        <v>0</v>
      </c>
      <c r="Y341" s="3">
        <v>0</v>
      </c>
      <c r="Z341" s="3">
        <v>0</v>
      </c>
      <c r="AA341" s="3">
        <v>0</v>
      </c>
      <c r="AB341" s="3">
        <v>0</v>
      </c>
      <c r="AC341" s="3">
        <v>0</v>
      </c>
      <c r="AD341" s="3">
        <v>0</v>
      </c>
      <c r="AE341" s="3">
        <v>0</v>
      </c>
      <c r="AF341" t="s">
        <v>339</v>
      </c>
      <c r="AG341" s="13">
        <v>5</v>
      </c>
      <c r="AQ341"/>
    </row>
    <row r="342" spans="1:43" x14ac:dyDescent="0.2">
      <c r="A342" t="s">
        <v>352</v>
      </c>
      <c r="B342" t="s">
        <v>692</v>
      </c>
      <c r="C342" t="s">
        <v>784</v>
      </c>
      <c r="D342" t="s">
        <v>947</v>
      </c>
      <c r="E342" s="3">
        <v>48.944444444444443</v>
      </c>
      <c r="F342" s="3">
        <f>Table3[[#This Row],[Total Hours Nurse Staffing]]/Table3[[#This Row],[MDS Census]]</f>
        <v>5.344494892167992</v>
      </c>
      <c r="G342" s="3">
        <f>Table3[[#This Row],[Total Direct Care Staff Hours]]/Table3[[#This Row],[MDS Census]]</f>
        <v>4.8308740068104425</v>
      </c>
      <c r="H342" s="3">
        <f>Table3[[#This Row],[Total RN Hours (w/ Admin, DON)]]/Table3[[#This Row],[MDS Census]]</f>
        <v>1.5398410896708286</v>
      </c>
      <c r="I342" s="3">
        <f>Table3[[#This Row],[RN Hours (excl. Admin, DON)]]/Table3[[#This Row],[MDS Census]]</f>
        <v>1.0262202043132804</v>
      </c>
      <c r="J342" s="3">
        <f t="shared" si="6"/>
        <v>261.58333333333337</v>
      </c>
      <c r="K342" s="3">
        <f>SUM(Table3[[#This Row],[RN Hours (excl. Admin, DON)]], Table3[[#This Row],[LPN Hours (excl. Admin)]], Table3[[#This Row],[CNA Hours]], Table3[[#This Row],[NA TR Hours]], Table3[[#This Row],[Med Aide/Tech Hours]])</f>
        <v>236.44444444444443</v>
      </c>
      <c r="L342" s="3">
        <f>SUM(Table3[[#This Row],[RN Hours (excl. Admin, DON)]:[RN DON Hours]])</f>
        <v>75.36666666666666</v>
      </c>
      <c r="M342" s="3">
        <v>50.227777777777774</v>
      </c>
      <c r="N342" s="3">
        <v>20.072222222222223</v>
      </c>
      <c r="O342" s="3">
        <v>5.0666666666666664</v>
      </c>
      <c r="P342" s="3">
        <f>SUM(Table3[[#This Row],[LPN Hours (excl. Admin)]:[LPN Admin Hours]])</f>
        <v>45.922222222222224</v>
      </c>
      <c r="Q342" s="3">
        <v>45.922222222222224</v>
      </c>
      <c r="R342" s="3">
        <v>0</v>
      </c>
      <c r="S342" s="3">
        <f>SUM(Table3[[#This Row],[CNA Hours]], Table3[[#This Row],[NA TR Hours]], Table3[[#This Row],[Med Aide/Tech Hours]])</f>
        <v>140.29444444444445</v>
      </c>
      <c r="T342" s="3">
        <v>126.35833333333333</v>
      </c>
      <c r="U342" s="3">
        <v>0</v>
      </c>
      <c r="V342" s="3">
        <v>13.936111111111112</v>
      </c>
      <c r="W342" s="3">
        <f>SUM(Table3[[#This Row],[RN Hours Contract]:[Med Aide Hours Contract]])</f>
        <v>1.2777777777777777</v>
      </c>
      <c r="X342" s="3">
        <v>0</v>
      </c>
      <c r="Y342" s="3">
        <v>1.2777777777777777</v>
      </c>
      <c r="Z342" s="3">
        <v>0</v>
      </c>
      <c r="AA342" s="3">
        <v>0</v>
      </c>
      <c r="AB342" s="3">
        <v>0</v>
      </c>
      <c r="AC342" s="3">
        <v>0</v>
      </c>
      <c r="AD342" s="3">
        <v>0</v>
      </c>
      <c r="AE342" s="3">
        <v>0</v>
      </c>
      <c r="AF342" t="s">
        <v>340</v>
      </c>
      <c r="AG342" s="13">
        <v>5</v>
      </c>
      <c r="AQ342"/>
    </row>
    <row r="343" spans="1:43" x14ac:dyDescent="0.2">
      <c r="A343" t="s">
        <v>352</v>
      </c>
      <c r="B343" t="s">
        <v>492</v>
      </c>
      <c r="C343" t="s">
        <v>824</v>
      </c>
      <c r="D343" t="s">
        <v>993</v>
      </c>
      <c r="E343" s="3">
        <v>16.399999999999999</v>
      </c>
      <c r="F343" s="3">
        <f>Table3[[#This Row],[Total Hours Nurse Staffing]]/Table3[[#This Row],[MDS Census]]</f>
        <v>6.5486111111111107</v>
      </c>
      <c r="G343" s="3">
        <f>Table3[[#This Row],[Total Direct Care Staff Hours]]/Table3[[#This Row],[MDS Census]]</f>
        <v>5.9070121951219505</v>
      </c>
      <c r="H343" s="3">
        <f>Table3[[#This Row],[Total RN Hours (w/ Admin, DON)]]/Table3[[#This Row],[MDS Census]]</f>
        <v>4.599085365853659</v>
      </c>
      <c r="I343" s="3">
        <f>Table3[[#This Row],[RN Hours (excl. Admin, DON)]]/Table3[[#This Row],[MDS Census]]</f>
        <v>3.9574864498644988</v>
      </c>
      <c r="J343" s="3">
        <f t="shared" si="6"/>
        <v>107.39722222222221</v>
      </c>
      <c r="K343" s="3">
        <f>SUM(Table3[[#This Row],[RN Hours (excl. Admin, DON)]], Table3[[#This Row],[LPN Hours (excl. Admin)]], Table3[[#This Row],[CNA Hours]], Table3[[#This Row],[NA TR Hours]], Table3[[#This Row],[Med Aide/Tech Hours]])</f>
        <v>96.874999999999986</v>
      </c>
      <c r="L343" s="3">
        <f>SUM(Table3[[#This Row],[RN Hours (excl. Admin, DON)]:[RN DON Hours]])</f>
        <v>75.424999999999997</v>
      </c>
      <c r="M343" s="3">
        <v>64.902777777777771</v>
      </c>
      <c r="N343" s="3">
        <v>5.9888888888888889</v>
      </c>
      <c r="O343" s="3">
        <v>4.5333333333333332</v>
      </c>
      <c r="P343" s="3">
        <f>SUM(Table3[[#This Row],[LPN Hours (excl. Admin)]:[LPN Admin Hours]])</f>
        <v>3.2777777777777777</v>
      </c>
      <c r="Q343" s="3">
        <v>3.2777777777777777</v>
      </c>
      <c r="R343" s="3">
        <v>0</v>
      </c>
      <c r="S343" s="3">
        <f>SUM(Table3[[#This Row],[CNA Hours]], Table3[[#This Row],[NA TR Hours]], Table3[[#This Row],[Med Aide/Tech Hours]])</f>
        <v>28.694444444444443</v>
      </c>
      <c r="T343" s="3">
        <v>28.633333333333333</v>
      </c>
      <c r="U343" s="3">
        <v>0</v>
      </c>
      <c r="V343" s="3">
        <v>6.1111111111111109E-2</v>
      </c>
      <c r="W343" s="3">
        <f>SUM(Table3[[#This Row],[RN Hours Contract]:[Med Aide Hours Contract]])</f>
        <v>4.9888888888888889</v>
      </c>
      <c r="X343" s="3">
        <v>0</v>
      </c>
      <c r="Y343" s="3">
        <v>4.9888888888888889</v>
      </c>
      <c r="Z343" s="3">
        <v>0</v>
      </c>
      <c r="AA343" s="3">
        <v>0</v>
      </c>
      <c r="AB343" s="3">
        <v>0</v>
      </c>
      <c r="AC343" s="3">
        <v>0</v>
      </c>
      <c r="AD343" s="3">
        <v>0</v>
      </c>
      <c r="AE343" s="3">
        <v>0</v>
      </c>
      <c r="AF343" t="s">
        <v>341</v>
      </c>
      <c r="AG343" s="13">
        <v>5</v>
      </c>
      <c r="AQ343"/>
    </row>
    <row r="344" spans="1:43" x14ac:dyDescent="0.2">
      <c r="A344" t="s">
        <v>352</v>
      </c>
      <c r="B344" t="s">
        <v>693</v>
      </c>
      <c r="C344" t="s">
        <v>943</v>
      </c>
      <c r="D344" t="s">
        <v>975</v>
      </c>
      <c r="E344" s="3">
        <v>60.344444444444441</v>
      </c>
      <c r="F344" s="3">
        <f>Table3[[#This Row],[Total Hours Nurse Staffing]]/Table3[[#This Row],[MDS Census]]</f>
        <v>5.8776192229791935</v>
      </c>
      <c r="G344" s="3">
        <f>Table3[[#This Row],[Total Direct Care Staff Hours]]/Table3[[#This Row],[MDS Census]]</f>
        <v>5.0246087276744618</v>
      </c>
      <c r="H344" s="3">
        <f>Table3[[#This Row],[Total RN Hours (w/ Admin, DON)]]/Table3[[#This Row],[MDS Census]]</f>
        <v>2.6664279138280245</v>
      </c>
      <c r="I344" s="3">
        <f>Table3[[#This Row],[RN Hours (excl. Admin, DON)]]/Table3[[#This Row],[MDS Census]]</f>
        <v>1.9316737249125393</v>
      </c>
      <c r="J344" s="3">
        <f t="shared" si="6"/>
        <v>354.68166666666667</v>
      </c>
      <c r="K344" s="3">
        <f>SUM(Table3[[#This Row],[RN Hours (excl. Admin, DON)]], Table3[[#This Row],[LPN Hours (excl. Admin)]], Table3[[#This Row],[CNA Hours]], Table3[[#This Row],[NA TR Hours]], Table3[[#This Row],[Med Aide/Tech Hours]])</f>
        <v>303.20722222222224</v>
      </c>
      <c r="L344" s="3">
        <f>SUM(Table3[[#This Row],[RN Hours (excl. Admin, DON)]:[RN DON Hours]])</f>
        <v>160.90411111111112</v>
      </c>
      <c r="M344" s="3">
        <v>116.56577777777778</v>
      </c>
      <c r="N344" s="3">
        <v>38.73833333333333</v>
      </c>
      <c r="O344" s="3">
        <v>5.6</v>
      </c>
      <c r="P344" s="3">
        <f>SUM(Table3[[#This Row],[LPN Hours (excl. Admin)]:[LPN Admin Hours]])</f>
        <v>17.875</v>
      </c>
      <c r="Q344" s="3">
        <v>10.738888888888889</v>
      </c>
      <c r="R344" s="3">
        <v>7.1361111111111111</v>
      </c>
      <c r="S344" s="3">
        <f>SUM(Table3[[#This Row],[CNA Hours]], Table3[[#This Row],[NA TR Hours]], Table3[[#This Row],[Med Aide/Tech Hours]])</f>
        <v>175.90255555555555</v>
      </c>
      <c r="T344" s="3">
        <v>175.90255555555555</v>
      </c>
      <c r="U344" s="3">
        <v>0</v>
      </c>
      <c r="V344" s="3">
        <v>0</v>
      </c>
      <c r="W344" s="3">
        <f>SUM(Table3[[#This Row],[RN Hours Contract]:[Med Aide Hours Contract]])</f>
        <v>0</v>
      </c>
      <c r="X344" s="3">
        <v>0</v>
      </c>
      <c r="Y344" s="3">
        <v>0</v>
      </c>
      <c r="Z344" s="3">
        <v>0</v>
      </c>
      <c r="AA344" s="3">
        <v>0</v>
      </c>
      <c r="AB344" s="3">
        <v>0</v>
      </c>
      <c r="AC344" s="3">
        <v>0</v>
      </c>
      <c r="AD344" s="3">
        <v>0</v>
      </c>
      <c r="AE344" s="3">
        <v>0</v>
      </c>
      <c r="AF344" t="s">
        <v>342</v>
      </c>
      <c r="AG344" s="13">
        <v>5</v>
      </c>
      <c r="AQ344"/>
    </row>
    <row r="345" spans="1:43" x14ac:dyDescent="0.2">
      <c r="A345" t="s">
        <v>352</v>
      </c>
      <c r="B345" t="s">
        <v>694</v>
      </c>
      <c r="C345" t="s">
        <v>827</v>
      </c>
      <c r="D345" t="s">
        <v>1005</v>
      </c>
      <c r="E345" s="3">
        <v>62.411111111111111</v>
      </c>
      <c r="F345" s="3">
        <f>Table3[[#This Row],[Total Hours Nurse Staffing]]/Table3[[#This Row],[MDS Census]]</f>
        <v>5.1684084030621333</v>
      </c>
      <c r="G345" s="3">
        <f>Table3[[#This Row],[Total Direct Care Staff Hours]]/Table3[[#This Row],[MDS Census]]</f>
        <v>4.5092131030799365</v>
      </c>
      <c r="H345" s="3">
        <f>Table3[[#This Row],[Total RN Hours (w/ Admin, DON)]]/Table3[[#This Row],[MDS Census]]</f>
        <v>1.3058038098629161</v>
      </c>
      <c r="I345" s="3">
        <f>Table3[[#This Row],[RN Hours (excl. Admin, DON)]]/Table3[[#This Row],[MDS Census]]</f>
        <v>0.74205091685953362</v>
      </c>
      <c r="J345" s="3">
        <f t="shared" si="6"/>
        <v>322.56611111111113</v>
      </c>
      <c r="K345" s="3">
        <f>SUM(Table3[[#This Row],[RN Hours (excl. Admin, DON)]], Table3[[#This Row],[LPN Hours (excl. Admin)]], Table3[[#This Row],[CNA Hours]], Table3[[#This Row],[NA TR Hours]], Table3[[#This Row],[Med Aide/Tech Hours]])</f>
        <v>281.42500000000001</v>
      </c>
      <c r="L345" s="3">
        <f>SUM(Table3[[#This Row],[RN Hours (excl. Admin, DON)]:[RN DON Hours]])</f>
        <v>81.49666666666667</v>
      </c>
      <c r="M345" s="3">
        <v>46.312222222222225</v>
      </c>
      <c r="N345" s="3">
        <v>29.548333333333343</v>
      </c>
      <c r="O345" s="3">
        <v>5.6361111111111111</v>
      </c>
      <c r="P345" s="3">
        <f>SUM(Table3[[#This Row],[LPN Hours (excl. Admin)]:[LPN Admin Hours]])</f>
        <v>57.12222222222222</v>
      </c>
      <c r="Q345" s="3">
        <v>51.165555555555549</v>
      </c>
      <c r="R345" s="3">
        <v>5.956666666666667</v>
      </c>
      <c r="S345" s="3">
        <f>SUM(Table3[[#This Row],[CNA Hours]], Table3[[#This Row],[NA TR Hours]], Table3[[#This Row],[Med Aide/Tech Hours]])</f>
        <v>183.94722222222222</v>
      </c>
      <c r="T345" s="3">
        <v>176.38611111111112</v>
      </c>
      <c r="U345" s="3">
        <v>0</v>
      </c>
      <c r="V345" s="3">
        <v>7.56111111111111</v>
      </c>
      <c r="W345" s="3">
        <f>SUM(Table3[[#This Row],[RN Hours Contract]:[Med Aide Hours Contract]])</f>
        <v>1.1416666666666666</v>
      </c>
      <c r="X345" s="3">
        <v>0</v>
      </c>
      <c r="Y345" s="3">
        <v>0</v>
      </c>
      <c r="Z345" s="3">
        <v>0</v>
      </c>
      <c r="AA345" s="3">
        <v>0</v>
      </c>
      <c r="AB345" s="3">
        <v>0</v>
      </c>
      <c r="AC345" s="3">
        <v>1.1416666666666666</v>
      </c>
      <c r="AD345" s="3">
        <v>0</v>
      </c>
      <c r="AE345" s="3">
        <v>0</v>
      </c>
      <c r="AF345" t="s">
        <v>343</v>
      </c>
      <c r="AG345" s="13">
        <v>5</v>
      </c>
      <c r="AQ345"/>
    </row>
    <row r="346" spans="1:43" x14ac:dyDescent="0.2">
      <c r="A346" t="s">
        <v>352</v>
      </c>
      <c r="B346" t="s">
        <v>695</v>
      </c>
      <c r="C346" t="s">
        <v>876</v>
      </c>
      <c r="D346" t="s">
        <v>1012</v>
      </c>
      <c r="E346" s="3">
        <v>85.044444444444451</v>
      </c>
      <c r="F346" s="3">
        <f>Table3[[#This Row],[Total Hours Nurse Staffing]]/Table3[[#This Row],[MDS Census]]</f>
        <v>5.597628690880585</v>
      </c>
      <c r="G346" s="3">
        <f>Table3[[#This Row],[Total Direct Care Staff Hours]]/Table3[[#This Row],[MDS Census]]</f>
        <v>5.4177880846616144</v>
      </c>
      <c r="H346" s="3">
        <f>Table3[[#This Row],[Total RN Hours (w/ Admin, DON)]]/Table3[[#This Row],[MDS Census]]</f>
        <v>1.4843219231774234</v>
      </c>
      <c r="I346" s="3">
        <f>Table3[[#This Row],[RN Hours (excl. Admin, DON)]]/Table3[[#This Row],[MDS Census]]</f>
        <v>1.3044813169584528</v>
      </c>
      <c r="J346" s="3">
        <f t="shared" si="6"/>
        <v>476.04722222222222</v>
      </c>
      <c r="K346" s="3">
        <f>SUM(Table3[[#This Row],[RN Hours (excl. Admin, DON)]], Table3[[#This Row],[LPN Hours (excl. Admin)]], Table3[[#This Row],[CNA Hours]], Table3[[#This Row],[NA TR Hours]], Table3[[#This Row],[Med Aide/Tech Hours]])</f>
        <v>460.75277777777779</v>
      </c>
      <c r="L346" s="3">
        <f>SUM(Table3[[#This Row],[RN Hours (excl. Admin, DON)]:[RN DON Hours]])</f>
        <v>126.23333333333333</v>
      </c>
      <c r="M346" s="3">
        <v>110.93888888888888</v>
      </c>
      <c r="N346" s="3">
        <v>10.161111111111111</v>
      </c>
      <c r="O346" s="3">
        <v>5.1333333333333337</v>
      </c>
      <c r="P346" s="3">
        <f>SUM(Table3[[#This Row],[LPN Hours (excl. Admin)]:[LPN Admin Hours]])</f>
        <v>66.947222222222223</v>
      </c>
      <c r="Q346" s="3">
        <v>66.947222222222223</v>
      </c>
      <c r="R346" s="3">
        <v>0</v>
      </c>
      <c r="S346" s="3">
        <f>SUM(Table3[[#This Row],[CNA Hours]], Table3[[#This Row],[NA TR Hours]], Table3[[#This Row],[Med Aide/Tech Hours]])</f>
        <v>282.86666666666667</v>
      </c>
      <c r="T346" s="3">
        <v>282.86666666666667</v>
      </c>
      <c r="U346" s="3">
        <v>0</v>
      </c>
      <c r="V346" s="3">
        <v>0</v>
      </c>
      <c r="W346" s="3">
        <f>SUM(Table3[[#This Row],[RN Hours Contract]:[Med Aide Hours Contract]])</f>
        <v>0</v>
      </c>
      <c r="X346" s="3">
        <v>0</v>
      </c>
      <c r="Y346" s="3">
        <v>0</v>
      </c>
      <c r="Z346" s="3">
        <v>0</v>
      </c>
      <c r="AA346" s="3">
        <v>0</v>
      </c>
      <c r="AB346" s="3">
        <v>0</v>
      </c>
      <c r="AC346" s="3">
        <v>0</v>
      </c>
      <c r="AD346" s="3">
        <v>0</v>
      </c>
      <c r="AE346" s="3">
        <v>0</v>
      </c>
      <c r="AF346" t="s">
        <v>344</v>
      </c>
      <c r="AG346" s="13">
        <v>5</v>
      </c>
      <c r="AQ346"/>
    </row>
    <row r="347" spans="1:43" x14ac:dyDescent="0.2">
      <c r="A347" t="s">
        <v>352</v>
      </c>
      <c r="B347" t="s">
        <v>696</v>
      </c>
      <c r="C347" t="s">
        <v>944</v>
      </c>
      <c r="D347" t="s">
        <v>947</v>
      </c>
      <c r="E347" s="3">
        <v>46.644444444444446</v>
      </c>
      <c r="F347" s="3">
        <f>Table3[[#This Row],[Total Hours Nurse Staffing]]/Table3[[#This Row],[MDS Census]]</f>
        <v>4.7686565030967127</v>
      </c>
      <c r="G347" s="3">
        <f>Table3[[#This Row],[Total Direct Care Staff Hours]]/Table3[[#This Row],[MDS Census]]</f>
        <v>4.4493806574559311</v>
      </c>
      <c r="H347" s="3">
        <f>Table3[[#This Row],[Total RN Hours (w/ Admin, DON)]]/Table3[[#This Row],[MDS Census]]</f>
        <v>2.0975631252977607</v>
      </c>
      <c r="I347" s="3">
        <f>Table3[[#This Row],[RN Hours (excl. Admin, DON)]]/Table3[[#This Row],[MDS Census]]</f>
        <v>1.7782872796569795</v>
      </c>
      <c r="J347" s="3">
        <f t="shared" si="6"/>
        <v>222.43133333333333</v>
      </c>
      <c r="K347" s="3">
        <f>SUM(Table3[[#This Row],[RN Hours (excl. Admin, DON)]], Table3[[#This Row],[LPN Hours (excl. Admin)]], Table3[[#This Row],[CNA Hours]], Table3[[#This Row],[NA TR Hours]], Table3[[#This Row],[Med Aide/Tech Hours]])</f>
        <v>207.53888888888889</v>
      </c>
      <c r="L347" s="3">
        <f>SUM(Table3[[#This Row],[RN Hours (excl. Admin, DON)]:[RN DON Hours]])</f>
        <v>97.839666666666659</v>
      </c>
      <c r="M347" s="3">
        <v>82.947222222222223</v>
      </c>
      <c r="N347" s="3">
        <v>9.8924444444444433</v>
      </c>
      <c r="O347" s="3">
        <v>5</v>
      </c>
      <c r="P347" s="3">
        <f>SUM(Table3[[#This Row],[LPN Hours (excl. Admin)]:[LPN Admin Hours]])</f>
        <v>6.333333333333333</v>
      </c>
      <c r="Q347" s="3">
        <v>6.333333333333333</v>
      </c>
      <c r="R347" s="3">
        <v>0</v>
      </c>
      <c r="S347" s="3">
        <f>SUM(Table3[[#This Row],[CNA Hours]], Table3[[#This Row],[NA TR Hours]], Table3[[#This Row],[Med Aide/Tech Hours]])</f>
        <v>118.25833333333334</v>
      </c>
      <c r="T347" s="3">
        <v>118.25833333333334</v>
      </c>
      <c r="U347" s="3">
        <v>0</v>
      </c>
      <c r="V347" s="3">
        <v>0</v>
      </c>
      <c r="W347" s="3">
        <f>SUM(Table3[[#This Row],[RN Hours Contract]:[Med Aide Hours Contract]])</f>
        <v>0.93333333333333335</v>
      </c>
      <c r="X347" s="3">
        <v>0</v>
      </c>
      <c r="Y347" s="3">
        <v>0</v>
      </c>
      <c r="Z347" s="3">
        <v>0</v>
      </c>
      <c r="AA347" s="3">
        <v>0</v>
      </c>
      <c r="AB347" s="3">
        <v>0</v>
      </c>
      <c r="AC347" s="3">
        <v>0.93333333333333335</v>
      </c>
      <c r="AD347" s="3">
        <v>0</v>
      </c>
      <c r="AE347" s="3">
        <v>0</v>
      </c>
      <c r="AF347" t="s">
        <v>345</v>
      </c>
      <c r="AG347" s="13">
        <v>5</v>
      </c>
      <c r="AQ347"/>
    </row>
    <row r="348" spans="1:43" x14ac:dyDescent="0.2">
      <c r="A348" t="s">
        <v>352</v>
      </c>
      <c r="B348" t="s">
        <v>697</v>
      </c>
      <c r="C348" t="s">
        <v>744</v>
      </c>
      <c r="D348" t="s">
        <v>975</v>
      </c>
      <c r="E348" s="3">
        <v>81.099999999999994</v>
      </c>
      <c r="F348" s="3">
        <f>Table3[[#This Row],[Total Hours Nurse Staffing]]/Table3[[#This Row],[MDS Census]]</f>
        <v>3.0929579394437603</v>
      </c>
      <c r="G348" s="3">
        <f>Table3[[#This Row],[Total Direct Care Staff Hours]]/Table3[[#This Row],[MDS Census]]</f>
        <v>2.8688176462529116</v>
      </c>
      <c r="H348" s="3">
        <f>Table3[[#This Row],[Total RN Hours (w/ Admin, DON)]]/Table3[[#This Row],[MDS Census]]</f>
        <v>0.60534319769831491</v>
      </c>
      <c r="I348" s="3">
        <f>Table3[[#This Row],[RN Hours (excl. Admin, DON)]]/Table3[[#This Row],[MDS Census]]</f>
        <v>0.3812029045074668</v>
      </c>
      <c r="J348" s="3">
        <f t="shared" si="6"/>
        <v>250.83888888888893</v>
      </c>
      <c r="K348" s="3">
        <f>SUM(Table3[[#This Row],[RN Hours (excl. Admin, DON)]], Table3[[#This Row],[LPN Hours (excl. Admin)]], Table3[[#This Row],[CNA Hours]], Table3[[#This Row],[NA TR Hours]], Table3[[#This Row],[Med Aide/Tech Hours]])</f>
        <v>232.66111111111113</v>
      </c>
      <c r="L348" s="3">
        <f>SUM(Table3[[#This Row],[RN Hours (excl. Admin, DON)]:[RN DON Hours]])</f>
        <v>49.093333333333334</v>
      </c>
      <c r="M348" s="3">
        <v>30.915555555555557</v>
      </c>
      <c r="N348" s="3">
        <v>15.511111111111111</v>
      </c>
      <c r="O348" s="3">
        <v>2.6666666666666665</v>
      </c>
      <c r="P348" s="3">
        <f>SUM(Table3[[#This Row],[LPN Hours (excl. Admin)]:[LPN Admin Hours]])</f>
        <v>27.342222222222226</v>
      </c>
      <c r="Q348" s="3">
        <v>27.342222222222226</v>
      </c>
      <c r="R348" s="3">
        <v>0</v>
      </c>
      <c r="S348" s="3">
        <f>SUM(Table3[[#This Row],[CNA Hours]], Table3[[#This Row],[NA TR Hours]], Table3[[#This Row],[Med Aide/Tech Hours]])</f>
        <v>174.40333333333336</v>
      </c>
      <c r="T348" s="3">
        <v>124.60666666666667</v>
      </c>
      <c r="U348" s="3">
        <v>0</v>
      </c>
      <c r="V348" s="3">
        <v>49.796666666666688</v>
      </c>
      <c r="W348" s="3">
        <f>SUM(Table3[[#This Row],[RN Hours Contract]:[Med Aide Hours Contract]])</f>
        <v>0</v>
      </c>
      <c r="X348" s="3">
        <v>0</v>
      </c>
      <c r="Y348" s="3">
        <v>0</v>
      </c>
      <c r="Z348" s="3">
        <v>0</v>
      </c>
      <c r="AA348" s="3">
        <v>0</v>
      </c>
      <c r="AB348" s="3">
        <v>0</v>
      </c>
      <c r="AC348" s="3">
        <v>0</v>
      </c>
      <c r="AD348" s="3">
        <v>0</v>
      </c>
      <c r="AE348" s="3">
        <v>0</v>
      </c>
      <c r="AF348" t="s">
        <v>346</v>
      </c>
      <c r="AG348" s="13">
        <v>5</v>
      </c>
      <c r="AQ348"/>
    </row>
    <row r="349" spans="1:43" x14ac:dyDescent="0.2">
      <c r="A349" t="s">
        <v>352</v>
      </c>
      <c r="B349" t="s">
        <v>698</v>
      </c>
      <c r="C349" t="s">
        <v>744</v>
      </c>
      <c r="D349" t="s">
        <v>975</v>
      </c>
      <c r="E349" s="3">
        <v>188.72222222222223</v>
      </c>
      <c r="F349" s="3">
        <f>Table3[[#This Row],[Total Hours Nurse Staffing]]/Table3[[#This Row],[MDS Census]]</f>
        <v>1.8818221960553427</v>
      </c>
      <c r="G349" s="3">
        <f>Table3[[#This Row],[Total Direct Care Staff Hours]]/Table3[[#This Row],[MDS Census]]</f>
        <v>1.7054165440094202</v>
      </c>
      <c r="H349" s="3">
        <f>Table3[[#This Row],[Total RN Hours (w/ Admin, DON)]]/Table3[[#This Row],[MDS Census]]</f>
        <v>0.65905210479835152</v>
      </c>
      <c r="I349" s="3">
        <f>Table3[[#This Row],[RN Hours (excl. Admin, DON)]]/Table3[[#This Row],[MDS Census]]</f>
        <v>0.48264645275242857</v>
      </c>
      <c r="J349" s="3">
        <f t="shared" si="6"/>
        <v>355.14166666666665</v>
      </c>
      <c r="K349" s="3">
        <f>SUM(Table3[[#This Row],[RN Hours (excl. Admin, DON)]], Table3[[#This Row],[LPN Hours (excl. Admin)]], Table3[[#This Row],[CNA Hours]], Table3[[#This Row],[NA TR Hours]], Table3[[#This Row],[Med Aide/Tech Hours]])</f>
        <v>321.85000000000002</v>
      </c>
      <c r="L349" s="3">
        <f>SUM(Table3[[#This Row],[RN Hours (excl. Admin, DON)]:[RN DON Hours]])</f>
        <v>124.37777777777778</v>
      </c>
      <c r="M349" s="3">
        <v>91.086111111111109</v>
      </c>
      <c r="N349" s="3">
        <v>28.702777777777779</v>
      </c>
      <c r="O349" s="3">
        <v>4.5888888888888886</v>
      </c>
      <c r="P349" s="3">
        <f>SUM(Table3[[#This Row],[LPN Hours (excl. Admin)]:[LPN Admin Hours]])</f>
        <v>11.133333333333333</v>
      </c>
      <c r="Q349" s="3">
        <v>11.133333333333333</v>
      </c>
      <c r="R349" s="3">
        <v>0</v>
      </c>
      <c r="S349" s="3">
        <f>SUM(Table3[[#This Row],[CNA Hours]], Table3[[#This Row],[NA TR Hours]], Table3[[#This Row],[Med Aide/Tech Hours]])</f>
        <v>219.63055555555553</v>
      </c>
      <c r="T349" s="3">
        <v>189.77222222222221</v>
      </c>
      <c r="U349" s="3">
        <v>29.858333333333334</v>
      </c>
      <c r="V349" s="3">
        <v>0</v>
      </c>
      <c r="W349" s="3">
        <f>SUM(Table3[[#This Row],[RN Hours Contract]:[Med Aide Hours Contract]])</f>
        <v>0</v>
      </c>
      <c r="X349" s="3">
        <v>0</v>
      </c>
      <c r="Y349" s="3">
        <v>0</v>
      </c>
      <c r="Z349" s="3">
        <v>0</v>
      </c>
      <c r="AA349" s="3">
        <v>0</v>
      </c>
      <c r="AB349" s="3">
        <v>0</v>
      </c>
      <c r="AC349" s="3">
        <v>0</v>
      </c>
      <c r="AD349" s="3">
        <v>0</v>
      </c>
      <c r="AE349" s="3">
        <v>0</v>
      </c>
      <c r="AF349" t="s">
        <v>347</v>
      </c>
      <c r="AG349" s="13">
        <v>5</v>
      </c>
      <c r="AQ349"/>
    </row>
    <row r="350" spans="1:43" x14ac:dyDescent="0.2">
      <c r="A350" t="s">
        <v>352</v>
      </c>
      <c r="B350" t="s">
        <v>699</v>
      </c>
      <c r="C350" t="s">
        <v>744</v>
      </c>
      <c r="D350" t="s">
        <v>975</v>
      </c>
      <c r="E350" s="3">
        <v>76.488888888888894</v>
      </c>
      <c r="F350" s="3">
        <f>Table3[[#This Row],[Total Hours Nurse Staffing]]/Table3[[#This Row],[MDS Census]]</f>
        <v>2.7118608367228352</v>
      </c>
      <c r="G350" s="3">
        <f>Table3[[#This Row],[Total Direct Care Staff Hours]]/Table3[[#This Row],[MDS Census]]</f>
        <v>2.5038422428820448</v>
      </c>
      <c r="H350" s="3">
        <f>Table3[[#This Row],[Total RN Hours (w/ Admin, DON)]]/Table3[[#This Row],[MDS Census]]</f>
        <v>0.37697850087158624</v>
      </c>
      <c r="I350" s="3">
        <f>Table3[[#This Row],[RN Hours (excl. Admin, DON)]]/Table3[[#This Row],[MDS Census]]</f>
        <v>0.16895990703079602</v>
      </c>
      <c r="J350" s="3">
        <f t="shared" si="6"/>
        <v>207.42722222222221</v>
      </c>
      <c r="K350" s="3">
        <f>SUM(Table3[[#This Row],[RN Hours (excl. Admin, DON)]], Table3[[#This Row],[LPN Hours (excl. Admin)]], Table3[[#This Row],[CNA Hours]], Table3[[#This Row],[NA TR Hours]], Table3[[#This Row],[Med Aide/Tech Hours]])</f>
        <v>191.51611111111109</v>
      </c>
      <c r="L350" s="3">
        <f>SUM(Table3[[#This Row],[RN Hours (excl. Admin, DON)]:[RN DON Hours]])</f>
        <v>28.834666666666667</v>
      </c>
      <c r="M350" s="3">
        <v>12.923555555555554</v>
      </c>
      <c r="N350" s="3">
        <v>11.022222222222222</v>
      </c>
      <c r="O350" s="3">
        <v>4.8888888888888893</v>
      </c>
      <c r="P350" s="3">
        <f>SUM(Table3[[#This Row],[LPN Hours (excl. Admin)]:[LPN Admin Hours]])</f>
        <v>39.087555555555554</v>
      </c>
      <c r="Q350" s="3">
        <v>39.087555555555554</v>
      </c>
      <c r="R350" s="3">
        <v>0</v>
      </c>
      <c r="S350" s="3">
        <f>SUM(Table3[[#This Row],[CNA Hours]], Table3[[#This Row],[NA TR Hours]], Table3[[#This Row],[Med Aide/Tech Hours]])</f>
        <v>139.505</v>
      </c>
      <c r="T350" s="3">
        <v>52.202555555555548</v>
      </c>
      <c r="U350" s="3">
        <v>0</v>
      </c>
      <c r="V350" s="3">
        <v>87.302444444444433</v>
      </c>
      <c r="W350" s="3">
        <f>SUM(Table3[[#This Row],[RN Hours Contract]:[Med Aide Hours Contract]])</f>
        <v>2.1966666666666668</v>
      </c>
      <c r="X350" s="3">
        <v>0.81666666666666665</v>
      </c>
      <c r="Y350" s="3">
        <v>0</v>
      </c>
      <c r="Z350" s="3">
        <v>0</v>
      </c>
      <c r="AA350" s="3">
        <v>1.2577777777777779</v>
      </c>
      <c r="AB350" s="3">
        <v>0</v>
      </c>
      <c r="AC350" s="3">
        <v>0.12222222222222222</v>
      </c>
      <c r="AD350" s="3">
        <v>0</v>
      </c>
      <c r="AE350" s="3">
        <v>0</v>
      </c>
      <c r="AF350" t="s">
        <v>348</v>
      </c>
      <c r="AG350" s="13">
        <v>5</v>
      </c>
      <c r="AQ350"/>
    </row>
    <row r="351" spans="1:43" x14ac:dyDescent="0.2">
      <c r="A351" t="s">
        <v>352</v>
      </c>
      <c r="B351" t="s">
        <v>700</v>
      </c>
      <c r="C351" t="s">
        <v>779</v>
      </c>
      <c r="D351" t="s">
        <v>980</v>
      </c>
      <c r="E351" s="3">
        <v>48.31111111111111</v>
      </c>
      <c r="F351" s="3">
        <f>Table3[[#This Row],[Total Hours Nurse Staffing]]/Table3[[#This Row],[MDS Census]]</f>
        <v>2.3085717571297146</v>
      </c>
      <c r="G351" s="3">
        <f>Table3[[#This Row],[Total Direct Care Staff Hours]]/Table3[[#This Row],[MDS Census]]</f>
        <v>2.0825482980680774</v>
      </c>
      <c r="H351" s="3">
        <f>Table3[[#This Row],[Total RN Hours (w/ Admin, DON)]]/Table3[[#This Row],[MDS Census]]</f>
        <v>0.35520239190432384</v>
      </c>
      <c r="I351" s="3">
        <f>Table3[[#This Row],[RN Hours (excl. Admin, DON)]]/Table3[[#This Row],[MDS Census]]</f>
        <v>0.12917893284268631</v>
      </c>
      <c r="J351" s="3">
        <f t="shared" si="6"/>
        <v>111.52966666666666</v>
      </c>
      <c r="K351" s="3">
        <f>SUM(Table3[[#This Row],[RN Hours (excl. Admin, DON)]], Table3[[#This Row],[LPN Hours (excl. Admin)]], Table3[[#This Row],[CNA Hours]], Table3[[#This Row],[NA TR Hours]], Table3[[#This Row],[Med Aide/Tech Hours]])</f>
        <v>100.61022222222222</v>
      </c>
      <c r="L351" s="3">
        <f>SUM(Table3[[#This Row],[RN Hours (excl. Admin, DON)]:[RN DON Hours]])</f>
        <v>17.160222222222224</v>
      </c>
      <c r="M351" s="3">
        <v>6.2407777777777778</v>
      </c>
      <c r="N351" s="3">
        <v>10.919444444444444</v>
      </c>
      <c r="O351" s="3">
        <v>0</v>
      </c>
      <c r="P351" s="3">
        <f>SUM(Table3[[#This Row],[LPN Hours (excl. Admin)]:[LPN Admin Hours]])</f>
        <v>16.183333333333334</v>
      </c>
      <c r="Q351" s="3">
        <v>16.183333333333334</v>
      </c>
      <c r="R351" s="3">
        <v>0</v>
      </c>
      <c r="S351" s="3">
        <f>SUM(Table3[[#This Row],[CNA Hours]], Table3[[#This Row],[NA TR Hours]], Table3[[#This Row],[Med Aide/Tech Hours]])</f>
        <v>78.186111111111103</v>
      </c>
      <c r="T351" s="3">
        <v>56.74722222222222</v>
      </c>
      <c r="U351" s="3">
        <v>1.711111111111111</v>
      </c>
      <c r="V351" s="3">
        <v>19.727777777777778</v>
      </c>
      <c r="W351" s="3">
        <f>SUM(Table3[[#This Row],[RN Hours Contract]:[Med Aide Hours Contract]])</f>
        <v>13.160222222222222</v>
      </c>
      <c r="X351" s="3">
        <v>5.7074444444444437</v>
      </c>
      <c r="Y351" s="3">
        <v>0</v>
      </c>
      <c r="Z351" s="3">
        <v>0</v>
      </c>
      <c r="AA351" s="3">
        <v>3.213888888888889</v>
      </c>
      <c r="AB351" s="3">
        <v>0</v>
      </c>
      <c r="AC351" s="3">
        <v>4.2388888888888889</v>
      </c>
      <c r="AD351" s="3">
        <v>0</v>
      </c>
      <c r="AE351" s="3">
        <v>0</v>
      </c>
      <c r="AF351" t="s">
        <v>349</v>
      </c>
      <c r="AG351" s="13">
        <v>5</v>
      </c>
      <c r="AQ351"/>
    </row>
    <row r="352" spans="1:43" x14ac:dyDescent="0.2">
      <c r="A352" t="s">
        <v>352</v>
      </c>
      <c r="B352" t="s">
        <v>701</v>
      </c>
      <c r="C352" t="s">
        <v>744</v>
      </c>
      <c r="D352" t="s">
        <v>975</v>
      </c>
      <c r="E352" s="3">
        <v>12.933333333333334</v>
      </c>
      <c r="F352" s="3">
        <f>Table3[[#This Row],[Total Hours Nurse Staffing]]/Table3[[#This Row],[MDS Census]]</f>
        <v>1.9974742268041237</v>
      </c>
      <c r="G352" s="3">
        <f>Table3[[#This Row],[Total Direct Care Staff Hours]]/Table3[[#This Row],[MDS Census]]</f>
        <v>1.9087886597938144</v>
      </c>
      <c r="H352" s="3">
        <f>Table3[[#This Row],[Total RN Hours (w/ Admin, DON)]]/Table3[[#This Row],[MDS Census]]</f>
        <v>0.98985395189003433</v>
      </c>
      <c r="I352" s="3">
        <f>Table3[[#This Row],[RN Hours (excl. Admin, DON)]]/Table3[[#This Row],[MDS Census]]</f>
        <v>0.90116838487972506</v>
      </c>
      <c r="J352" s="3">
        <f t="shared" si="6"/>
        <v>25.834</v>
      </c>
      <c r="K352" s="3">
        <f>SUM(Table3[[#This Row],[RN Hours (excl. Admin, DON)]], Table3[[#This Row],[LPN Hours (excl. Admin)]], Table3[[#This Row],[CNA Hours]], Table3[[#This Row],[NA TR Hours]], Table3[[#This Row],[Med Aide/Tech Hours]])</f>
        <v>24.687000000000001</v>
      </c>
      <c r="L352" s="3">
        <f>SUM(Table3[[#This Row],[RN Hours (excl. Admin, DON)]:[RN DON Hours]])</f>
        <v>12.802111111111111</v>
      </c>
      <c r="M352" s="3">
        <v>11.655111111111111</v>
      </c>
      <c r="N352" s="3">
        <v>0.70477777777777773</v>
      </c>
      <c r="O352" s="3">
        <v>0.44222222222222218</v>
      </c>
      <c r="P352" s="3">
        <f>SUM(Table3[[#This Row],[LPN Hours (excl. Admin)]:[LPN Admin Hours]])</f>
        <v>9.873555555555555</v>
      </c>
      <c r="Q352" s="3">
        <v>9.873555555555555</v>
      </c>
      <c r="R352" s="3">
        <v>0</v>
      </c>
      <c r="S352" s="3">
        <f>SUM(Table3[[#This Row],[CNA Hours]], Table3[[#This Row],[NA TR Hours]], Table3[[#This Row],[Med Aide/Tech Hours]])</f>
        <v>3.1583333333333341</v>
      </c>
      <c r="T352" s="3">
        <v>0</v>
      </c>
      <c r="U352" s="3">
        <v>0</v>
      </c>
      <c r="V352" s="3">
        <v>3.1583333333333341</v>
      </c>
      <c r="W352" s="3">
        <f>SUM(Table3[[#This Row],[RN Hours Contract]:[Med Aide Hours Contract]])</f>
        <v>0</v>
      </c>
      <c r="X352" s="3">
        <v>0</v>
      </c>
      <c r="Y352" s="3">
        <v>0</v>
      </c>
      <c r="Z352" s="3">
        <v>0</v>
      </c>
      <c r="AA352" s="3">
        <v>0</v>
      </c>
      <c r="AB352" s="3">
        <v>0</v>
      </c>
      <c r="AC352" s="3">
        <v>0</v>
      </c>
      <c r="AD352" s="3">
        <v>0</v>
      </c>
      <c r="AE352" s="3">
        <v>0</v>
      </c>
      <c r="AF352" t="s">
        <v>350</v>
      </c>
      <c r="AG352" s="13">
        <v>5</v>
      </c>
      <c r="AQ352"/>
    </row>
    <row r="353" spans="1:43" x14ac:dyDescent="0.2">
      <c r="A353" t="s">
        <v>352</v>
      </c>
      <c r="B353" t="s">
        <v>702</v>
      </c>
      <c r="C353" t="s">
        <v>745</v>
      </c>
      <c r="D353" t="s">
        <v>973</v>
      </c>
      <c r="E353" s="3">
        <v>32.37777777777778</v>
      </c>
      <c r="F353" s="3">
        <f>Table3[[#This Row],[Total Hours Nurse Staffing]]/Table3[[#This Row],[MDS Census]]</f>
        <v>2.011798215511325</v>
      </c>
      <c r="G353" s="3">
        <f>Table3[[#This Row],[Total Direct Care Staff Hours]]/Table3[[#This Row],[MDS Census]]</f>
        <v>1.7695195607412493</v>
      </c>
      <c r="H353" s="3">
        <f>Table3[[#This Row],[Total RN Hours (w/ Admin, DON)]]/Table3[[#This Row],[MDS Census]]</f>
        <v>0.55362731640356888</v>
      </c>
      <c r="I353" s="3">
        <f>Table3[[#This Row],[RN Hours (excl. Admin, DON)]]/Table3[[#This Row],[MDS Census]]</f>
        <v>0.31134866163349345</v>
      </c>
      <c r="J353" s="3">
        <f t="shared" si="6"/>
        <v>65.137555555555565</v>
      </c>
      <c r="K353" s="3">
        <f>SUM(Table3[[#This Row],[RN Hours (excl. Admin, DON)]], Table3[[#This Row],[LPN Hours (excl. Admin)]], Table3[[#This Row],[CNA Hours]], Table3[[#This Row],[NA TR Hours]], Table3[[#This Row],[Med Aide/Tech Hours]])</f>
        <v>57.293111111111116</v>
      </c>
      <c r="L353" s="3">
        <f>SUM(Table3[[#This Row],[RN Hours (excl. Admin, DON)]:[RN DON Hours]])</f>
        <v>17.925222222222221</v>
      </c>
      <c r="M353" s="3">
        <v>10.080777777777778</v>
      </c>
      <c r="N353" s="3">
        <v>1.9888888888888889</v>
      </c>
      <c r="O353" s="3">
        <v>5.8555555555555552</v>
      </c>
      <c r="P353" s="3">
        <f>SUM(Table3[[#This Row],[LPN Hours (excl. Admin)]:[LPN Admin Hours]])</f>
        <v>14.299333333333333</v>
      </c>
      <c r="Q353" s="3">
        <v>14.299333333333333</v>
      </c>
      <c r="R353" s="3">
        <v>0</v>
      </c>
      <c r="S353" s="3">
        <f>SUM(Table3[[#This Row],[CNA Hours]], Table3[[#This Row],[NA TR Hours]], Table3[[#This Row],[Med Aide/Tech Hours]])</f>
        <v>32.913000000000004</v>
      </c>
      <c r="T353" s="3">
        <v>0</v>
      </c>
      <c r="U353" s="3">
        <v>0</v>
      </c>
      <c r="V353" s="3">
        <v>32.913000000000004</v>
      </c>
      <c r="W353" s="3">
        <f>SUM(Table3[[#This Row],[RN Hours Contract]:[Med Aide Hours Contract]])</f>
        <v>0</v>
      </c>
      <c r="X353" s="3">
        <v>0</v>
      </c>
      <c r="Y353" s="3">
        <v>0</v>
      </c>
      <c r="Z353" s="3">
        <v>0</v>
      </c>
      <c r="AA353" s="3">
        <v>0</v>
      </c>
      <c r="AB353" s="3">
        <v>0</v>
      </c>
      <c r="AC353" s="3">
        <v>0</v>
      </c>
      <c r="AD353" s="3">
        <v>0</v>
      </c>
      <c r="AE353" s="3">
        <v>0</v>
      </c>
      <c r="AF353" t="s">
        <v>351</v>
      </c>
      <c r="AG353" s="13">
        <v>5</v>
      </c>
      <c r="AQ353"/>
    </row>
    <row r="355" spans="1:43" s="1" customFormat="1" x14ac:dyDescent="0.2"/>
  </sheetData>
  <dataConsolidate>
    <dataRefs count="1">
      <dataRef ref="H1:J1048576" sheet="Nurse"/>
    </dataRefs>
  </dataConsolidate>
  <phoneticPr fontId="6" type="noConversion"/>
  <pageMargins left="0.7" right="0.7" top="0.75" bottom="0.75" header="0.3" footer="0.3"/>
  <pageSetup orientation="portrait" horizontalDpi="1200" verticalDpi="1200" r:id="rId1"/>
  <ignoredErrors>
    <ignoredError sqref="AF2:AF353"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3B643-60F5-4B07-B156-A949D42D0480}">
  <sheetPr>
    <outlinePr summaryRight="0"/>
  </sheetPr>
  <dimension ref="A1:AQ353"/>
  <sheetViews>
    <sheetView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12.6640625" defaultRowHeight="15" outlineLevelCol="1" x14ac:dyDescent="0.2"/>
  <cols>
    <col min="1" max="1" width="7.6640625" style="1" customWidth="1"/>
    <col min="2" max="2" width="30.6640625" style="1" customWidth="1"/>
    <col min="3" max="4" width="16.6640625" style="1" customWidth="1"/>
    <col min="5" max="7" width="12.6640625" style="1"/>
    <col min="8" max="8" width="12.6640625" style="4"/>
    <col min="9" max="10" width="12.6640625" style="1"/>
    <col min="11" max="11" width="12.6640625" style="4" collapsed="1"/>
    <col min="12" max="12" width="12.6640625" style="1" hidden="1" customWidth="1" outlineLevel="1"/>
    <col min="13" max="13" width="12.6640625" hidden="1" customWidth="1" outlineLevel="1"/>
    <col min="14" max="14" width="12.6640625" style="4" hidden="1" customWidth="1" outlineLevel="1"/>
    <col min="15" max="16" width="12.6640625" style="1" hidden="1" customWidth="1" outlineLevel="1"/>
    <col min="17" max="17" width="12.6640625" style="4" hidden="1" customWidth="1" outlineLevel="1"/>
    <col min="18" max="18" width="12.6640625" style="1" hidden="1" customWidth="1" outlineLevel="1"/>
    <col min="19" max="19" width="12.6640625" hidden="1" customWidth="1" outlineLevel="1"/>
    <col min="20" max="20" width="12.6640625" style="1" hidden="1" customWidth="1" outlineLevel="1"/>
    <col min="21" max="21" width="12.6640625" hidden="1" customWidth="1" outlineLevel="1"/>
    <col min="22" max="22" width="12.6640625" style="1" hidden="1" customWidth="1" outlineLevel="1"/>
    <col min="23" max="23" width="12.6640625" style="4" hidden="1" customWidth="1" outlineLevel="1"/>
    <col min="24" max="25" width="12.6640625" style="1" hidden="1" customWidth="1" outlineLevel="1"/>
    <col min="26" max="26" width="12.6640625" style="4" hidden="1" customWidth="1" outlineLevel="1"/>
    <col min="27" max="27" width="12.6640625" style="1" hidden="1" customWidth="1" outlineLevel="1"/>
    <col min="28" max="28" width="12.6640625" hidden="1" customWidth="1" outlineLevel="1"/>
    <col min="29" max="29" width="12.6640625" style="4" hidden="1" customWidth="1" outlineLevel="1"/>
    <col min="30" max="31" width="12.6640625" style="1" hidden="1" customWidth="1" outlineLevel="1"/>
    <col min="32" max="32" width="12.6640625" style="4" hidden="1" customWidth="1" outlineLevel="1"/>
    <col min="33" max="33" width="12.6640625" style="1" hidden="1" customWidth="1" outlineLevel="1"/>
    <col min="34" max="34" width="12.6640625" hidden="1" customWidth="1" outlineLevel="1"/>
    <col min="35" max="35" width="12.6640625" style="4" hidden="1" customWidth="1" outlineLevel="1"/>
    <col min="36" max="36" width="12.6640625" style="1" hidden="1" customWidth="1" outlineLevel="1"/>
    <col min="37" max="37" width="12.6640625" hidden="1" customWidth="1" outlineLevel="1"/>
    <col min="38" max="38" width="12.6640625" style="4" hidden="1" customWidth="1" outlineLevel="1"/>
    <col min="39" max="39" width="12.6640625" style="1" hidden="1" customWidth="1" outlineLevel="1"/>
    <col min="40" max="40" width="12.6640625" hidden="1" customWidth="1" outlineLevel="1"/>
    <col min="41" max="41" width="12.6640625" style="4" hidden="1" customWidth="1" outlineLevel="1"/>
    <col min="43" max="16384" width="12.6640625" style="1"/>
  </cols>
  <sheetData>
    <row r="1" spans="1:43" s="5" customFormat="1" ht="150" customHeight="1" x14ac:dyDescent="0.2">
      <c r="A1" s="5" t="s">
        <v>1031</v>
      </c>
      <c r="B1" s="5" t="s">
        <v>1033</v>
      </c>
      <c r="C1" s="5" t="s">
        <v>1049</v>
      </c>
      <c r="D1" s="5" t="s">
        <v>1034</v>
      </c>
      <c r="E1" s="5" t="s">
        <v>1035</v>
      </c>
      <c r="F1" s="5" t="s">
        <v>1050</v>
      </c>
      <c r="G1" s="5" t="s">
        <v>1057</v>
      </c>
      <c r="H1" s="6" t="s">
        <v>1059</v>
      </c>
      <c r="I1" s="5" t="s">
        <v>1051</v>
      </c>
      <c r="J1" s="5" t="s">
        <v>1070</v>
      </c>
      <c r="K1" s="6" t="s">
        <v>1071</v>
      </c>
      <c r="L1" s="5" t="s">
        <v>1036</v>
      </c>
      <c r="M1" s="5" t="s">
        <v>1041</v>
      </c>
      <c r="N1" s="6" t="s">
        <v>1045</v>
      </c>
      <c r="O1" s="5" t="s">
        <v>1039</v>
      </c>
      <c r="P1" s="5" t="s">
        <v>1074</v>
      </c>
      <c r="Q1" s="6" t="s">
        <v>1069</v>
      </c>
      <c r="R1" s="5" t="s">
        <v>1040</v>
      </c>
      <c r="S1" s="5" t="s">
        <v>1072</v>
      </c>
      <c r="T1" s="5" t="s">
        <v>1068</v>
      </c>
      <c r="U1" s="5" t="s">
        <v>1052</v>
      </c>
      <c r="V1" s="5" t="s">
        <v>1064</v>
      </c>
      <c r="W1" s="6" t="s">
        <v>1067</v>
      </c>
      <c r="X1" s="5" t="s">
        <v>1037</v>
      </c>
      <c r="Y1" s="5" t="s">
        <v>1042</v>
      </c>
      <c r="Z1" s="6" t="s">
        <v>1063</v>
      </c>
      <c r="AA1" s="5" t="s">
        <v>1053</v>
      </c>
      <c r="AB1" s="5" t="s">
        <v>1073</v>
      </c>
      <c r="AC1" s="6" t="s">
        <v>1062</v>
      </c>
      <c r="AD1" s="5" t="s">
        <v>1055</v>
      </c>
      <c r="AE1" s="5" t="s">
        <v>1066</v>
      </c>
      <c r="AF1" s="6" t="s">
        <v>1065</v>
      </c>
      <c r="AG1" s="5" t="s">
        <v>1038</v>
      </c>
      <c r="AH1" s="5" t="s">
        <v>1043</v>
      </c>
      <c r="AI1" s="6" t="s">
        <v>1044</v>
      </c>
      <c r="AJ1" s="5" t="s">
        <v>1056</v>
      </c>
      <c r="AK1" s="5" t="s">
        <v>1106</v>
      </c>
      <c r="AL1" s="6" t="s">
        <v>1061</v>
      </c>
      <c r="AM1" s="5" t="s">
        <v>1054</v>
      </c>
      <c r="AN1" s="5" t="s">
        <v>1107</v>
      </c>
      <c r="AO1" s="6" t="s">
        <v>1060</v>
      </c>
      <c r="AP1" s="5" t="s">
        <v>1032</v>
      </c>
      <c r="AQ1" s="5" t="s">
        <v>1076</v>
      </c>
    </row>
    <row r="2" spans="1:43" x14ac:dyDescent="0.2">
      <c r="A2" s="1" t="s">
        <v>352</v>
      </c>
      <c r="B2" s="1" t="s">
        <v>358</v>
      </c>
      <c r="C2" s="1" t="s">
        <v>756</v>
      </c>
      <c r="D2" s="1" t="s">
        <v>970</v>
      </c>
      <c r="E2" s="3">
        <v>103.92222222222222</v>
      </c>
      <c r="F2" s="3">
        <f t="shared" ref="F2:F65" si="0">SUM(I2,U2,AD2)</f>
        <v>497.23611111111114</v>
      </c>
      <c r="G2" s="3">
        <f>SUM(Table39[[#This Row],[RN Hours Contract (W/ Admin, DON)]], Table39[[#This Row],[LPN Contract Hours (w/ Admin)]], Table39[[#This Row],[CNA/NA/Med Aide Contract Hours]])</f>
        <v>37.794444444444444</v>
      </c>
      <c r="H2" s="4">
        <f>Table39[[#This Row],[Total Contract Hours]]/Table39[[#This Row],[Total Hours Nurse Staffing]]</f>
        <v>7.600905002653556E-2</v>
      </c>
      <c r="I2" s="3">
        <f>SUM(Table39[[#This Row],[RN Hours]], Table39[[#This Row],[RN Admin Hours]], Table39[[#This Row],[RN DON Hours]])</f>
        <v>163.22222222222223</v>
      </c>
      <c r="J2" s="3">
        <f t="shared" ref="J2:J16" si="1">SUM(M2,P2,S2)</f>
        <v>0.1111111111111111</v>
      </c>
      <c r="K2" s="4">
        <f>Table39[[#This Row],[RN Hours Contract (W/ Admin, DON)]]/Table39[[#This Row],[RN Hours (w/ Admin, DON)]]</f>
        <v>6.8073519400953025E-4</v>
      </c>
      <c r="L2" s="3">
        <v>117.90277777777777</v>
      </c>
      <c r="M2" s="3">
        <v>0.1111111111111111</v>
      </c>
      <c r="N2" s="4">
        <f>Table39[[#This Row],[RN Hours Contract]]/Table39[[#This Row],[RN Hours]]</f>
        <v>9.4239604193662385E-4</v>
      </c>
      <c r="O2" s="3">
        <v>39.897222222222226</v>
      </c>
      <c r="P2" s="3">
        <v>0</v>
      </c>
      <c r="Q2" s="4">
        <f>Table39[[#This Row],[RN Admin Hours Contract]]/Table39[[#This Row],[RN Admin Hours]]</f>
        <v>0</v>
      </c>
      <c r="R2" s="3">
        <v>5.4222222222222225</v>
      </c>
      <c r="S2" s="3">
        <v>0</v>
      </c>
      <c r="T2" s="4">
        <f>Table39[[#This Row],[RN DON Hours Contract]]/Table39[[#This Row],[RN DON Hours]]</f>
        <v>0</v>
      </c>
      <c r="U2" s="3">
        <f>SUM(Table39[[#This Row],[LPN Hours]], Table39[[#This Row],[LPN Admin Hours]])</f>
        <v>57.319444444444443</v>
      </c>
      <c r="V2" s="3">
        <f>Table39[[#This Row],[LPN Hours Contract]]+Table39[[#This Row],[LPN Admin Hours Contract]]</f>
        <v>1.3611111111111112</v>
      </c>
      <c r="W2" s="4">
        <f t="shared" ref="W2:W16" si="2">V2/U2</f>
        <v>2.3746062515144176E-2</v>
      </c>
      <c r="X2" s="3">
        <v>51.80833333333333</v>
      </c>
      <c r="Y2" s="3">
        <v>1.3611111111111112</v>
      </c>
      <c r="Z2" s="4">
        <f>Table39[[#This Row],[LPN Hours Contract]]/Table39[[#This Row],[LPN Hours]]</f>
        <v>2.6272049756045256E-2</v>
      </c>
      <c r="AA2" s="3">
        <v>5.5111111111111111</v>
      </c>
      <c r="AB2" s="3">
        <v>0</v>
      </c>
      <c r="AC2" s="4">
        <f>Table39[[#This Row],[LPN Admin Hours Contract]]/Table39[[#This Row],[LPN Admin Hours]]</f>
        <v>0</v>
      </c>
      <c r="AD2" s="3">
        <f>SUM(Table39[[#This Row],[CNA Hours]], Table39[[#This Row],[NA in Training Hours]], Table39[[#This Row],[Med Aide/Tech Hours]])</f>
        <v>276.69444444444446</v>
      </c>
      <c r="AE2" s="3">
        <f>SUM(Table39[[#This Row],[CNA Hours Contract]], Table39[[#This Row],[NA in Training Hours Contract]], Table39[[#This Row],[Med Aide/Tech Hours Contract]])</f>
        <v>36.322222222222223</v>
      </c>
      <c r="AF2" s="4">
        <f>Table39[[#This Row],[CNA/NA/Med Aide Contract Hours]]/Table39[[#This Row],[Total CNA, NA in Training, Med Aide/Tech Hours]]</f>
        <v>0.13127196064652144</v>
      </c>
      <c r="AG2" s="3">
        <v>274.59444444444443</v>
      </c>
      <c r="AH2" s="3">
        <v>36.322222222222223</v>
      </c>
      <c r="AI2" s="4">
        <f>Table39[[#This Row],[CNA Hours Contract]]/Table39[[#This Row],[CNA Hours]]</f>
        <v>0.13227588160317236</v>
      </c>
      <c r="AJ2" s="3">
        <v>0</v>
      </c>
      <c r="AK2" s="3">
        <v>0</v>
      </c>
      <c r="AL2" s="4">
        <v>0</v>
      </c>
      <c r="AM2" s="3">
        <v>2.1</v>
      </c>
      <c r="AN2" s="3">
        <v>0</v>
      </c>
      <c r="AO2" s="4">
        <f>Table39[[#This Row],[Med Aide/Tech Hours Contract]]/Table39[[#This Row],[Med Aide/Tech Hours]]</f>
        <v>0</v>
      </c>
      <c r="AP2" s="1" t="s">
        <v>0</v>
      </c>
      <c r="AQ2" s="1">
        <v>5</v>
      </c>
    </row>
    <row r="3" spans="1:43" x14ac:dyDescent="0.2">
      <c r="A3" s="1" t="s">
        <v>352</v>
      </c>
      <c r="B3" s="1" t="s">
        <v>359</v>
      </c>
      <c r="C3" s="1" t="s">
        <v>757</v>
      </c>
      <c r="D3" s="1" t="s">
        <v>971</v>
      </c>
      <c r="E3" s="3">
        <v>90.75555555555556</v>
      </c>
      <c r="F3" s="3">
        <f t="shared" si="0"/>
        <v>367.89033333333333</v>
      </c>
      <c r="G3" s="3">
        <f>SUM(Table39[[#This Row],[RN Hours Contract (W/ Admin, DON)]], Table39[[#This Row],[LPN Contract Hours (w/ Admin)]], Table39[[#This Row],[CNA/NA/Med Aide Contract Hours]])</f>
        <v>0</v>
      </c>
      <c r="H3" s="4">
        <f>Table39[[#This Row],[Total Contract Hours]]/Table39[[#This Row],[Total Hours Nurse Staffing]]</f>
        <v>0</v>
      </c>
      <c r="I3" s="3">
        <f>SUM(Table39[[#This Row],[RN Hours]], Table39[[#This Row],[RN Admin Hours]], Table39[[#This Row],[RN DON Hours]])</f>
        <v>69.133333333333326</v>
      </c>
      <c r="J3" s="3">
        <f t="shared" si="1"/>
        <v>0</v>
      </c>
      <c r="K3" s="4">
        <f>Table39[[#This Row],[RN Hours Contract (W/ Admin, DON)]]/Table39[[#This Row],[RN Hours (w/ Admin, DON)]]</f>
        <v>0</v>
      </c>
      <c r="L3" s="3">
        <v>40.986111111111114</v>
      </c>
      <c r="M3" s="3">
        <v>0</v>
      </c>
      <c r="N3" s="4">
        <f>Table39[[#This Row],[RN Hours Contract]]/Table39[[#This Row],[RN Hours]]</f>
        <v>0</v>
      </c>
      <c r="O3" s="3">
        <v>22.458333333333332</v>
      </c>
      <c r="P3" s="3">
        <v>0</v>
      </c>
      <c r="Q3" s="4">
        <f>Table39[[#This Row],[RN Admin Hours Contract]]/Table39[[#This Row],[RN Admin Hours]]</f>
        <v>0</v>
      </c>
      <c r="R3" s="3">
        <v>5.6888888888888891</v>
      </c>
      <c r="S3" s="3">
        <v>0</v>
      </c>
      <c r="T3" s="4">
        <f>Table39[[#This Row],[RN DON Hours Contract]]/Table39[[#This Row],[RN DON Hours]]</f>
        <v>0</v>
      </c>
      <c r="U3" s="3">
        <f>SUM(Table39[[#This Row],[LPN Hours]], Table39[[#This Row],[LPN Admin Hours]])</f>
        <v>75.811333333333337</v>
      </c>
      <c r="V3" s="3">
        <f>Table39[[#This Row],[LPN Hours Contract]]+Table39[[#This Row],[LPN Admin Hours Contract]]</f>
        <v>0</v>
      </c>
      <c r="W3" s="4">
        <f t="shared" si="2"/>
        <v>0</v>
      </c>
      <c r="X3" s="3">
        <v>69.772444444444446</v>
      </c>
      <c r="Y3" s="3">
        <v>0</v>
      </c>
      <c r="Z3" s="4">
        <f>Table39[[#This Row],[LPN Hours Contract]]/Table39[[#This Row],[LPN Hours]]</f>
        <v>0</v>
      </c>
      <c r="AA3" s="3">
        <v>6.0388888888888888</v>
      </c>
      <c r="AB3" s="3">
        <v>0</v>
      </c>
      <c r="AC3" s="4">
        <f>Table39[[#This Row],[LPN Admin Hours Contract]]/Table39[[#This Row],[LPN Admin Hours]]</f>
        <v>0</v>
      </c>
      <c r="AD3" s="3">
        <f>SUM(Table39[[#This Row],[CNA Hours]], Table39[[#This Row],[NA in Training Hours]], Table39[[#This Row],[Med Aide/Tech Hours]])</f>
        <v>222.94566666666668</v>
      </c>
      <c r="AE3" s="3">
        <f>SUM(Table39[[#This Row],[CNA Hours Contract]], Table39[[#This Row],[NA in Training Hours Contract]], Table39[[#This Row],[Med Aide/Tech Hours Contract]])</f>
        <v>0</v>
      </c>
      <c r="AF3" s="4">
        <f>Table39[[#This Row],[CNA/NA/Med Aide Contract Hours]]/Table39[[#This Row],[Total CNA, NA in Training, Med Aide/Tech Hours]]</f>
        <v>0</v>
      </c>
      <c r="AG3" s="3">
        <v>198.28455555555556</v>
      </c>
      <c r="AH3" s="3">
        <v>0</v>
      </c>
      <c r="AI3" s="4">
        <f>Table39[[#This Row],[CNA Hours Contract]]/Table39[[#This Row],[CNA Hours]]</f>
        <v>0</v>
      </c>
      <c r="AJ3" s="3">
        <v>0</v>
      </c>
      <c r="AK3" s="3">
        <v>0</v>
      </c>
      <c r="AL3" s="4">
        <v>0</v>
      </c>
      <c r="AM3" s="3">
        <v>24.661111111111111</v>
      </c>
      <c r="AN3" s="3">
        <v>0</v>
      </c>
      <c r="AO3" s="4">
        <f>Table39[[#This Row],[Med Aide/Tech Hours Contract]]/Table39[[#This Row],[Med Aide/Tech Hours]]</f>
        <v>0</v>
      </c>
      <c r="AP3" s="1" t="s">
        <v>1</v>
      </c>
      <c r="AQ3" s="1">
        <v>5</v>
      </c>
    </row>
    <row r="4" spans="1:43" x14ac:dyDescent="0.2">
      <c r="A4" s="1" t="s">
        <v>352</v>
      </c>
      <c r="B4" s="1" t="s">
        <v>360</v>
      </c>
      <c r="C4" s="1" t="s">
        <v>758</v>
      </c>
      <c r="D4" s="1" t="s">
        <v>972</v>
      </c>
      <c r="E4" s="3">
        <v>65.166666666666671</v>
      </c>
      <c r="F4" s="3">
        <f t="shared" si="0"/>
        <v>378.81388888888887</v>
      </c>
      <c r="G4" s="3">
        <f>SUM(Table39[[#This Row],[RN Hours Contract (W/ Admin, DON)]], Table39[[#This Row],[LPN Contract Hours (w/ Admin)]], Table39[[#This Row],[CNA/NA/Med Aide Contract Hours]])</f>
        <v>0</v>
      </c>
      <c r="H4" s="4">
        <f>Table39[[#This Row],[Total Contract Hours]]/Table39[[#This Row],[Total Hours Nurse Staffing]]</f>
        <v>0</v>
      </c>
      <c r="I4" s="3">
        <f>SUM(Table39[[#This Row],[RN Hours]], Table39[[#This Row],[RN Admin Hours]], Table39[[#This Row],[RN DON Hours]])</f>
        <v>86.566666666666663</v>
      </c>
      <c r="J4" s="3">
        <f t="shared" si="1"/>
        <v>0</v>
      </c>
      <c r="K4" s="4">
        <f>Table39[[#This Row],[RN Hours Contract (W/ Admin, DON)]]/Table39[[#This Row],[RN Hours (w/ Admin, DON)]]</f>
        <v>0</v>
      </c>
      <c r="L4" s="3">
        <v>45.572222222222223</v>
      </c>
      <c r="M4" s="3">
        <v>0</v>
      </c>
      <c r="N4" s="4">
        <f>Table39[[#This Row],[RN Hours Contract]]/Table39[[#This Row],[RN Hours]]</f>
        <v>0</v>
      </c>
      <c r="O4" s="3">
        <v>35.883333333333333</v>
      </c>
      <c r="P4" s="3">
        <v>0</v>
      </c>
      <c r="Q4" s="4">
        <f>Table39[[#This Row],[RN Admin Hours Contract]]/Table39[[#This Row],[RN Admin Hours]]</f>
        <v>0</v>
      </c>
      <c r="R4" s="3">
        <v>5.1111111111111107</v>
      </c>
      <c r="S4" s="3">
        <v>0</v>
      </c>
      <c r="T4" s="4">
        <f>Table39[[#This Row],[RN DON Hours Contract]]/Table39[[#This Row],[RN DON Hours]]</f>
        <v>0</v>
      </c>
      <c r="U4" s="3">
        <f>SUM(Table39[[#This Row],[LPN Hours]], Table39[[#This Row],[LPN Admin Hours]])</f>
        <v>64.238888888888894</v>
      </c>
      <c r="V4" s="3">
        <f>Table39[[#This Row],[LPN Hours Contract]]+Table39[[#This Row],[LPN Admin Hours Contract]]</f>
        <v>0</v>
      </c>
      <c r="W4" s="4">
        <f t="shared" si="2"/>
        <v>0</v>
      </c>
      <c r="X4" s="3">
        <v>59.18888888888889</v>
      </c>
      <c r="Y4" s="3">
        <v>0</v>
      </c>
      <c r="Z4" s="4">
        <f>Table39[[#This Row],[LPN Hours Contract]]/Table39[[#This Row],[LPN Hours]]</f>
        <v>0</v>
      </c>
      <c r="AA4" s="3">
        <v>5.05</v>
      </c>
      <c r="AB4" s="3">
        <v>0</v>
      </c>
      <c r="AC4" s="4">
        <f>Table39[[#This Row],[LPN Admin Hours Contract]]/Table39[[#This Row],[LPN Admin Hours]]</f>
        <v>0</v>
      </c>
      <c r="AD4" s="3">
        <f>SUM(Table39[[#This Row],[CNA Hours]], Table39[[#This Row],[NA in Training Hours]], Table39[[#This Row],[Med Aide/Tech Hours]])</f>
        <v>228.00833333333333</v>
      </c>
      <c r="AE4" s="3">
        <f>SUM(Table39[[#This Row],[CNA Hours Contract]], Table39[[#This Row],[NA in Training Hours Contract]], Table39[[#This Row],[Med Aide/Tech Hours Contract]])</f>
        <v>0</v>
      </c>
      <c r="AF4" s="4">
        <f>Table39[[#This Row],[CNA/NA/Med Aide Contract Hours]]/Table39[[#This Row],[Total CNA, NA in Training, Med Aide/Tech Hours]]</f>
        <v>0</v>
      </c>
      <c r="AG4" s="3">
        <v>196.59444444444443</v>
      </c>
      <c r="AH4" s="3">
        <v>0</v>
      </c>
      <c r="AI4" s="4">
        <f>Table39[[#This Row],[CNA Hours Contract]]/Table39[[#This Row],[CNA Hours]]</f>
        <v>0</v>
      </c>
      <c r="AJ4" s="3">
        <v>0</v>
      </c>
      <c r="AK4" s="3">
        <v>0</v>
      </c>
      <c r="AL4" s="4">
        <v>0</v>
      </c>
      <c r="AM4" s="3">
        <v>31.413888888888888</v>
      </c>
      <c r="AN4" s="3">
        <v>0</v>
      </c>
      <c r="AO4" s="4">
        <f>Table39[[#This Row],[Med Aide/Tech Hours Contract]]/Table39[[#This Row],[Med Aide/Tech Hours]]</f>
        <v>0</v>
      </c>
      <c r="AP4" s="1" t="s">
        <v>2</v>
      </c>
      <c r="AQ4" s="1">
        <v>5</v>
      </c>
    </row>
    <row r="5" spans="1:43" x14ac:dyDescent="0.2">
      <c r="A5" s="1" t="s">
        <v>352</v>
      </c>
      <c r="B5" s="1" t="s">
        <v>361</v>
      </c>
      <c r="C5" s="1" t="s">
        <v>745</v>
      </c>
      <c r="D5" s="1" t="s">
        <v>973</v>
      </c>
      <c r="E5" s="3">
        <v>55.077777777777776</v>
      </c>
      <c r="F5" s="3">
        <f t="shared" si="0"/>
        <v>182.81755555555554</v>
      </c>
      <c r="G5" s="3">
        <f>SUM(Table39[[#This Row],[RN Hours Contract (W/ Admin, DON)]], Table39[[#This Row],[LPN Contract Hours (w/ Admin)]], Table39[[#This Row],[CNA/NA/Med Aide Contract Hours]])</f>
        <v>11.848111111111111</v>
      </c>
      <c r="H5" s="4">
        <f>Table39[[#This Row],[Total Contract Hours]]/Table39[[#This Row],[Total Hours Nurse Staffing]]</f>
        <v>6.4808388204876999E-2</v>
      </c>
      <c r="I5" s="3">
        <f>SUM(Table39[[#This Row],[RN Hours]], Table39[[#This Row],[RN Admin Hours]], Table39[[#This Row],[RN DON Hours]])</f>
        <v>38.709222222222223</v>
      </c>
      <c r="J5" s="3">
        <f t="shared" si="1"/>
        <v>4.8731111111111112</v>
      </c>
      <c r="K5" s="4">
        <f>Table39[[#This Row],[RN Hours Contract (W/ Admin, DON)]]/Table39[[#This Row],[RN Hours (w/ Admin, DON)]]</f>
        <v>0.12589018407901648</v>
      </c>
      <c r="L5" s="3">
        <v>25.064777777777778</v>
      </c>
      <c r="M5" s="3">
        <v>4.8731111111111112</v>
      </c>
      <c r="N5" s="4">
        <f>Table39[[#This Row],[RN Hours Contract]]/Table39[[#This Row],[RN Hours]]</f>
        <v>0.19442067886321221</v>
      </c>
      <c r="O5" s="3">
        <v>8.5777777777777775</v>
      </c>
      <c r="P5" s="3">
        <v>0</v>
      </c>
      <c r="Q5" s="4">
        <f>Table39[[#This Row],[RN Admin Hours Contract]]/Table39[[#This Row],[RN Admin Hours]]</f>
        <v>0</v>
      </c>
      <c r="R5" s="3">
        <v>5.0666666666666664</v>
      </c>
      <c r="S5" s="3">
        <v>0</v>
      </c>
      <c r="T5" s="4">
        <f>Table39[[#This Row],[RN DON Hours Contract]]/Table39[[#This Row],[RN DON Hours]]</f>
        <v>0</v>
      </c>
      <c r="U5" s="3">
        <f>SUM(Table39[[#This Row],[LPN Hours]], Table39[[#This Row],[LPN Admin Hours]])</f>
        <v>49.666111111111107</v>
      </c>
      <c r="V5" s="3">
        <f>Table39[[#This Row],[LPN Hours Contract]]+Table39[[#This Row],[LPN Admin Hours Contract]]</f>
        <v>2.6966666666666663</v>
      </c>
      <c r="W5" s="4">
        <f t="shared" si="2"/>
        <v>5.4295909350216442E-2</v>
      </c>
      <c r="X5" s="3">
        <v>49.666111111111107</v>
      </c>
      <c r="Y5" s="3">
        <v>2.6966666666666663</v>
      </c>
      <c r="Z5" s="4">
        <f>Table39[[#This Row],[LPN Hours Contract]]/Table39[[#This Row],[LPN Hours]]</f>
        <v>5.4295909350216442E-2</v>
      </c>
      <c r="AA5" s="3">
        <v>0</v>
      </c>
      <c r="AB5" s="3">
        <v>0</v>
      </c>
      <c r="AC5" s="4">
        <v>0</v>
      </c>
      <c r="AD5" s="3">
        <f>SUM(Table39[[#This Row],[CNA Hours]], Table39[[#This Row],[NA in Training Hours]], Table39[[#This Row],[Med Aide/Tech Hours]])</f>
        <v>94.442222222222213</v>
      </c>
      <c r="AE5" s="3">
        <f>SUM(Table39[[#This Row],[CNA Hours Contract]], Table39[[#This Row],[NA in Training Hours Contract]], Table39[[#This Row],[Med Aide/Tech Hours Contract]])</f>
        <v>4.2783333333333333</v>
      </c>
      <c r="AF5" s="4">
        <f>Table39[[#This Row],[CNA/NA/Med Aide Contract Hours]]/Table39[[#This Row],[Total CNA, NA in Training, Med Aide/Tech Hours]]</f>
        <v>4.5301065907433123E-2</v>
      </c>
      <c r="AG5" s="3">
        <v>94.37277777777777</v>
      </c>
      <c r="AH5" s="3">
        <v>4.2783333333333333</v>
      </c>
      <c r="AI5" s="4">
        <f>Table39[[#This Row],[CNA Hours Contract]]/Table39[[#This Row],[CNA Hours]]</f>
        <v>4.5334400810026439E-2</v>
      </c>
      <c r="AJ5" s="3">
        <v>0</v>
      </c>
      <c r="AK5" s="3">
        <v>0</v>
      </c>
      <c r="AL5" s="4">
        <v>0</v>
      </c>
      <c r="AM5" s="3">
        <v>6.9444444444444448E-2</v>
      </c>
      <c r="AN5" s="3">
        <v>0</v>
      </c>
      <c r="AO5" s="4">
        <f>Table39[[#This Row],[Med Aide/Tech Hours Contract]]/Table39[[#This Row],[Med Aide/Tech Hours]]</f>
        <v>0</v>
      </c>
      <c r="AP5" s="1" t="s">
        <v>3</v>
      </c>
      <c r="AQ5" s="1">
        <v>5</v>
      </c>
    </row>
    <row r="6" spans="1:43" x14ac:dyDescent="0.2">
      <c r="A6" s="1" t="s">
        <v>352</v>
      </c>
      <c r="B6" s="1" t="s">
        <v>362</v>
      </c>
      <c r="C6" s="1" t="s">
        <v>759</v>
      </c>
      <c r="D6" s="1" t="s">
        <v>974</v>
      </c>
      <c r="E6" s="3">
        <v>74</v>
      </c>
      <c r="F6" s="3">
        <f t="shared" si="0"/>
        <v>348.11888888888888</v>
      </c>
      <c r="G6" s="3">
        <f>SUM(Table39[[#This Row],[RN Hours Contract (W/ Admin, DON)]], Table39[[#This Row],[LPN Contract Hours (w/ Admin)]], Table39[[#This Row],[CNA/NA/Med Aide Contract Hours]])</f>
        <v>0</v>
      </c>
      <c r="H6" s="4">
        <f>Table39[[#This Row],[Total Contract Hours]]/Table39[[#This Row],[Total Hours Nurse Staffing]]</f>
        <v>0</v>
      </c>
      <c r="I6" s="3">
        <f>SUM(Table39[[#This Row],[RN Hours]], Table39[[#This Row],[RN Admin Hours]], Table39[[#This Row],[RN DON Hours]])</f>
        <v>90.200666666666663</v>
      </c>
      <c r="J6" s="3">
        <f t="shared" si="1"/>
        <v>0</v>
      </c>
      <c r="K6" s="4">
        <f>Table39[[#This Row],[RN Hours Contract (W/ Admin, DON)]]/Table39[[#This Row],[RN Hours (w/ Admin, DON)]]</f>
        <v>0</v>
      </c>
      <c r="L6" s="3">
        <v>67.178444444444452</v>
      </c>
      <c r="M6" s="3">
        <v>0</v>
      </c>
      <c r="N6" s="4">
        <f>Table39[[#This Row],[RN Hours Contract]]/Table39[[#This Row],[RN Hours]]</f>
        <v>0</v>
      </c>
      <c r="O6" s="3">
        <v>17.422222222222221</v>
      </c>
      <c r="P6" s="3">
        <v>0</v>
      </c>
      <c r="Q6" s="4">
        <f>Table39[[#This Row],[RN Admin Hours Contract]]/Table39[[#This Row],[RN Admin Hours]]</f>
        <v>0</v>
      </c>
      <c r="R6" s="3">
        <v>5.6</v>
      </c>
      <c r="S6" s="3">
        <v>0</v>
      </c>
      <c r="T6" s="4">
        <f>Table39[[#This Row],[RN DON Hours Contract]]/Table39[[#This Row],[RN DON Hours]]</f>
        <v>0</v>
      </c>
      <c r="U6" s="3">
        <f>SUM(Table39[[#This Row],[LPN Hours]], Table39[[#This Row],[LPN Admin Hours]])</f>
        <v>52.86611111111111</v>
      </c>
      <c r="V6" s="3">
        <f>Table39[[#This Row],[LPN Hours Contract]]+Table39[[#This Row],[LPN Admin Hours Contract]]</f>
        <v>0</v>
      </c>
      <c r="W6" s="4">
        <f t="shared" si="2"/>
        <v>0</v>
      </c>
      <c r="X6" s="3">
        <v>52.86611111111111</v>
      </c>
      <c r="Y6" s="3">
        <v>0</v>
      </c>
      <c r="Z6" s="4">
        <f>Table39[[#This Row],[LPN Hours Contract]]/Table39[[#This Row],[LPN Hours]]</f>
        <v>0</v>
      </c>
      <c r="AA6" s="3">
        <v>0</v>
      </c>
      <c r="AB6" s="3">
        <v>0</v>
      </c>
      <c r="AC6" s="4">
        <v>0</v>
      </c>
      <c r="AD6" s="3">
        <f>SUM(Table39[[#This Row],[CNA Hours]], Table39[[#This Row],[NA in Training Hours]], Table39[[#This Row],[Med Aide/Tech Hours]])</f>
        <v>205.05211111111112</v>
      </c>
      <c r="AE6" s="3">
        <f>SUM(Table39[[#This Row],[CNA Hours Contract]], Table39[[#This Row],[NA in Training Hours Contract]], Table39[[#This Row],[Med Aide/Tech Hours Contract]])</f>
        <v>0</v>
      </c>
      <c r="AF6" s="4">
        <f>Table39[[#This Row],[CNA/NA/Med Aide Contract Hours]]/Table39[[#This Row],[Total CNA, NA in Training, Med Aide/Tech Hours]]</f>
        <v>0</v>
      </c>
      <c r="AG6" s="3">
        <v>196.84966666666668</v>
      </c>
      <c r="AH6" s="3">
        <v>0</v>
      </c>
      <c r="AI6" s="4">
        <f>Table39[[#This Row],[CNA Hours Contract]]/Table39[[#This Row],[CNA Hours]]</f>
        <v>0</v>
      </c>
      <c r="AJ6" s="3">
        <v>0</v>
      </c>
      <c r="AK6" s="3">
        <v>0</v>
      </c>
      <c r="AL6" s="4">
        <v>0</v>
      </c>
      <c r="AM6" s="3">
        <v>8.2024444444444438</v>
      </c>
      <c r="AN6" s="3">
        <v>0</v>
      </c>
      <c r="AO6" s="4">
        <f>Table39[[#This Row],[Med Aide/Tech Hours Contract]]/Table39[[#This Row],[Med Aide/Tech Hours]]</f>
        <v>0</v>
      </c>
      <c r="AP6" s="1" t="s">
        <v>4</v>
      </c>
      <c r="AQ6" s="1">
        <v>5</v>
      </c>
    </row>
    <row r="7" spans="1:43" x14ac:dyDescent="0.2">
      <c r="A7" s="1" t="s">
        <v>352</v>
      </c>
      <c r="B7" s="1" t="s">
        <v>363</v>
      </c>
      <c r="C7" s="1" t="s">
        <v>760</v>
      </c>
      <c r="D7" s="1" t="s">
        <v>972</v>
      </c>
      <c r="E7" s="3">
        <v>32.855555555555554</v>
      </c>
      <c r="F7" s="3">
        <f t="shared" si="0"/>
        <v>166.68055555555554</v>
      </c>
      <c r="G7" s="3">
        <f>SUM(Table39[[#This Row],[RN Hours Contract (W/ Admin, DON)]], Table39[[#This Row],[LPN Contract Hours (w/ Admin)]], Table39[[#This Row],[CNA/NA/Med Aide Contract Hours]])</f>
        <v>1.7027777777777777</v>
      </c>
      <c r="H7" s="4">
        <f>Table39[[#This Row],[Total Contract Hours]]/Table39[[#This Row],[Total Hours Nurse Staffing]]</f>
        <v>1.0215815348720941E-2</v>
      </c>
      <c r="I7" s="3">
        <f>SUM(Table39[[#This Row],[RN Hours]], Table39[[#This Row],[RN Admin Hours]], Table39[[#This Row],[RN DON Hours]])</f>
        <v>39.891666666666666</v>
      </c>
      <c r="J7" s="3">
        <f t="shared" si="1"/>
        <v>0</v>
      </c>
      <c r="K7" s="4">
        <f>Table39[[#This Row],[RN Hours Contract (W/ Admin, DON)]]/Table39[[#This Row],[RN Hours (w/ Admin, DON)]]</f>
        <v>0</v>
      </c>
      <c r="L7" s="3">
        <v>26.155555555555555</v>
      </c>
      <c r="M7" s="3">
        <v>0</v>
      </c>
      <c r="N7" s="4">
        <f>Table39[[#This Row],[RN Hours Contract]]/Table39[[#This Row],[RN Hours]]</f>
        <v>0</v>
      </c>
      <c r="O7" s="3">
        <v>8.9861111111111107</v>
      </c>
      <c r="P7" s="3">
        <v>0</v>
      </c>
      <c r="Q7" s="4">
        <f>Table39[[#This Row],[RN Admin Hours Contract]]/Table39[[#This Row],[RN Admin Hours]]</f>
        <v>0</v>
      </c>
      <c r="R7" s="3">
        <v>4.75</v>
      </c>
      <c r="S7" s="3">
        <v>0</v>
      </c>
      <c r="T7" s="4">
        <f>Table39[[#This Row],[RN DON Hours Contract]]/Table39[[#This Row],[RN DON Hours]]</f>
        <v>0</v>
      </c>
      <c r="U7" s="3">
        <f>SUM(Table39[[#This Row],[LPN Hours]], Table39[[#This Row],[LPN Admin Hours]])</f>
        <v>29.488888888888887</v>
      </c>
      <c r="V7" s="3">
        <f>Table39[[#This Row],[LPN Hours Contract]]+Table39[[#This Row],[LPN Admin Hours Contract]]</f>
        <v>1.7027777777777777</v>
      </c>
      <c r="W7" s="4">
        <f t="shared" si="2"/>
        <v>5.7743029389600603E-2</v>
      </c>
      <c r="X7" s="3">
        <v>29.488888888888887</v>
      </c>
      <c r="Y7" s="3">
        <v>1.7027777777777777</v>
      </c>
      <c r="Z7" s="4">
        <f>Table39[[#This Row],[LPN Hours Contract]]/Table39[[#This Row],[LPN Hours]]</f>
        <v>5.7743029389600603E-2</v>
      </c>
      <c r="AA7" s="3">
        <v>0</v>
      </c>
      <c r="AB7" s="3">
        <v>0</v>
      </c>
      <c r="AC7" s="4">
        <v>0</v>
      </c>
      <c r="AD7" s="3">
        <f>SUM(Table39[[#This Row],[CNA Hours]], Table39[[#This Row],[NA in Training Hours]], Table39[[#This Row],[Med Aide/Tech Hours]])</f>
        <v>97.3</v>
      </c>
      <c r="AE7" s="3">
        <f>SUM(Table39[[#This Row],[CNA Hours Contract]], Table39[[#This Row],[NA in Training Hours Contract]], Table39[[#This Row],[Med Aide/Tech Hours Contract]])</f>
        <v>0</v>
      </c>
      <c r="AF7" s="4">
        <f>Table39[[#This Row],[CNA/NA/Med Aide Contract Hours]]/Table39[[#This Row],[Total CNA, NA in Training, Med Aide/Tech Hours]]</f>
        <v>0</v>
      </c>
      <c r="AG7" s="3">
        <v>97.3</v>
      </c>
      <c r="AH7" s="3">
        <v>0</v>
      </c>
      <c r="AI7" s="4">
        <f>Table39[[#This Row],[CNA Hours Contract]]/Table39[[#This Row],[CNA Hours]]</f>
        <v>0</v>
      </c>
      <c r="AJ7" s="3">
        <v>0</v>
      </c>
      <c r="AK7" s="3">
        <v>0</v>
      </c>
      <c r="AL7" s="4">
        <v>0</v>
      </c>
      <c r="AM7" s="3">
        <v>0</v>
      </c>
      <c r="AN7" s="3">
        <v>0</v>
      </c>
      <c r="AO7" s="4">
        <v>0</v>
      </c>
      <c r="AP7" s="1" t="s">
        <v>5</v>
      </c>
      <c r="AQ7" s="1">
        <v>5</v>
      </c>
    </row>
    <row r="8" spans="1:43" x14ac:dyDescent="0.2">
      <c r="A8" s="1" t="s">
        <v>352</v>
      </c>
      <c r="B8" s="1" t="s">
        <v>364</v>
      </c>
      <c r="C8" s="1" t="s">
        <v>761</v>
      </c>
      <c r="D8" s="1" t="s">
        <v>948</v>
      </c>
      <c r="E8" s="3">
        <v>19.611111111111111</v>
      </c>
      <c r="F8" s="3">
        <f t="shared" si="0"/>
        <v>83.656111111111116</v>
      </c>
      <c r="G8" s="3">
        <f>SUM(Table39[[#This Row],[RN Hours Contract (W/ Admin, DON)]], Table39[[#This Row],[LPN Contract Hours (w/ Admin)]], Table39[[#This Row],[CNA/NA/Med Aide Contract Hours]])</f>
        <v>2.8416666666666668</v>
      </c>
      <c r="H8" s="4">
        <f>Table39[[#This Row],[Total Contract Hours]]/Table39[[#This Row],[Total Hours Nurse Staffing]]</f>
        <v>3.3968428951859794E-2</v>
      </c>
      <c r="I8" s="3">
        <f>SUM(Table39[[#This Row],[RN Hours]], Table39[[#This Row],[RN Admin Hours]], Table39[[#This Row],[RN DON Hours]])</f>
        <v>13.373555555555557</v>
      </c>
      <c r="J8" s="3">
        <f t="shared" si="1"/>
        <v>0.55000000000000004</v>
      </c>
      <c r="K8" s="4">
        <f>Table39[[#This Row],[RN Hours Contract (W/ Admin, DON)]]/Table39[[#This Row],[RN Hours (w/ Admin, DON)]]</f>
        <v>4.1125936757448363E-2</v>
      </c>
      <c r="L8" s="3">
        <v>9.4624444444444453</v>
      </c>
      <c r="M8" s="3">
        <v>0.55000000000000004</v>
      </c>
      <c r="N8" s="4">
        <f>Table39[[#This Row],[RN Hours Contract]]/Table39[[#This Row],[RN Hours]]</f>
        <v>5.8124515629036422E-2</v>
      </c>
      <c r="O8" s="3">
        <v>0</v>
      </c>
      <c r="P8" s="3">
        <v>0</v>
      </c>
      <c r="Q8" s="4">
        <v>0</v>
      </c>
      <c r="R8" s="3">
        <v>3.911111111111111</v>
      </c>
      <c r="S8" s="3">
        <v>0</v>
      </c>
      <c r="T8" s="4">
        <f>Table39[[#This Row],[RN DON Hours Contract]]/Table39[[#This Row],[RN DON Hours]]</f>
        <v>0</v>
      </c>
      <c r="U8" s="3">
        <f>SUM(Table39[[#This Row],[LPN Hours]], Table39[[#This Row],[LPN Admin Hours]])</f>
        <v>15.679777777777778</v>
      </c>
      <c r="V8" s="3">
        <f>Table39[[#This Row],[LPN Hours Contract]]+Table39[[#This Row],[LPN Admin Hours Contract]]</f>
        <v>2.2916666666666665</v>
      </c>
      <c r="W8" s="4">
        <f t="shared" si="2"/>
        <v>0.14615428223189103</v>
      </c>
      <c r="X8" s="3">
        <v>15.679777777777778</v>
      </c>
      <c r="Y8" s="3">
        <v>2.2916666666666665</v>
      </c>
      <c r="Z8" s="4">
        <f>Table39[[#This Row],[LPN Hours Contract]]/Table39[[#This Row],[LPN Hours]]</f>
        <v>0.14615428223189103</v>
      </c>
      <c r="AA8" s="3">
        <v>0</v>
      </c>
      <c r="AB8" s="3">
        <v>0</v>
      </c>
      <c r="AC8" s="4">
        <v>0</v>
      </c>
      <c r="AD8" s="3">
        <f>SUM(Table39[[#This Row],[CNA Hours]], Table39[[#This Row],[NA in Training Hours]], Table39[[#This Row],[Med Aide/Tech Hours]])</f>
        <v>54.602777777777781</v>
      </c>
      <c r="AE8" s="3">
        <f>SUM(Table39[[#This Row],[CNA Hours Contract]], Table39[[#This Row],[NA in Training Hours Contract]], Table39[[#This Row],[Med Aide/Tech Hours Contract]])</f>
        <v>0</v>
      </c>
      <c r="AF8" s="4">
        <f>Table39[[#This Row],[CNA/NA/Med Aide Contract Hours]]/Table39[[#This Row],[Total CNA, NA in Training, Med Aide/Tech Hours]]</f>
        <v>0</v>
      </c>
      <c r="AG8" s="3">
        <v>53.030555555555559</v>
      </c>
      <c r="AH8" s="3">
        <v>0</v>
      </c>
      <c r="AI8" s="4">
        <f>Table39[[#This Row],[CNA Hours Contract]]/Table39[[#This Row],[CNA Hours]]</f>
        <v>0</v>
      </c>
      <c r="AJ8" s="3">
        <v>0</v>
      </c>
      <c r="AK8" s="3">
        <v>0</v>
      </c>
      <c r="AL8" s="4">
        <v>0</v>
      </c>
      <c r="AM8" s="3">
        <v>1.5722222222222222</v>
      </c>
      <c r="AN8" s="3">
        <v>0</v>
      </c>
      <c r="AO8" s="4">
        <f>Table39[[#This Row],[Med Aide/Tech Hours Contract]]/Table39[[#This Row],[Med Aide/Tech Hours]]</f>
        <v>0</v>
      </c>
      <c r="AP8" s="1" t="s">
        <v>6</v>
      </c>
      <c r="AQ8" s="1">
        <v>5</v>
      </c>
    </row>
    <row r="9" spans="1:43" x14ac:dyDescent="0.2">
      <c r="A9" s="1" t="s">
        <v>352</v>
      </c>
      <c r="B9" s="1" t="s">
        <v>365</v>
      </c>
      <c r="C9" s="1" t="s">
        <v>744</v>
      </c>
      <c r="D9" s="1" t="s">
        <v>975</v>
      </c>
      <c r="E9" s="3">
        <v>195.64444444444445</v>
      </c>
      <c r="F9" s="3">
        <f t="shared" si="0"/>
        <v>808.18055555555554</v>
      </c>
      <c r="G9" s="3">
        <f>SUM(Table39[[#This Row],[RN Hours Contract (W/ Admin, DON)]], Table39[[#This Row],[LPN Contract Hours (w/ Admin)]], Table39[[#This Row],[CNA/NA/Med Aide Contract Hours]])</f>
        <v>0</v>
      </c>
      <c r="H9" s="4">
        <f>Table39[[#This Row],[Total Contract Hours]]/Table39[[#This Row],[Total Hours Nurse Staffing]]</f>
        <v>0</v>
      </c>
      <c r="I9" s="3">
        <f>SUM(Table39[[#This Row],[RN Hours]], Table39[[#This Row],[RN Admin Hours]], Table39[[#This Row],[RN DON Hours]])</f>
        <v>304.24444444444441</v>
      </c>
      <c r="J9" s="3">
        <f t="shared" si="1"/>
        <v>0</v>
      </c>
      <c r="K9" s="4">
        <f>Table39[[#This Row],[RN Hours Contract (W/ Admin, DON)]]/Table39[[#This Row],[RN Hours (w/ Admin, DON)]]</f>
        <v>0</v>
      </c>
      <c r="L9" s="3">
        <v>233.29722222222222</v>
      </c>
      <c r="M9" s="3">
        <v>0</v>
      </c>
      <c r="N9" s="4">
        <f>Table39[[#This Row],[RN Hours Contract]]/Table39[[#This Row],[RN Hours]]</f>
        <v>0</v>
      </c>
      <c r="O9" s="3">
        <v>65.525000000000006</v>
      </c>
      <c r="P9" s="3">
        <v>0</v>
      </c>
      <c r="Q9" s="4">
        <f>Table39[[#This Row],[RN Admin Hours Contract]]/Table39[[#This Row],[RN Admin Hours]]</f>
        <v>0</v>
      </c>
      <c r="R9" s="3">
        <v>5.4222222222222225</v>
      </c>
      <c r="S9" s="3">
        <v>0</v>
      </c>
      <c r="T9" s="4">
        <f>Table39[[#This Row],[RN DON Hours Contract]]/Table39[[#This Row],[RN DON Hours]]</f>
        <v>0</v>
      </c>
      <c r="U9" s="3">
        <f>SUM(Table39[[#This Row],[LPN Hours]], Table39[[#This Row],[LPN Admin Hours]])</f>
        <v>94.480555555555554</v>
      </c>
      <c r="V9" s="3">
        <f>Table39[[#This Row],[LPN Hours Contract]]+Table39[[#This Row],[LPN Admin Hours Contract]]</f>
        <v>0</v>
      </c>
      <c r="W9" s="4">
        <f t="shared" si="2"/>
        <v>0</v>
      </c>
      <c r="X9" s="3">
        <v>94.480555555555554</v>
      </c>
      <c r="Y9" s="3">
        <v>0</v>
      </c>
      <c r="Z9" s="4">
        <f>Table39[[#This Row],[LPN Hours Contract]]/Table39[[#This Row],[LPN Hours]]</f>
        <v>0</v>
      </c>
      <c r="AA9" s="3">
        <v>0</v>
      </c>
      <c r="AB9" s="3">
        <v>0</v>
      </c>
      <c r="AC9" s="4">
        <v>0</v>
      </c>
      <c r="AD9" s="3">
        <f>SUM(Table39[[#This Row],[CNA Hours]], Table39[[#This Row],[NA in Training Hours]], Table39[[#This Row],[Med Aide/Tech Hours]])</f>
        <v>409.45555555555558</v>
      </c>
      <c r="AE9" s="3">
        <f>SUM(Table39[[#This Row],[CNA Hours Contract]], Table39[[#This Row],[NA in Training Hours Contract]], Table39[[#This Row],[Med Aide/Tech Hours Contract]])</f>
        <v>0</v>
      </c>
      <c r="AF9" s="4">
        <f>Table39[[#This Row],[CNA/NA/Med Aide Contract Hours]]/Table39[[#This Row],[Total CNA, NA in Training, Med Aide/Tech Hours]]</f>
        <v>0</v>
      </c>
      <c r="AG9" s="3">
        <v>409.45555555555558</v>
      </c>
      <c r="AH9" s="3">
        <v>0</v>
      </c>
      <c r="AI9" s="4">
        <f>Table39[[#This Row],[CNA Hours Contract]]/Table39[[#This Row],[CNA Hours]]</f>
        <v>0</v>
      </c>
      <c r="AJ9" s="3">
        <v>0</v>
      </c>
      <c r="AK9" s="3">
        <v>0</v>
      </c>
      <c r="AL9" s="4">
        <v>0</v>
      </c>
      <c r="AM9" s="3">
        <v>0</v>
      </c>
      <c r="AN9" s="3">
        <v>0</v>
      </c>
      <c r="AO9" s="4">
        <v>0</v>
      </c>
      <c r="AP9" s="1" t="s">
        <v>7</v>
      </c>
      <c r="AQ9" s="1">
        <v>5</v>
      </c>
    </row>
    <row r="10" spans="1:43" x14ac:dyDescent="0.2">
      <c r="A10" s="1" t="s">
        <v>352</v>
      </c>
      <c r="B10" s="1" t="s">
        <v>366</v>
      </c>
      <c r="C10" s="1" t="s">
        <v>745</v>
      </c>
      <c r="D10" s="1" t="s">
        <v>973</v>
      </c>
      <c r="E10" s="3">
        <v>71.155555555555551</v>
      </c>
      <c r="F10" s="3">
        <f t="shared" si="0"/>
        <v>378.71933333333334</v>
      </c>
      <c r="G10" s="3">
        <f>SUM(Table39[[#This Row],[RN Hours Contract (W/ Admin, DON)]], Table39[[#This Row],[LPN Contract Hours (w/ Admin)]], Table39[[#This Row],[CNA/NA/Med Aide Contract Hours]])</f>
        <v>60.307000000000002</v>
      </c>
      <c r="H10" s="4">
        <f>Table39[[#This Row],[Total Contract Hours]]/Table39[[#This Row],[Total Hours Nurse Staffing]]</f>
        <v>0.15923929594299385</v>
      </c>
      <c r="I10" s="3">
        <f>SUM(Table39[[#This Row],[RN Hours]], Table39[[#This Row],[RN Admin Hours]], Table39[[#This Row],[RN DON Hours]])</f>
        <v>85.938444444444443</v>
      </c>
      <c r="J10" s="3">
        <f t="shared" si="1"/>
        <v>5.1005555555555553</v>
      </c>
      <c r="K10" s="4">
        <f>Table39[[#This Row],[RN Hours Contract (W/ Admin, DON)]]/Table39[[#This Row],[RN Hours (w/ Admin, DON)]]</f>
        <v>5.9351266927490737E-2</v>
      </c>
      <c r="L10" s="3">
        <v>64.775444444444446</v>
      </c>
      <c r="M10" s="3">
        <v>5.1005555555555553</v>
      </c>
      <c r="N10" s="4">
        <f>Table39[[#This Row],[RN Hours Contract]]/Table39[[#This Row],[RN Hours]]</f>
        <v>7.8742115925273456E-2</v>
      </c>
      <c r="O10" s="3">
        <v>15.563000000000001</v>
      </c>
      <c r="P10" s="3">
        <v>0</v>
      </c>
      <c r="Q10" s="4">
        <f>Table39[[#This Row],[RN Admin Hours Contract]]/Table39[[#This Row],[RN Admin Hours]]</f>
        <v>0</v>
      </c>
      <c r="R10" s="3">
        <v>5.6</v>
      </c>
      <c r="S10" s="3">
        <v>0</v>
      </c>
      <c r="T10" s="4">
        <f>Table39[[#This Row],[RN DON Hours Contract]]/Table39[[#This Row],[RN DON Hours]]</f>
        <v>0</v>
      </c>
      <c r="U10" s="3">
        <f>SUM(Table39[[#This Row],[LPN Hours]], Table39[[#This Row],[LPN Admin Hours]])</f>
        <v>44.474444444444444</v>
      </c>
      <c r="V10" s="3">
        <f>Table39[[#This Row],[LPN Hours Contract]]+Table39[[#This Row],[LPN Admin Hours Contract]]</f>
        <v>2.6944444444444446</v>
      </c>
      <c r="W10" s="4">
        <f t="shared" si="2"/>
        <v>6.0584105728633181E-2</v>
      </c>
      <c r="X10" s="3">
        <v>44.474444444444444</v>
      </c>
      <c r="Y10" s="3">
        <v>2.6944444444444446</v>
      </c>
      <c r="Z10" s="4">
        <f>Table39[[#This Row],[LPN Hours Contract]]/Table39[[#This Row],[LPN Hours]]</f>
        <v>6.0584105728633181E-2</v>
      </c>
      <c r="AA10" s="3">
        <v>0</v>
      </c>
      <c r="AB10" s="3">
        <v>0</v>
      </c>
      <c r="AC10" s="4">
        <v>0</v>
      </c>
      <c r="AD10" s="3">
        <f>SUM(Table39[[#This Row],[CNA Hours]], Table39[[#This Row],[NA in Training Hours]], Table39[[#This Row],[Med Aide/Tech Hours]])</f>
        <v>248.30644444444445</v>
      </c>
      <c r="AE10" s="3">
        <f>SUM(Table39[[#This Row],[CNA Hours Contract]], Table39[[#This Row],[NA in Training Hours Contract]], Table39[[#This Row],[Med Aide/Tech Hours Contract]])</f>
        <v>52.512</v>
      </c>
      <c r="AF10" s="4">
        <f>Table39[[#This Row],[CNA/NA/Med Aide Contract Hours]]/Table39[[#This Row],[Total CNA, NA in Training, Med Aide/Tech Hours]]</f>
        <v>0.21148061669317214</v>
      </c>
      <c r="AG10" s="3">
        <v>248.30644444444445</v>
      </c>
      <c r="AH10" s="3">
        <v>52.512</v>
      </c>
      <c r="AI10" s="4">
        <f>Table39[[#This Row],[CNA Hours Contract]]/Table39[[#This Row],[CNA Hours]]</f>
        <v>0.21148061669317214</v>
      </c>
      <c r="AJ10" s="3">
        <v>0</v>
      </c>
      <c r="AK10" s="3">
        <v>0</v>
      </c>
      <c r="AL10" s="4">
        <v>0</v>
      </c>
      <c r="AM10" s="3">
        <v>0</v>
      </c>
      <c r="AN10" s="3">
        <v>0</v>
      </c>
      <c r="AO10" s="4">
        <v>0</v>
      </c>
      <c r="AP10" s="1" t="s">
        <v>8</v>
      </c>
      <c r="AQ10" s="1">
        <v>5</v>
      </c>
    </row>
    <row r="11" spans="1:43" x14ac:dyDescent="0.2">
      <c r="A11" s="1" t="s">
        <v>352</v>
      </c>
      <c r="B11" s="1" t="s">
        <v>367</v>
      </c>
      <c r="C11" s="1" t="s">
        <v>762</v>
      </c>
      <c r="D11" s="1" t="s">
        <v>967</v>
      </c>
      <c r="E11" s="3">
        <v>46.722222222222221</v>
      </c>
      <c r="F11" s="3">
        <f t="shared" si="0"/>
        <v>195.62777777777779</v>
      </c>
      <c r="G11" s="3">
        <f>SUM(Table39[[#This Row],[RN Hours Contract (W/ Admin, DON)]], Table39[[#This Row],[LPN Contract Hours (w/ Admin)]], Table39[[#This Row],[CNA/NA/Med Aide Contract Hours]])</f>
        <v>23.18888888888889</v>
      </c>
      <c r="H11" s="4">
        <f>Table39[[#This Row],[Total Contract Hours]]/Table39[[#This Row],[Total Hours Nurse Staffing]]</f>
        <v>0.11853576804021242</v>
      </c>
      <c r="I11" s="3">
        <f>SUM(Table39[[#This Row],[RN Hours]], Table39[[#This Row],[RN Admin Hours]], Table39[[#This Row],[RN DON Hours]])</f>
        <v>36.716666666666669</v>
      </c>
      <c r="J11" s="3">
        <f t="shared" si="1"/>
        <v>10.777777777777779</v>
      </c>
      <c r="K11" s="4">
        <f>Table39[[#This Row],[RN Hours Contract (W/ Admin, DON)]]/Table39[[#This Row],[RN Hours (w/ Admin, DON)]]</f>
        <v>0.29353911333030719</v>
      </c>
      <c r="L11" s="3">
        <v>26.263888888888889</v>
      </c>
      <c r="M11" s="3">
        <v>10.777777777777779</v>
      </c>
      <c r="N11" s="4">
        <f>Table39[[#This Row],[RN Hours Contract]]/Table39[[#This Row],[RN Hours]]</f>
        <v>0.41036488630354312</v>
      </c>
      <c r="O11" s="3">
        <v>8.5861111111111104</v>
      </c>
      <c r="P11" s="3">
        <v>0</v>
      </c>
      <c r="Q11" s="4">
        <f>Table39[[#This Row],[RN Admin Hours Contract]]/Table39[[#This Row],[RN Admin Hours]]</f>
        <v>0</v>
      </c>
      <c r="R11" s="3">
        <v>1.8666666666666667</v>
      </c>
      <c r="S11" s="3">
        <v>0</v>
      </c>
      <c r="T11" s="4">
        <f>Table39[[#This Row],[RN DON Hours Contract]]/Table39[[#This Row],[RN DON Hours]]</f>
        <v>0</v>
      </c>
      <c r="U11" s="3">
        <f>SUM(Table39[[#This Row],[LPN Hours]], Table39[[#This Row],[LPN Admin Hours]])</f>
        <v>42.208333333333329</v>
      </c>
      <c r="V11" s="3">
        <f>Table39[[#This Row],[LPN Hours Contract]]+Table39[[#This Row],[LPN Admin Hours Contract]]</f>
        <v>12.316666666666666</v>
      </c>
      <c r="W11" s="4">
        <f t="shared" si="2"/>
        <v>0.29180651530108592</v>
      </c>
      <c r="X11" s="3">
        <v>35.988888888888887</v>
      </c>
      <c r="Y11" s="3">
        <v>12.316666666666666</v>
      </c>
      <c r="Z11" s="4">
        <f>Table39[[#This Row],[LPN Hours Contract]]/Table39[[#This Row],[LPN Hours]]</f>
        <v>0.34223525779561592</v>
      </c>
      <c r="AA11" s="3">
        <v>6.2194444444444441</v>
      </c>
      <c r="AB11" s="3">
        <v>0</v>
      </c>
      <c r="AC11" s="4">
        <f>Table39[[#This Row],[LPN Admin Hours Contract]]/Table39[[#This Row],[LPN Admin Hours]]</f>
        <v>0</v>
      </c>
      <c r="AD11" s="3">
        <f>SUM(Table39[[#This Row],[CNA Hours]], Table39[[#This Row],[NA in Training Hours]], Table39[[#This Row],[Med Aide/Tech Hours]])</f>
        <v>116.70277777777778</v>
      </c>
      <c r="AE11" s="3">
        <f>SUM(Table39[[#This Row],[CNA Hours Contract]], Table39[[#This Row],[NA in Training Hours Contract]], Table39[[#This Row],[Med Aide/Tech Hours Contract]])</f>
        <v>9.4444444444444442E-2</v>
      </c>
      <c r="AF11" s="4">
        <f>Table39[[#This Row],[CNA/NA/Med Aide Contract Hours]]/Table39[[#This Row],[Total CNA, NA in Training, Med Aide/Tech Hours]]</f>
        <v>8.0927332016280664E-4</v>
      </c>
      <c r="AG11" s="3">
        <v>91.125</v>
      </c>
      <c r="AH11" s="3">
        <v>9.4444444444444442E-2</v>
      </c>
      <c r="AI11" s="4">
        <f>Table39[[#This Row],[CNA Hours Contract]]/Table39[[#This Row],[CNA Hours]]</f>
        <v>1.0364273738759336E-3</v>
      </c>
      <c r="AJ11" s="3">
        <v>12.908333333333333</v>
      </c>
      <c r="AK11" s="3">
        <v>0</v>
      </c>
      <c r="AL11" s="4">
        <f>Table39[[#This Row],[NA in Training Hours Contract]]/Table39[[#This Row],[NA in Training Hours]]</f>
        <v>0</v>
      </c>
      <c r="AM11" s="3">
        <v>12.669444444444444</v>
      </c>
      <c r="AN11" s="3">
        <v>0</v>
      </c>
      <c r="AO11" s="4">
        <f>Table39[[#This Row],[Med Aide/Tech Hours Contract]]/Table39[[#This Row],[Med Aide/Tech Hours]]</f>
        <v>0</v>
      </c>
      <c r="AP11" s="1" t="s">
        <v>9</v>
      </c>
      <c r="AQ11" s="1">
        <v>5</v>
      </c>
    </row>
    <row r="12" spans="1:43" x14ac:dyDescent="0.2">
      <c r="A12" s="1" t="s">
        <v>352</v>
      </c>
      <c r="B12" s="1" t="s">
        <v>368</v>
      </c>
      <c r="C12" s="1" t="s">
        <v>744</v>
      </c>
      <c r="D12" s="1" t="s">
        <v>975</v>
      </c>
      <c r="E12" s="3">
        <v>140.96666666666667</v>
      </c>
      <c r="F12" s="3">
        <f t="shared" si="0"/>
        <v>749.42444444444436</v>
      </c>
      <c r="G12" s="3">
        <f>SUM(Table39[[#This Row],[RN Hours Contract (W/ Admin, DON)]], Table39[[#This Row],[LPN Contract Hours (w/ Admin)]], Table39[[#This Row],[CNA/NA/Med Aide Contract Hours]])</f>
        <v>0</v>
      </c>
      <c r="H12" s="4">
        <f>Table39[[#This Row],[Total Contract Hours]]/Table39[[#This Row],[Total Hours Nurse Staffing]]</f>
        <v>0</v>
      </c>
      <c r="I12" s="3">
        <f>SUM(Table39[[#This Row],[RN Hours]], Table39[[#This Row],[RN Admin Hours]], Table39[[#This Row],[RN DON Hours]])</f>
        <v>178.07666666666665</v>
      </c>
      <c r="J12" s="3">
        <f t="shared" si="1"/>
        <v>0</v>
      </c>
      <c r="K12" s="4">
        <f>Table39[[#This Row],[RN Hours Contract (W/ Admin, DON)]]/Table39[[#This Row],[RN Hours (w/ Admin, DON)]]</f>
        <v>0</v>
      </c>
      <c r="L12" s="3">
        <v>153.32111111111109</v>
      </c>
      <c r="M12" s="3">
        <v>0</v>
      </c>
      <c r="N12" s="4">
        <f>Table39[[#This Row],[RN Hours Contract]]/Table39[[#This Row],[RN Hours]]</f>
        <v>0</v>
      </c>
      <c r="O12" s="3">
        <v>22.133333333333333</v>
      </c>
      <c r="P12" s="3">
        <v>0</v>
      </c>
      <c r="Q12" s="4">
        <f>Table39[[#This Row],[RN Admin Hours Contract]]/Table39[[#This Row],[RN Admin Hours]]</f>
        <v>0</v>
      </c>
      <c r="R12" s="3">
        <v>2.6222222222222222</v>
      </c>
      <c r="S12" s="3">
        <v>0</v>
      </c>
      <c r="T12" s="4">
        <f>Table39[[#This Row],[RN DON Hours Contract]]/Table39[[#This Row],[RN DON Hours]]</f>
        <v>0</v>
      </c>
      <c r="U12" s="3">
        <f>SUM(Table39[[#This Row],[LPN Hours]], Table39[[#This Row],[LPN Admin Hours]])</f>
        <v>93.678888888888892</v>
      </c>
      <c r="V12" s="3">
        <f>Table39[[#This Row],[LPN Hours Contract]]+Table39[[#This Row],[LPN Admin Hours Contract]]</f>
        <v>0</v>
      </c>
      <c r="W12" s="4">
        <f t="shared" si="2"/>
        <v>0</v>
      </c>
      <c r="X12" s="3">
        <v>93.678888888888892</v>
      </c>
      <c r="Y12" s="3">
        <v>0</v>
      </c>
      <c r="Z12" s="4">
        <f>Table39[[#This Row],[LPN Hours Contract]]/Table39[[#This Row],[LPN Hours]]</f>
        <v>0</v>
      </c>
      <c r="AA12" s="3">
        <v>0</v>
      </c>
      <c r="AB12" s="3">
        <v>0</v>
      </c>
      <c r="AC12" s="4">
        <v>0</v>
      </c>
      <c r="AD12" s="3">
        <f>SUM(Table39[[#This Row],[CNA Hours]], Table39[[#This Row],[NA in Training Hours]], Table39[[#This Row],[Med Aide/Tech Hours]])</f>
        <v>477.66888888888889</v>
      </c>
      <c r="AE12" s="3">
        <f>SUM(Table39[[#This Row],[CNA Hours Contract]], Table39[[#This Row],[NA in Training Hours Contract]], Table39[[#This Row],[Med Aide/Tech Hours Contract]])</f>
        <v>0</v>
      </c>
      <c r="AF12" s="4">
        <f>Table39[[#This Row],[CNA/NA/Med Aide Contract Hours]]/Table39[[#This Row],[Total CNA, NA in Training, Med Aide/Tech Hours]]</f>
        <v>0</v>
      </c>
      <c r="AG12" s="3">
        <v>410.48222222222222</v>
      </c>
      <c r="AH12" s="3">
        <v>0</v>
      </c>
      <c r="AI12" s="4">
        <f>Table39[[#This Row],[CNA Hours Contract]]/Table39[[#This Row],[CNA Hours]]</f>
        <v>0</v>
      </c>
      <c r="AJ12" s="3">
        <v>0</v>
      </c>
      <c r="AK12" s="3">
        <v>0</v>
      </c>
      <c r="AL12" s="4">
        <v>0</v>
      </c>
      <c r="AM12" s="3">
        <v>67.186666666666653</v>
      </c>
      <c r="AN12" s="3">
        <v>0</v>
      </c>
      <c r="AO12" s="4">
        <f>Table39[[#This Row],[Med Aide/Tech Hours Contract]]/Table39[[#This Row],[Med Aide/Tech Hours]]</f>
        <v>0</v>
      </c>
      <c r="AP12" s="1" t="s">
        <v>10</v>
      </c>
      <c r="AQ12" s="1">
        <v>5</v>
      </c>
    </row>
    <row r="13" spans="1:43" x14ac:dyDescent="0.2">
      <c r="A13" s="1" t="s">
        <v>352</v>
      </c>
      <c r="B13" s="1" t="s">
        <v>369</v>
      </c>
      <c r="C13" s="1" t="s">
        <v>763</v>
      </c>
      <c r="D13" s="1" t="s">
        <v>975</v>
      </c>
      <c r="E13" s="3">
        <v>40.81111111111111</v>
      </c>
      <c r="F13" s="3">
        <f t="shared" si="0"/>
        <v>134.67988888888888</v>
      </c>
      <c r="G13" s="3">
        <f>SUM(Table39[[#This Row],[RN Hours Contract (W/ Admin, DON)]], Table39[[#This Row],[LPN Contract Hours (w/ Admin)]], Table39[[#This Row],[CNA/NA/Med Aide Contract Hours]])</f>
        <v>3.75</v>
      </c>
      <c r="H13" s="4">
        <f>Table39[[#This Row],[Total Contract Hours]]/Table39[[#This Row],[Total Hours Nurse Staffing]]</f>
        <v>2.7843800814936488E-2</v>
      </c>
      <c r="I13" s="3">
        <f>SUM(Table39[[#This Row],[RN Hours]], Table39[[#This Row],[RN Admin Hours]], Table39[[#This Row],[RN DON Hours]])</f>
        <v>33.334222222222223</v>
      </c>
      <c r="J13" s="3">
        <f t="shared" si="1"/>
        <v>0.42777777777777776</v>
      </c>
      <c r="K13" s="4">
        <f>Table39[[#This Row],[RN Hours Contract (W/ Admin, DON)]]/Table39[[#This Row],[RN Hours (w/ Admin, DON)]]</f>
        <v>1.2832991120236793E-2</v>
      </c>
      <c r="L13" s="3">
        <v>19.336111111111112</v>
      </c>
      <c r="M13" s="3">
        <v>0.42777777777777776</v>
      </c>
      <c r="N13" s="4">
        <f>Table39[[#This Row],[RN Hours Contract]]/Table39[[#This Row],[RN Hours]]</f>
        <v>2.2123258152564284E-2</v>
      </c>
      <c r="O13" s="3">
        <v>9.3758888888888876</v>
      </c>
      <c r="P13" s="3">
        <v>0</v>
      </c>
      <c r="Q13" s="4">
        <f>Table39[[#This Row],[RN Admin Hours Contract]]/Table39[[#This Row],[RN Admin Hours]]</f>
        <v>0</v>
      </c>
      <c r="R13" s="3">
        <v>4.6222222222222218</v>
      </c>
      <c r="S13" s="3">
        <v>0</v>
      </c>
      <c r="T13" s="4">
        <f>Table39[[#This Row],[RN DON Hours Contract]]/Table39[[#This Row],[RN DON Hours]]</f>
        <v>0</v>
      </c>
      <c r="U13" s="3">
        <f>SUM(Table39[[#This Row],[LPN Hours]], Table39[[#This Row],[LPN Admin Hours]])</f>
        <v>24.047333333333334</v>
      </c>
      <c r="V13" s="3">
        <f>Table39[[#This Row],[LPN Hours Contract]]+Table39[[#This Row],[LPN Admin Hours Contract]]</f>
        <v>0.35555555555555557</v>
      </c>
      <c r="W13" s="4">
        <f t="shared" si="2"/>
        <v>1.4785654218994021E-2</v>
      </c>
      <c r="X13" s="3">
        <v>24.047333333333334</v>
      </c>
      <c r="Y13" s="3">
        <v>0.35555555555555557</v>
      </c>
      <c r="Z13" s="4">
        <f>Table39[[#This Row],[LPN Hours Contract]]/Table39[[#This Row],[LPN Hours]]</f>
        <v>1.4785654218994021E-2</v>
      </c>
      <c r="AA13" s="3">
        <v>0</v>
      </c>
      <c r="AB13" s="3">
        <v>0</v>
      </c>
      <c r="AC13" s="4">
        <v>0</v>
      </c>
      <c r="AD13" s="3">
        <f>SUM(Table39[[#This Row],[CNA Hours]], Table39[[#This Row],[NA in Training Hours]], Table39[[#This Row],[Med Aide/Tech Hours]])</f>
        <v>77.298333333333332</v>
      </c>
      <c r="AE13" s="3">
        <f>SUM(Table39[[#This Row],[CNA Hours Contract]], Table39[[#This Row],[NA in Training Hours Contract]], Table39[[#This Row],[Med Aide/Tech Hours Contract]])</f>
        <v>2.9666666666666668</v>
      </c>
      <c r="AF13" s="4">
        <f>Table39[[#This Row],[CNA/NA/Med Aide Contract Hours]]/Table39[[#This Row],[Total CNA, NA in Training, Med Aide/Tech Hours]]</f>
        <v>3.8379438970223598E-2</v>
      </c>
      <c r="AG13" s="3">
        <v>76.117666666666665</v>
      </c>
      <c r="AH13" s="3">
        <v>2.9666666666666668</v>
      </c>
      <c r="AI13" s="4">
        <f>Table39[[#This Row],[CNA Hours Contract]]/Table39[[#This Row],[CNA Hours]]</f>
        <v>3.8974745240920858E-2</v>
      </c>
      <c r="AJ13" s="3">
        <v>0</v>
      </c>
      <c r="AK13" s="3">
        <v>0</v>
      </c>
      <c r="AL13" s="4">
        <v>0</v>
      </c>
      <c r="AM13" s="3">
        <v>1.1806666666666665</v>
      </c>
      <c r="AN13" s="3">
        <v>0</v>
      </c>
      <c r="AO13" s="4">
        <f>Table39[[#This Row],[Med Aide/Tech Hours Contract]]/Table39[[#This Row],[Med Aide/Tech Hours]]</f>
        <v>0</v>
      </c>
      <c r="AP13" s="1" t="s">
        <v>11</v>
      </c>
      <c r="AQ13" s="1">
        <v>5</v>
      </c>
    </row>
    <row r="14" spans="1:43" x14ac:dyDescent="0.2">
      <c r="A14" s="1" t="s">
        <v>352</v>
      </c>
      <c r="B14" s="1" t="s">
        <v>370</v>
      </c>
      <c r="C14" s="1" t="s">
        <v>762</v>
      </c>
      <c r="D14" s="1" t="s">
        <v>967</v>
      </c>
      <c r="E14" s="3">
        <v>43.033333333333331</v>
      </c>
      <c r="F14" s="3">
        <f t="shared" si="0"/>
        <v>143.55833333333334</v>
      </c>
      <c r="G14" s="3">
        <f>SUM(Table39[[#This Row],[RN Hours Contract (W/ Admin, DON)]], Table39[[#This Row],[LPN Contract Hours (w/ Admin)]], Table39[[#This Row],[CNA/NA/Med Aide Contract Hours]])</f>
        <v>24.058333333333334</v>
      </c>
      <c r="H14" s="4">
        <f>Table39[[#This Row],[Total Contract Hours]]/Table39[[#This Row],[Total Hours Nurse Staffing]]</f>
        <v>0.16758576652928542</v>
      </c>
      <c r="I14" s="3">
        <f>SUM(Table39[[#This Row],[RN Hours]], Table39[[#This Row],[RN Admin Hours]], Table39[[#This Row],[RN DON Hours]])</f>
        <v>39.25</v>
      </c>
      <c r="J14" s="3">
        <f t="shared" si="1"/>
        <v>6.3166666666666664</v>
      </c>
      <c r="K14" s="4">
        <f>Table39[[#This Row],[RN Hours Contract (W/ Admin, DON)]]/Table39[[#This Row],[RN Hours (w/ Admin, DON)]]</f>
        <v>0.16093418259023354</v>
      </c>
      <c r="L14" s="3">
        <v>25.580555555555556</v>
      </c>
      <c r="M14" s="3">
        <v>6.3166666666666664</v>
      </c>
      <c r="N14" s="4">
        <f>Table39[[#This Row],[RN Hours Contract]]/Table39[[#This Row],[RN Hours]]</f>
        <v>0.24693234878922793</v>
      </c>
      <c r="O14" s="3">
        <v>8.8694444444444436</v>
      </c>
      <c r="P14" s="3">
        <v>0</v>
      </c>
      <c r="Q14" s="4">
        <f>Table39[[#This Row],[RN Admin Hours Contract]]/Table39[[#This Row],[RN Admin Hours]]</f>
        <v>0</v>
      </c>
      <c r="R14" s="3">
        <v>4.8</v>
      </c>
      <c r="S14" s="3">
        <v>0</v>
      </c>
      <c r="T14" s="4">
        <f>Table39[[#This Row],[RN DON Hours Contract]]/Table39[[#This Row],[RN DON Hours]]</f>
        <v>0</v>
      </c>
      <c r="U14" s="3">
        <f>SUM(Table39[[#This Row],[LPN Hours]], Table39[[#This Row],[LPN Admin Hours]])</f>
        <v>24.213888888888889</v>
      </c>
      <c r="V14" s="3">
        <f>Table39[[#This Row],[LPN Hours Contract]]+Table39[[#This Row],[LPN Admin Hours Contract]]</f>
        <v>5.041666666666667</v>
      </c>
      <c r="W14" s="4">
        <f t="shared" si="2"/>
        <v>0.20821383503498911</v>
      </c>
      <c r="X14" s="3">
        <v>24.213888888888889</v>
      </c>
      <c r="Y14" s="3">
        <v>5.041666666666667</v>
      </c>
      <c r="Z14" s="4">
        <f>Table39[[#This Row],[LPN Hours Contract]]/Table39[[#This Row],[LPN Hours]]</f>
        <v>0.20821383503498911</v>
      </c>
      <c r="AA14" s="3">
        <v>0</v>
      </c>
      <c r="AB14" s="3">
        <v>0</v>
      </c>
      <c r="AC14" s="4">
        <v>0</v>
      </c>
      <c r="AD14" s="3">
        <f>SUM(Table39[[#This Row],[CNA Hours]], Table39[[#This Row],[NA in Training Hours]], Table39[[#This Row],[Med Aide/Tech Hours]])</f>
        <v>80.094444444444449</v>
      </c>
      <c r="AE14" s="3">
        <f>SUM(Table39[[#This Row],[CNA Hours Contract]], Table39[[#This Row],[NA in Training Hours Contract]], Table39[[#This Row],[Med Aide/Tech Hours Contract]])</f>
        <v>12.7</v>
      </c>
      <c r="AF14" s="4">
        <f>Table39[[#This Row],[CNA/NA/Med Aide Contract Hours]]/Table39[[#This Row],[Total CNA, NA in Training, Med Aide/Tech Hours]]</f>
        <v>0.15856280779635151</v>
      </c>
      <c r="AG14" s="3">
        <v>64.811111111111117</v>
      </c>
      <c r="AH14" s="3">
        <v>12.7</v>
      </c>
      <c r="AI14" s="4">
        <f>Table39[[#This Row],[CNA Hours Contract]]/Table39[[#This Row],[CNA Hours]]</f>
        <v>0.19595405451740097</v>
      </c>
      <c r="AJ14" s="3">
        <v>3.0222222222222221</v>
      </c>
      <c r="AK14" s="3">
        <v>0</v>
      </c>
      <c r="AL14" s="4">
        <f>Table39[[#This Row],[NA in Training Hours Contract]]/Table39[[#This Row],[NA in Training Hours]]</f>
        <v>0</v>
      </c>
      <c r="AM14" s="3">
        <v>12.261111111111111</v>
      </c>
      <c r="AN14" s="3">
        <v>0</v>
      </c>
      <c r="AO14" s="4">
        <f>Table39[[#This Row],[Med Aide/Tech Hours Contract]]/Table39[[#This Row],[Med Aide/Tech Hours]]</f>
        <v>0</v>
      </c>
      <c r="AP14" s="1" t="s">
        <v>12</v>
      </c>
      <c r="AQ14" s="1">
        <v>5</v>
      </c>
    </row>
    <row r="15" spans="1:43" x14ac:dyDescent="0.2">
      <c r="A15" s="1" t="s">
        <v>352</v>
      </c>
      <c r="B15" s="1" t="s">
        <v>371</v>
      </c>
      <c r="C15" s="1" t="s">
        <v>764</v>
      </c>
      <c r="D15" s="1" t="s">
        <v>976</v>
      </c>
      <c r="E15" s="3">
        <v>40.544444444444444</v>
      </c>
      <c r="F15" s="3">
        <f t="shared" si="0"/>
        <v>176.42444444444448</v>
      </c>
      <c r="G15" s="3">
        <f>SUM(Table39[[#This Row],[RN Hours Contract (W/ Admin, DON)]], Table39[[#This Row],[LPN Contract Hours (w/ Admin)]], Table39[[#This Row],[CNA/NA/Med Aide Contract Hours]])</f>
        <v>0</v>
      </c>
      <c r="H15" s="4">
        <f>Table39[[#This Row],[Total Contract Hours]]/Table39[[#This Row],[Total Hours Nurse Staffing]]</f>
        <v>0</v>
      </c>
      <c r="I15" s="3">
        <f>SUM(Table39[[#This Row],[RN Hours]], Table39[[#This Row],[RN Admin Hours]], Table39[[#This Row],[RN DON Hours]])</f>
        <v>35.424444444444447</v>
      </c>
      <c r="J15" s="3">
        <f t="shared" si="1"/>
        <v>0</v>
      </c>
      <c r="K15" s="4">
        <f>Table39[[#This Row],[RN Hours Contract (W/ Admin, DON)]]/Table39[[#This Row],[RN Hours (w/ Admin, DON)]]</f>
        <v>0</v>
      </c>
      <c r="L15" s="3">
        <v>21.80777777777778</v>
      </c>
      <c r="M15" s="3">
        <v>0</v>
      </c>
      <c r="N15" s="4">
        <f>Table39[[#This Row],[RN Hours Contract]]/Table39[[#This Row],[RN Hours]]</f>
        <v>0</v>
      </c>
      <c r="O15" s="3">
        <v>8.1500000000000021</v>
      </c>
      <c r="P15" s="3">
        <v>0</v>
      </c>
      <c r="Q15" s="4">
        <f>Table39[[#This Row],[RN Admin Hours Contract]]/Table39[[#This Row],[RN Admin Hours]]</f>
        <v>0</v>
      </c>
      <c r="R15" s="3">
        <v>5.4666666666666668</v>
      </c>
      <c r="S15" s="3">
        <v>0</v>
      </c>
      <c r="T15" s="4">
        <f>Table39[[#This Row],[RN DON Hours Contract]]/Table39[[#This Row],[RN DON Hours]]</f>
        <v>0</v>
      </c>
      <c r="U15" s="3">
        <f>SUM(Table39[[#This Row],[LPN Hours]], Table39[[#This Row],[LPN Admin Hours]])</f>
        <v>36.815555555555555</v>
      </c>
      <c r="V15" s="3">
        <f>Table39[[#This Row],[LPN Hours Contract]]+Table39[[#This Row],[LPN Admin Hours Contract]]</f>
        <v>0</v>
      </c>
      <c r="W15" s="4">
        <f t="shared" si="2"/>
        <v>0</v>
      </c>
      <c r="X15" s="3">
        <v>36.815555555555555</v>
      </c>
      <c r="Y15" s="3">
        <v>0</v>
      </c>
      <c r="Z15" s="4">
        <f>Table39[[#This Row],[LPN Hours Contract]]/Table39[[#This Row],[LPN Hours]]</f>
        <v>0</v>
      </c>
      <c r="AA15" s="3">
        <v>0</v>
      </c>
      <c r="AB15" s="3">
        <v>0</v>
      </c>
      <c r="AC15" s="4">
        <v>0</v>
      </c>
      <c r="AD15" s="3">
        <f>SUM(Table39[[#This Row],[CNA Hours]], Table39[[#This Row],[NA in Training Hours]], Table39[[#This Row],[Med Aide/Tech Hours]])</f>
        <v>104.18444444444445</v>
      </c>
      <c r="AE15" s="3">
        <f>SUM(Table39[[#This Row],[CNA Hours Contract]], Table39[[#This Row],[NA in Training Hours Contract]], Table39[[#This Row],[Med Aide/Tech Hours Contract]])</f>
        <v>0</v>
      </c>
      <c r="AF15" s="4">
        <f>Table39[[#This Row],[CNA/NA/Med Aide Contract Hours]]/Table39[[#This Row],[Total CNA, NA in Training, Med Aide/Tech Hours]]</f>
        <v>0</v>
      </c>
      <c r="AG15" s="3">
        <v>104.18444444444445</v>
      </c>
      <c r="AH15" s="3">
        <v>0</v>
      </c>
      <c r="AI15" s="4">
        <f>Table39[[#This Row],[CNA Hours Contract]]/Table39[[#This Row],[CNA Hours]]</f>
        <v>0</v>
      </c>
      <c r="AJ15" s="3">
        <v>0</v>
      </c>
      <c r="AK15" s="3">
        <v>0</v>
      </c>
      <c r="AL15" s="4">
        <v>0</v>
      </c>
      <c r="AM15" s="3">
        <v>0</v>
      </c>
      <c r="AN15" s="3">
        <v>0</v>
      </c>
      <c r="AO15" s="4">
        <v>0</v>
      </c>
      <c r="AP15" s="1" t="s">
        <v>13</v>
      </c>
      <c r="AQ15" s="1">
        <v>5</v>
      </c>
    </row>
    <row r="16" spans="1:43" x14ac:dyDescent="0.2">
      <c r="A16" s="1" t="s">
        <v>352</v>
      </c>
      <c r="B16" s="1" t="s">
        <v>372</v>
      </c>
      <c r="C16" s="1" t="s">
        <v>714</v>
      </c>
      <c r="D16" s="1" t="s">
        <v>973</v>
      </c>
      <c r="E16" s="3">
        <v>123.81111111111112</v>
      </c>
      <c r="F16" s="3">
        <f t="shared" si="0"/>
        <v>508.85555555555555</v>
      </c>
      <c r="G16" s="3">
        <f>SUM(Table39[[#This Row],[RN Hours Contract (W/ Admin, DON)]], Table39[[#This Row],[LPN Contract Hours (w/ Admin)]], Table39[[#This Row],[CNA/NA/Med Aide Contract Hours]])</f>
        <v>0</v>
      </c>
      <c r="H16" s="4">
        <f>Table39[[#This Row],[Total Contract Hours]]/Table39[[#This Row],[Total Hours Nurse Staffing]]</f>
        <v>0</v>
      </c>
      <c r="I16" s="3">
        <f>SUM(Table39[[#This Row],[RN Hours]], Table39[[#This Row],[RN Admin Hours]], Table39[[#This Row],[RN DON Hours]])</f>
        <v>121.66388888888889</v>
      </c>
      <c r="J16" s="3">
        <f t="shared" si="1"/>
        <v>0</v>
      </c>
      <c r="K16" s="4">
        <f>Table39[[#This Row],[RN Hours Contract (W/ Admin, DON)]]/Table39[[#This Row],[RN Hours (w/ Admin, DON)]]</f>
        <v>0</v>
      </c>
      <c r="L16" s="3">
        <v>76.697222222222223</v>
      </c>
      <c r="M16" s="3">
        <v>0</v>
      </c>
      <c r="N16" s="4">
        <f>Table39[[#This Row],[RN Hours Contract]]/Table39[[#This Row],[RN Hours]]</f>
        <v>0</v>
      </c>
      <c r="O16" s="3">
        <v>40.158333333333331</v>
      </c>
      <c r="P16" s="3">
        <v>0</v>
      </c>
      <c r="Q16" s="4">
        <f>Table39[[#This Row],[RN Admin Hours Contract]]/Table39[[#This Row],[RN Admin Hours]]</f>
        <v>0</v>
      </c>
      <c r="R16" s="3">
        <v>4.8083333333333336</v>
      </c>
      <c r="S16" s="3">
        <v>0</v>
      </c>
      <c r="T16" s="4">
        <f>Table39[[#This Row],[RN DON Hours Contract]]/Table39[[#This Row],[RN DON Hours]]</f>
        <v>0</v>
      </c>
      <c r="U16" s="3">
        <f>SUM(Table39[[#This Row],[LPN Hours]], Table39[[#This Row],[LPN Admin Hours]])</f>
        <v>76.930555555555557</v>
      </c>
      <c r="V16" s="3">
        <f>Table39[[#This Row],[LPN Hours Contract]]+Table39[[#This Row],[LPN Admin Hours Contract]]</f>
        <v>0</v>
      </c>
      <c r="W16" s="4">
        <f t="shared" si="2"/>
        <v>0</v>
      </c>
      <c r="X16" s="3">
        <v>60.255555555555553</v>
      </c>
      <c r="Y16" s="3">
        <v>0</v>
      </c>
      <c r="Z16" s="4">
        <f>Table39[[#This Row],[LPN Hours Contract]]/Table39[[#This Row],[LPN Hours]]</f>
        <v>0</v>
      </c>
      <c r="AA16" s="3">
        <v>16.675000000000001</v>
      </c>
      <c r="AB16" s="3">
        <v>0</v>
      </c>
      <c r="AC16" s="4">
        <f>Table39[[#This Row],[LPN Admin Hours Contract]]/Table39[[#This Row],[LPN Admin Hours]]</f>
        <v>0</v>
      </c>
      <c r="AD16" s="3">
        <f>SUM(Table39[[#This Row],[CNA Hours]], Table39[[#This Row],[NA in Training Hours]], Table39[[#This Row],[Med Aide/Tech Hours]])</f>
        <v>310.26111111111112</v>
      </c>
      <c r="AE16" s="3">
        <f>SUM(Table39[[#This Row],[CNA Hours Contract]], Table39[[#This Row],[NA in Training Hours Contract]], Table39[[#This Row],[Med Aide/Tech Hours Contract]])</f>
        <v>0</v>
      </c>
      <c r="AF16" s="4">
        <f>Table39[[#This Row],[CNA/NA/Med Aide Contract Hours]]/Table39[[#This Row],[Total CNA, NA in Training, Med Aide/Tech Hours]]</f>
        <v>0</v>
      </c>
      <c r="AG16" s="3">
        <v>268.89722222222224</v>
      </c>
      <c r="AH16" s="3">
        <v>0</v>
      </c>
      <c r="AI16" s="4">
        <f>Table39[[#This Row],[CNA Hours Contract]]/Table39[[#This Row],[CNA Hours]]</f>
        <v>0</v>
      </c>
      <c r="AJ16" s="3">
        <v>5.2944444444444443</v>
      </c>
      <c r="AK16" s="3">
        <v>0</v>
      </c>
      <c r="AL16" s="4">
        <f>Table39[[#This Row],[NA in Training Hours Contract]]/Table39[[#This Row],[NA in Training Hours]]</f>
        <v>0</v>
      </c>
      <c r="AM16" s="3">
        <v>36.069444444444443</v>
      </c>
      <c r="AN16" s="3">
        <v>0</v>
      </c>
      <c r="AO16" s="4">
        <f>Table39[[#This Row],[Med Aide/Tech Hours Contract]]/Table39[[#This Row],[Med Aide/Tech Hours]]</f>
        <v>0</v>
      </c>
      <c r="AP16" s="1" t="s">
        <v>14</v>
      </c>
      <c r="AQ16" s="1">
        <v>5</v>
      </c>
    </row>
    <row r="17" spans="1:43" x14ac:dyDescent="0.2">
      <c r="A17" s="1" t="s">
        <v>352</v>
      </c>
      <c r="B17" s="1" t="s">
        <v>373</v>
      </c>
      <c r="C17" s="1" t="s">
        <v>743</v>
      </c>
      <c r="D17" s="1" t="s">
        <v>977</v>
      </c>
      <c r="E17" s="3">
        <v>106.86666666666666</v>
      </c>
      <c r="F17" s="3">
        <f t="shared" si="0"/>
        <v>484.60277777777776</v>
      </c>
      <c r="G17" s="3">
        <f>SUM(Table39[[#This Row],[RN Hours Contract (W/ Admin, DON)]], Table39[[#This Row],[LPN Contract Hours (w/ Admin)]], Table39[[#This Row],[CNA/NA/Med Aide Contract Hours]])</f>
        <v>0</v>
      </c>
      <c r="H17" s="4">
        <f>Table39[[#This Row],[Total Contract Hours]]/Table39[[#This Row],[Total Hours Nurse Staffing]]</f>
        <v>0</v>
      </c>
      <c r="I17" s="3">
        <f>SUM(Table39[[#This Row],[RN Hours]], Table39[[#This Row],[RN Admin Hours]], Table39[[#This Row],[RN DON Hours]])</f>
        <v>67.963888888888889</v>
      </c>
      <c r="J17" s="3">
        <f t="shared" ref="J17:J80" si="3">SUM(M17,P17,S17)</f>
        <v>0</v>
      </c>
      <c r="K17" s="4">
        <f>Table39[[#This Row],[RN Hours Contract (W/ Admin, DON)]]/Table39[[#This Row],[RN Hours (w/ Admin, DON)]]</f>
        <v>0</v>
      </c>
      <c r="L17" s="3">
        <v>40.80833333333333</v>
      </c>
      <c r="M17" s="3">
        <v>0</v>
      </c>
      <c r="N17" s="4">
        <f>Table39[[#This Row],[RN Hours Contract]]/Table39[[#This Row],[RN Hours]]</f>
        <v>0</v>
      </c>
      <c r="O17" s="3">
        <v>21.555555555555557</v>
      </c>
      <c r="P17" s="3">
        <v>0</v>
      </c>
      <c r="Q17" s="4">
        <f>Table39[[#This Row],[RN Admin Hours Contract]]/Table39[[#This Row],[RN Admin Hours]]</f>
        <v>0</v>
      </c>
      <c r="R17" s="3">
        <v>5.6</v>
      </c>
      <c r="S17" s="3">
        <v>0</v>
      </c>
      <c r="T17" s="4">
        <f>Table39[[#This Row],[RN DON Hours Contract]]/Table39[[#This Row],[RN DON Hours]]</f>
        <v>0</v>
      </c>
      <c r="U17" s="3">
        <f>SUM(Table39[[#This Row],[LPN Hours]], Table39[[#This Row],[LPN Admin Hours]])</f>
        <v>46.652777777777779</v>
      </c>
      <c r="V17" s="3">
        <f>Table39[[#This Row],[LPN Hours Contract]]+Table39[[#This Row],[LPN Admin Hours Contract]]</f>
        <v>0</v>
      </c>
      <c r="W17" s="4">
        <f t="shared" ref="W17:W80" si="4">V17/U17</f>
        <v>0</v>
      </c>
      <c r="X17" s="3">
        <v>46.652777777777779</v>
      </c>
      <c r="Y17" s="3">
        <v>0</v>
      </c>
      <c r="Z17" s="4">
        <f>Table39[[#This Row],[LPN Hours Contract]]/Table39[[#This Row],[LPN Hours]]</f>
        <v>0</v>
      </c>
      <c r="AA17" s="3">
        <v>0</v>
      </c>
      <c r="AB17" s="3">
        <v>0</v>
      </c>
      <c r="AC17" s="4">
        <v>0</v>
      </c>
      <c r="AD17" s="3">
        <f>SUM(Table39[[#This Row],[CNA Hours]], Table39[[#This Row],[NA in Training Hours]], Table39[[#This Row],[Med Aide/Tech Hours]])</f>
        <v>369.98611111111109</v>
      </c>
      <c r="AE17" s="3">
        <f>SUM(Table39[[#This Row],[CNA Hours Contract]], Table39[[#This Row],[NA in Training Hours Contract]], Table39[[#This Row],[Med Aide/Tech Hours Contract]])</f>
        <v>0</v>
      </c>
      <c r="AF17" s="4">
        <f>Table39[[#This Row],[CNA/NA/Med Aide Contract Hours]]/Table39[[#This Row],[Total CNA, NA in Training, Med Aide/Tech Hours]]</f>
        <v>0</v>
      </c>
      <c r="AG17" s="3">
        <v>251.60833333333332</v>
      </c>
      <c r="AH17" s="3">
        <v>0</v>
      </c>
      <c r="AI17" s="4">
        <f>Table39[[#This Row],[CNA Hours Contract]]/Table39[[#This Row],[CNA Hours]]</f>
        <v>0</v>
      </c>
      <c r="AJ17" s="3">
        <v>0</v>
      </c>
      <c r="AK17" s="3">
        <v>0</v>
      </c>
      <c r="AL17" s="4">
        <v>0</v>
      </c>
      <c r="AM17" s="3">
        <v>118.37777777777778</v>
      </c>
      <c r="AN17" s="3">
        <v>0</v>
      </c>
      <c r="AO17" s="4">
        <f>Table39[[#This Row],[Med Aide/Tech Hours Contract]]/Table39[[#This Row],[Med Aide/Tech Hours]]</f>
        <v>0</v>
      </c>
      <c r="AP17" s="1" t="s">
        <v>15</v>
      </c>
      <c r="AQ17" s="1">
        <v>5</v>
      </c>
    </row>
    <row r="18" spans="1:43" x14ac:dyDescent="0.2">
      <c r="A18" s="1" t="s">
        <v>352</v>
      </c>
      <c r="B18" s="1" t="s">
        <v>374</v>
      </c>
      <c r="C18" s="1" t="s">
        <v>765</v>
      </c>
      <c r="D18" s="1" t="s">
        <v>978</v>
      </c>
      <c r="E18" s="3">
        <v>34.477777777777774</v>
      </c>
      <c r="F18" s="3">
        <f t="shared" si="0"/>
        <v>145.3292222222222</v>
      </c>
      <c r="G18" s="3">
        <f>SUM(Table39[[#This Row],[RN Hours Contract (W/ Admin, DON)]], Table39[[#This Row],[LPN Contract Hours (w/ Admin)]], Table39[[#This Row],[CNA/NA/Med Aide Contract Hours]])</f>
        <v>0</v>
      </c>
      <c r="H18" s="4">
        <f>Table39[[#This Row],[Total Contract Hours]]/Table39[[#This Row],[Total Hours Nurse Staffing]]</f>
        <v>0</v>
      </c>
      <c r="I18" s="3">
        <f>SUM(Table39[[#This Row],[RN Hours]], Table39[[#This Row],[RN Admin Hours]], Table39[[#This Row],[RN DON Hours]])</f>
        <v>42.587555555555554</v>
      </c>
      <c r="J18" s="3">
        <f t="shared" si="3"/>
        <v>0</v>
      </c>
      <c r="K18" s="4">
        <f>Table39[[#This Row],[RN Hours Contract (W/ Admin, DON)]]/Table39[[#This Row],[RN Hours (w/ Admin, DON)]]</f>
        <v>0</v>
      </c>
      <c r="L18" s="3">
        <v>31.014222222222223</v>
      </c>
      <c r="M18" s="3">
        <v>0</v>
      </c>
      <c r="N18" s="4">
        <f>Table39[[#This Row],[RN Hours Contract]]/Table39[[#This Row],[RN Hours]]</f>
        <v>0</v>
      </c>
      <c r="O18" s="3">
        <v>6.5955555555555474</v>
      </c>
      <c r="P18" s="3">
        <v>0</v>
      </c>
      <c r="Q18" s="4">
        <f>Table39[[#This Row],[RN Admin Hours Contract]]/Table39[[#This Row],[RN Admin Hours]]</f>
        <v>0</v>
      </c>
      <c r="R18" s="3">
        <v>4.9777777777777779</v>
      </c>
      <c r="S18" s="3">
        <v>0</v>
      </c>
      <c r="T18" s="4">
        <f>Table39[[#This Row],[RN DON Hours Contract]]/Table39[[#This Row],[RN DON Hours]]</f>
        <v>0</v>
      </c>
      <c r="U18" s="3">
        <f>SUM(Table39[[#This Row],[LPN Hours]], Table39[[#This Row],[LPN Admin Hours]])</f>
        <v>10.030555555555555</v>
      </c>
      <c r="V18" s="3">
        <f>Table39[[#This Row],[LPN Hours Contract]]+Table39[[#This Row],[LPN Admin Hours Contract]]</f>
        <v>0</v>
      </c>
      <c r="W18" s="4">
        <f t="shared" si="4"/>
        <v>0</v>
      </c>
      <c r="X18" s="3">
        <v>10.030555555555555</v>
      </c>
      <c r="Y18" s="3">
        <v>0</v>
      </c>
      <c r="Z18" s="4">
        <f>Table39[[#This Row],[LPN Hours Contract]]/Table39[[#This Row],[LPN Hours]]</f>
        <v>0</v>
      </c>
      <c r="AA18" s="3">
        <v>0</v>
      </c>
      <c r="AB18" s="3">
        <v>0</v>
      </c>
      <c r="AC18" s="4">
        <v>0</v>
      </c>
      <c r="AD18" s="3">
        <f>SUM(Table39[[#This Row],[CNA Hours]], Table39[[#This Row],[NA in Training Hours]], Table39[[#This Row],[Med Aide/Tech Hours]])</f>
        <v>92.711111111111109</v>
      </c>
      <c r="AE18" s="3">
        <f>SUM(Table39[[#This Row],[CNA Hours Contract]], Table39[[#This Row],[NA in Training Hours Contract]], Table39[[#This Row],[Med Aide/Tech Hours Contract]])</f>
        <v>0</v>
      </c>
      <c r="AF18" s="4">
        <f>Table39[[#This Row],[CNA/NA/Med Aide Contract Hours]]/Table39[[#This Row],[Total CNA, NA in Training, Med Aide/Tech Hours]]</f>
        <v>0</v>
      </c>
      <c r="AG18" s="3">
        <v>90.183333333333337</v>
      </c>
      <c r="AH18" s="3">
        <v>0</v>
      </c>
      <c r="AI18" s="4">
        <f>Table39[[#This Row],[CNA Hours Contract]]/Table39[[#This Row],[CNA Hours]]</f>
        <v>0</v>
      </c>
      <c r="AJ18" s="3">
        <v>2.0805555555555557</v>
      </c>
      <c r="AK18" s="3">
        <v>0</v>
      </c>
      <c r="AL18" s="4">
        <f>Table39[[#This Row],[NA in Training Hours Contract]]/Table39[[#This Row],[NA in Training Hours]]</f>
        <v>0</v>
      </c>
      <c r="AM18" s="3">
        <v>0.44722222222222224</v>
      </c>
      <c r="AN18" s="3">
        <v>0</v>
      </c>
      <c r="AO18" s="4">
        <f>Table39[[#This Row],[Med Aide/Tech Hours Contract]]/Table39[[#This Row],[Med Aide/Tech Hours]]</f>
        <v>0</v>
      </c>
      <c r="AP18" s="1" t="s">
        <v>16</v>
      </c>
      <c r="AQ18" s="1">
        <v>5</v>
      </c>
    </row>
    <row r="19" spans="1:43" x14ac:dyDescent="0.2">
      <c r="A19" s="1" t="s">
        <v>352</v>
      </c>
      <c r="B19" s="1" t="s">
        <v>375</v>
      </c>
      <c r="C19" s="1" t="s">
        <v>766</v>
      </c>
      <c r="D19" s="1" t="s">
        <v>979</v>
      </c>
      <c r="E19" s="3">
        <v>40.144444444444446</v>
      </c>
      <c r="F19" s="3">
        <f t="shared" si="0"/>
        <v>172.96411111111109</v>
      </c>
      <c r="G19" s="3">
        <f>SUM(Table39[[#This Row],[RN Hours Contract (W/ Admin, DON)]], Table39[[#This Row],[LPN Contract Hours (w/ Admin)]], Table39[[#This Row],[CNA/NA/Med Aide Contract Hours]])</f>
        <v>0</v>
      </c>
      <c r="H19" s="4">
        <f>Table39[[#This Row],[Total Contract Hours]]/Table39[[#This Row],[Total Hours Nurse Staffing]]</f>
        <v>0</v>
      </c>
      <c r="I19" s="3">
        <f>SUM(Table39[[#This Row],[RN Hours]], Table39[[#This Row],[RN Admin Hours]], Table39[[#This Row],[RN DON Hours]])</f>
        <v>57.091888888888896</v>
      </c>
      <c r="J19" s="3">
        <f t="shared" si="3"/>
        <v>0</v>
      </c>
      <c r="K19" s="4">
        <f>Table39[[#This Row],[RN Hours Contract (W/ Admin, DON)]]/Table39[[#This Row],[RN Hours (w/ Admin, DON)]]</f>
        <v>0</v>
      </c>
      <c r="L19" s="3">
        <v>51.580777777777783</v>
      </c>
      <c r="M19" s="3">
        <v>0</v>
      </c>
      <c r="N19" s="4">
        <f>Table39[[#This Row],[RN Hours Contract]]/Table39[[#This Row],[RN Hours]]</f>
        <v>0</v>
      </c>
      <c r="O19" s="3">
        <v>0</v>
      </c>
      <c r="P19" s="3">
        <v>0</v>
      </c>
      <c r="Q19" s="4">
        <v>0</v>
      </c>
      <c r="R19" s="3">
        <v>5.5111111111111111</v>
      </c>
      <c r="S19" s="3">
        <v>0</v>
      </c>
      <c r="T19" s="4">
        <f>Table39[[#This Row],[RN DON Hours Contract]]/Table39[[#This Row],[RN DON Hours]]</f>
        <v>0</v>
      </c>
      <c r="U19" s="3">
        <f>SUM(Table39[[#This Row],[LPN Hours]], Table39[[#This Row],[LPN Admin Hours]])</f>
        <v>21.322222222222223</v>
      </c>
      <c r="V19" s="3">
        <f>Table39[[#This Row],[LPN Hours Contract]]+Table39[[#This Row],[LPN Admin Hours Contract]]</f>
        <v>0</v>
      </c>
      <c r="W19" s="4">
        <f t="shared" si="4"/>
        <v>0</v>
      </c>
      <c r="X19" s="3">
        <v>21.322222222222223</v>
      </c>
      <c r="Y19" s="3">
        <v>0</v>
      </c>
      <c r="Z19" s="4">
        <f>Table39[[#This Row],[LPN Hours Contract]]/Table39[[#This Row],[LPN Hours]]</f>
        <v>0</v>
      </c>
      <c r="AA19" s="3">
        <v>0</v>
      </c>
      <c r="AB19" s="3">
        <v>0</v>
      </c>
      <c r="AC19" s="4">
        <v>0</v>
      </c>
      <c r="AD19" s="3">
        <f>SUM(Table39[[#This Row],[CNA Hours]], Table39[[#This Row],[NA in Training Hours]], Table39[[#This Row],[Med Aide/Tech Hours]])</f>
        <v>94.55</v>
      </c>
      <c r="AE19" s="3">
        <f>SUM(Table39[[#This Row],[CNA Hours Contract]], Table39[[#This Row],[NA in Training Hours Contract]], Table39[[#This Row],[Med Aide/Tech Hours Contract]])</f>
        <v>0</v>
      </c>
      <c r="AF19" s="4">
        <f>Table39[[#This Row],[CNA/NA/Med Aide Contract Hours]]/Table39[[#This Row],[Total CNA, NA in Training, Med Aide/Tech Hours]]</f>
        <v>0</v>
      </c>
      <c r="AG19" s="3">
        <v>93.305555555555557</v>
      </c>
      <c r="AH19" s="3">
        <v>0</v>
      </c>
      <c r="AI19" s="4">
        <f>Table39[[#This Row],[CNA Hours Contract]]/Table39[[#This Row],[CNA Hours]]</f>
        <v>0</v>
      </c>
      <c r="AJ19" s="3">
        <v>0</v>
      </c>
      <c r="AK19" s="3">
        <v>0</v>
      </c>
      <c r="AL19" s="4">
        <v>0</v>
      </c>
      <c r="AM19" s="3">
        <v>1.2444444444444445</v>
      </c>
      <c r="AN19" s="3">
        <v>0</v>
      </c>
      <c r="AO19" s="4">
        <f>Table39[[#This Row],[Med Aide/Tech Hours Contract]]/Table39[[#This Row],[Med Aide/Tech Hours]]</f>
        <v>0</v>
      </c>
      <c r="AP19" s="1" t="s">
        <v>17</v>
      </c>
      <c r="AQ19" s="1">
        <v>5</v>
      </c>
    </row>
    <row r="20" spans="1:43" x14ac:dyDescent="0.2">
      <c r="A20" s="1" t="s">
        <v>352</v>
      </c>
      <c r="B20" s="1" t="s">
        <v>376</v>
      </c>
      <c r="C20" s="1" t="s">
        <v>767</v>
      </c>
      <c r="D20" s="1" t="s">
        <v>980</v>
      </c>
      <c r="E20" s="3">
        <v>28.422222222222221</v>
      </c>
      <c r="F20" s="3">
        <f t="shared" si="0"/>
        <v>104.80655555555556</v>
      </c>
      <c r="G20" s="3">
        <f>SUM(Table39[[#This Row],[RN Hours Contract (W/ Admin, DON)]], Table39[[#This Row],[LPN Contract Hours (w/ Admin)]], Table39[[#This Row],[CNA/NA/Med Aide Contract Hours]])</f>
        <v>0</v>
      </c>
      <c r="H20" s="4">
        <f>Table39[[#This Row],[Total Contract Hours]]/Table39[[#This Row],[Total Hours Nurse Staffing]]</f>
        <v>0</v>
      </c>
      <c r="I20" s="3">
        <f>SUM(Table39[[#This Row],[RN Hours]], Table39[[#This Row],[RN Admin Hours]], Table39[[#This Row],[RN DON Hours]])</f>
        <v>27.963555555555555</v>
      </c>
      <c r="J20" s="3">
        <f t="shared" si="3"/>
        <v>0</v>
      </c>
      <c r="K20" s="4">
        <f>Table39[[#This Row],[RN Hours Contract (W/ Admin, DON)]]/Table39[[#This Row],[RN Hours (w/ Admin, DON)]]</f>
        <v>0</v>
      </c>
      <c r="L20" s="3">
        <v>20.546888888888891</v>
      </c>
      <c r="M20" s="3">
        <v>0</v>
      </c>
      <c r="N20" s="4">
        <f>Table39[[#This Row],[RN Hours Contract]]/Table39[[#This Row],[RN Hours]]</f>
        <v>0</v>
      </c>
      <c r="O20" s="3">
        <v>2.0833333333333335</v>
      </c>
      <c r="P20" s="3">
        <v>0</v>
      </c>
      <c r="Q20" s="4">
        <f>Table39[[#This Row],[RN Admin Hours Contract]]/Table39[[#This Row],[RN Admin Hours]]</f>
        <v>0</v>
      </c>
      <c r="R20" s="3">
        <v>5.333333333333333</v>
      </c>
      <c r="S20" s="3">
        <v>0</v>
      </c>
      <c r="T20" s="4">
        <f>Table39[[#This Row],[RN DON Hours Contract]]/Table39[[#This Row],[RN DON Hours]]</f>
        <v>0</v>
      </c>
      <c r="U20" s="3">
        <f>SUM(Table39[[#This Row],[LPN Hours]], Table39[[#This Row],[LPN Admin Hours]])</f>
        <v>22.638555555555556</v>
      </c>
      <c r="V20" s="3">
        <f>Table39[[#This Row],[LPN Hours Contract]]+Table39[[#This Row],[LPN Admin Hours Contract]]</f>
        <v>0</v>
      </c>
      <c r="W20" s="4">
        <f t="shared" si="4"/>
        <v>0</v>
      </c>
      <c r="X20" s="3">
        <v>22.638555555555556</v>
      </c>
      <c r="Y20" s="3">
        <v>0</v>
      </c>
      <c r="Z20" s="4">
        <f>Table39[[#This Row],[LPN Hours Contract]]/Table39[[#This Row],[LPN Hours]]</f>
        <v>0</v>
      </c>
      <c r="AA20" s="3">
        <v>0</v>
      </c>
      <c r="AB20" s="3">
        <v>0</v>
      </c>
      <c r="AC20" s="4">
        <v>0</v>
      </c>
      <c r="AD20" s="3">
        <f>SUM(Table39[[#This Row],[CNA Hours]], Table39[[#This Row],[NA in Training Hours]], Table39[[#This Row],[Med Aide/Tech Hours]])</f>
        <v>54.204444444444448</v>
      </c>
      <c r="AE20" s="3">
        <f>SUM(Table39[[#This Row],[CNA Hours Contract]], Table39[[#This Row],[NA in Training Hours Contract]], Table39[[#This Row],[Med Aide/Tech Hours Contract]])</f>
        <v>0</v>
      </c>
      <c r="AF20" s="4">
        <f>Table39[[#This Row],[CNA/NA/Med Aide Contract Hours]]/Table39[[#This Row],[Total CNA, NA in Training, Med Aide/Tech Hours]]</f>
        <v>0</v>
      </c>
      <c r="AG20" s="3">
        <v>45.439222222222227</v>
      </c>
      <c r="AH20" s="3">
        <v>0</v>
      </c>
      <c r="AI20" s="4">
        <f>Table39[[#This Row],[CNA Hours Contract]]/Table39[[#This Row],[CNA Hours]]</f>
        <v>0</v>
      </c>
      <c r="AJ20" s="3">
        <v>5.0999999999999996</v>
      </c>
      <c r="AK20" s="3">
        <v>0</v>
      </c>
      <c r="AL20" s="4">
        <f>Table39[[#This Row],[NA in Training Hours Contract]]/Table39[[#This Row],[NA in Training Hours]]</f>
        <v>0</v>
      </c>
      <c r="AM20" s="3">
        <v>3.6652222222222224</v>
      </c>
      <c r="AN20" s="3">
        <v>0</v>
      </c>
      <c r="AO20" s="4">
        <f>Table39[[#This Row],[Med Aide/Tech Hours Contract]]/Table39[[#This Row],[Med Aide/Tech Hours]]</f>
        <v>0</v>
      </c>
      <c r="AP20" s="1" t="s">
        <v>18</v>
      </c>
      <c r="AQ20" s="1">
        <v>5</v>
      </c>
    </row>
    <row r="21" spans="1:43" x14ac:dyDescent="0.2">
      <c r="A21" s="1" t="s">
        <v>352</v>
      </c>
      <c r="B21" s="1" t="s">
        <v>377</v>
      </c>
      <c r="C21" s="1" t="s">
        <v>763</v>
      </c>
      <c r="D21" s="1" t="s">
        <v>975</v>
      </c>
      <c r="E21" s="3">
        <v>136.4</v>
      </c>
      <c r="F21" s="3">
        <f t="shared" si="0"/>
        <v>529.40122222222226</v>
      </c>
      <c r="G21" s="3">
        <f>SUM(Table39[[#This Row],[RN Hours Contract (W/ Admin, DON)]], Table39[[#This Row],[LPN Contract Hours (w/ Admin)]], Table39[[#This Row],[CNA/NA/Med Aide Contract Hours]])</f>
        <v>0</v>
      </c>
      <c r="H21" s="4">
        <f>Table39[[#This Row],[Total Contract Hours]]/Table39[[#This Row],[Total Hours Nurse Staffing]]</f>
        <v>0</v>
      </c>
      <c r="I21" s="3">
        <f>SUM(Table39[[#This Row],[RN Hours]], Table39[[#This Row],[RN Admin Hours]], Table39[[#This Row],[RN DON Hours]])</f>
        <v>157.95744444444446</v>
      </c>
      <c r="J21" s="3">
        <f t="shared" si="3"/>
        <v>0</v>
      </c>
      <c r="K21" s="4">
        <f>Table39[[#This Row],[RN Hours Contract (W/ Admin, DON)]]/Table39[[#This Row],[RN Hours (w/ Admin, DON)]]</f>
        <v>0</v>
      </c>
      <c r="L21" s="3">
        <v>112.988</v>
      </c>
      <c r="M21" s="3">
        <v>0</v>
      </c>
      <c r="N21" s="4">
        <f>Table39[[#This Row],[RN Hours Contract]]/Table39[[#This Row],[RN Hours]]</f>
        <v>0</v>
      </c>
      <c r="O21" s="3">
        <v>39.636111111111113</v>
      </c>
      <c r="P21" s="3">
        <v>0</v>
      </c>
      <c r="Q21" s="4">
        <f>Table39[[#This Row],[RN Admin Hours Contract]]/Table39[[#This Row],[RN Admin Hours]]</f>
        <v>0</v>
      </c>
      <c r="R21" s="3">
        <v>5.333333333333333</v>
      </c>
      <c r="S21" s="3">
        <v>0</v>
      </c>
      <c r="T21" s="4">
        <f>Table39[[#This Row],[RN DON Hours Contract]]/Table39[[#This Row],[RN DON Hours]]</f>
        <v>0</v>
      </c>
      <c r="U21" s="3">
        <f>SUM(Table39[[#This Row],[LPN Hours]], Table39[[#This Row],[LPN Admin Hours]])</f>
        <v>106.89177777777778</v>
      </c>
      <c r="V21" s="3">
        <f>Table39[[#This Row],[LPN Hours Contract]]+Table39[[#This Row],[LPN Admin Hours Contract]]</f>
        <v>0</v>
      </c>
      <c r="W21" s="4">
        <f t="shared" si="4"/>
        <v>0</v>
      </c>
      <c r="X21" s="3">
        <v>90.477888888888884</v>
      </c>
      <c r="Y21" s="3">
        <v>0</v>
      </c>
      <c r="Z21" s="4">
        <f>Table39[[#This Row],[LPN Hours Contract]]/Table39[[#This Row],[LPN Hours]]</f>
        <v>0</v>
      </c>
      <c r="AA21" s="3">
        <v>16.413888888888888</v>
      </c>
      <c r="AB21" s="3">
        <v>0</v>
      </c>
      <c r="AC21" s="4">
        <f>Table39[[#This Row],[LPN Admin Hours Contract]]/Table39[[#This Row],[LPN Admin Hours]]</f>
        <v>0</v>
      </c>
      <c r="AD21" s="3">
        <f>SUM(Table39[[#This Row],[CNA Hours]], Table39[[#This Row],[NA in Training Hours]], Table39[[#This Row],[Med Aide/Tech Hours]])</f>
        <v>264.55200000000002</v>
      </c>
      <c r="AE21" s="3">
        <f>SUM(Table39[[#This Row],[CNA Hours Contract]], Table39[[#This Row],[NA in Training Hours Contract]], Table39[[#This Row],[Med Aide/Tech Hours Contract]])</f>
        <v>0</v>
      </c>
      <c r="AF21" s="4">
        <f>Table39[[#This Row],[CNA/NA/Med Aide Contract Hours]]/Table39[[#This Row],[Total CNA, NA in Training, Med Aide/Tech Hours]]</f>
        <v>0</v>
      </c>
      <c r="AG21" s="3">
        <v>258.32144444444447</v>
      </c>
      <c r="AH21" s="3">
        <v>0</v>
      </c>
      <c r="AI21" s="4">
        <f>Table39[[#This Row],[CNA Hours Contract]]/Table39[[#This Row],[CNA Hours]]</f>
        <v>0</v>
      </c>
      <c r="AJ21" s="3">
        <v>1.5055555555555555</v>
      </c>
      <c r="AK21" s="3">
        <v>0</v>
      </c>
      <c r="AL21" s="4">
        <f>Table39[[#This Row],[NA in Training Hours Contract]]/Table39[[#This Row],[NA in Training Hours]]</f>
        <v>0</v>
      </c>
      <c r="AM21" s="3">
        <v>4.7249999999999996</v>
      </c>
      <c r="AN21" s="3">
        <v>0</v>
      </c>
      <c r="AO21" s="4">
        <f>Table39[[#This Row],[Med Aide/Tech Hours Contract]]/Table39[[#This Row],[Med Aide/Tech Hours]]</f>
        <v>0</v>
      </c>
      <c r="AP21" s="1" t="s">
        <v>19</v>
      </c>
      <c r="AQ21" s="1">
        <v>5</v>
      </c>
    </row>
    <row r="22" spans="1:43" x14ac:dyDescent="0.2">
      <c r="A22" s="1" t="s">
        <v>352</v>
      </c>
      <c r="B22" s="1" t="s">
        <v>378</v>
      </c>
      <c r="C22" s="1" t="s">
        <v>768</v>
      </c>
      <c r="D22" s="1" t="s">
        <v>975</v>
      </c>
      <c r="E22" s="3">
        <v>74.900000000000006</v>
      </c>
      <c r="F22" s="3">
        <f t="shared" si="0"/>
        <v>333.82377777777776</v>
      </c>
      <c r="G22" s="3">
        <f>SUM(Table39[[#This Row],[RN Hours Contract (W/ Admin, DON)]], Table39[[#This Row],[LPN Contract Hours (w/ Admin)]], Table39[[#This Row],[CNA/NA/Med Aide Contract Hours]])</f>
        <v>0</v>
      </c>
      <c r="H22" s="4">
        <f>Table39[[#This Row],[Total Contract Hours]]/Table39[[#This Row],[Total Hours Nurse Staffing]]</f>
        <v>0</v>
      </c>
      <c r="I22" s="3">
        <f>SUM(Table39[[#This Row],[RN Hours]], Table39[[#This Row],[RN Admin Hours]], Table39[[#This Row],[RN DON Hours]])</f>
        <v>161.80922222222222</v>
      </c>
      <c r="J22" s="3">
        <f t="shared" si="3"/>
        <v>0</v>
      </c>
      <c r="K22" s="4">
        <f>Table39[[#This Row],[RN Hours Contract (W/ Admin, DON)]]/Table39[[#This Row],[RN Hours (w/ Admin, DON)]]</f>
        <v>0</v>
      </c>
      <c r="L22" s="3">
        <v>137.89766666666668</v>
      </c>
      <c r="M22" s="3">
        <v>0</v>
      </c>
      <c r="N22" s="4">
        <f>Table39[[#This Row],[RN Hours Contract]]/Table39[[#This Row],[RN Hours]]</f>
        <v>0</v>
      </c>
      <c r="O22" s="3">
        <v>18.311555555555554</v>
      </c>
      <c r="P22" s="3">
        <v>0</v>
      </c>
      <c r="Q22" s="4">
        <f>Table39[[#This Row],[RN Admin Hours Contract]]/Table39[[#This Row],[RN Admin Hours]]</f>
        <v>0</v>
      </c>
      <c r="R22" s="3">
        <v>5.6</v>
      </c>
      <c r="S22" s="3">
        <v>0</v>
      </c>
      <c r="T22" s="4">
        <f>Table39[[#This Row],[RN DON Hours Contract]]/Table39[[#This Row],[RN DON Hours]]</f>
        <v>0</v>
      </c>
      <c r="U22" s="3">
        <f>SUM(Table39[[#This Row],[LPN Hours]], Table39[[#This Row],[LPN Admin Hours]])</f>
        <v>15.914777777777777</v>
      </c>
      <c r="V22" s="3">
        <f>Table39[[#This Row],[LPN Hours Contract]]+Table39[[#This Row],[LPN Admin Hours Contract]]</f>
        <v>0</v>
      </c>
      <c r="W22" s="4">
        <f t="shared" si="4"/>
        <v>0</v>
      </c>
      <c r="X22" s="3">
        <v>15.914777777777777</v>
      </c>
      <c r="Y22" s="3">
        <v>0</v>
      </c>
      <c r="Z22" s="4">
        <f>Table39[[#This Row],[LPN Hours Contract]]/Table39[[#This Row],[LPN Hours]]</f>
        <v>0</v>
      </c>
      <c r="AA22" s="3">
        <v>0</v>
      </c>
      <c r="AB22" s="3">
        <v>0</v>
      </c>
      <c r="AC22" s="4">
        <v>0</v>
      </c>
      <c r="AD22" s="3">
        <f>SUM(Table39[[#This Row],[CNA Hours]], Table39[[#This Row],[NA in Training Hours]], Table39[[#This Row],[Med Aide/Tech Hours]])</f>
        <v>156.09977777777777</v>
      </c>
      <c r="AE22" s="3">
        <f>SUM(Table39[[#This Row],[CNA Hours Contract]], Table39[[#This Row],[NA in Training Hours Contract]], Table39[[#This Row],[Med Aide/Tech Hours Contract]])</f>
        <v>0</v>
      </c>
      <c r="AF22" s="4">
        <f>Table39[[#This Row],[CNA/NA/Med Aide Contract Hours]]/Table39[[#This Row],[Total CNA, NA in Training, Med Aide/Tech Hours]]</f>
        <v>0</v>
      </c>
      <c r="AG22" s="3">
        <v>148.86177777777777</v>
      </c>
      <c r="AH22" s="3">
        <v>0</v>
      </c>
      <c r="AI22" s="4">
        <f>Table39[[#This Row],[CNA Hours Contract]]/Table39[[#This Row],[CNA Hours]]</f>
        <v>0</v>
      </c>
      <c r="AJ22" s="3">
        <v>0</v>
      </c>
      <c r="AK22" s="3">
        <v>0</v>
      </c>
      <c r="AL22" s="4">
        <v>0</v>
      </c>
      <c r="AM22" s="3">
        <v>7.2380000000000004</v>
      </c>
      <c r="AN22" s="3">
        <v>0</v>
      </c>
      <c r="AO22" s="4">
        <f>Table39[[#This Row],[Med Aide/Tech Hours Contract]]/Table39[[#This Row],[Med Aide/Tech Hours]]</f>
        <v>0</v>
      </c>
      <c r="AP22" s="1" t="s">
        <v>20</v>
      </c>
      <c r="AQ22" s="1">
        <v>5</v>
      </c>
    </row>
    <row r="23" spans="1:43" x14ac:dyDescent="0.2">
      <c r="A23" s="1" t="s">
        <v>352</v>
      </c>
      <c r="B23" s="1" t="s">
        <v>379</v>
      </c>
      <c r="C23" s="1" t="s">
        <v>738</v>
      </c>
      <c r="D23" s="1" t="s">
        <v>981</v>
      </c>
      <c r="E23" s="3">
        <v>57.677777777777777</v>
      </c>
      <c r="F23" s="3">
        <f t="shared" si="0"/>
        <v>255.14444444444445</v>
      </c>
      <c r="G23" s="3">
        <f>SUM(Table39[[#This Row],[RN Hours Contract (W/ Admin, DON)]], Table39[[#This Row],[LPN Contract Hours (w/ Admin)]], Table39[[#This Row],[CNA/NA/Med Aide Contract Hours]])</f>
        <v>103.43055555555554</v>
      </c>
      <c r="H23" s="4">
        <f>Table39[[#This Row],[Total Contract Hours]]/Table39[[#This Row],[Total Hours Nurse Staffing]]</f>
        <v>0.40538039454775066</v>
      </c>
      <c r="I23" s="3">
        <f>SUM(Table39[[#This Row],[RN Hours]], Table39[[#This Row],[RN Admin Hours]], Table39[[#This Row],[RN DON Hours]])</f>
        <v>81.977777777777774</v>
      </c>
      <c r="J23" s="3">
        <f t="shared" si="3"/>
        <v>22.81388888888889</v>
      </c>
      <c r="K23" s="4">
        <f>Table39[[#This Row],[RN Hours Contract (W/ Admin, DON)]]/Table39[[#This Row],[RN Hours (w/ Admin, DON)]]</f>
        <v>0.27829357549471406</v>
      </c>
      <c r="L23" s="3">
        <v>70.722222222222229</v>
      </c>
      <c r="M23" s="3">
        <v>17.302777777777777</v>
      </c>
      <c r="N23" s="4">
        <f>Table39[[#This Row],[RN Hours Contract]]/Table39[[#This Row],[RN Hours]]</f>
        <v>0.2446582875098193</v>
      </c>
      <c r="O23" s="3">
        <v>5.7444444444444445</v>
      </c>
      <c r="P23" s="3">
        <v>0</v>
      </c>
      <c r="Q23" s="4">
        <f>Table39[[#This Row],[RN Admin Hours Contract]]/Table39[[#This Row],[RN Admin Hours]]</f>
        <v>0</v>
      </c>
      <c r="R23" s="3">
        <v>5.5111111111111111</v>
      </c>
      <c r="S23" s="3">
        <v>5.5111111111111111</v>
      </c>
      <c r="T23" s="4">
        <f>Table39[[#This Row],[RN DON Hours Contract]]/Table39[[#This Row],[RN DON Hours]]</f>
        <v>1</v>
      </c>
      <c r="U23" s="3">
        <f>SUM(Table39[[#This Row],[LPN Hours]], Table39[[#This Row],[LPN Admin Hours]])</f>
        <v>20.905555555555555</v>
      </c>
      <c r="V23" s="3">
        <f>Table39[[#This Row],[LPN Hours Contract]]+Table39[[#This Row],[LPN Admin Hours Contract]]</f>
        <v>7.2861111111111114</v>
      </c>
      <c r="W23" s="4">
        <f t="shared" si="4"/>
        <v>0.34852511294180177</v>
      </c>
      <c r="X23" s="3">
        <v>17.897222222222222</v>
      </c>
      <c r="Y23" s="3">
        <v>7.2861111111111114</v>
      </c>
      <c r="Z23" s="4">
        <f>Table39[[#This Row],[LPN Hours Contract]]/Table39[[#This Row],[LPN Hours]]</f>
        <v>0.40710848983392833</v>
      </c>
      <c r="AA23" s="3">
        <v>3.0083333333333333</v>
      </c>
      <c r="AB23" s="3">
        <v>0</v>
      </c>
      <c r="AC23" s="4">
        <f>Table39[[#This Row],[LPN Admin Hours Contract]]/Table39[[#This Row],[LPN Admin Hours]]</f>
        <v>0</v>
      </c>
      <c r="AD23" s="3">
        <f>SUM(Table39[[#This Row],[CNA Hours]], Table39[[#This Row],[NA in Training Hours]], Table39[[#This Row],[Med Aide/Tech Hours]])</f>
        <v>152.26111111111112</v>
      </c>
      <c r="AE23" s="3">
        <f>SUM(Table39[[#This Row],[CNA Hours Contract]], Table39[[#This Row],[NA in Training Hours Contract]], Table39[[#This Row],[Med Aide/Tech Hours Contract]])</f>
        <v>73.330555555555549</v>
      </c>
      <c r="AF23" s="4">
        <f>Table39[[#This Row],[CNA/NA/Med Aide Contract Hours]]/Table39[[#This Row],[Total CNA, NA in Training, Med Aide/Tech Hours]]</f>
        <v>0.48161053745393506</v>
      </c>
      <c r="AG23" s="3">
        <v>136.22777777777779</v>
      </c>
      <c r="AH23" s="3">
        <v>73.155555555555551</v>
      </c>
      <c r="AI23" s="4">
        <f>Table39[[#This Row],[CNA Hours Contract]]/Table39[[#This Row],[CNA Hours]]</f>
        <v>0.5370090942457485</v>
      </c>
      <c r="AJ23" s="3">
        <v>0</v>
      </c>
      <c r="AK23" s="3">
        <v>0</v>
      </c>
      <c r="AL23" s="4">
        <v>0</v>
      </c>
      <c r="AM23" s="3">
        <v>16.033333333333335</v>
      </c>
      <c r="AN23" s="3">
        <v>0.17499999999999999</v>
      </c>
      <c r="AO23" s="4">
        <f>Table39[[#This Row],[Med Aide/Tech Hours Contract]]/Table39[[#This Row],[Med Aide/Tech Hours]]</f>
        <v>1.0914760914760914E-2</v>
      </c>
      <c r="AP23" s="1" t="s">
        <v>21</v>
      </c>
      <c r="AQ23" s="1">
        <v>5</v>
      </c>
    </row>
    <row r="24" spans="1:43" x14ac:dyDescent="0.2">
      <c r="A24" s="1" t="s">
        <v>352</v>
      </c>
      <c r="B24" s="1" t="s">
        <v>380</v>
      </c>
      <c r="C24" s="1" t="s">
        <v>769</v>
      </c>
      <c r="D24" s="1" t="s">
        <v>973</v>
      </c>
      <c r="E24" s="3">
        <v>84</v>
      </c>
      <c r="F24" s="3">
        <f t="shared" si="0"/>
        <v>289.38177777777781</v>
      </c>
      <c r="G24" s="3">
        <f>SUM(Table39[[#This Row],[RN Hours Contract (W/ Admin, DON)]], Table39[[#This Row],[LPN Contract Hours (w/ Admin)]], Table39[[#This Row],[CNA/NA/Med Aide Contract Hours]])</f>
        <v>5.0167777777777776</v>
      </c>
      <c r="H24" s="4">
        <f>Table39[[#This Row],[Total Contract Hours]]/Table39[[#This Row],[Total Hours Nurse Staffing]]</f>
        <v>1.7336191021779759E-2</v>
      </c>
      <c r="I24" s="3">
        <f>SUM(Table39[[#This Row],[RN Hours]], Table39[[#This Row],[RN Admin Hours]], Table39[[#This Row],[RN DON Hours]])</f>
        <v>52.027777777777779</v>
      </c>
      <c r="J24" s="3">
        <f t="shared" si="3"/>
        <v>0.37222222222222223</v>
      </c>
      <c r="K24" s="4">
        <f>Table39[[#This Row],[RN Hours Contract (W/ Admin, DON)]]/Table39[[#This Row],[RN Hours (w/ Admin, DON)]]</f>
        <v>7.1542979177789644E-3</v>
      </c>
      <c r="L24" s="3">
        <v>35.494444444444447</v>
      </c>
      <c r="M24" s="3">
        <v>0.37222222222222223</v>
      </c>
      <c r="N24" s="4">
        <f>Table39[[#This Row],[RN Hours Contract]]/Table39[[#This Row],[RN Hours]]</f>
        <v>1.0486774143058382E-2</v>
      </c>
      <c r="O24" s="3">
        <v>11.022222222222222</v>
      </c>
      <c r="P24" s="3">
        <v>0</v>
      </c>
      <c r="Q24" s="4">
        <f>Table39[[#This Row],[RN Admin Hours Contract]]/Table39[[#This Row],[RN Admin Hours]]</f>
        <v>0</v>
      </c>
      <c r="R24" s="3">
        <v>5.5111111111111111</v>
      </c>
      <c r="S24" s="3">
        <v>0</v>
      </c>
      <c r="T24" s="4">
        <f>Table39[[#This Row],[RN DON Hours Contract]]/Table39[[#This Row],[RN DON Hours]]</f>
        <v>0</v>
      </c>
      <c r="U24" s="3">
        <f>SUM(Table39[[#This Row],[LPN Hours]], Table39[[#This Row],[LPN Admin Hours]])</f>
        <v>94.412111111111116</v>
      </c>
      <c r="V24" s="3">
        <f>Table39[[#This Row],[LPN Hours Contract]]+Table39[[#This Row],[LPN Admin Hours Contract]]</f>
        <v>0.68066666666666664</v>
      </c>
      <c r="W24" s="4">
        <f t="shared" si="4"/>
        <v>7.2095270263113596E-3</v>
      </c>
      <c r="X24" s="3">
        <v>83.478777777777779</v>
      </c>
      <c r="Y24" s="3">
        <v>0.68066666666666664</v>
      </c>
      <c r="Z24" s="4">
        <f>Table39[[#This Row],[LPN Hours Contract]]/Table39[[#This Row],[LPN Hours]]</f>
        <v>8.1537689552501035E-3</v>
      </c>
      <c r="AA24" s="3">
        <v>10.933333333333334</v>
      </c>
      <c r="AB24" s="3">
        <v>0</v>
      </c>
      <c r="AC24" s="4">
        <f>Table39[[#This Row],[LPN Admin Hours Contract]]/Table39[[#This Row],[LPN Admin Hours]]</f>
        <v>0</v>
      </c>
      <c r="AD24" s="3">
        <f>SUM(Table39[[#This Row],[CNA Hours]], Table39[[#This Row],[NA in Training Hours]], Table39[[#This Row],[Med Aide/Tech Hours]])</f>
        <v>142.94188888888891</v>
      </c>
      <c r="AE24" s="3">
        <f>SUM(Table39[[#This Row],[CNA Hours Contract]], Table39[[#This Row],[NA in Training Hours Contract]], Table39[[#This Row],[Med Aide/Tech Hours Contract]])</f>
        <v>3.963888888888889</v>
      </c>
      <c r="AF24" s="4">
        <f>Table39[[#This Row],[CNA/NA/Med Aide Contract Hours]]/Table39[[#This Row],[Total CNA, NA in Training, Med Aide/Tech Hours]]</f>
        <v>2.7730771712203169E-2</v>
      </c>
      <c r="AG24" s="3">
        <v>142.43100000000001</v>
      </c>
      <c r="AH24" s="3">
        <v>3.963888888888889</v>
      </c>
      <c r="AI24" s="4">
        <f>Table39[[#This Row],[CNA Hours Contract]]/Table39[[#This Row],[CNA Hours]]</f>
        <v>2.7830239827628035E-2</v>
      </c>
      <c r="AJ24" s="3">
        <v>0</v>
      </c>
      <c r="AK24" s="3">
        <v>0</v>
      </c>
      <c r="AL24" s="4">
        <v>0</v>
      </c>
      <c r="AM24" s="3">
        <v>0.51088888888888895</v>
      </c>
      <c r="AN24" s="3">
        <v>0</v>
      </c>
      <c r="AO24" s="4">
        <f>Table39[[#This Row],[Med Aide/Tech Hours Contract]]/Table39[[#This Row],[Med Aide/Tech Hours]]</f>
        <v>0</v>
      </c>
      <c r="AP24" s="1" t="s">
        <v>22</v>
      </c>
      <c r="AQ24" s="1">
        <v>5</v>
      </c>
    </row>
    <row r="25" spans="1:43" x14ac:dyDescent="0.2">
      <c r="A25" s="1" t="s">
        <v>352</v>
      </c>
      <c r="B25" s="1" t="s">
        <v>381</v>
      </c>
      <c r="C25" s="1" t="s">
        <v>744</v>
      </c>
      <c r="D25" s="1" t="s">
        <v>975</v>
      </c>
      <c r="E25" s="3">
        <v>20.511111111111113</v>
      </c>
      <c r="F25" s="3">
        <f t="shared" si="0"/>
        <v>179.88188888888888</v>
      </c>
      <c r="G25" s="3">
        <f>SUM(Table39[[#This Row],[RN Hours Contract (W/ Admin, DON)]], Table39[[#This Row],[LPN Contract Hours (w/ Admin)]], Table39[[#This Row],[CNA/NA/Med Aide Contract Hours]])</f>
        <v>0</v>
      </c>
      <c r="H25" s="4">
        <f>Table39[[#This Row],[Total Contract Hours]]/Table39[[#This Row],[Total Hours Nurse Staffing]]</f>
        <v>0</v>
      </c>
      <c r="I25" s="3">
        <f>SUM(Table39[[#This Row],[RN Hours]], Table39[[#This Row],[RN Admin Hours]], Table39[[#This Row],[RN DON Hours]])</f>
        <v>118.09922222222222</v>
      </c>
      <c r="J25" s="3">
        <f t="shared" si="3"/>
        <v>0</v>
      </c>
      <c r="K25" s="4">
        <f>Table39[[#This Row],[RN Hours Contract (W/ Admin, DON)]]/Table39[[#This Row],[RN Hours (w/ Admin, DON)]]</f>
        <v>0</v>
      </c>
      <c r="L25" s="3">
        <v>110.63255555555556</v>
      </c>
      <c r="M25" s="3">
        <v>0</v>
      </c>
      <c r="N25" s="4">
        <f>Table39[[#This Row],[RN Hours Contract]]/Table39[[#This Row],[RN Hours]]</f>
        <v>0</v>
      </c>
      <c r="O25" s="3">
        <v>1.1555555555555554</v>
      </c>
      <c r="P25" s="3">
        <v>0</v>
      </c>
      <c r="Q25" s="4">
        <f>Table39[[#This Row],[RN Admin Hours Contract]]/Table39[[#This Row],[RN Admin Hours]]</f>
        <v>0</v>
      </c>
      <c r="R25" s="3">
        <v>6.3111111111111109</v>
      </c>
      <c r="S25" s="3">
        <v>0</v>
      </c>
      <c r="T25" s="4">
        <f>Table39[[#This Row],[RN DON Hours Contract]]/Table39[[#This Row],[RN DON Hours]]</f>
        <v>0</v>
      </c>
      <c r="U25" s="3">
        <f>SUM(Table39[[#This Row],[LPN Hours]], Table39[[#This Row],[LPN Admin Hours]])</f>
        <v>0</v>
      </c>
      <c r="V25" s="3">
        <f>Table39[[#This Row],[LPN Hours Contract]]+Table39[[#This Row],[LPN Admin Hours Contract]]</f>
        <v>0</v>
      </c>
      <c r="W25" s="4">
        <v>0</v>
      </c>
      <c r="X25" s="3">
        <v>0</v>
      </c>
      <c r="Y25" s="3">
        <v>0</v>
      </c>
      <c r="Z25" s="4">
        <v>0</v>
      </c>
      <c r="AA25" s="3">
        <v>0</v>
      </c>
      <c r="AB25" s="3">
        <v>0</v>
      </c>
      <c r="AC25" s="4">
        <v>0</v>
      </c>
      <c r="AD25" s="3">
        <f>SUM(Table39[[#This Row],[CNA Hours]], Table39[[#This Row],[NA in Training Hours]], Table39[[#This Row],[Med Aide/Tech Hours]])</f>
        <v>61.782666666666664</v>
      </c>
      <c r="AE25" s="3">
        <f>SUM(Table39[[#This Row],[CNA Hours Contract]], Table39[[#This Row],[NA in Training Hours Contract]], Table39[[#This Row],[Med Aide/Tech Hours Contract]])</f>
        <v>0</v>
      </c>
      <c r="AF25" s="4">
        <f>Table39[[#This Row],[CNA/NA/Med Aide Contract Hours]]/Table39[[#This Row],[Total CNA, NA in Training, Med Aide/Tech Hours]]</f>
        <v>0</v>
      </c>
      <c r="AG25" s="3">
        <v>61.782666666666664</v>
      </c>
      <c r="AH25" s="3">
        <v>0</v>
      </c>
      <c r="AI25" s="4">
        <f>Table39[[#This Row],[CNA Hours Contract]]/Table39[[#This Row],[CNA Hours]]</f>
        <v>0</v>
      </c>
      <c r="AJ25" s="3">
        <v>0</v>
      </c>
      <c r="AK25" s="3">
        <v>0</v>
      </c>
      <c r="AL25" s="4">
        <v>0</v>
      </c>
      <c r="AM25" s="3">
        <v>0</v>
      </c>
      <c r="AN25" s="3">
        <v>0</v>
      </c>
      <c r="AO25" s="4">
        <v>0</v>
      </c>
      <c r="AP25" s="1" t="s">
        <v>23</v>
      </c>
      <c r="AQ25" s="1">
        <v>5</v>
      </c>
    </row>
    <row r="26" spans="1:43" x14ac:dyDescent="0.2">
      <c r="A26" s="1" t="s">
        <v>352</v>
      </c>
      <c r="B26" s="1" t="s">
        <v>382</v>
      </c>
      <c r="C26" s="1" t="s">
        <v>763</v>
      </c>
      <c r="D26" s="1" t="s">
        <v>975</v>
      </c>
      <c r="E26" s="3">
        <v>90.144444444444446</v>
      </c>
      <c r="F26" s="3">
        <f t="shared" si="0"/>
        <v>330.42499999999995</v>
      </c>
      <c r="G26" s="3">
        <f>SUM(Table39[[#This Row],[RN Hours Contract (W/ Admin, DON)]], Table39[[#This Row],[LPN Contract Hours (w/ Admin)]], Table39[[#This Row],[CNA/NA/Med Aide Contract Hours]])</f>
        <v>16.513333333333335</v>
      </c>
      <c r="H26" s="4">
        <f>Table39[[#This Row],[Total Contract Hours]]/Table39[[#This Row],[Total Hours Nurse Staffing]]</f>
        <v>4.9976040957352919E-2</v>
      </c>
      <c r="I26" s="3">
        <f>SUM(Table39[[#This Row],[RN Hours]], Table39[[#This Row],[RN Admin Hours]], Table39[[#This Row],[RN DON Hours]])</f>
        <v>87.824777777777769</v>
      </c>
      <c r="J26" s="3">
        <f t="shared" si="3"/>
        <v>0.2961111111111111</v>
      </c>
      <c r="K26" s="4">
        <f>Table39[[#This Row],[RN Hours Contract (W/ Admin, DON)]]/Table39[[#This Row],[RN Hours (w/ Admin, DON)]]</f>
        <v>3.3716124151245601E-3</v>
      </c>
      <c r="L26" s="3">
        <v>59.11366666666666</v>
      </c>
      <c r="M26" s="3">
        <v>0.2961111111111111</v>
      </c>
      <c r="N26" s="4">
        <f>Table39[[#This Row],[RN Hours Contract]]/Table39[[#This Row],[RN Hours]]</f>
        <v>5.0091819338637621E-3</v>
      </c>
      <c r="O26" s="3">
        <v>23.111111111111111</v>
      </c>
      <c r="P26" s="3">
        <v>0</v>
      </c>
      <c r="Q26" s="4">
        <f>Table39[[#This Row],[RN Admin Hours Contract]]/Table39[[#This Row],[RN Admin Hours]]</f>
        <v>0</v>
      </c>
      <c r="R26" s="3">
        <v>5.6</v>
      </c>
      <c r="S26" s="3">
        <v>0</v>
      </c>
      <c r="T26" s="4">
        <f>Table39[[#This Row],[RN DON Hours Contract]]/Table39[[#This Row],[RN DON Hours]]</f>
        <v>0</v>
      </c>
      <c r="U26" s="3">
        <f>SUM(Table39[[#This Row],[LPN Hours]], Table39[[#This Row],[LPN Admin Hours]])</f>
        <v>75.226555555555549</v>
      </c>
      <c r="V26" s="3">
        <f>Table39[[#This Row],[LPN Hours Contract]]+Table39[[#This Row],[LPN Admin Hours Contract]]</f>
        <v>0.29888888888888887</v>
      </c>
      <c r="W26" s="4">
        <f t="shared" si="4"/>
        <v>3.9731832287357152E-3</v>
      </c>
      <c r="X26" s="3">
        <v>69.804333333333332</v>
      </c>
      <c r="Y26" s="3">
        <v>0.29888888888888887</v>
      </c>
      <c r="Z26" s="4">
        <f>Table39[[#This Row],[LPN Hours Contract]]/Table39[[#This Row],[LPN Hours]]</f>
        <v>4.2818099481248375E-3</v>
      </c>
      <c r="AA26" s="3">
        <v>5.4222222222222225</v>
      </c>
      <c r="AB26" s="3">
        <v>0</v>
      </c>
      <c r="AC26" s="4">
        <f>Table39[[#This Row],[LPN Admin Hours Contract]]/Table39[[#This Row],[LPN Admin Hours]]</f>
        <v>0</v>
      </c>
      <c r="AD26" s="3">
        <f>SUM(Table39[[#This Row],[CNA Hours]], Table39[[#This Row],[NA in Training Hours]], Table39[[#This Row],[Med Aide/Tech Hours]])</f>
        <v>167.37366666666665</v>
      </c>
      <c r="AE26" s="3">
        <f>SUM(Table39[[#This Row],[CNA Hours Contract]], Table39[[#This Row],[NA in Training Hours Contract]], Table39[[#This Row],[Med Aide/Tech Hours Contract]])</f>
        <v>15.918333333333335</v>
      </c>
      <c r="AF26" s="4">
        <f>Table39[[#This Row],[CNA/NA/Med Aide Contract Hours]]/Table39[[#This Row],[Total CNA, NA in Training, Med Aide/Tech Hours]]</f>
        <v>9.5106557981044421E-2</v>
      </c>
      <c r="AG26" s="3">
        <v>158.71588888888888</v>
      </c>
      <c r="AH26" s="3">
        <v>15.918333333333335</v>
      </c>
      <c r="AI26" s="4">
        <f>Table39[[#This Row],[CNA Hours Contract]]/Table39[[#This Row],[CNA Hours]]</f>
        <v>0.1002945164770313</v>
      </c>
      <c r="AJ26" s="3">
        <v>0</v>
      </c>
      <c r="AK26" s="3">
        <v>0</v>
      </c>
      <c r="AL26" s="4">
        <v>0</v>
      </c>
      <c r="AM26" s="3">
        <v>8.6577777777777776</v>
      </c>
      <c r="AN26" s="3">
        <v>0</v>
      </c>
      <c r="AO26" s="4">
        <f>Table39[[#This Row],[Med Aide/Tech Hours Contract]]/Table39[[#This Row],[Med Aide/Tech Hours]]</f>
        <v>0</v>
      </c>
      <c r="AP26" s="1" t="s">
        <v>24</v>
      </c>
      <c r="AQ26" s="1">
        <v>5</v>
      </c>
    </row>
    <row r="27" spans="1:43" x14ac:dyDescent="0.2">
      <c r="A27" s="1" t="s">
        <v>352</v>
      </c>
      <c r="B27" s="1" t="s">
        <v>383</v>
      </c>
      <c r="C27" s="1" t="s">
        <v>768</v>
      </c>
      <c r="D27" s="1" t="s">
        <v>975</v>
      </c>
      <c r="E27" s="3">
        <v>226.12222222222223</v>
      </c>
      <c r="F27" s="3">
        <f t="shared" si="0"/>
        <v>1088.1435555555554</v>
      </c>
      <c r="G27" s="3">
        <f>SUM(Table39[[#This Row],[RN Hours Contract (W/ Admin, DON)]], Table39[[#This Row],[LPN Contract Hours (w/ Admin)]], Table39[[#This Row],[CNA/NA/Med Aide Contract Hours]])</f>
        <v>4.4305555555555554</v>
      </c>
      <c r="H27" s="4">
        <f>Table39[[#This Row],[Total Contract Hours]]/Table39[[#This Row],[Total Hours Nurse Staffing]]</f>
        <v>4.0716645638667779E-3</v>
      </c>
      <c r="I27" s="3">
        <f>SUM(Table39[[#This Row],[RN Hours]], Table39[[#This Row],[RN Admin Hours]], Table39[[#This Row],[RN DON Hours]])</f>
        <v>349.40000000000003</v>
      </c>
      <c r="J27" s="3">
        <f t="shared" si="3"/>
        <v>1.3055555555555556</v>
      </c>
      <c r="K27" s="4">
        <f>Table39[[#This Row],[RN Hours Contract (W/ Admin, DON)]]/Table39[[#This Row],[RN Hours (w/ Admin, DON)]]</f>
        <v>3.7365642689054248E-3</v>
      </c>
      <c r="L27" s="3">
        <v>308.93144444444448</v>
      </c>
      <c r="M27" s="3">
        <v>1.3055555555555556</v>
      </c>
      <c r="N27" s="4">
        <f>Table39[[#This Row],[RN Hours Contract]]/Table39[[#This Row],[RN Hours]]</f>
        <v>4.2260364849015398E-3</v>
      </c>
      <c r="O27" s="3">
        <v>35.490777777777772</v>
      </c>
      <c r="P27" s="3">
        <v>0</v>
      </c>
      <c r="Q27" s="4">
        <f>Table39[[#This Row],[RN Admin Hours Contract]]/Table39[[#This Row],[RN Admin Hours]]</f>
        <v>0</v>
      </c>
      <c r="R27" s="3">
        <v>4.9777777777777779</v>
      </c>
      <c r="S27" s="3">
        <v>0</v>
      </c>
      <c r="T27" s="4">
        <f>Table39[[#This Row],[RN DON Hours Contract]]/Table39[[#This Row],[RN DON Hours]]</f>
        <v>0</v>
      </c>
      <c r="U27" s="3">
        <f>SUM(Table39[[#This Row],[LPN Hours]], Table39[[#This Row],[LPN Admin Hours]])</f>
        <v>178.71755555555555</v>
      </c>
      <c r="V27" s="3">
        <f>Table39[[#This Row],[LPN Hours Contract]]+Table39[[#This Row],[LPN Admin Hours Contract]]</f>
        <v>1.8416666666666666</v>
      </c>
      <c r="W27" s="4">
        <f t="shared" si="4"/>
        <v>1.0304900718576425E-2</v>
      </c>
      <c r="X27" s="3">
        <v>178.71755555555555</v>
      </c>
      <c r="Y27" s="3">
        <v>1.8416666666666666</v>
      </c>
      <c r="Z27" s="4">
        <f>Table39[[#This Row],[LPN Hours Contract]]/Table39[[#This Row],[LPN Hours]]</f>
        <v>1.0304900718576425E-2</v>
      </c>
      <c r="AA27" s="3">
        <v>0</v>
      </c>
      <c r="AB27" s="3">
        <v>0</v>
      </c>
      <c r="AC27" s="4">
        <v>0</v>
      </c>
      <c r="AD27" s="3">
        <f>SUM(Table39[[#This Row],[CNA Hours]], Table39[[#This Row],[NA in Training Hours]], Table39[[#This Row],[Med Aide/Tech Hours]])</f>
        <v>560.02599999999995</v>
      </c>
      <c r="AE27" s="3">
        <f>SUM(Table39[[#This Row],[CNA Hours Contract]], Table39[[#This Row],[NA in Training Hours Contract]], Table39[[#This Row],[Med Aide/Tech Hours Contract]])</f>
        <v>1.2833333333333334</v>
      </c>
      <c r="AF27" s="4">
        <f>Table39[[#This Row],[CNA/NA/Med Aide Contract Hours]]/Table39[[#This Row],[Total CNA, NA in Training, Med Aide/Tech Hours]]</f>
        <v>2.2915602727968587E-3</v>
      </c>
      <c r="AG27" s="3">
        <v>547.14266666666663</v>
      </c>
      <c r="AH27" s="3">
        <v>1.2833333333333334</v>
      </c>
      <c r="AI27" s="4">
        <f>Table39[[#This Row],[CNA Hours Contract]]/Table39[[#This Row],[CNA Hours]]</f>
        <v>2.3455186581440067E-3</v>
      </c>
      <c r="AJ27" s="3">
        <v>0</v>
      </c>
      <c r="AK27" s="3">
        <v>0</v>
      </c>
      <c r="AL27" s="4">
        <v>0</v>
      </c>
      <c r="AM27" s="3">
        <v>12.883333333333333</v>
      </c>
      <c r="AN27" s="3">
        <v>0</v>
      </c>
      <c r="AO27" s="4">
        <f>Table39[[#This Row],[Med Aide/Tech Hours Contract]]/Table39[[#This Row],[Med Aide/Tech Hours]]</f>
        <v>0</v>
      </c>
      <c r="AP27" s="1" t="s">
        <v>25</v>
      </c>
      <c r="AQ27" s="1">
        <v>5</v>
      </c>
    </row>
    <row r="28" spans="1:43" x14ac:dyDescent="0.2">
      <c r="A28" s="1" t="s">
        <v>352</v>
      </c>
      <c r="B28" s="1" t="s">
        <v>384</v>
      </c>
      <c r="C28" s="1" t="s">
        <v>738</v>
      </c>
      <c r="D28" s="1" t="s">
        <v>981</v>
      </c>
      <c r="E28" s="3">
        <v>62.711111111111109</v>
      </c>
      <c r="F28" s="3">
        <f t="shared" si="0"/>
        <v>220.57311111111113</v>
      </c>
      <c r="G28" s="3">
        <f>SUM(Table39[[#This Row],[RN Hours Contract (W/ Admin, DON)]], Table39[[#This Row],[LPN Contract Hours (w/ Admin)]], Table39[[#This Row],[CNA/NA/Med Aide Contract Hours]])</f>
        <v>0.7062222222222222</v>
      </c>
      <c r="H28" s="4">
        <f>Table39[[#This Row],[Total Contract Hours]]/Table39[[#This Row],[Total Hours Nurse Staffing]]</f>
        <v>3.2017602629110624E-3</v>
      </c>
      <c r="I28" s="3">
        <f>SUM(Table39[[#This Row],[RN Hours]], Table39[[#This Row],[RN Admin Hours]], Table39[[#This Row],[RN DON Hours]])</f>
        <v>58.651555555555554</v>
      </c>
      <c r="J28" s="3">
        <f t="shared" si="3"/>
        <v>0.52844444444444438</v>
      </c>
      <c r="K28" s="4">
        <f>Table39[[#This Row],[RN Hours Contract (W/ Admin, DON)]]/Table39[[#This Row],[RN Hours (w/ Admin, DON)]]</f>
        <v>9.0098964884894588E-3</v>
      </c>
      <c r="L28" s="3">
        <v>45.420999999999999</v>
      </c>
      <c r="M28" s="3">
        <v>0.52844444444444438</v>
      </c>
      <c r="N28" s="4">
        <f>Table39[[#This Row],[RN Hours Contract]]/Table39[[#This Row],[RN Hours]]</f>
        <v>1.1634363938364289E-2</v>
      </c>
      <c r="O28" s="3">
        <v>7.6305555555555555</v>
      </c>
      <c r="P28" s="3">
        <v>0</v>
      </c>
      <c r="Q28" s="4">
        <f>Table39[[#This Row],[RN Admin Hours Contract]]/Table39[[#This Row],[RN Admin Hours]]</f>
        <v>0</v>
      </c>
      <c r="R28" s="3">
        <v>5.6</v>
      </c>
      <c r="S28" s="3">
        <v>0</v>
      </c>
      <c r="T28" s="4">
        <f>Table39[[#This Row],[RN DON Hours Contract]]/Table39[[#This Row],[RN DON Hours]]</f>
        <v>0</v>
      </c>
      <c r="U28" s="3">
        <f>SUM(Table39[[#This Row],[LPN Hours]], Table39[[#This Row],[LPN Admin Hours]])</f>
        <v>33.981888888888889</v>
      </c>
      <c r="V28" s="3">
        <f>Table39[[#This Row],[LPN Hours Contract]]+Table39[[#This Row],[LPN Admin Hours Contract]]</f>
        <v>0.17777777777777778</v>
      </c>
      <c r="W28" s="4">
        <f t="shared" si="4"/>
        <v>5.2315449079084614E-3</v>
      </c>
      <c r="X28" s="3">
        <v>33.981888888888889</v>
      </c>
      <c r="Y28" s="3">
        <v>0.17777777777777778</v>
      </c>
      <c r="Z28" s="4">
        <f>Table39[[#This Row],[LPN Hours Contract]]/Table39[[#This Row],[LPN Hours]]</f>
        <v>5.2315449079084614E-3</v>
      </c>
      <c r="AA28" s="3">
        <v>0</v>
      </c>
      <c r="AB28" s="3">
        <v>0</v>
      </c>
      <c r="AC28" s="4">
        <v>0</v>
      </c>
      <c r="AD28" s="3">
        <f>SUM(Table39[[#This Row],[CNA Hours]], Table39[[#This Row],[NA in Training Hours]], Table39[[#This Row],[Med Aide/Tech Hours]])</f>
        <v>127.93966666666667</v>
      </c>
      <c r="AE28" s="3">
        <f>SUM(Table39[[#This Row],[CNA Hours Contract]], Table39[[#This Row],[NA in Training Hours Contract]], Table39[[#This Row],[Med Aide/Tech Hours Contract]])</f>
        <v>0</v>
      </c>
      <c r="AF28" s="4">
        <f>Table39[[#This Row],[CNA/NA/Med Aide Contract Hours]]/Table39[[#This Row],[Total CNA, NA in Training, Med Aide/Tech Hours]]</f>
        <v>0</v>
      </c>
      <c r="AG28" s="3">
        <v>127.93966666666667</v>
      </c>
      <c r="AH28" s="3">
        <v>0</v>
      </c>
      <c r="AI28" s="4">
        <f>Table39[[#This Row],[CNA Hours Contract]]/Table39[[#This Row],[CNA Hours]]</f>
        <v>0</v>
      </c>
      <c r="AJ28" s="3">
        <v>0</v>
      </c>
      <c r="AK28" s="3">
        <v>0</v>
      </c>
      <c r="AL28" s="4">
        <v>0</v>
      </c>
      <c r="AM28" s="3">
        <v>0</v>
      </c>
      <c r="AN28" s="3">
        <v>0</v>
      </c>
      <c r="AO28" s="4">
        <v>0</v>
      </c>
      <c r="AP28" s="1" t="s">
        <v>26</v>
      </c>
      <c r="AQ28" s="1">
        <v>5</v>
      </c>
    </row>
    <row r="29" spans="1:43" x14ac:dyDescent="0.2">
      <c r="A29" s="1" t="s">
        <v>352</v>
      </c>
      <c r="B29" s="1" t="s">
        <v>385</v>
      </c>
      <c r="C29" s="1" t="s">
        <v>770</v>
      </c>
      <c r="D29" s="1" t="s">
        <v>975</v>
      </c>
      <c r="E29" s="3">
        <v>74.544444444444451</v>
      </c>
      <c r="F29" s="3">
        <f t="shared" si="0"/>
        <v>250.70477777777779</v>
      </c>
      <c r="G29" s="3">
        <f>SUM(Table39[[#This Row],[RN Hours Contract (W/ Admin, DON)]], Table39[[#This Row],[LPN Contract Hours (w/ Admin)]], Table39[[#This Row],[CNA/NA/Med Aide Contract Hours]])</f>
        <v>47.691666666666663</v>
      </c>
      <c r="H29" s="4">
        <f>Table39[[#This Row],[Total Contract Hours]]/Table39[[#This Row],[Total Hours Nurse Staffing]]</f>
        <v>0.19023038607162118</v>
      </c>
      <c r="I29" s="3">
        <f>SUM(Table39[[#This Row],[RN Hours]], Table39[[#This Row],[RN Admin Hours]], Table39[[#This Row],[RN DON Hours]])</f>
        <v>72.73833333333333</v>
      </c>
      <c r="J29" s="3">
        <f t="shared" si="3"/>
        <v>11.863888888888889</v>
      </c>
      <c r="K29" s="4">
        <f>Table39[[#This Row],[RN Hours Contract (W/ Admin, DON)]]/Table39[[#This Row],[RN Hours (w/ Admin, DON)]]</f>
        <v>0.1631036668728853</v>
      </c>
      <c r="L29" s="3">
        <v>60.48522222222222</v>
      </c>
      <c r="M29" s="3">
        <v>11.863888888888889</v>
      </c>
      <c r="N29" s="4">
        <f>Table39[[#This Row],[RN Hours Contract]]/Table39[[#This Row],[RN Hours]]</f>
        <v>0.1961452475995055</v>
      </c>
      <c r="O29" s="3">
        <v>7.4919999999999982</v>
      </c>
      <c r="P29" s="3">
        <v>0</v>
      </c>
      <c r="Q29" s="4">
        <f>Table39[[#This Row],[RN Admin Hours Contract]]/Table39[[#This Row],[RN Admin Hours]]</f>
        <v>0</v>
      </c>
      <c r="R29" s="3">
        <v>4.7611111111111111</v>
      </c>
      <c r="S29" s="3">
        <v>0</v>
      </c>
      <c r="T29" s="4">
        <f>Table39[[#This Row],[RN DON Hours Contract]]/Table39[[#This Row],[RN DON Hours]]</f>
        <v>0</v>
      </c>
      <c r="U29" s="3">
        <f>SUM(Table39[[#This Row],[LPN Hours]], Table39[[#This Row],[LPN Admin Hours]])</f>
        <v>49.973333333333336</v>
      </c>
      <c r="V29" s="3">
        <f>Table39[[#This Row],[LPN Hours Contract]]+Table39[[#This Row],[LPN Admin Hours Contract]]</f>
        <v>3.9611111111111112</v>
      </c>
      <c r="W29" s="4">
        <f t="shared" si="4"/>
        <v>7.9264496620419775E-2</v>
      </c>
      <c r="X29" s="3">
        <v>38.658777777777779</v>
      </c>
      <c r="Y29" s="3">
        <v>3.9611111111111112</v>
      </c>
      <c r="Z29" s="4">
        <f>Table39[[#This Row],[LPN Hours Contract]]/Table39[[#This Row],[LPN Hours]]</f>
        <v>0.10246343363157426</v>
      </c>
      <c r="AA29" s="3">
        <v>11.314555555555556</v>
      </c>
      <c r="AB29" s="3">
        <v>0</v>
      </c>
      <c r="AC29" s="4">
        <f>Table39[[#This Row],[LPN Admin Hours Contract]]/Table39[[#This Row],[LPN Admin Hours]]</f>
        <v>0</v>
      </c>
      <c r="AD29" s="3">
        <f>SUM(Table39[[#This Row],[CNA Hours]], Table39[[#This Row],[NA in Training Hours]], Table39[[#This Row],[Med Aide/Tech Hours]])</f>
        <v>127.99311111111111</v>
      </c>
      <c r="AE29" s="3">
        <f>SUM(Table39[[#This Row],[CNA Hours Contract]], Table39[[#This Row],[NA in Training Hours Contract]], Table39[[#This Row],[Med Aide/Tech Hours Contract]])</f>
        <v>31.866666666666667</v>
      </c>
      <c r="AF29" s="4">
        <f>Table39[[#This Row],[CNA/NA/Med Aide Contract Hours]]/Table39[[#This Row],[Total CNA, NA in Training, Med Aide/Tech Hours]]</f>
        <v>0.24897173285367791</v>
      </c>
      <c r="AG29" s="3">
        <v>127.89333333333333</v>
      </c>
      <c r="AH29" s="3">
        <v>31.866666666666667</v>
      </c>
      <c r="AI29" s="4">
        <f>Table39[[#This Row],[CNA Hours Contract]]/Table39[[#This Row],[CNA Hours]]</f>
        <v>0.24916597164303586</v>
      </c>
      <c r="AJ29" s="3">
        <v>0</v>
      </c>
      <c r="AK29" s="3">
        <v>0</v>
      </c>
      <c r="AL29" s="4">
        <v>0</v>
      </c>
      <c r="AM29" s="3">
        <v>9.9777777777777785E-2</v>
      </c>
      <c r="AN29" s="3">
        <v>0</v>
      </c>
      <c r="AO29" s="4">
        <f>Table39[[#This Row],[Med Aide/Tech Hours Contract]]/Table39[[#This Row],[Med Aide/Tech Hours]]</f>
        <v>0</v>
      </c>
      <c r="AP29" s="1" t="s">
        <v>27</v>
      </c>
      <c r="AQ29" s="1">
        <v>5</v>
      </c>
    </row>
    <row r="30" spans="1:43" x14ac:dyDescent="0.2">
      <c r="A30" s="1" t="s">
        <v>352</v>
      </c>
      <c r="B30" s="1" t="s">
        <v>386</v>
      </c>
      <c r="C30" s="1" t="s">
        <v>763</v>
      </c>
      <c r="D30" s="1" t="s">
        <v>975</v>
      </c>
      <c r="E30" s="3">
        <v>89.277777777777771</v>
      </c>
      <c r="F30" s="3">
        <f t="shared" si="0"/>
        <v>290.57622222222221</v>
      </c>
      <c r="G30" s="3">
        <f>SUM(Table39[[#This Row],[RN Hours Contract (W/ Admin, DON)]], Table39[[#This Row],[LPN Contract Hours (w/ Admin)]], Table39[[#This Row],[CNA/NA/Med Aide Contract Hours]])</f>
        <v>1.6805555555555556</v>
      </c>
      <c r="H30" s="4">
        <f>Table39[[#This Row],[Total Contract Hours]]/Table39[[#This Row],[Total Hours Nurse Staffing]]</f>
        <v>5.7835274431723019E-3</v>
      </c>
      <c r="I30" s="3">
        <f>SUM(Table39[[#This Row],[RN Hours]], Table39[[#This Row],[RN Admin Hours]], Table39[[#This Row],[RN DON Hours]])</f>
        <v>86.018555555555551</v>
      </c>
      <c r="J30" s="3">
        <f t="shared" si="3"/>
        <v>0</v>
      </c>
      <c r="K30" s="4">
        <f>Table39[[#This Row],[RN Hours Contract (W/ Admin, DON)]]/Table39[[#This Row],[RN Hours (w/ Admin, DON)]]</f>
        <v>0</v>
      </c>
      <c r="L30" s="3">
        <v>65.129666666666665</v>
      </c>
      <c r="M30" s="3">
        <v>0</v>
      </c>
      <c r="N30" s="4">
        <f>Table39[[#This Row],[RN Hours Contract]]/Table39[[#This Row],[RN Hours]]</f>
        <v>0</v>
      </c>
      <c r="O30" s="3">
        <v>15.377777777777778</v>
      </c>
      <c r="P30" s="3">
        <v>0</v>
      </c>
      <c r="Q30" s="4">
        <f>Table39[[#This Row],[RN Admin Hours Contract]]/Table39[[#This Row],[RN Admin Hours]]</f>
        <v>0</v>
      </c>
      <c r="R30" s="3">
        <v>5.5111111111111111</v>
      </c>
      <c r="S30" s="3">
        <v>0</v>
      </c>
      <c r="T30" s="4">
        <f>Table39[[#This Row],[RN DON Hours Contract]]/Table39[[#This Row],[RN DON Hours]]</f>
        <v>0</v>
      </c>
      <c r="U30" s="3">
        <f>SUM(Table39[[#This Row],[LPN Hours]], Table39[[#This Row],[LPN Admin Hours]])</f>
        <v>42.86622222222222</v>
      </c>
      <c r="V30" s="3">
        <f>Table39[[#This Row],[LPN Hours Contract]]+Table39[[#This Row],[LPN Admin Hours Contract]]</f>
        <v>1.6805555555555556</v>
      </c>
      <c r="W30" s="4">
        <f t="shared" si="4"/>
        <v>3.920465738369501E-2</v>
      </c>
      <c r="X30" s="3">
        <v>37.799555555555557</v>
      </c>
      <c r="Y30" s="3">
        <v>1.6805555555555556</v>
      </c>
      <c r="Z30" s="4">
        <f>Table39[[#This Row],[LPN Hours Contract]]/Table39[[#This Row],[LPN Hours]]</f>
        <v>4.445966442874108E-2</v>
      </c>
      <c r="AA30" s="3">
        <v>5.0666666666666664</v>
      </c>
      <c r="AB30" s="3">
        <v>0</v>
      </c>
      <c r="AC30" s="4">
        <f>Table39[[#This Row],[LPN Admin Hours Contract]]/Table39[[#This Row],[LPN Admin Hours]]</f>
        <v>0</v>
      </c>
      <c r="AD30" s="3">
        <f>SUM(Table39[[#This Row],[CNA Hours]], Table39[[#This Row],[NA in Training Hours]], Table39[[#This Row],[Med Aide/Tech Hours]])</f>
        <v>161.69144444444444</v>
      </c>
      <c r="AE30" s="3">
        <f>SUM(Table39[[#This Row],[CNA Hours Contract]], Table39[[#This Row],[NA in Training Hours Contract]], Table39[[#This Row],[Med Aide/Tech Hours Contract]])</f>
        <v>0</v>
      </c>
      <c r="AF30" s="4">
        <f>Table39[[#This Row],[CNA/NA/Med Aide Contract Hours]]/Table39[[#This Row],[Total CNA, NA in Training, Med Aide/Tech Hours]]</f>
        <v>0</v>
      </c>
      <c r="AG30" s="3">
        <v>149.61422222222222</v>
      </c>
      <c r="AH30" s="3">
        <v>0</v>
      </c>
      <c r="AI30" s="4">
        <f>Table39[[#This Row],[CNA Hours Contract]]/Table39[[#This Row],[CNA Hours]]</f>
        <v>0</v>
      </c>
      <c r="AJ30" s="3">
        <v>0</v>
      </c>
      <c r="AK30" s="3">
        <v>0</v>
      </c>
      <c r="AL30" s="4">
        <v>0</v>
      </c>
      <c r="AM30" s="3">
        <v>12.077222222222222</v>
      </c>
      <c r="AN30" s="3">
        <v>0</v>
      </c>
      <c r="AO30" s="4">
        <f>Table39[[#This Row],[Med Aide/Tech Hours Contract]]/Table39[[#This Row],[Med Aide/Tech Hours]]</f>
        <v>0</v>
      </c>
      <c r="AP30" s="1" t="s">
        <v>28</v>
      </c>
      <c r="AQ30" s="1">
        <v>5</v>
      </c>
    </row>
    <row r="31" spans="1:43" x14ac:dyDescent="0.2">
      <c r="A31" s="1" t="s">
        <v>352</v>
      </c>
      <c r="B31" s="1" t="s">
        <v>387</v>
      </c>
      <c r="C31" s="1" t="s">
        <v>771</v>
      </c>
      <c r="D31" s="1" t="s">
        <v>982</v>
      </c>
      <c r="E31" s="3">
        <v>162.85555555555555</v>
      </c>
      <c r="F31" s="3">
        <f t="shared" si="0"/>
        <v>624.36633333333339</v>
      </c>
      <c r="G31" s="3">
        <f>SUM(Table39[[#This Row],[RN Hours Contract (W/ Admin, DON)]], Table39[[#This Row],[LPN Contract Hours (w/ Admin)]], Table39[[#This Row],[CNA/NA/Med Aide Contract Hours]])</f>
        <v>0</v>
      </c>
      <c r="H31" s="4">
        <f>Table39[[#This Row],[Total Contract Hours]]/Table39[[#This Row],[Total Hours Nurse Staffing]]</f>
        <v>0</v>
      </c>
      <c r="I31" s="3">
        <f>SUM(Table39[[#This Row],[RN Hours]], Table39[[#This Row],[RN Admin Hours]], Table39[[#This Row],[RN DON Hours]])</f>
        <v>181.7067777777778</v>
      </c>
      <c r="J31" s="3">
        <f t="shared" si="3"/>
        <v>0</v>
      </c>
      <c r="K31" s="4">
        <f>Table39[[#This Row],[RN Hours Contract (W/ Admin, DON)]]/Table39[[#This Row],[RN Hours (w/ Admin, DON)]]</f>
        <v>0</v>
      </c>
      <c r="L31" s="3">
        <v>108.39977777777777</v>
      </c>
      <c r="M31" s="3">
        <v>0</v>
      </c>
      <c r="N31" s="4">
        <f>Table39[[#This Row],[RN Hours Contract]]/Table39[[#This Row],[RN Hours]]</f>
        <v>0</v>
      </c>
      <c r="O31" s="3">
        <v>66.670888888888896</v>
      </c>
      <c r="P31" s="3">
        <v>0</v>
      </c>
      <c r="Q31" s="4">
        <f>Table39[[#This Row],[RN Admin Hours Contract]]/Table39[[#This Row],[RN Admin Hours]]</f>
        <v>0</v>
      </c>
      <c r="R31" s="3">
        <v>6.6361111111111111</v>
      </c>
      <c r="S31" s="3">
        <v>0</v>
      </c>
      <c r="T31" s="4">
        <f>Table39[[#This Row],[RN DON Hours Contract]]/Table39[[#This Row],[RN DON Hours]]</f>
        <v>0</v>
      </c>
      <c r="U31" s="3">
        <f>SUM(Table39[[#This Row],[LPN Hours]], Table39[[#This Row],[LPN Admin Hours]])</f>
        <v>63.016888888888893</v>
      </c>
      <c r="V31" s="3">
        <f>Table39[[#This Row],[LPN Hours Contract]]+Table39[[#This Row],[LPN Admin Hours Contract]]</f>
        <v>0</v>
      </c>
      <c r="W31" s="4">
        <f t="shared" si="4"/>
        <v>0</v>
      </c>
      <c r="X31" s="3">
        <v>63.016888888888893</v>
      </c>
      <c r="Y31" s="3">
        <v>0</v>
      </c>
      <c r="Z31" s="4">
        <f>Table39[[#This Row],[LPN Hours Contract]]/Table39[[#This Row],[LPN Hours]]</f>
        <v>0</v>
      </c>
      <c r="AA31" s="3">
        <v>0</v>
      </c>
      <c r="AB31" s="3">
        <v>0</v>
      </c>
      <c r="AC31" s="4">
        <v>0</v>
      </c>
      <c r="AD31" s="3">
        <f>SUM(Table39[[#This Row],[CNA Hours]], Table39[[#This Row],[NA in Training Hours]], Table39[[#This Row],[Med Aide/Tech Hours]])</f>
        <v>379.64266666666663</v>
      </c>
      <c r="AE31" s="3">
        <f>SUM(Table39[[#This Row],[CNA Hours Contract]], Table39[[#This Row],[NA in Training Hours Contract]], Table39[[#This Row],[Med Aide/Tech Hours Contract]])</f>
        <v>0</v>
      </c>
      <c r="AF31" s="4">
        <f>Table39[[#This Row],[CNA/NA/Med Aide Contract Hours]]/Table39[[#This Row],[Total CNA, NA in Training, Med Aide/Tech Hours]]</f>
        <v>0</v>
      </c>
      <c r="AG31" s="3">
        <v>332.66355555555555</v>
      </c>
      <c r="AH31" s="3">
        <v>0</v>
      </c>
      <c r="AI31" s="4">
        <f>Table39[[#This Row],[CNA Hours Contract]]/Table39[[#This Row],[CNA Hours]]</f>
        <v>0</v>
      </c>
      <c r="AJ31" s="3">
        <v>0</v>
      </c>
      <c r="AK31" s="3">
        <v>0</v>
      </c>
      <c r="AL31" s="4">
        <v>0</v>
      </c>
      <c r="AM31" s="3">
        <v>46.979111111111109</v>
      </c>
      <c r="AN31" s="3">
        <v>0</v>
      </c>
      <c r="AO31" s="4">
        <f>Table39[[#This Row],[Med Aide/Tech Hours Contract]]/Table39[[#This Row],[Med Aide/Tech Hours]]</f>
        <v>0</v>
      </c>
      <c r="AP31" s="1" t="s">
        <v>29</v>
      </c>
      <c r="AQ31" s="1">
        <v>5</v>
      </c>
    </row>
    <row r="32" spans="1:43" x14ac:dyDescent="0.2">
      <c r="A32" s="1" t="s">
        <v>352</v>
      </c>
      <c r="B32" s="1" t="s">
        <v>388</v>
      </c>
      <c r="C32" s="1" t="s">
        <v>772</v>
      </c>
      <c r="D32" s="1" t="s">
        <v>947</v>
      </c>
      <c r="E32" s="3">
        <v>61.344444444444441</v>
      </c>
      <c r="F32" s="3">
        <f t="shared" si="0"/>
        <v>244.67322222222225</v>
      </c>
      <c r="G32" s="3">
        <f>SUM(Table39[[#This Row],[RN Hours Contract (W/ Admin, DON)]], Table39[[#This Row],[LPN Contract Hours (w/ Admin)]], Table39[[#This Row],[CNA/NA/Med Aide Contract Hours]])</f>
        <v>0</v>
      </c>
      <c r="H32" s="4">
        <f>Table39[[#This Row],[Total Contract Hours]]/Table39[[#This Row],[Total Hours Nurse Staffing]]</f>
        <v>0</v>
      </c>
      <c r="I32" s="3">
        <f>SUM(Table39[[#This Row],[RN Hours]], Table39[[#This Row],[RN Admin Hours]], Table39[[#This Row],[RN DON Hours]])</f>
        <v>54.006666666666675</v>
      </c>
      <c r="J32" s="3">
        <f t="shared" si="3"/>
        <v>0</v>
      </c>
      <c r="K32" s="4">
        <f>Table39[[#This Row],[RN Hours Contract (W/ Admin, DON)]]/Table39[[#This Row],[RN Hours (w/ Admin, DON)]]</f>
        <v>0</v>
      </c>
      <c r="L32" s="3">
        <v>27.006777777777778</v>
      </c>
      <c r="M32" s="3">
        <v>0</v>
      </c>
      <c r="N32" s="4">
        <f>Table39[[#This Row],[RN Hours Contract]]/Table39[[#This Row],[RN Hours]]</f>
        <v>0</v>
      </c>
      <c r="O32" s="3">
        <v>26.999888888888897</v>
      </c>
      <c r="P32" s="3">
        <v>0</v>
      </c>
      <c r="Q32" s="4">
        <f>Table39[[#This Row],[RN Admin Hours Contract]]/Table39[[#This Row],[RN Admin Hours]]</f>
        <v>0</v>
      </c>
      <c r="R32" s="3">
        <v>0</v>
      </c>
      <c r="S32" s="3">
        <v>0</v>
      </c>
      <c r="T32" s="4">
        <v>0</v>
      </c>
      <c r="U32" s="3">
        <f>SUM(Table39[[#This Row],[LPN Hours]], Table39[[#This Row],[LPN Admin Hours]])</f>
        <v>59.327666666666666</v>
      </c>
      <c r="V32" s="3">
        <f>Table39[[#This Row],[LPN Hours Contract]]+Table39[[#This Row],[LPN Admin Hours Contract]]</f>
        <v>0</v>
      </c>
      <c r="W32" s="4">
        <f t="shared" si="4"/>
        <v>0</v>
      </c>
      <c r="X32" s="3">
        <v>59.327666666666666</v>
      </c>
      <c r="Y32" s="3">
        <v>0</v>
      </c>
      <c r="Z32" s="4">
        <f>Table39[[#This Row],[LPN Hours Contract]]/Table39[[#This Row],[LPN Hours]]</f>
        <v>0</v>
      </c>
      <c r="AA32" s="3">
        <v>0</v>
      </c>
      <c r="AB32" s="3">
        <v>0</v>
      </c>
      <c r="AC32" s="4">
        <v>0</v>
      </c>
      <c r="AD32" s="3">
        <f>SUM(Table39[[#This Row],[CNA Hours]], Table39[[#This Row],[NA in Training Hours]], Table39[[#This Row],[Med Aide/Tech Hours]])</f>
        <v>131.3388888888889</v>
      </c>
      <c r="AE32" s="3">
        <f>SUM(Table39[[#This Row],[CNA Hours Contract]], Table39[[#This Row],[NA in Training Hours Contract]], Table39[[#This Row],[Med Aide/Tech Hours Contract]])</f>
        <v>0</v>
      </c>
      <c r="AF32" s="4">
        <f>Table39[[#This Row],[CNA/NA/Med Aide Contract Hours]]/Table39[[#This Row],[Total CNA, NA in Training, Med Aide/Tech Hours]]</f>
        <v>0</v>
      </c>
      <c r="AG32" s="3">
        <v>111.05544444444445</v>
      </c>
      <c r="AH32" s="3">
        <v>0</v>
      </c>
      <c r="AI32" s="4">
        <f>Table39[[#This Row],[CNA Hours Contract]]/Table39[[#This Row],[CNA Hours]]</f>
        <v>0</v>
      </c>
      <c r="AJ32" s="3">
        <v>0</v>
      </c>
      <c r="AK32" s="3">
        <v>0</v>
      </c>
      <c r="AL32" s="4">
        <v>0</v>
      </c>
      <c r="AM32" s="3">
        <v>20.283444444444442</v>
      </c>
      <c r="AN32" s="3">
        <v>0</v>
      </c>
      <c r="AO32" s="4">
        <f>Table39[[#This Row],[Med Aide/Tech Hours Contract]]/Table39[[#This Row],[Med Aide/Tech Hours]]</f>
        <v>0</v>
      </c>
      <c r="AP32" s="1" t="s">
        <v>30</v>
      </c>
      <c r="AQ32" s="1">
        <v>5</v>
      </c>
    </row>
    <row r="33" spans="1:43" x14ac:dyDescent="0.2">
      <c r="A33" s="1" t="s">
        <v>352</v>
      </c>
      <c r="B33" s="1" t="s">
        <v>389</v>
      </c>
      <c r="C33" s="1" t="s">
        <v>773</v>
      </c>
      <c r="D33" s="1" t="s">
        <v>971</v>
      </c>
      <c r="E33" s="3">
        <v>41.355555555555554</v>
      </c>
      <c r="F33" s="3">
        <f t="shared" si="0"/>
        <v>155.24166666666667</v>
      </c>
      <c r="G33" s="3">
        <f>SUM(Table39[[#This Row],[RN Hours Contract (W/ Admin, DON)]], Table39[[#This Row],[LPN Contract Hours (w/ Admin)]], Table39[[#This Row],[CNA/NA/Med Aide Contract Hours]])</f>
        <v>0</v>
      </c>
      <c r="H33" s="4">
        <f>Table39[[#This Row],[Total Contract Hours]]/Table39[[#This Row],[Total Hours Nurse Staffing]]</f>
        <v>0</v>
      </c>
      <c r="I33" s="3">
        <f>SUM(Table39[[#This Row],[RN Hours]], Table39[[#This Row],[RN Admin Hours]], Table39[[#This Row],[RN DON Hours]])</f>
        <v>49.691666666666663</v>
      </c>
      <c r="J33" s="3">
        <f t="shared" si="3"/>
        <v>0</v>
      </c>
      <c r="K33" s="4">
        <f>Table39[[#This Row],[RN Hours Contract (W/ Admin, DON)]]/Table39[[#This Row],[RN Hours (w/ Admin, DON)]]</f>
        <v>0</v>
      </c>
      <c r="L33" s="3">
        <v>30.577777777777779</v>
      </c>
      <c r="M33" s="3">
        <v>0</v>
      </c>
      <c r="N33" s="4">
        <f>Table39[[#This Row],[RN Hours Contract]]/Table39[[#This Row],[RN Hours]]</f>
        <v>0</v>
      </c>
      <c r="O33" s="3">
        <v>13.636111111111111</v>
      </c>
      <c r="P33" s="3">
        <v>0</v>
      </c>
      <c r="Q33" s="4">
        <f>Table39[[#This Row],[RN Admin Hours Contract]]/Table39[[#This Row],[RN Admin Hours]]</f>
        <v>0</v>
      </c>
      <c r="R33" s="3">
        <v>5.4777777777777779</v>
      </c>
      <c r="S33" s="3">
        <v>0</v>
      </c>
      <c r="T33" s="4">
        <f>Table39[[#This Row],[RN DON Hours Contract]]/Table39[[#This Row],[RN DON Hours]]</f>
        <v>0</v>
      </c>
      <c r="U33" s="3">
        <f>SUM(Table39[[#This Row],[LPN Hours]], Table39[[#This Row],[LPN Admin Hours]])</f>
        <v>23.983333333333334</v>
      </c>
      <c r="V33" s="3">
        <f>Table39[[#This Row],[LPN Hours Contract]]+Table39[[#This Row],[LPN Admin Hours Contract]]</f>
        <v>0</v>
      </c>
      <c r="W33" s="4">
        <f t="shared" si="4"/>
        <v>0</v>
      </c>
      <c r="X33" s="3">
        <v>23.611111111111111</v>
      </c>
      <c r="Y33" s="3">
        <v>0</v>
      </c>
      <c r="Z33" s="4">
        <f>Table39[[#This Row],[LPN Hours Contract]]/Table39[[#This Row],[LPN Hours]]</f>
        <v>0</v>
      </c>
      <c r="AA33" s="3">
        <v>0.37222222222222223</v>
      </c>
      <c r="AB33" s="3">
        <v>0</v>
      </c>
      <c r="AC33" s="4">
        <f>Table39[[#This Row],[LPN Admin Hours Contract]]/Table39[[#This Row],[LPN Admin Hours]]</f>
        <v>0</v>
      </c>
      <c r="AD33" s="3">
        <f>SUM(Table39[[#This Row],[CNA Hours]], Table39[[#This Row],[NA in Training Hours]], Table39[[#This Row],[Med Aide/Tech Hours]])</f>
        <v>81.566666666666663</v>
      </c>
      <c r="AE33" s="3">
        <f>SUM(Table39[[#This Row],[CNA Hours Contract]], Table39[[#This Row],[NA in Training Hours Contract]], Table39[[#This Row],[Med Aide/Tech Hours Contract]])</f>
        <v>0</v>
      </c>
      <c r="AF33" s="4">
        <f>Table39[[#This Row],[CNA/NA/Med Aide Contract Hours]]/Table39[[#This Row],[Total CNA, NA in Training, Med Aide/Tech Hours]]</f>
        <v>0</v>
      </c>
      <c r="AG33" s="3">
        <v>67.855555555555554</v>
      </c>
      <c r="AH33" s="3">
        <v>0</v>
      </c>
      <c r="AI33" s="4">
        <f>Table39[[#This Row],[CNA Hours Contract]]/Table39[[#This Row],[CNA Hours]]</f>
        <v>0</v>
      </c>
      <c r="AJ33" s="3">
        <v>5.85</v>
      </c>
      <c r="AK33" s="3">
        <v>0</v>
      </c>
      <c r="AL33" s="4">
        <f>Table39[[#This Row],[NA in Training Hours Contract]]/Table39[[#This Row],[NA in Training Hours]]</f>
        <v>0</v>
      </c>
      <c r="AM33" s="3">
        <v>7.8611111111111107</v>
      </c>
      <c r="AN33" s="3">
        <v>0</v>
      </c>
      <c r="AO33" s="4">
        <f>Table39[[#This Row],[Med Aide/Tech Hours Contract]]/Table39[[#This Row],[Med Aide/Tech Hours]]</f>
        <v>0</v>
      </c>
      <c r="AP33" s="1" t="s">
        <v>31</v>
      </c>
      <c r="AQ33" s="1">
        <v>5</v>
      </c>
    </row>
    <row r="34" spans="1:43" x14ac:dyDescent="0.2">
      <c r="A34" s="1" t="s">
        <v>352</v>
      </c>
      <c r="B34" s="1" t="s">
        <v>390</v>
      </c>
      <c r="C34" s="1" t="s">
        <v>744</v>
      </c>
      <c r="D34" s="1" t="s">
        <v>975</v>
      </c>
      <c r="E34" s="3">
        <v>82.844444444444449</v>
      </c>
      <c r="F34" s="3">
        <f t="shared" si="0"/>
        <v>217.88811111111113</v>
      </c>
      <c r="G34" s="3">
        <f>SUM(Table39[[#This Row],[RN Hours Contract (W/ Admin, DON)]], Table39[[#This Row],[LPN Contract Hours (w/ Admin)]], Table39[[#This Row],[CNA/NA/Med Aide Contract Hours]])</f>
        <v>30.000555555555557</v>
      </c>
      <c r="H34" s="4">
        <f>Table39[[#This Row],[Total Contract Hours]]/Table39[[#This Row],[Total Hours Nurse Staffing]]</f>
        <v>0.13768789587724178</v>
      </c>
      <c r="I34" s="3">
        <f>SUM(Table39[[#This Row],[RN Hours]], Table39[[#This Row],[RN Admin Hours]], Table39[[#This Row],[RN DON Hours]])</f>
        <v>41.319444444444443</v>
      </c>
      <c r="J34" s="3">
        <f t="shared" si="3"/>
        <v>6.8088888888888874</v>
      </c>
      <c r="K34" s="4">
        <f>Table39[[#This Row],[RN Hours Contract (W/ Admin, DON)]]/Table39[[#This Row],[RN Hours (w/ Admin, DON)]]</f>
        <v>0.16478655462184871</v>
      </c>
      <c r="L34" s="3">
        <v>25.230555555555554</v>
      </c>
      <c r="M34" s="3">
        <v>6.8088888888888874</v>
      </c>
      <c r="N34" s="4">
        <f>Table39[[#This Row],[RN Hours Contract]]/Table39[[#This Row],[RN Hours]]</f>
        <v>0.26986678410216886</v>
      </c>
      <c r="O34" s="3">
        <v>10.488888888888889</v>
      </c>
      <c r="P34" s="3">
        <v>0</v>
      </c>
      <c r="Q34" s="4">
        <f>Table39[[#This Row],[RN Admin Hours Contract]]/Table39[[#This Row],[RN Admin Hours]]</f>
        <v>0</v>
      </c>
      <c r="R34" s="3">
        <v>5.6</v>
      </c>
      <c r="S34" s="3">
        <v>0</v>
      </c>
      <c r="T34" s="4">
        <f>Table39[[#This Row],[RN DON Hours Contract]]/Table39[[#This Row],[RN DON Hours]]</f>
        <v>0</v>
      </c>
      <c r="U34" s="3">
        <f>SUM(Table39[[#This Row],[LPN Hours]], Table39[[#This Row],[LPN Admin Hours]])</f>
        <v>65.923333333333332</v>
      </c>
      <c r="V34" s="3">
        <f>Table39[[#This Row],[LPN Hours Contract]]+Table39[[#This Row],[LPN Admin Hours Contract]]</f>
        <v>7.9255555555555564</v>
      </c>
      <c r="W34" s="4">
        <f t="shared" si="4"/>
        <v>0.12022382902698422</v>
      </c>
      <c r="X34" s="3">
        <v>60.323333333333338</v>
      </c>
      <c r="Y34" s="3">
        <v>7.9255555555555564</v>
      </c>
      <c r="Z34" s="4">
        <f>Table39[[#This Row],[LPN Hours Contract]]/Table39[[#This Row],[LPN Hours]]</f>
        <v>0.13138457571236486</v>
      </c>
      <c r="AA34" s="3">
        <v>5.6</v>
      </c>
      <c r="AB34" s="3">
        <v>0</v>
      </c>
      <c r="AC34" s="4">
        <f>Table39[[#This Row],[LPN Admin Hours Contract]]/Table39[[#This Row],[LPN Admin Hours]]</f>
        <v>0</v>
      </c>
      <c r="AD34" s="3">
        <f>SUM(Table39[[#This Row],[CNA Hours]], Table39[[#This Row],[NA in Training Hours]], Table39[[#This Row],[Med Aide/Tech Hours]])</f>
        <v>110.64533333333334</v>
      </c>
      <c r="AE34" s="3">
        <f>SUM(Table39[[#This Row],[CNA Hours Contract]], Table39[[#This Row],[NA in Training Hours Contract]], Table39[[#This Row],[Med Aide/Tech Hours Contract]])</f>
        <v>15.266111111111112</v>
      </c>
      <c r="AF34" s="4">
        <f>Table39[[#This Row],[CNA/NA/Med Aide Contract Hours]]/Table39[[#This Row],[Total CNA, NA in Training, Med Aide/Tech Hours]]</f>
        <v>0.13797338442752016</v>
      </c>
      <c r="AG34" s="3">
        <v>96.620777777777789</v>
      </c>
      <c r="AH34" s="3">
        <v>15.182777777777778</v>
      </c>
      <c r="AI34" s="4">
        <f>Table39[[#This Row],[CNA Hours Contract]]/Table39[[#This Row],[CNA Hours]]</f>
        <v>0.15713781369776686</v>
      </c>
      <c r="AJ34" s="3">
        <v>0</v>
      </c>
      <c r="AK34" s="3">
        <v>0</v>
      </c>
      <c r="AL34" s="4">
        <v>0</v>
      </c>
      <c r="AM34" s="3">
        <v>14.024555555555553</v>
      </c>
      <c r="AN34" s="3">
        <v>8.3333333333333329E-2</v>
      </c>
      <c r="AO34" s="4">
        <f>Table39[[#This Row],[Med Aide/Tech Hours Contract]]/Table39[[#This Row],[Med Aide/Tech Hours]]</f>
        <v>5.9419589450249964E-3</v>
      </c>
      <c r="AP34" s="1" t="s">
        <v>32</v>
      </c>
      <c r="AQ34" s="1">
        <v>5</v>
      </c>
    </row>
    <row r="35" spans="1:43" x14ac:dyDescent="0.2">
      <c r="A35" s="1" t="s">
        <v>352</v>
      </c>
      <c r="B35" s="1" t="s">
        <v>391</v>
      </c>
      <c r="C35" s="1" t="s">
        <v>774</v>
      </c>
      <c r="D35" s="1" t="s">
        <v>971</v>
      </c>
      <c r="E35" s="3">
        <v>102.23333333333333</v>
      </c>
      <c r="F35" s="3">
        <f t="shared" si="0"/>
        <v>463.04266666666666</v>
      </c>
      <c r="G35" s="3">
        <f>SUM(Table39[[#This Row],[RN Hours Contract (W/ Admin, DON)]], Table39[[#This Row],[LPN Contract Hours (w/ Admin)]], Table39[[#This Row],[CNA/NA/Med Aide Contract Hours]])</f>
        <v>77.888888888888886</v>
      </c>
      <c r="H35" s="4">
        <f>Table39[[#This Row],[Total Contract Hours]]/Table39[[#This Row],[Total Hours Nurse Staffing]]</f>
        <v>0.16821104078721807</v>
      </c>
      <c r="I35" s="3">
        <f>SUM(Table39[[#This Row],[RN Hours]], Table39[[#This Row],[RN Admin Hours]], Table39[[#This Row],[RN DON Hours]])</f>
        <v>144.99133333333333</v>
      </c>
      <c r="J35" s="3">
        <f t="shared" si="3"/>
        <v>24.405555555555555</v>
      </c>
      <c r="K35" s="4">
        <f>Table39[[#This Row],[RN Hours Contract (W/ Admin, DON)]]/Table39[[#This Row],[RN Hours (w/ Admin, DON)]]</f>
        <v>0.16832423700420407</v>
      </c>
      <c r="L35" s="3">
        <v>103.82855555555555</v>
      </c>
      <c r="M35" s="3">
        <v>24.405555555555555</v>
      </c>
      <c r="N35" s="4">
        <f>Table39[[#This Row],[RN Hours Contract]]/Table39[[#This Row],[RN Hours]]</f>
        <v>0.23505629472517195</v>
      </c>
      <c r="O35" s="3">
        <v>35.562777777777782</v>
      </c>
      <c r="P35" s="3">
        <v>0</v>
      </c>
      <c r="Q35" s="4">
        <f>Table39[[#This Row],[RN Admin Hours Contract]]/Table39[[#This Row],[RN Admin Hours]]</f>
        <v>0</v>
      </c>
      <c r="R35" s="3">
        <v>5.6</v>
      </c>
      <c r="S35" s="3">
        <v>0</v>
      </c>
      <c r="T35" s="4">
        <f>Table39[[#This Row],[RN DON Hours Contract]]/Table39[[#This Row],[RN DON Hours]]</f>
        <v>0</v>
      </c>
      <c r="U35" s="3">
        <f>SUM(Table39[[#This Row],[LPN Hours]], Table39[[#This Row],[LPN Admin Hours]])</f>
        <v>93.376888888888885</v>
      </c>
      <c r="V35" s="3">
        <f>Table39[[#This Row],[LPN Hours Contract]]+Table39[[#This Row],[LPN Admin Hours Contract]]</f>
        <v>7.9749999999999996</v>
      </c>
      <c r="W35" s="4">
        <f t="shared" si="4"/>
        <v>8.5406572171082065E-2</v>
      </c>
      <c r="X35" s="3">
        <v>77.652777777777771</v>
      </c>
      <c r="Y35" s="3">
        <v>7.9749999999999996</v>
      </c>
      <c r="Z35" s="4">
        <f>Table39[[#This Row],[LPN Hours Contract]]/Table39[[#This Row],[LPN Hours]]</f>
        <v>0.10270076909318548</v>
      </c>
      <c r="AA35" s="3">
        <v>15.72411111111111</v>
      </c>
      <c r="AB35" s="3">
        <v>0</v>
      </c>
      <c r="AC35" s="4">
        <f>Table39[[#This Row],[LPN Admin Hours Contract]]/Table39[[#This Row],[LPN Admin Hours]]</f>
        <v>0</v>
      </c>
      <c r="AD35" s="3">
        <f>SUM(Table39[[#This Row],[CNA Hours]], Table39[[#This Row],[NA in Training Hours]], Table39[[#This Row],[Med Aide/Tech Hours]])</f>
        <v>224.67444444444445</v>
      </c>
      <c r="AE35" s="3">
        <f>SUM(Table39[[#This Row],[CNA Hours Contract]], Table39[[#This Row],[NA in Training Hours Contract]], Table39[[#This Row],[Med Aide/Tech Hours Contract]])</f>
        <v>45.508333333333333</v>
      </c>
      <c r="AF35" s="4">
        <f>Table39[[#This Row],[CNA/NA/Med Aide Contract Hours]]/Table39[[#This Row],[Total CNA, NA in Training, Med Aide/Tech Hours]]</f>
        <v>0.20255233498345754</v>
      </c>
      <c r="AG35" s="3">
        <v>224.67444444444445</v>
      </c>
      <c r="AH35" s="3">
        <v>45.508333333333333</v>
      </c>
      <c r="AI35" s="4">
        <f>Table39[[#This Row],[CNA Hours Contract]]/Table39[[#This Row],[CNA Hours]]</f>
        <v>0.20255233498345754</v>
      </c>
      <c r="AJ35" s="3">
        <v>0</v>
      </c>
      <c r="AK35" s="3">
        <v>0</v>
      </c>
      <c r="AL35" s="4">
        <v>0</v>
      </c>
      <c r="AM35" s="3">
        <v>0</v>
      </c>
      <c r="AN35" s="3">
        <v>0</v>
      </c>
      <c r="AO35" s="4">
        <v>0</v>
      </c>
      <c r="AP35" s="1" t="s">
        <v>33</v>
      </c>
      <c r="AQ35" s="1">
        <v>5</v>
      </c>
    </row>
    <row r="36" spans="1:43" x14ac:dyDescent="0.2">
      <c r="A36" s="1" t="s">
        <v>352</v>
      </c>
      <c r="B36" s="1" t="s">
        <v>392</v>
      </c>
      <c r="C36" s="1" t="s">
        <v>775</v>
      </c>
      <c r="D36" s="1" t="s">
        <v>947</v>
      </c>
      <c r="E36" s="3">
        <v>32.6</v>
      </c>
      <c r="F36" s="3">
        <f t="shared" si="0"/>
        <v>126.73444444444443</v>
      </c>
      <c r="G36" s="3">
        <f>SUM(Table39[[#This Row],[RN Hours Contract (W/ Admin, DON)]], Table39[[#This Row],[LPN Contract Hours (w/ Admin)]], Table39[[#This Row],[CNA/NA/Med Aide Contract Hours]])</f>
        <v>0</v>
      </c>
      <c r="H36" s="4">
        <f>Table39[[#This Row],[Total Contract Hours]]/Table39[[#This Row],[Total Hours Nurse Staffing]]</f>
        <v>0</v>
      </c>
      <c r="I36" s="3">
        <f>SUM(Table39[[#This Row],[RN Hours]], Table39[[#This Row],[RN Admin Hours]], Table39[[#This Row],[RN DON Hours]])</f>
        <v>49.146444444444448</v>
      </c>
      <c r="J36" s="3">
        <f t="shared" si="3"/>
        <v>0</v>
      </c>
      <c r="K36" s="4">
        <f>Table39[[#This Row],[RN Hours Contract (W/ Admin, DON)]]/Table39[[#This Row],[RN Hours (w/ Admin, DON)]]</f>
        <v>0</v>
      </c>
      <c r="L36" s="3">
        <v>41.652111111111111</v>
      </c>
      <c r="M36" s="3">
        <v>0</v>
      </c>
      <c r="N36" s="4">
        <f>Table39[[#This Row],[RN Hours Contract]]/Table39[[#This Row],[RN Hours]]</f>
        <v>0</v>
      </c>
      <c r="O36" s="3">
        <v>1.8943333333333332</v>
      </c>
      <c r="P36" s="3">
        <v>0</v>
      </c>
      <c r="Q36" s="4">
        <f>Table39[[#This Row],[RN Admin Hours Contract]]/Table39[[#This Row],[RN Admin Hours]]</f>
        <v>0</v>
      </c>
      <c r="R36" s="3">
        <v>5.6</v>
      </c>
      <c r="S36" s="3">
        <v>0</v>
      </c>
      <c r="T36" s="4">
        <f>Table39[[#This Row],[RN DON Hours Contract]]/Table39[[#This Row],[RN DON Hours]]</f>
        <v>0</v>
      </c>
      <c r="U36" s="3">
        <f>SUM(Table39[[#This Row],[LPN Hours]], Table39[[#This Row],[LPN Admin Hours]])</f>
        <v>16.438222222222223</v>
      </c>
      <c r="V36" s="3">
        <f>Table39[[#This Row],[LPN Hours Contract]]+Table39[[#This Row],[LPN Admin Hours Contract]]</f>
        <v>0</v>
      </c>
      <c r="W36" s="4">
        <f t="shared" si="4"/>
        <v>0</v>
      </c>
      <c r="X36" s="3">
        <v>16.438222222222223</v>
      </c>
      <c r="Y36" s="3">
        <v>0</v>
      </c>
      <c r="Z36" s="4">
        <f>Table39[[#This Row],[LPN Hours Contract]]/Table39[[#This Row],[LPN Hours]]</f>
        <v>0</v>
      </c>
      <c r="AA36" s="3">
        <v>0</v>
      </c>
      <c r="AB36" s="3">
        <v>0</v>
      </c>
      <c r="AC36" s="4">
        <v>0</v>
      </c>
      <c r="AD36" s="3">
        <f>SUM(Table39[[#This Row],[CNA Hours]], Table39[[#This Row],[NA in Training Hours]], Table39[[#This Row],[Med Aide/Tech Hours]])</f>
        <v>61.149777777777771</v>
      </c>
      <c r="AE36" s="3">
        <f>SUM(Table39[[#This Row],[CNA Hours Contract]], Table39[[#This Row],[NA in Training Hours Contract]], Table39[[#This Row],[Med Aide/Tech Hours Contract]])</f>
        <v>0</v>
      </c>
      <c r="AF36" s="4">
        <f>Table39[[#This Row],[CNA/NA/Med Aide Contract Hours]]/Table39[[#This Row],[Total CNA, NA in Training, Med Aide/Tech Hours]]</f>
        <v>0</v>
      </c>
      <c r="AG36" s="3">
        <v>61.149777777777771</v>
      </c>
      <c r="AH36" s="3">
        <v>0</v>
      </c>
      <c r="AI36" s="4">
        <f>Table39[[#This Row],[CNA Hours Contract]]/Table39[[#This Row],[CNA Hours]]</f>
        <v>0</v>
      </c>
      <c r="AJ36" s="3">
        <v>0</v>
      </c>
      <c r="AK36" s="3">
        <v>0</v>
      </c>
      <c r="AL36" s="4">
        <v>0</v>
      </c>
      <c r="AM36" s="3">
        <v>0</v>
      </c>
      <c r="AN36" s="3">
        <v>0</v>
      </c>
      <c r="AO36" s="4">
        <v>0</v>
      </c>
      <c r="AP36" s="1" t="s">
        <v>34</v>
      </c>
      <c r="AQ36" s="1">
        <v>5</v>
      </c>
    </row>
    <row r="37" spans="1:43" x14ac:dyDescent="0.2">
      <c r="A37" s="1" t="s">
        <v>352</v>
      </c>
      <c r="B37" s="1" t="s">
        <v>393</v>
      </c>
      <c r="C37" s="1" t="s">
        <v>776</v>
      </c>
      <c r="D37" s="1" t="s">
        <v>975</v>
      </c>
      <c r="E37" s="3">
        <v>54.8</v>
      </c>
      <c r="F37" s="3">
        <f t="shared" si="0"/>
        <v>249.62944444444443</v>
      </c>
      <c r="G37" s="3">
        <f>SUM(Table39[[#This Row],[RN Hours Contract (W/ Admin, DON)]], Table39[[#This Row],[LPN Contract Hours (w/ Admin)]], Table39[[#This Row],[CNA/NA/Med Aide Contract Hours]])</f>
        <v>0</v>
      </c>
      <c r="H37" s="4">
        <f>Table39[[#This Row],[Total Contract Hours]]/Table39[[#This Row],[Total Hours Nurse Staffing]]</f>
        <v>0</v>
      </c>
      <c r="I37" s="3">
        <f>SUM(Table39[[#This Row],[RN Hours]], Table39[[#This Row],[RN Admin Hours]], Table39[[#This Row],[RN DON Hours]])</f>
        <v>60.887777777777778</v>
      </c>
      <c r="J37" s="3">
        <f t="shared" si="3"/>
        <v>0</v>
      </c>
      <c r="K37" s="4">
        <f>Table39[[#This Row],[RN Hours Contract (W/ Admin, DON)]]/Table39[[#This Row],[RN Hours (w/ Admin, DON)]]</f>
        <v>0</v>
      </c>
      <c r="L37" s="3">
        <v>43.036111111111111</v>
      </c>
      <c r="M37" s="3">
        <v>0</v>
      </c>
      <c r="N37" s="4">
        <f>Table39[[#This Row],[RN Hours Contract]]/Table39[[#This Row],[RN Hours]]</f>
        <v>0</v>
      </c>
      <c r="O37" s="3">
        <v>17.851666666666667</v>
      </c>
      <c r="P37" s="3">
        <v>0</v>
      </c>
      <c r="Q37" s="4">
        <f>Table39[[#This Row],[RN Admin Hours Contract]]/Table39[[#This Row],[RN Admin Hours]]</f>
        <v>0</v>
      </c>
      <c r="R37" s="3">
        <v>0</v>
      </c>
      <c r="S37" s="3">
        <v>0</v>
      </c>
      <c r="T37" s="4">
        <v>0</v>
      </c>
      <c r="U37" s="3">
        <f>SUM(Table39[[#This Row],[LPN Hours]], Table39[[#This Row],[LPN Admin Hours]])</f>
        <v>52.455555555555556</v>
      </c>
      <c r="V37" s="3">
        <f>Table39[[#This Row],[LPN Hours Contract]]+Table39[[#This Row],[LPN Admin Hours Contract]]</f>
        <v>0</v>
      </c>
      <c r="W37" s="4">
        <f t="shared" si="4"/>
        <v>0</v>
      </c>
      <c r="X37" s="3">
        <v>46.944444444444443</v>
      </c>
      <c r="Y37" s="3">
        <v>0</v>
      </c>
      <c r="Z37" s="4">
        <f>Table39[[#This Row],[LPN Hours Contract]]/Table39[[#This Row],[LPN Hours]]</f>
        <v>0</v>
      </c>
      <c r="AA37" s="3">
        <v>5.5111111111111111</v>
      </c>
      <c r="AB37" s="3">
        <v>0</v>
      </c>
      <c r="AC37" s="4">
        <f>Table39[[#This Row],[LPN Admin Hours Contract]]/Table39[[#This Row],[LPN Admin Hours]]</f>
        <v>0</v>
      </c>
      <c r="AD37" s="3">
        <f>SUM(Table39[[#This Row],[CNA Hours]], Table39[[#This Row],[NA in Training Hours]], Table39[[#This Row],[Med Aide/Tech Hours]])</f>
        <v>136.2861111111111</v>
      </c>
      <c r="AE37" s="3">
        <f>SUM(Table39[[#This Row],[CNA Hours Contract]], Table39[[#This Row],[NA in Training Hours Contract]], Table39[[#This Row],[Med Aide/Tech Hours Contract]])</f>
        <v>0</v>
      </c>
      <c r="AF37" s="4">
        <f>Table39[[#This Row],[CNA/NA/Med Aide Contract Hours]]/Table39[[#This Row],[Total CNA, NA in Training, Med Aide/Tech Hours]]</f>
        <v>0</v>
      </c>
      <c r="AG37" s="3">
        <v>135.71944444444443</v>
      </c>
      <c r="AH37" s="3">
        <v>0</v>
      </c>
      <c r="AI37" s="4">
        <f>Table39[[#This Row],[CNA Hours Contract]]/Table39[[#This Row],[CNA Hours]]</f>
        <v>0</v>
      </c>
      <c r="AJ37" s="3">
        <v>0</v>
      </c>
      <c r="AK37" s="3">
        <v>0</v>
      </c>
      <c r="AL37" s="4">
        <v>0</v>
      </c>
      <c r="AM37" s="3">
        <v>0.56666666666666665</v>
      </c>
      <c r="AN37" s="3">
        <v>0</v>
      </c>
      <c r="AO37" s="4">
        <f>Table39[[#This Row],[Med Aide/Tech Hours Contract]]/Table39[[#This Row],[Med Aide/Tech Hours]]</f>
        <v>0</v>
      </c>
      <c r="AP37" s="1" t="s">
        <v>35</v>
      </c>
      <c r="AQ37" s="1">
        <v>5</v>
      </c>
    </row>
    <row r="38" spans="1:43" x14ac:dyDescent="0.2">
      <c r="A38" s="1" t="s">
        <v>352</v>
      </c>
      <c r="B38" s="1" t="s">
        <v>394</v>
      </c>
      <c r="C38" s="1" t="s">
        <v>777</v>
      </c>
      <c r="D38" s="1" t="s">
        <v>983</v>
      </c>
      <c r="E38" s="3">
        <v>86.966666666666669</v>
      </c>
      <c r="F38" s="3">
        <f t="shared" si="0"/>
        <v>412.62188888888886</v>
      </c>
      <c r="G38" s="3">
        <f>SUM(Table39[[#This Row],[RN Hours Contract (W/ Admin, DON)]], Table39[[#This Row],[LPN Contract Hours (w/ Admin)]], Table39[[#This Row],[CNA/NA/Med Aide Contract Hours]])</f>
        <v>0</v>
      </c>
      <c r="H38" s="4">
        <f>Table39[[#This Row],[Total Contract Hours]]/Table39[[#This Row],[Total Hours Nurse Staffing]]</f>
        <v>0</v>
      </c>
      <c r="I38" s="3">
        <f>SUM(Table39[[#This Row],[RN Hours]], Table39[[#This Row],[RN Admin Hours]], Table39[[#This Row],[RN DON Hours]])</f>
        <v>88.521111111111097</v>
      </c>
      <c r="J38" s="3">
        <f t="shared" si="3"/>
        <v>0</v>
      </c>
      <c r="K38" s="4">
        <f>Table39[[#This Row],[RN Hours Contract (W/ Admin, DON)]]/Table39[[#This Row],[RN Hours (w/ Admin, DON)]]</f>
        <v>0</v>
      </c>
      <c r="L38" s="3">
        <v>74.00555555555556</v>
      </c>
      <c r="M38" s="3">
        <v>0</v>
      </c>
      <c r="N38" s="4">
        <f>Table39[[#This Row],[RN Hours Contract]]/Table39[[#This Row],[RN Hours]]</f>
        <v>0</v>
      </c>
      <c r="O38" s="3">
        <v>9.004444444444438</v>
      </c>
      <c r="P38" s="3">
        <v>0</v>
      </c>
      <c r="Q38" s="4">
        <f>Table39[[#This Row],[RN Admin Hours Contract]]/Table39[[#This Row],[RN Admin Hours]]</f>
        <v>0</v>
      </c>
      <c r="R38" s="3">
        <v>5.5111111111111111</v>
      </c>
      <c r="S38" s="3">
        <v>0</v>
      </c>
      <c r="T38" s="4">
        <f>Table39[[#This Row],[RN DON Hours Contract]]/Table39[[#This Row],[RN DON Hours]]</f>
        <v>0</v>
      </c>
      <c r="U38" s="3">
        <f>SUM(Table39[[#This Row],[LPN Hours]], Table39[[#This Row],[LPN Admin Hours]])</f>
        <v>49.702777777777783</v>
      </c>
      <c r="V38" s="3">
        <f>Table39[[#This Row],[LPN Hours Contract]]+Table39[[#This Row],[LPN Admin Hours Contract]]</f>
        <v>0</v>
      </c>
      <c r="W38" s="4">
        <f t="shared" si="4"/>
        <v>0</v>
      </c>
      <c r="X38" s="3">
        <v>49.680555555555557</v>
      </c>
      <c r="Y38" s="3">
        <v>0</v>
      </c>
      <c r="Z38" s="4">
        <f>Table39[[#This Row],[LPN Hours Contract]]/Table39[[#This Row],[LPN Hours]]</f>
        <v>0</v>
      </c>
      <c r="AA38" s="3">
        <v>2.2222222222222223E-2</v>
      </c>
      <c r="AB38" s="3">
        <v>0</v>
      </c>
      <c r="AC38" s="4">
        <f>Table39[[#This Row],[LPN Admin Hours Contract]]/Table39[[#This Row],[LPN Admin Hours]]</f>
        <v>0</v>
      </c>
      <c r="AD38" s="3">
        <f>SUM(Table39[[#This Row],[CNA Hours]], Table39[[#This Row],[NA in Training Hours]], Table39[[#This Row],[Med Aide/Tech Hours]])</f>
        <v>274.39799999999997</v>
      </c>
      <c r="AE38" s="3">
        <f>SUM(Table39[[#This Row],[CNA Hours Contract]], Table39[[#This Row],[NA in Training Hours Contract]], Table39[[#This Row],[Med Aide/Tech Hours Contract]])</f>
        <v>0</v>
      </c>
      <c r="AF38" s="4">
        <f>Table39[[#This Row],[CNA/NA/Med Aide Contract Hours]]/Table39[[#This Row],[Total CNA, NA in Training, Med Aide/Tech Hours]]</f>
        <v>0</v>
      </c>
      <c r="AG38" s="3">
        <v>252.13266666666667</v>
      </c>
      <c r="AH38" s="3">
        <v>0</v>
      </c>
      <c r="AI38" s="4">
        <f>Table39[[#This Row],[CNA Hours Contract]]/Table39[[#This Row],[CNA Hours]]</f>
        <v>0</v>
      </c>
      <c r="AJ38" s="3">
        <v>5.166666666666667</v>
      </c>
      <c r="AK38" s="3">
        <v>0</v>
      </c>
      <c r="AL38" s="4">
        <f>Table39[[#This Row],[NA in Training Hours Contract]]/Table39[[#This Row],[NA in Training Hours]]</f>
        <v>0</v>
      </c>
      <c r="AM38" s="3">
        <v>17.098666666666666</v>
      </c>
      <c r="AN38" s="3">
        <v>0</v>
      </c>
      <c r="AO38" s="4">
        <f>Table39[[#This Row],[Med Aide/Tech Hours Contract]]/Table39[[#This Row],[Med Aide/Tech Hours]]</f>
        <v>0</v>
      </c>
      <c r="AP38" s="1" t="s">
        <v>36</v>
      </c>
      <c r="AQ38" s="1">
        <v>5</v>
      </c>
    </row>
    <row r="39" spans="1:43" x14ac:dyDescent="0.2">
      <c r="A39" s="1" t="s">
        <v>352</v>
      </c>
      <c r="B39" s="1" t="s">
        <v>395</v>
      </c>
      <c r="C39" s="1" t="s">
        <v>778</v>
      </c>
      <c r="D39" s="1" t="s">
        <v>982</v>
      </c>
      <c r="E39" s="3">
        <v>105.05555555555556</v>
      </c>
      <c r="F39" s="3">
        <f t="shared" si="0"/>
        <v>490.34488888888893</v>
      </c>
      <c r="G39" s="3">
        <f>SUM(Table39[[#This Row],[RN Hours Contract (W/ Admin, DON)]], Table39[[#This Row],[LPN Contract Hours (w/ Admin)]], Table39[[#This Row],[CNA/NA/Med Aide Contract Hours]])</f>
        <v>6.852777777777777</v>
      </c>
      <c r="H39" s="4">
        <f>Table39[[#This Row],[Total Contract Hours]]/Table39[[#This Row],[Total Hours Nurse Staffing]]</f>
        <v>1.3975424100587702E-2</v>
      </c>
      <c r="I39" s="3">
        <f>SUM(Table39[[#This Row],[RN Hours]], Table39[[#This Row],[RN Admin Hours]], Table39[[#This Row],[RN DON Hours]])</f>
        <v>168.4388888888889</v>
      </c>
      <c r="J39" s="3">
        <f t="shared" si="3"/>
        <v>4.0444444444444443</v>
      </c>
      <c r="K39" s="4">
        <f>Table39[[#This Row],[RN Hours Contract (W/ Admin, DON)]]/Table39[[#This Row],[RN Hours (w/ Admin, DON)]]</f>
        <v>2.4011346020647115E-2</v>
      </c>
      <c r="L39" s="3">
        <v>127.17222222222222</v>
      </c>
      <c r="M39" s="3">
        <v>4.0444444444444443</v>
      </c>
      <c r="N39" s="4">
        <f>Table39[[#This Row],[RN Hours Contract]]/Table39[[#This Row],[RN Hours]]</f>
        <v>3.1802891966274956E-2</v>
      </c>
      <c r="O39" s="3">
        <v>36.111111111111114</v>
      </c>
      <c r="P39" s="3">
        <v>0</v>
      </c>
      <c r="Q39" s="4">
        <f>Table39[[#This Row],[RN Admin Hours Contract]]/Table39[[#This Row],[RN Admin Hours]]</f>
        <v>0</v>
      </c>
      <c r="R39" s="3">
        <v>5.1555555555555559</v>
      </c>
      <c r="S39" s="3">
        <v>0</v>
      </c>
      <c r="T39" s="4">
        <f>Table39[[#This Row],[RN DON Hours Contract]]/Table39[[#This Row],[RN DON Hours]]</f>
        <v>0</v>
      </c>
      <c r="U39" s="3">
        <f>SUM(Table39[[#This Row],[LPN Hours]], Table39[[#This Row],[LPN Admin Hours]])</f>
        <v>78.189333333333337</v>
      </c>
      <c r="V39" s="3">
        <f>Table39[[#This Row],[LPN Hours Contract]]+Table39[[#This Row],[LPN Admin Hours Contract]]</f>
        <v>1.7250000000000001</v>
      </c>
      <c r="W39" s="4">
        <f t="shared" si="4"/>
        <v>2.2061832816070392E-2</v>
      </c>
      <c r="X39" s="3">
        <v>73.400222222222226</v>
      </c>
      <c r="Y39" s="3">
        <v>1.7250000000000001</v>
      </c>
      <c r="Z39" s="4">
        <f>Table39[[#This Row],[LPN Hours Contract]]/Table39[[#This Row],[LPN Hours]]</f>
        <v>2.350129124646913E-2</v>
      </c>
      <c r="AA39" s="3">
        <v>4.7891111111111124</v>
      </c>
      <c r="AB39" s="3">
        <v>0</v>
      </c>
      <c r="AC39" s="4">
        <f>Table39[[#This Row],[LPN Admin Hours Contract]]/Table39[[#This Row],[LPN Admin Hours]]</f>
        <v>0</v>
      </c>
      <c r="AD39" s="3">
        <f>SUM(Table39[[#This Row],[CNA Hours]], Table39[[#This Row],[NA in Training Hours]], Table39[[#This Row],[Med Aide/Tech Hours]])</f>
        <v>243.71666666666667</v>
      </c>
      <c r="AE39" s="3">
        <f>SUM(Table39[[#This Row],[CNA Hours Contract]], Table39[[#This Row],[NA in Training Hours Contract]], Table39[[#This Row],[Med Aide/Tech Hours Contract]])</f>
        <v>1.0833333333333333</v>
      </c>
      <c r="AF39" s="4">
        <f>Table39[[#This Row],[CNA/NA/Med Aide Contract Hours]]/Table39[[#This Row],[Total CNA, NA in Training, Med Aide/Tech Hours]]</f>
        <v>4.4450523148464741E-3</v>
      </c>
      <c r="AG39" s="3">
        <v>243.71666666666667</v>
      </c>
      <c r="AH39" s="3">
        <v>1.0833333333333333</v>
      </c>
      <c r="AI39" s="4">
        <f>Table39[[#This Row],[CNA Hours Contract]]/Table39[[#This Row],[CNA Hours]]</f>
        <v>4.4450523148464741E-3</v>
      </c>
      <c r="AJ39" s="3">
        <v>0</v>
      </c>
      <c r="AK39" s="3">
        <v>0</v>
      </c>
      <c r="AL39" s="4">
        <v>0</v>
      </c>
      <c r="AM39" s="3">
        <v>0</v>
      </c>
      <c r="AN39" s="3">
        <v>0</v>
      </c>
      <c r="AO39" s="4">
        <v>0</v>
      </c>
      <c r="AP39" s="1" t="s">
        <v>37</v>
      </c>
      <c r="AQ39" s="1">
        <v>5</v>
      </c>
    </row>
    <row r="40" spans="1:43" x14ac:dyDescent="0.2">
      <c r="A40" s="1" t="s">
        <v>352</v>
      </c>
      <c r="B40" s="1" t="s">
        <v>396</v>
      </c>
      <c r="C40" s="1" t="s">
        <v>779</v>
      </c>
      <c r="D40" s="1" t="s">
        <v>980</v>
      </c>
      <c r="E40" s="3">
        <v>39.155555555555559</v>
      </c>
      <c r="F40" s="3">
        <f t="shared" si="0"/>
        <v>227.89144444444446</v>
      </c>
      <c r="G40" s="3">
        <f>SUM(Table39[[#This Row],[RN Hours Contract (W/ Admin, DON)]], Table39[[#This Row],[LPN Contract Hours (w/ Admin)]], Table39[[#This Row],[CNA/NA/Med Aide Contract Hours]])</f>
        <v>3.2111111111111112</v>
      </c>
      <c r="H40" s="4">
        <f>Table39[[#This Row],[Total Contract Hours]]/Table39[[#This Row],[Total Hours Nurse Staffing]]</f>
        <v>1.4090529457738895E-2</v>
      </c>
      <c r="I40" s="3">
        <f>SUM(Table39[[#This Row],[RN Hours]], Table39[[#This Row],[RN Admin Hours]], Table39[[#This Row],[RN DON Hours]])</f>
        <v>81.130555555555546</v>
      </c>
      <c r="J40" s="3">
        <f t="shared" si="3"/>
        <v>0.75555555555555554</v>
      </c>
      <c r="K40" s="4">
        <f>Table39[[#This Row],[RN Hours Contract (W/ Admin, DON)]]/Table39[[#This Row],[RN Hours (w/ Admin, DON)]]</f>
        <v>9.3128359639812388E-3</v>
      </c>
      <c r="L40" s="3">
        <v>47.869444444444447</v>
      </c>
      <c r="M40" s="3">
        <v>0.75555555555555554</v>
      </c>
      <c r="N40" s="4">
        <f>Table39[[#This Row],[RN Hours Contract]]/Table39[[#This Row],[RN Hours]]</f>
        <v>1.5783670864039923E-2</v>
      </c>
      <c r="O40" s="3">
        <v>27.75</v>
      </c>
      <c r="P40" s="3">
        <v>0</v>
      </c>
      <c r="Q40" s="4">
        <f>Table39[[#This Row],[RN Admin Hours Contract]]/Table39[[#This Row],[RN Admin Hours]]</f>
        <v>0</v>
      </c>
      <c r="R40" s="3">
        <v>5.5111111111111111</v>
      </c>
      <c r="S40" s="3">
        <v>0</v>
      </c>
      <c r="T40" s="4">
        <f>Table39[[#This Row],[RN DON Hours Contract]]/Table39[[#This Row],[RN DON Hours]]</f>
        <v>0</v>
      </c>
      <c r="U40" s="3">
        <f>SUM(Table39[[#This Row],[LPN Hours]], Table39[[#This Row],[LPN Admin Hours]])</f>
        <v>30.248666666666669</v>
      </c>
      <c r="V40" s="3">
        <f>Table39[[#This Row],[LPN Hours Contract]]+Table39[[#This Row],[LPN Admin Hours Contract]]</f>
        <v>0</v>
      </c>
      <c r="W40" s="4">
        <f t="shared" si="4"/>
        <v>0</v>
      </c>
      <c r="X40" s="3">
        <v>30.248666666666669</v>
      </c>
      <c r="Y40" s="3">
        <v>0</v>
      </c>
      <c r="Z40" s="4">
        <f>Table39[[#This Row],[LPN Hours Contract]]/Table39[[#This Row],[LPN Hours]]</f>
        <v>0</v>
      </c>
      <c r="AA40" s="3">
        <v>0</v>
      </c>
      <c r="AB40" s="3">
        <v>0</v>
      </c>
      <c r="AC40" s="4">
        <v>0</v>
      </c>
      <c r="AD40" s="3">
        <f>SUM(Table39[[#This Row],[CNA Hours]], Table39[[#This Row],[NA in Training Hours]], Table39[[#This Row],[Med Aide/Tech Hours]])</f>
        <v>116.51222222222223</v>
      </c>
      <c r="AE40" s="3">
        <f>SUM(Table39[[#This Row],[CNA Hours Contract]], Table39[[#This Row],[NA in Training Hours Contract]], Table39[[#This Row],[Med Aide/Tech Hours Contract]])</f>
        <v>2.4555555555555557</v>
      </c>
      <c r="AF40" s="4">
        <f>Table39[[#This Row],[CNA/NA/Med Aide Contract Hours]]/Table39[[#This Row],[Total CNA, NA in Training, Med Aide/Tech Hours]]</f>
        <v>2.1075519020417505E-2</v>
      </c>
      <c r="AG40" s="3">
        <v>105.70666666666668</v>
      </c>
      <c r="AH40" s="3">
        <v>2.4555555555555557</v>
      </c>
      <c r="AI40" s="4">
        <f>Table39[[#This Row],[CNA Hours Contract]]/Table39[[#This Row],[CNA Hours]]</f>
        <v>2.3229902455432223E-2</v>
      </c>
      <c r="AJ40" s="3">
        <v>0</v>
      </c>
      <c r="AK40" s="3">
        <v>0</v>
      </c>
      <c r="AL40" s="4">
        <v>0</v>
      </c>
      <c r="AM40" s="3">
        <v>10.805555555555554</v>
      </c>
      <c r="AN40" s="3">
        <v>0</v>
      </c>
      <c r="AO40" s="4">
        <f>Table39[[#This Row],[Med Aide/Tech Hours Contract]]/Table39[[#This Row],[Med Aide/Tech Hours]]</f>
        <v>0</v>
      </c>
      <c r="AP40" s="1" t="s">
        <v>38</v>
      </c>
      <c r="AQ40" s="1">
        <v>5</v>
      </c>
    </row>
    <row r="41" spans="1:43" x14ac:dyDescent="0.2">
      <c r="A41" s="1" t="s">
        <v>352</v>
      </c>
      <c r="B41" s="1" t="s">
        <v>397</v>
      </c>
      <c r="C41" s="1" t="s">
        <v>711</v>
      </c>
      <c r="D41" s="1" t="s">
        <v>984</v>
      </c>
      <c r="E41" s="3">
        <v>64.400000000000006</v>
      </c>
      <c r="F41" s="3">
        <f t="shared" si="0"/>
        <v>276.322</v>
      </c>
      <c r="G41" s="3">
        <f>SUM(Table39[[#This Row],[RN Hours Contract (W/ Admin, DON)]], Table39[[#This Row],[LPN Contract Hours (w/ Admin)]], Table39[[#This Row],[CNA/NA/Med Aide Contract Hours]])</f>
        <v>5.6</v>
      </c>
      <c r="H41" s="4">
        <f>Table39[[#This Row],[Total Contract Hours]]/Table39[[#This Row],[Total Hours Nurse Staffing]]</f>
        <v>2.0266211159444415E-2</v>
      </c>
      <c r="I41" s="3">
        <f>SUM(Table39[[#This Row],[RN Hours]], Table39[[#This Row],[RN Admin Hours]], Table39[[#This Row],[RN DON Hours]])</f>
        <v>79.941666666666663</v>
      </c>
      <c r="J41" s="3">
        <f t="shared" si="3"/>
        <v>5.6</v>
      </c>
      <c r="K41" s="4">
        <f>Table39[[#This Row],[RN Hours Contract (W/ Admin, DON)]]/Table39[[#This Row],[RN Hours (w/ Admin, DON)]]</f>
        <v>7.0051078911706449E-2</v>
      </c>
      <c r="L41" s="3">
        <v>50.833333333333336</v>
      </c>
      <c r="M41" s="3">
        <v>0</v>
      </c>
      <c r="N41" s="4">
        <f>Table39[[#This Row],[RN Hours Contract]]/Table39[[#This Row],[RN Hours]]</f>
        <v>0</v>
      </c>
      <c r="O41" s="3">
        <v>23.508333333333333</v>
      </c>
      <c r="P41" s="3">
        <v>0</v>
      </c>
      <c r="Q41" s="4">
        <f>Table39[[#This Row],[RN Admin Hours Contract]]/Table39[[#This Row],[RN Admin Hours]]</f>
        <v>0</v>
      </c>
      <c r="R41" s="3">
        <v>5.6</v>
      </c>
      <c r="S41" s="3">
        <v>5.6</v>
      </c>
      <c r="T41" s="4">
        <f>Table39[[#This Row],[RN DON Hours Contract]]/Table39[[#This Row],[RN DON Hours]]</f>
        <v>1</v>
      </c>
      <c r="U41" s="3">
        <f>SUM(Table39[[#This Row],[LPN Hours]], Table39[[#This Row],[LPN Admin Hours]])</f>
        <v>72.208555555555563</v>
      </c>
      <c r="V41" s="3">
        <f>Table39[[#This Row],[LPN Hours Contract]]+Table39[[#This Row],[LPN Admin Hours Contract]]</f>
        <v>0</v>
      </c>
      <c r="W41" s="4">
        <f t="shared" si="4"/>
        <v>0</v>
      </c>
      <c r="X41" s="3">
        <v>72.208555555555563</v>
      </c>
      <c r="Y41" s="3">
        <v>0</v>
      </c>
      <c r="Z41" s="4">
        <f>Table39[[#This Row],[LPN Hours Contract]]/Table39[[#This Row],[LPN Hours]]</f>
        <v>0</v>
      </c>
      <c r="AA41" s="3">
        <v>0</v>
      </c>
      <c r="AB41" s="3">
        <v>0</v>
      </c>
      <c r="AC41" s="4">
        <v>0</v>
      </c>
      <c r="AD41" s="3">
        <f>SUM(Table39[[#This Row],[CNA Hours]], Table39[[#This Row],[NA in Training Hours]], Table39[[#This Row],[Med Aide/Tech Hours]])</f>
        <v>124.17177777777776</v>
      </c>
      <c r="AE41" s="3">
        <f>SUM(Table39[[#This Row],[CNA Hours Contract]], Table39[[#This Row],[NA in Training Hours Contract]], Table39[[#This Row],[Med Aide/Tech Hours Contract]])</f>
        <v>0</v>
      </c>
      <c r="AF41" s="4">
        <f>Table39[[#This Row],[CNA/NA/Med Aide Contract Hours]]/Table39[[#This Row],[Total CNA, NA in Training, Med Aide/Tech Hours]]</f>
        <v>0</v>
      </c>
      <c r="AG41" s="3">
        <v>124.17177777777776</v>
      </c>
      <c r="AH41" s="3">
        <v>0</v>
      </c>
      <c r="AI41" s="4">
        <f>Table39[[#This Row],[CNA Hours Contract]]/Table39[[#This Row],[CNA Hours]]</f>
        <v>0</v>
      </c>
      <c r="AJ41" s="3">
        <v>0</v>
      </c>
      <c r="AK41" s="3">
        <v>0</v>
      </c>
      <c r="AL41" s="4">
        <v>0</v>
      </c>
      <c r="AM41" s="3">
        <v>0</v>
      </c>
      <c r="AN41" s="3">
        <v>0</v>
      </c>
      <c r="AO41" s="4">
        <v>0</v>
      </c>
      <c r="AP41" s="1" t="s">
        <v>39</v>
      </c>
      <c r="AQ41" s="1">
        <v>5</v>
      </c>
    </row>
    <row r="42" spans="1:43" x14ac:dyDescent="0.2">
      <c r="A42" s="1" t="s">
        <v>352</v>
      </c>
      <c r="B42" s="1" t="s">
        <v>398</v>
      </c>
      <c r="C42" s="1" t="s">
        <v>745</v>
      </c>
      <c r="D42" s="1" t="s">
        <v>973</v>
      </c>
      <c r="E42" s="3">
        <v>54.366666666666667</v>
      </c>
      <c r="F42" s="3">
        <f t="shared" si="0"/>
        <v>280.0814444444444</v>
      </c>
      <c r="G42" s="3">
        <f>SUM(Table39[[#This Row],[RN Hours Contract (W/ Admin, DON)]], Table39[[#This Row],[LPN Contract Hours (w/ Admin)]], Table39[[#This Row],[CNA/NA/Med Aide Contract Hours]])</f>
        <v>0.1138888888888889</v>
      </c>
      <c r="H42" s="4">
        <f>Table39[[#This Row],[Total Contract Hours]]/Table39[[#This Row],[Total Hours Nurse Staffing]]</f>
        <v>4.0662775470468325E-4</v>
      </c>
      <c r="I42" s="3">
        <f>SUM(Table39[[#This Row],[RN Hours]], Table39[[#This Row],[RN Admin Hours]], Table39[[#This Row],[RN DON Hours]])</f>
        <v>105.5401111111111</v>
      </c>
      <c r="J42" s="3">
        <f t="shared" si="3"/>
        <v>8.8888888888888892E-2</v>
      </c>
      <c r="K42" s="4">
        <f>Table39[[#This Row],[RN Hours Contract (W/ Admin, DON)]]/Table39[[#This Row],[RN Hours (w/ Admin, DON)]]</f>
        <v>8.4222849448498268E-4</v>
      </c>
      <c r="L42" s="3">
        <v>86.865555555555545</v>
      </c>
      <c r="M42" s="3">
        <v>0</v>
      </c>
      <c r="N42" s="4">
        <f>Table39[[#This Row],[RN Hours Contract]]/Table39[[#This Row],[RN Hours]]</f>
        <v>0</v>
      </c>
      <c r="O42" s="3">
        <v>12.985666666666667</v>
      </c>
      <c r="P42" s="3">
        <v>0</v>
      </c>
      <c r="Q42" s="4">
        <f>Table39[[#This Row],[RN Admin Hours Contract]]/Table39[[#This Row],[RN Admin Hours]]</f>
        <v>0</v>
      </c>
      <c r="R42" s="3">
        <v>5.6888888888888891</v>
      </c>
      <c r="S42" s="3">
        <v>8.8888888888888892E-2</v>
      </c>
      <c r="T42" s="4">
        <f>Table39[[#This Row],[RN DON Hours Contract]]/Table39[[#This Row],[RN DON Hours]]</f>
        <v>1.5625E-2</v>
      </c>
      <c r="U42" s="3">
        <f>SUM(Table39[[#This Row],[LPN Hours]], Table39[[#This Row],[LPN Admin Hours]])</f>
        <v>38.544555555555554</v>
      </c>
      <c r="V42" s="3">
        <f>Table39[[#This Row],[LPN Hours Contract]]+Table39[[#This Row],[LPN Admin Hours Contract]]</f>
        <v>2.5000000000000001E-2</v>
      </c>
      <c r="W42" s="4">
        <f t="shared" si="4"/>
        <v>6.4860003286240175E-4</v>
      </c>
      <c r="X42" s="3">
        <v>38.519555555555556</v>
      </c>
      <c r="Y42" s="3">
        <v>0</v>
      </c>
      <c r="Z42" s="4">
        <f>Table39[[#This Row],[LPN Hours Contract]]/Table39[[#This Row],[LPN Hours]]</f>
        <v>0</v>
      </c>
      <c r="AA42" s="3">
        <v>2.5000000000000001E-2</v>
      </c>
      <c r="AB42" s="3">
        <v>2.5000000000000001E-2</v>
      </c>
      <c r="AC42" s="4">
        <f>Table39[[#This Row],[LPN Admin Hours Contract]]/Table39[[#This Row],[LPN Admin Hours]]</f>
        <v>1</v>
      </c>
      <c r="AD42" s="3">
        <f>SUM(Table39[[#This Row],[CNA Hours]], Table39[[#This Row],[NA in Training Hours]], Table39[[#This Row],[Med Aide/Tech Hours]])</f>
        <v>135.99677777777777</v>
      </c>
      <c r="AE42" s="3">
        <f>SUM(Table39[[#This Row],[CNA Hours Contract]], Table39[[#This Row],[NA in Training Hours Contract]], Table39[[#This Row],[Med Aide/Tech Hours Contract]])</f>
        <v>0</v>
      </c>
      <c r="AF42" s="4">
        <f>Table39[[#This Row],[CNA/NA/Med Aide Contract Hours]]/Table39[[#This Row],[Total CNA, NA in Training, Med Aide/Tech Hours]]</f>
        <v>0</v>
      </c>
      <c r="AG42" s="3">
        <v>135.99677777777777</v>
      </c>
      <c r="AH42" s="3">
        <v>0</v>
      </c>
      <c r="AI42" s="4">
        <f>Table39[[#This Row],[CNA Hours Contract]]/Table39[[#This Row],[CNA Hours]]</f>
        <v>0</v>
      </c>
      <c r="AJ42" s="3">
        <v>0</v>
      </c>
      <c r="AK42" s="3">
        <v>0</v>
      </c>
      <c r="AL42" s="4">
        <v>0</v>
      </c>
      <c r="AM42" s="3">
        <v>0</v>
      </c>
      <c r="AN42" s="3">
        <v>0</v>
      </c>
      <c r="AO42" s="4">
        <v>0</v>
      </c>
      <c r="AP42" s="1" t="s">
        <v>40</v>
      </c>
      <c r="AQ42" s="1">
        <v>5</v>
      </c>
    </row>
    <row r="43" spans="1:43" x14ac:dyDescent="0.2">
      <c r="A43" s="1" t="s">
        <v>352</v>
      </c>
      <c r="B43" s="1" t="s">
        <v>399</v>
      </c>
      <c r="C43" s="1" t="s">
        <v>744</v>
      </c>
      <c r="D43" s="1" t="s">
        <v>975</v>
      </c>
      <c r="E43" s="3">
        <v>63.833333333333336</v>
      </c>
      <c r="F43" s="3">
        <f t="shared" si="0"/>
        <v>203.57222222222222</v>
      </c>
      <c r="G43" s="3">
        <f>SUM(Table39[[#This Row],[RN Hours Contract (W/ Admin, DON)]], Table39[[#This Row],[LPN Contract Hours (w/ Admin)]], Table39[[#This Row],[CNA/NA/Med Aide Contract Hours]])</f>
        <v>0</v>
      </c>
      <c r="H43" s="4">
        <f>Table39[[#This Row],[Total Contract Hours]]/Table39[[#This Row],[Total Hours Nurse Staffing]]</f>
        <v>0</v>
      </c>
      <c r="I43" s="3">
        <f>SUM(Table39[[#This Row],[RN Hours]], Table39[[#This Row],[RN Admin Hours]], Table39[[#This Row],[RN DON Hours]])</f>
        <v>39.513888888888893</v>
      </c>
      <c r="J43" s="3">
        <f t="shared" si="3"/>
        <v>0</v>
      </c>
      <c r="K43" s="4">
        <f>Table39[[#This Row],[RN Hours Contract (W/ Admin, DON)]]/Table39[[#This Row],[RN Hours (w/ Admin, DON)]]</f>
        <v>0</v>
      </c>
      <c r="L43" s="3">
        <v>23.413888888888888</v>
      </c>
      <c r="M43" s="3">
        <v>0</v>
      </c>
      <c r="N43" s="4">
        <f>Table39[[#This Row],[RN Hours Contract]]/Table39[[#This Row],[RN Hours]]</f>
        <v>0</v>
      </c>
      <c r="O43" s="3">
        <v>10.677777777777777</v>
      </c>
      <c r="P43" s="3">
        <v>0</v>
      </c>
      <c r="Q43" s="4">
        <f>Table39[[#This Row],[RN Admin Hours Contract]]/Table39[[#This Row],[RN Admin Hours]]</f>
        <v>0</v>
      </c>
      <c r="R43" s="3">
        <v>5.4222222222222225</v>
      </c>
      <c r="S43" s="3">
        <v>0</v>
      </c>
      <c r="T43" s="4">
        <f>Table39[[#This Row],[RN DON Hours Contract]]/Table39[[#This Row],[RN DON Hours]]</f>
        <v>0</v>
      </c>
      <c r="U43" s="3">
        <f>SUM(Table39[[#This Row],[LPN Hours]], Table39[[#This Row],[LPN Admin Hours]])</f>
        <v>45.741666666666667</v>
      </c>
      <c r="V43" s="3">
        <f>Table39[[#This Row],[LPN Hours Contract]]+Table39[[#This Row],[LPN Admin Hours Contract]]</f>
        <v>0</v>
      </c>
      <c r="W43" s="4">
        <f t="shared" si="4"/>
        <v>0</v>
      </c>
      <c r="X43" s="3">
        <v>37.011111111111113</v>
      </c>
      <c r="Y43" s="3">
        <v>0</v>
      </c>
      <c r="Z43" s="4">
        <f>Table39[[#This Row],[LPN Hours Contract]]/Table39[[#This Row],[LPN Hours]]</f>
        <v>0</v>
      </c>
      <c r="AA43" s="3">
        <v>8.7305555555555561</v>
      </c>
      <c r="AB43" s="3">
        <v>0</v>
      </c>
      <c r="AC43" s="4">
        <f>Table39[[#This Row],[LPN Admin Hours Contract]]/Table39[[#This Row],[LPN Admin Hours]]</f>
        <v>0</v>
      </c>
      <c r="AD43" s="3">
        <f>SUM(Table39[[#This Row],[CNA Hours]], Table39[[#This Row],[NA in Training Hours]], Table39[[#This Row],[Med Aide/Tech Hours]])</f>
        <v>118.31666666666666</v>
      </c>
      <c r="AE43" s="3">
        <f>SUM(Table39[[#This Row],[CNA Hours Contract]], Table39[[#This Row],[NA in Training Hours Contract]], Table39[[#This Row],[Med Aide/Tech Hours Contract]])</f>
        <v>0</v>
      </c>
      <c r="AF43" s="4">
        <f>Table39[[#This Row],[CNA/NA/Med Aide Contract Hours]]/Table39[[#This Row],[Total CNA, NA in Training, Med Aide/Tech Hours]]</f>
        <v>0</v>
      </c>
      <c r="AG43" s="3">
        <v>94.61944444444444</v>
      </c>
      <c r="AH43" s="3">
        <v>0</v>
      </c>
      <c r="AI43" s="4">
        <f>Table39[[#This Row],[CNA Hours Contract]]/Table39[[#This Row],[CNA Hours]]</f>
        <v>0</v>
      </c>
      <c r="AJ43" s="3">
        <v>17.802777777777777</v>
      </c>
      <c r="AK43" s="3">
        <v>0</v>
      </c>
      <c r="AL43" s="4">
        <f>Table39[[#This Row],[NA in Training Hours Contract]]/Table39[[#This Row],[NA in Training Hours]]</f>
        <v>0</v>
      </c>
      <c r="AM43" s="3">
        <v>5.8944444444444448</v>
      </c>
      <c r="AN43" s="3">
        <v>0</v>
      </c>
      <c r="AO43" s="4">
        <f>Table39[[#This Row],[Med Aide/Tech Hours Contract]]/Table39[[#This Row],[Med Aide/Tech Hours]]</f>
        <v>0</v>
      </c>
      <c r="AP43" s="1" t="s">
        <v>41</v>
      </c>
      <c r="AQ43" s="1">
        <v>5</v>
      </c>
    </row>
    <row r="44" spans="1:43" x14ac:dyDescent="0.2">
      <c r="A44" s="1" t="s">
        <v>352</v>
      </c>
      <c r="B44" s="1" t="s">
        <v>400</v>
      </c>
      <c r="C44" s="1" t="s">
        <v>754</v>
      </c>
      <c r="D44" s="1" t="s">
        <v>982</v>
      </c>
      <c r="E44" s="3">
        <v>45.4</v>
      </c>
      <c r="F44" s="3">
        <f t="shared" si="0"/>
        <v>221.38611111111109</v>
      </c>
      <c r="G44" s="3">
        <f>SUM(Table39[[#This Row],[RN Hours Contract (W/ Admin, DON)]], Table39[[#This Row],[LPN Contract Hours (w/ Admin)]], Table39[[#This Row],[CNA/NA/Med Aide Contract Hours]])</f>
        <v>0</v>
      </c>
      <c r="H44" s="4">
        <f>Table39[[#This Row],[Total Contract Hours]]/Table39[[#This Row],[Total Hours Nurse Staffing]]</f>
        <v>0</v>
      </c>
      <c r="I44" s="3">
        <f>SUM(Table39[[#This Row],[RN Hours]], Table39[[#This Row],[RN Admin Hours]], Table39[[#This Row],[RN DON Hours]])</f>
        <v>65.730555555555554</v>
      </c>
      <c r="J44" s="3">
        <f t="shared" si="3"/>
        <v>0</v>
      </c>
      <c r="K44" s="4">
        <f>Table39[[#This Row],[RN Hours Contract (W/ Admin, DON)]]/Table39[[#This Row],[RN Hours (w/ Admin, DON)]]</f>
        <v>0</v>
      </c>
      <c r="L44" s="3">
        <v>33.424999999999997</v>
      </c>
      <c r="M44" s="3">
        <v>0</v>
      </c>
      <c r="N44" s="4">
        <f>Table39[[#This Row],[RN Hours Contract]]/Table39[[#This Row],[RN Hours]]</f>
        <v>0</v>
      </c>
      <c r="O44" s="3">
        <v>27.002777777777776</v>
      </c>
      <c r="P44" s="3">
        <v>0</v>
      </c>
      <c r="Q44" s="4">
        <f>Table39[[#This Row],[RN Admin Hours Contract]]/Table39[[#This Row],[RN Admin Hours]]</f>
        <v>0</v>
      </c>
      <c r="R44" s="3">
        <v>5.302777777777778</v>
      </c>
      <c r="S44" s="3">
        <v>0</v>
      </c>
      <c r="T44" s="4">
        <f>Table39[[#This Row],[RN DON Hours Contract]]/Table39[[#This Row],[RN DON Hours]]</f>
        <v>0</v>
      </c>
      <c r="U44" s="3">
        <f>SUM(Table39[[#This Row],[LPN Hours]], Table39[[#This Row],[LPN Admin Hours]])</f>
        <v>46.43055555555555</v>
      </c>
      <c r="V44" s="3">
        <f>Table39[[#This Row],[LPN Hours Contract]]+Table39[[#This Row],[LPN Admin Hours Contract]]</f>
        <v>0</v>
      </c>
      <c r="W44" s="4">
        <f t="shared" si="4"/>
        <v>0</v>
      </c>
      <c r="X44" s="3">
        <v>46.30833333333333</v>
      </c>
      <c r="Y44" s="3">
        <v>0</v>
      </c>
      <c r="Z44" s="4">
        <f>Table39[[#This Row],[LPN Hours Contract]]/Table39[[#This Row],[LPN Hours]]</f>
        <v>0</v>
      </c>
      <c r="AA44" s="3">
        <v>0.12222222222222222</v>
      </c>
      <c r="AB44" s="3">
        <v>0</v>
      </c>
      <c r="AC44" s="4">
        <f>Table39[[#This Row],[LPN Admin Hours Contract]]/Table39[[#This Row],[LPN Admin Hours]]</f>
        <v>0</v>
      </c>
      <c r="AD44" s="3">
        <f>SUM(Table39[[#This Row],[CNA Hours]], Table39[[#This Row],[NA in Training Hours]], Table39[[#This Row],[Med Aide/Tech Hours]])</f>
        <v>109.22499999999999</v>
      </c>
      <c r="AE44" s="3">
        <f>SUM(Table39[[#This Row],[CNA Hours Contract]], Table39[[#This Row],[NA in Training Hours Contract]], Table39[[#This Row],[Med Aide/Tech Hours Contract]])</f>
        <v>0</v>
      </c>
      <c r="AF44" s="4">
        <f>Table39[[#This Row],[CNA/NA/Med Aide Contract Hours]]/Table39[[#This Row],[Total CNA, NA in Training, Med Aide/Tech Hours]]</f>
        <v>0</v>
      </c>
      <c r="AG44" s="3">
        <v>108.09166666666667</v>
      </c>
      <c r="AH44" s="3">
        <v>0</v>
      </c>
      <c r="AI44" s="4">
        <f>Table39[[#This Row],[CNA Hours Contract]]/Table39[[#This Row],[CNA Hours]]</f>
        <v>0</v>
      </c>
      <c r="AJ44" s="3">
        <v>0.74444444444444446</v>
      </c>
      <c r="AK44" s="3">
        <v>0</v>
      </c>
      <c r="AL44" s="4">
        <f>Table39[[#This Row],[NA in Training Hours Contract]]/Table39[[#This Row],[NA in Training Hours]]</f>
        <v>0</v>
      </c>
      <c r="AM44" s="3">
        <v>0.3888888888888889</v>
      </c>
      <c r="AN44" s="3">
        <v>0</v>
      </c>
      <c r="AO44" s="4">
        <f>Table39[[#This Row],[Med Aide/Tech Hours Contract]]/Table39[[#This Row],[Med Aide/Tech Hours]]</f>
        <v>0</v>
      </c>
      <c r="AP44" s="1" t="s">
        <v>42</v>
      </c>
      <c r="AQ44" s="1">
        <v>5</v>
      </c>
    </row>
    <row r="45" spans="1:43" x14ac:dyDescent="0.2">
      <c r="A45" s="1" t="s">
        <v>352</v>
      </c>
      <c r="B45" s="1" t="s">
        <v>401</v>
      </c>
      <c r="C45" s="1" t="s">
        <v>780</v>
      </c>
      <c r="D45" s="1" t="s">
        <v>962</v>
      </c>
      <c r="E45" s="3">
        <v>41.577777777777776</v>
      </c>
      <c r="F45" s="3">
        <f t="shared" si="0"/>
        <v>173.46677777777779</v>
      </c>
      <c r="G45" s="3">
        <f>SUM(Table39[[#This Row],[RN Hours Contract (W/ Admin, DON)]], Table39[[#This Row],[LPN Contract Hours (w/ Admin)]], Table39[[#This Row],[CNA/NA/Med Aide Contract Hours]])</f>
        <v>14.316666666666666</v>
      </c>
      <c r="H45" s="4">
        <f>Table39[[#This Row],[Total Contract Hours]]/Table39[[#This Row],[Total Hours Nurse Staffing]]</f>
        <v>8.253261431423628E-2</v>
      </c>
      <c r="I45" s="3">
        <f>SUM(Table39[[#This Row],[RN Hours]], Table39[[#This Row],[RN Admin Hours]], Table39[[#This Row],[RN DON Hours]])</f>
        <v>41.37455555555556</v>
      </c>
      <c r="J45" s="3">
        <f t="shared" si="3"/>
        <v>3.2638888888888888</v>
      </c>
      <c r="K45" s="4">
        <f>Table39[[#This Row],[RN Hours Contract (W/ Admin, DON)]]/Table39[[#This Row],[RN Hours (w/ Admin, DON)]]</f>
        <v>7.8886379444156496E-2</v>
      </c>
      <c r="L45" s="3">
        <v>28.157888888888888</v>
      </c>
      <c r="M45" s="3">
        <v>1.1138888888888889</v>
      </c>
      <c r="N45" s="4">
        <f>Table39[[#This Row],[RN Hours Contract]]/Table39[[#This Row],[RN Hours]]</f>
        <v>3.9558679036070417E-2</v>
      </c>
      <c r="O45" s="3">
        <v>8.0611111111111118</v>
      </c>
      <c r="P45" s="3">
        <v>2.15</v>
      </c>
      <c r="Q45" s="4">
        <f>Table39[[#This Row],[RN Admin Hours Contract]]/Table39[[#This Row],[RN Admin Hours]]</f>
        <v>0.2667126119917298</v>
      </c>
      <c r="R45" s="3">
        <v>5.1555555555555559</v>
      </c>
      <c r="S45" s="3">
        <v>0</v>
      </c>
      <c r="T45" s="4">
        <f>Table39[[#This Row],[RN DON Hours Contract]]/Table39[[#This Row],[RN DON Hours]]</f>
        <v>0</v>
      </c>
      <c r="U45" s="3">
        <f>SUM(Table39[[#This Row],[LPN Hours]], Table39[[#This Row],[LPN Admin Hours]])</f>
        <v>26.422444444444444</v>
      </c>
      <c r="V45" s="3">
        <f>Table39[[#This Row],[LPN Hours Contract]]+Table39[[#This Row],[LPN Admin Hours Contract]]</f>
        <v>1.7861111111111112</v>
      </c>
      <c r="W45" s="4">
        <f t="shared" si="4"/>
        <v>6.7598254009638273E-2</v>
      </c>
      <c r="X45" s="3">
        <v>26.422444444444444</v>
      </c>
      <c r="Y45" s="3">
        <v>1.7861111111111112</v>
      </c>
      <c r="Z45" s="4">
        <f>Table39[[#This Row],[LPN Hours Contract]]/Table39[[#This Row],[LPN Hours]]</f>
        <v>6.7598254009638273E-2</v>
      </c>
      <c r="AA45" s="3">
        <v>0</v>
      </c>
      <c r="AB45" s="3">
        <v>0</v>
      </c>
      <c r="AC45" s="4">
        <v>0</v>
      </c>
      <c r="AD45" s="3">
        <f>SUM(Table39[[#This Row],[CNA Hours]], Table39[[#This Row],[NA in Training Hours]], Table39[[#This Row],[Med Aide/Tech Hours]])</f>
        <v>105.66977777777778</v>
      </c>
      <c r="AE45" s="3">
        <f>SUM(Table39[[#This Row],[CNA Hours Contract]], Table39[[#This Row],[NA in Training Hours Contract]], Table39[[#This Row],[Med Aide/Tech Hours Contract]])</f>
        <v>9.2666666666666675</v>
      </c>
      <c r="AF45" s="4">
        <f>Table39[[#This Row],[CNA/NA/Med Aide Contract Hours]]/Table39[[#This Row],[Total CNA, NA in Training, Med Aide/Tech Hours]]</f>
        <v>8.7694578918812063E-2</v>
      </c>
      <c r="AG45" s="3">
        <v>99.13088888888889</v>
      </c>
      <c r="AH45" s="3">
        <v>9.2666666666666675</v>
      </c>
      <c r="AI45" s="4">
        <f>Table39[[#This Row],[CNA Hours Contract]]/Table39[[#This Row],[CNA Hours]]</f>
        <v>9.3479103945625211E-2</v>
      </c>
      <c r="AJ45" s="3">
        <v>0</v>
      </c>
      <c r="AK45" s="3">
        <v>0</v>
      </c>
      <c r="AL45" s="4">
        <v>0</v>
      </c>
      <c r="AM45" s="3">
        <v>6.5388888888888888</v>
      </c>
      <c r="AN45" s="3">
        <v>0</v>
      </c>
      <c r="AO45" s="4">
        <f>Table39[[#This Row],[Med Aide/Tech Hours Contract]]/Table39[[#This Row],[Med Aide/Tech Hours]]</f>
        <v>0</v>
      </c>
      <c r="AP45" s="1" t="s">
        <v>43</v>
      </c>
      <c r="AQ45" s="1">
        <v>5</v>
      </c>
    </row>
    <row r="46" spans="1:43" x14ac:dyDescent="0.2">
      <c r="A46" s="1" t="s">
        <v>352</v>
      </c>
      <c r="B46" s="1" t="s">
        <v>402</v>
      </c>
      <c r="C46" s="1" t="s">
        <v>779</v>
      </c>
      <c r="D46" s="1" t="s">
        <v>980</v>
      </c>
      <c r="E46" s="3">
        <v>101.33333333333333</v>
      </c>
      <c r="F46" s="3">
        <f t="shared" si="0"/>
        <v>382.14744444444443</v>
      </c>
      <c r="G46" s="3">
        <f>SUM(Table39[[#This Row],[RN Hours Contract (W/ Admin, DON)]], Table39[[#This Row],[LPN Contract Hours (w/ Admin)]], Table39[[#This Row],[CNA/NA/Med Aide Contract Hours]])</f>
        <v>0</v>
      </c>
      <c r="H46" s="4">
        <f>Table39[[#This Row],[Total Contract Hours]]/Table39[[#This Row],[Total Hours Nurse Staffing]]</f>
        <v>0</v>
      </c>
      <c r="I46" s="3">
        <f>SUM(Table39[[#This Row],[RN Hours]], Table39[[#This Row],[RN Admin Hours]], Table39[[#This Row],[RN DON Hours]])</f>
        <v>75.150000000000006</v>
      </c>
      <c r="J46" s="3">
        <f t="shared" si="3"/>
        <v>0</v>
      </c>
      <c r="K46" s="4">
        <f>Table39[[#This Row],[RN Hours Contract (W/ Admin, DON)]]/Table39[[#This Row],[RN Hours (w/ Admin, DON)]]</f>
        <v>0</v>
      </c>
      <c r="L46" s="3">
        <v>55.238888888888887</v>
      </c>
      <c r="M46" s="3">
        <v>0</v>
      </c>
      <c r="N46" s="4">
        <f>Table39[[#This Row],[RN Hours Contract]]/Table39[[#This Row],[RN Hours]]</f>
        <v>0</v>
      </c>
      <c r="O46" s="3">
        <v>19.911111111111111</v>
      </c>
      <c r="P46" s="3">
        <v>0</v>
      </c>
      <c r="Q46" s="4">
        <f>Table39[[#This Row],[RN Admin Hours Contract]]/Table39[[#This Row],[RN Admin Hours]]</f>
        <v>0</v>
      </c>
      <c r="R46" s="3">
        <v>0</v>
      </c>
      <c r="S46" s="3">
        <v>0</v>
      </c>
      <c r="T46" s="4">
        <v>0</v>
      </c>
      <c r="U46" s="3">
        <f>SUM(Table39[[#This Row],[LPN Hours]], Table39[[#This Row],[LPN Admin Hours]])</f>
        <v>20.213888888888889</v>
      </c>
      <c r="V46" s="3">
        <f>Table39[[#This Row],[LPN Hours Contract]]+Table39[[#This Row],[LPN Admin Hours Contract]]</f>
        <v>0</v>
      </c>
      <c r="W46" s="4">
        <f t="shared" si="4"/>
        <v>0</v>
      </c>
      <c r="X46" s="3">
        <v>20.213888888888889</v>
      </c>
      <c r="Y46" s="3">
        <v>0</v>
      </c>
      <c r="Z46" s="4">
        <f>Table39[[#This Row],[LPN Hours Contract]]/Table39[[#This Row],[LPN Hours]]</f>
        <v>0</v>
      </c>
      <c r="AA46" s="3">
        <v>0</v>
      </c>
      <c r="AB46" s="3">
        <v>0</v>
      </c>
      <c r="AC46" s="4">
        <v>0</v>
      </c>
      <c r="AD46" s="3">
        <f>SUM(Table39[[#This Row],[CNA Hours]], Table39[[#This Row],[NA in Training Hours]], Table39[[#This Row],[Med Aide/Tech Hours]])</f>
        <v>286.78355555555555</v>
      </c>
      <c r="AE46" s="3">
        <f>SUM(Table39[[#This Row],[CNA Hours Contract]], Table39[[#This Row],[NA in Training Hours Contract]], Table39[[#This Row],[Med Aide/Tech Hours Contract]])</f>
        <v>0</v>
      </c>
      <c r="AF46" s="4">
        <f>Table39[[#This Row],[CNA/NA/Med Aide Contract Hours]]/Table39[[#This Row],[Total CNA, NA in Training, Med Aide/Tech Hours]]</f>
        <v>0</v>
      </c>
      <c r="AG46" s="3">
        <v>213.68077777777779</v>
      </c>
      <c r="AH46" s="3">
        <v>0</v>
      </c>
      <c r="AI46" s="4">
        <f>Table39[[#This Row],[CNA Hours Contract]]/Table39[[#This Row],[CNA Hours]]</f>
        <v>0</v>
      </c>
      <c r="AJ46" s="3">
        <v>0</v>
      </c>
      <c r="AK46" s="3">
        <v>0</v>
      </c>
      <c r="AL46" s="4">
        <v>0</v>
      </c>
      <c r="AM46" s="3">
        <v>73.102777777777774</v>
      </c>
      <c r="AN46" s="3">
        <v>0</v>
      </c>
      <c r="AO46" s="4">
        <f>Table39[[#This Row],[Med Aide/Tech Hours Contract]]/Table39[[#This Row],[Med Aide/Tech Hours]]</f>
        <v>0</v>
      </c>
      <c r="AP46" s="1" t="s">
        <v>44</v>
      </c>
      <c r="AQ46" s="1">
        <v>5</v>
      </c>
    </row>
    <row r="47" spans="1:43" x14ac:dyDescent="0.2">
      <c r="A47" s="1" t="s">
        <v>352</v>
      </c>
      <c r="B47" s="1" t="s">
        <v>403</v>
      </c>
      <c r="C47" s="1" t="s">
        <v>712</v>
      </c>
      <c r="D47" s="1" t="s">
        <v>965</v>
      </c>
      <c r="E47" s="3">
        <v>69.855555555555554</v>
      </c>
      <c r="F47" s="3">
        <f t="shared" si="0"/>
        <v>296.29466666666667</v>
      </c>
      <c r="G47" s="3">
        <f>SUM(Table39[[#This Row],[RN Hours Contract (W/ Admin, DON)]], Table39[[#This Row],[LPN Contract Hours (w/ Admin)]], Table39[[#This Row],[CNA/NA/Med Aide Contract Hours]])</f>
        <v>4.2888888888888888</v>
      </c>
      <c r="H47" s="4">
        <f>Table39[[#This Row],[Total Contract Hours]]/Table39[[#This Row],[Total Hours Nurse Staffing]]</f>
        <v>1.4475079612937871E-2</v>
      </c>
      <c r="I47" s="3">
        <f>SUM(Table39[[#This Row],[RN Hours]], Table39[[#This Row],[RN Admin Hours]], Table39[[#This Row],[RN DON Hours]])</f>
        <v>43.286888888888896</v>
      </c>
      <c r="J47" s="3">
        <f t="shared" si="3"/>
        <v>0</v>
      </c>
      <c r="K47" s="4">
        <f>Table39[[#This Row],[RN Hours Contract (W/ Admin, DON)]]/Table39[[#This Row],[RN Hours (w/ Admin, DON)]]</f>
        <v>0</v>
      </c>
      <c r="L47" s="3">
        <v>38.398000000000003</v>
      </c>
      <c r="M47" s="3">
        <v>0</v>
      </c>
      <c r="N47" s="4">
        <f>Table39[[#This Row],[RN Hours Contract]]/Table39[[#This Row],[RN Hours]]</f>
        <v>0</v>
      </c>
      <c r="O47" s="3">
        <v>0</v>
      </c>
      <c r="P47" s="3">
        <v>0</v>
      </c>
      <c r="Q47" s="4">
        <v>0</v>
      </c>
      <c r="R47" s="3">
        <v>4.8888888888888893</v>
      </c>
      <c r="S47" s="3">
        <v>0</v>
      </c>
      <c r="T47" s="4">
        <f>Table39[[#This Row],[RN DON Hours Contract]]/Table39[[#This Row],[RN DON Hours]]</f>
        <v>0</v>
      </c>
      <c r="U47" s="3">
        <f>SUM(Table39[[#This Row],[LPN Hours]], Table39[[#This Row],[LPN Admin Hours]])</f>
        <v>27.715555555555557</v>
      </c>
      <c r="V47" s="3">
        <f>Table39[[#This Row],[LPN Hours Contract]]+Table39[[#This Row],[LPN Admin Hours Contract]]</f>
        <v>4.2888888888888888</v>
      </c>
      <c r="W47" s="4">
        <f t="shared" si="4"/>
        <v>0.154746632456703</v>
      </c>
      <c r="X47" s="3">
        <v>27.715555555555557</v>
      </c>
      <c r="Y47" s="3">
        <v>4.2888888888888888</v>
      </c>
      <c r="Z47" s="4">
        <f>Table39[[#This Row],[LPN Hours Contract]]/Table39[[#This Row],[LPN Hours]]</f>
        <v>0.154746632456703</v>
      </c>
      <c r="AA47" s="3">
        <v>0</v>
      </c>
      <c r="AB47" s="3">
        <v>0</v>
      </c>
      <c r="AC47" s="4">
        <v>0</v>
      </c>
      <c r="AD47" s="3">
        <f>SUM(Table39[[#This Row],[CNA Hours]], Table39[[#This Row],[NA in Training Hours]], Table39[[#This Row],[Med Aide/Tech Hours]])</f>
        <v>225.29222222222222</v>
      </c>
      <c r="AE47" s="3">
        <f>SUM(Table39[[#This Row],[CNA Hours Contract]], Table39[[#This Row],[NA in Training Hours Contract]], Table39[[#This Row],[Med Aide/Tech Hours Contract]])</f>
        <v>0</v>
      </c>
      <c r="AF47" s="4">
        <f>Table39[[#This Row],[CNA/NA/Med Aide Contract Hours]]/Table39[[#This Row],[Total CNA, NA in Training, Med Aide/Tech Hours]]</f>
        <v>0</v>
      </c>
      <c r="AG47" s="3">
        <v>202.42888888888888</v>
      </c>
      <c r="AH47" s="3">
        <v>0</v>
      </c>
      <c r="AI47" s="4">
        <f>Table39[[#This Row],[CNA Hours Contract]]/Table39[[#This Row],[CNA Hours]]</f>
        <v>0</v>
      </c>
      <c r="AJ47" s="3">
        <v>22.86333333333333</v>
      </c>
      <c r="AK47" s="3">
        <v>0</v>
      </c>
      <c r="AL47" s="4">
        <f>Table39[[#This Row],[NA in Training Hours Contract]]/Table39[[#This Row],[NA in Training Hours]]</f>
        <v>0</v>
      </c>
      <c r="AM47" s="3">
        <v>0</v>
      </c>
      <c r="AN47" s="3">
        <v>0</v>
      </c>
      <c r="AO47" s="4">
        <v>0</v>
      </c>
      <c r="AP47" s="1" t="s">
        <v>45</v>
      </c>
      <c r="AQ47" s="1">
        <v>5</v>
      </c>
    </row>
    <row r="48" spans="1:43" x14ac:dyDescent="0.2">
      <c r="A48" s="1" t="s">
        <v>352</v>
      </c>
      <c r="B48" s="1" t="s">
        <v>404</v>
      </c>
      <c r="C48" s="1" t="s">
        <v>730</v>
      </c>
      <c r="D48" s="1" t="s">
        <v>975</v>
      </c>
      <c r="E48" s="3">
        <v>50.93333333333333</v>
      </c>
      <c r="F48" s="3">
        <f t="shared" si="0"/>
        <v>227.80533333333335</v>
      </c>
      <c r="G48" s="3">
        <f>SUM(Table39[[#This Row],[RN Hours Contract (W/ Admin, DON)]], Table39[[#This Row],[LPN Contract Hours (w/ Admin)]], Table39[[#This Row],[CNA/NA/Med Aide Contract Hours]])</f>
        <v>32.741666666666667</v>
      </c>
      <c r="H48" s="4">
        <f>Table39[[#This Row],[Total Contract Hours]]/Table39[[#This Row],[Total Hours Nurse Staffing]]</f>
        <v>0.14372651503622974</v>
      </c>
      <c r="I48" s="3">
        <f>SUM(Table39[[#This Row],[RN Hours]], Table39[[#This Row],[RN Admin Hours]], Table39[[#This Row],[RN DON Hours]])</f>
        <v>63.149222222222228</v>
      </c>
      <c r="J48" s="3">
        <f t="shared" si="3"/>
        <v>0</v>
      </c>
      <c r="K48" s="4">
        <f>Table39[[#This Row],[RN Hours Contract (W/ Admin, DON)]]/Table39[[#This Row],[RN Hours (w/ Admin, DON)]]</f>
        <v>0</v>
      </c>
      <c r="L48" s="3">
        <v>53.549222222222227</v>
      </c>
      <c r="M48" s="3">
        <v>0</v>
      </c>
      <c r="N48" s="4">
        <f>Table39[[#This Row],[RN Hours Contract]]/Table39[[#This Row],[RN Hours]]</f>
        <v>0</v>
      </c>
      <c r="O48" s="3">
        <v>5.6</v>
      </c>
      <c r="P48" s="3">
        <v>0</v>
      </c>
      <c r="Q48" s="4">
        <f>Table39[[#This Row],[RN Admin Hours Contract]]/Table39[[#This Row],[RN Admin Hours]]</f>
        <v>0</v>
      </c>
      <c r="R48" s="3">
        <v>4</v>
      </c>
      <c r="S48" s="3">
        <v>0</v>
      </c>
      <c r="T48" s="4">
        <f>Table39[[#This Row],[RN DON Hours Contract]]/Table39[[#This Row],[RN DON Hours]]</f>
        <v>0</v>
      </c>
      <c r="U48" s="3">
        <f>SUM(Table39[[#This Row],[LPN Hours]], Table39[[#This Row],[LPN Admin Hours]])</f>
        <v>33.568222222222218</v>
      </c>
      <c r="V48" s="3">
        <f>Table39[[#This Row],[LPN Hours Contract]]+Table39[[#This Row],[LPN Admin Hours Contract]]</f>
        <v>2.8250000000000002</v>
      </c>
      <c r="W48" s="4">
        <f t="shared" si="4"/>
        <v>8.4156973857550471E-2</v>
      </c>
      <c r="X48" s="3">
        <v>29.745999999999999</v>
      </c>
      <c r="Y48" s="3">
        <v>2.8250000000000002</v>
      </c>
      <c r="Z48" s="4">
        <f>Table39[[#This Row],[LPN Hours Contract]]/Table39[[#This Row],[LPN Hours]]</f>
        <v>9.497075237006658E-2</v>
      </c>
      <c r="AA48" s="3">
        <v>3.8222222222222224</v>
      </c>
      <c r="AB48" s="3">
        <v>0</v>
      </c>
      <c r="AC48" s="4">
        <f>Table39[[#This Row],[LPN Admin Hours Contract]]/Table39[[#This Row],[LPN Admin Hours]]</f>
        <v>0</v>
      </c>
      <c r="AD48" s="3">
        <f>SUM(Table39[[#This Row],[CNA Hours]], Table39[[#This Row],[NA in Training Hours]], Table39[[#This Row],[Med Aide/Tech Hours]])</f>
        <v>131.0878888888889</v>
      </c>
      <c r="AE48" s="3">
        <f>SUM(Table39[[#This Row],[CNA Hours Contract]], Table39[[#This Row],[NA in Training Hours Contract]], Table39[[#This Row],[Med Aide/Tech Hours Contract]])</f>
        <v>29.916666666666668</v>
      </c>
      <c r="AF48" s="4">
        <f>Table39[[#This Row],[CNA/NA/Med Aide Contract Hours]]/Table39[[#This Row],[Total CNA, NA in Training, Med Aide/Tech Hours]]</f>
        <v>0.22821838783309925</v>
      </c>
      <c r="AG48" s="3">
        <v>125.88866666666667</v>
      </c>
      <c r="AH48" s="3">
        <v>29.916666666666668</v>
      </c>
      <c r="AI48" s="4">
        <f>Table39[[#This Row],[CNA Hours Contract]]/Table39[[#This Row],[CNA Hours]]</f>
        <v>0.23764384403149874</v>
      </c>
      <c r="AJ48" s="3">
        <v>0</v>
      </c>
      <c r="AK48" s="3">
        <v>0</v>
      </c>
      <c r="AL48" s="4">
        <v>0</v>
      </c>
      <c r="AM48" s="3">
        <v>5.1992222222222226</v>
      </c>
      <c r="AN48" s="3">
        <v>0</v>
      </c>
      <c r="AO48" s="4">
        <f>Table39[[#This Row],[Med Aide/Tech Hours Contract]]/Table39[[#This Row],[Med Aide/Tech Hours]]</f>
        <v>0</v>
      </c>
      <c r="AP48" s="1" t="s">
        <v>46</v>
      </c>
      <c r="AQ48" s="1">
        <v>5</v>
      </c>
    </row>
    <row r="49" spans="1:43" x14ac:dyDescent="0.2">
      <c r="A49" s="1" t="s">
        <v>352</v>
      </c>
      <c r="B49" s="1" t="s">
        <v>405</v>
      </c>
      <c r="C49" s="1" t="s">
        <v>781</v>
      </c>
      <c r="D49" s="1" t="s">
        <v>985</v>
      </c>
      <c r="E49" s="3">
        <v>41.988888888888887</v>
      </c>
      <c r="F49" s="3">
        <f t="shared" si="0"/>
        <v>154.79222222222222</v>
      </c>
      <c r="G49" s="3">
        <f>SUM(Table39[[#This Row],[RN Hours Contract (W/ Admin, DON)]], Table39[[#This Row],[LPN Contract Hours (w/ Admin)]], Table39[[#This Row],[CNA/NA/Med Aide Contract Hours]])</f>
        <v>47.644444444444446</v>
      </c>
      <c r="H49" s="4">
        <f>Table39[[#This Row],[Total Contract Hours]]/Table39[[#This Row],[Total Hours Nurse Staffing]]</f>
        <v>0.30779611378694022</v>
      </c>
      <c r="I49" s="3">
        <f>SUM(Table39[[#This Row],[RN Hours]], Table39[[#This Row],[RN Admin Hours]], Table39[[#This Row],[RN DON Hours]])</f>
        <v>48.14</v>
      </c>
      <c r="J49" s="3">
        <f t="shared" si="3"/>
        <v>13.777777777777779</v>
      </c>
      <c r="K49" s="4">
        <f>Table39[[#This Row],[RN Hours Contract (W/ Admin, DON)]]/Table39[[#This Row],[RN Hours (w/ Admin, DON)]]</f>
        <v>0.2862022803859115</v>
      </c>
      <c r="L49" s="3">
        <v>38.006666666666668</v>
      </c>
      <c r="M49" s="3">
        <v>13.777777777777779</v>
      </c>
      <c r="N49" s="4">
        <f>Table39[[#This Row],[RN Hours Contract]]/Table39[[#This Row],[RN Hours]]</f>
        <v>0.36250950125708942</v>
      </c>
      <c r="O49" s="3">
        <v>10.133333333333333</v>
      </c>
      <c r="P49" s="3">
        <v>0</v>
      </c>
      <c r="Q49" s="4">
        <f>Table39[[#This Row],[RN Admin Hours Contract]]/Table39[[#This Row],[RN Admin Hours]]</f>
        <v>0</v>
      </c>
      <c r="R49" s="3">
        <v>0</v>
      </c>
      <c r="S49" s="3">
        <v>0</v>
      </c>
      <c r="T49" s="4">
        <v>0</v>
      </c>
      <c r="U49" s="3">
        <f>SUM(Table39[[#This Row],[LPN Hours]], Table39[[#This Row],[LPN Admin Hours]])</f>
        <v>6.1911111111111117</v>
      </c>
      <c r="V49" s="3">
        <f>Table39[[#This Row],[LPN Hours Contract]]+Table39[[#This Row],[LPN Admin Hours Contract]]</f>
        <v>0</v>
      </c>
      <c r="W49" s="4">
        <f t="shared" si="4"/>
        <v>0</v>
      </c>
      <c r="X49" s="3">
        <v>6.1911111111111117</v>
      </c>
      <c r="Y49" s="3">
        <v>0</v>
      </c>
      <c r="Z49" s="4">
        <f>Table39[[#This Row],[LPN Hours Contract]]/Table39[[#This Row],[LPN Hours]]</f>
        <v>0</v>
      </c>
      <c r="AA49" s="3">
        <v>0</v>
      </c>
      <c r="AB49" s="3">
        <v>0</v>
      </c>
      <c r="AC49" s="4">
        <v>0</v>
      </c>
      <c r="AD49" s="3">
        <f>SUM(Table39[[#This Row],[CNA Hours]], Table39[[#This Row],[NA in Training Hours]], Table39[[#This Row],[Med Aide/Tech Hours]])</f>
        <v>100.46111111111111</v>
      </c>
      <c r="AE49" s="3">
        <f>SUM(Table39[[#This Row],[CNA Hours Contract]], Table39[[#This Row],[NA in Training Hours Contract]], Table39[[#This Row],[Med Aide/Tech Hours Contract]])</f>
        <v>33.866666666666667</v>
      </c>
      <c r="AF49" s="4">
        <f>Table39[[#This Row],[CNA/NA/Med Aide Contract Hours]]/Table39[[#This Row],[Total CNA, NA in Training, Med Aide/Tech Hours]]</f>
        <v>0.33711220483326881</v>
      </c>
      <c r="AG49" s="3">
        <v>88.75</v>
      </c>
      <c r="AH49" s="3">
        <v>32.233333333333334</v>
      </c>
      <c r="AI49" s="4">
        <f>Table39[[#This Row],[CNA Hours Contract]]/Table39[[#This Row],[CNA Hours]]</f>
        <v>0.36319248826291078</v>
      </c>
      <c r="AJ49" s="3">
        <v>0</v>
      </c>
      <c r="AK49" s="3">
        <v>0</v>
      </c>
      <c r="AL49" s="4">
        <v>0</v>
      </c>
      <c r="AM49" s="3">
        <v>11.711111111111101</v>
      </c>
      <c r="AN49" s="3">
        <v>1.6333333333333333</v>
      </c>
      <c r="AO49" s="4">
        <f>Table39[[#This Row],[Med Aide/Tech Hours Contract]]/Table39[[#This Row],[Med Aide/Tech Hours]]</f>
        <v>0.13946869070208739</v>
      </c>
      <c r="AP49" s="1" t="s">
        <v>47</v>
      </c>
      <c r="AQ49" s="1">
        <v>5</v>
      </c>
    </row>
    <row r="50" spans="1:43" x14ac:dyDescent="0.2">
      <c r="A50" s="1" t="s">
        <v>352</v>
      </c>
      <c r="B50" s="1" t="s">
        <v>406</v>
      </c>
      <c r="C50" s="1" t="s">
        <v>782</v>
      </c>
      <c r="D50" s="1" t="s">
        <v>986</v>
      </c>
      <c r="E50" s="3">
        <v>43.988888888888887</v>
      </c>
      <c r="F50" s="3">
        <f t="shared" si="0"/>
        <v>226.38988888888886</v>
      </c>
      <c r="G50" s="3">
        <f>SUM(Table39[[#This Row],[RN Hours Contract (W/ Admin, DON)]], Table39[[#This Row],[LPN Contract Hours (w/ Admin)]], Table39[[#This Row],[CNA/NA/Med Aide Contract Hours]])</f>
        <v>0</v>
      </c>
      <c r="H50" s="4">
        <f>Table39[[#This Row],[Total Contract Hours]]/Table39[[#This Row],[Total Hours Nurse Staffing]]</f>
        <v>0</v>
      </c>
      <c r="I50" s="3">
        <f>SUM(Table39[[#This Row],[RN Hours]], Table39[[#This Row],[RN Admin Hours]], Table39[[#This Row],[RN DON Hours]])</f>
        <v>81.457666666666654</v>
      </c>
      <c r="J50" s="3">
        <f t="shared" si="3"/>
        <v>0</v>
      </c>
      <c r="K50" s="4">
        <f>Table39[[#This Row],[RN Hours Contract (W/ Admin, DON)]]/Table39[[#This Row],[RN Hours (w/ Admin, DON)]]</f>
        <v>0</v>
      </c>
      <c r="L50" s="3">
        <v>57.719444444444441</v>
      </c>
      <c r="M50" s="3">
        <v>0</v>
      </c>
      <c r="N50" s="4">
        <f>Table39[[#This Row],[RN Hours Contract]]/Table39[[#This Row],[RN Hours]]</f>
        <v>0</v>
      </c>
      <c r="O50" s="3">
        <v>18.671555555555553</v>
      </c>
      <c r="P50" s="3">
        <v>0</v>
      </c>
      <c r="Q50" s="4">
        <f>Table39[[#This Row],[RN Admin Hours Contract]]/Table39[[#This Row],[RN Admin Hours]]</f>
        <v>0</v>
      </c>
      <c r="R50" s="3">
        <v>5.0666666666666664</v>
      </c>
      <c r="S50" s="3">
        <v>0</v>
      </c>
      <c r="T50" s="4">
        <f>Table39[[#This Row],[RN DON Hours Contract]]/Table39[[#This Row],[RN DON Hours]]</f>
        <v>0</v>
      </c>
      <c r="U50" s="3">
        <f>SUM(Table39[[#This Row],[LPN Hours]], Table39[[#This Row],[LPN Admin Hours]])</f>
        <v>24.59922222222222</v>
      </c>
      <c r="V50" s="3">
        <f>Table39[[#This Row],[LPN Hours Contract]]+Table39[[#This Row],[LPN Admin Hours Contract]]</f>
        <v>0</v>
      </c>
      <c r="W50" s="4">
        <f t="shared" si="4"/>
        <v>0</v>
      </c>
      <c r="X50" s="3">
        <v>24.59922222222222</v>
      </c>
      <c r="Y50" s="3">
        <v>0</v>
      </c>
      <c r="Z50" s="4">
        <f>Table39[[#This Row],[LPN Hours Contract]]/Table39[[#This Row],[LPN Hours]]</f>
        <v>0</v>
      </c>
      <c r="AA50" s="3">
        <v>0</v>
      </c>
      <c r="AB50" s="3">
        <v>0</v>
      </c>
      <c r="AC50" s="4">
        <v>0</v>
      </c>
      <c r="AD50" s="3">
        <f>SUM(Table39[[#This Row],[CNA Hours]], Table39[[#This Row],[NA in Training Hours]], Table39[[#This Row],[Med Aide/Tech Hours]])</f>
        <v>120.33299999999998</v>
      </c>
      <c r="AE50" s="3">
        <f>SUM(Table39[[#This Row],[CNA Hours Contract]], Table39[[#This Row],[NA in Training Hours Contract]], Table39[[#This Row],[Med Aide/Tech Hours Contract]])</f>
        <v>0</v>
      </c>
      <c r="AF50" s="4">
        <f>Table39[[#This Row],[CNA/NA/Med Aide Contract Hours]]/Table39[[#This Row],[Total CNA, NA in Training, Med Aide/Tech Hours]]</f>
        <v>0</v>
      </c>
      <c r="AG50" s="3">
        <v>115.48022222222221</v>
      </c>
      <c r="AH50" s="3">
        <v>0</v>
      </c>
      <c r="AI50" s="4">
        <f>Table39[[#This Row],[CNA Hours Contract]]/Table39[[#This Row],[CNA Hours]]</f>
        <v>0</v>
      </c>
      <c r="AJ50" s="3">
        <v>0</v>
      </c>
      <c r="AK50" s="3">
        <v>0</v>
      </c>
      <c r="AL50" s="4">
        <v>0</v>
      </c>
      <c r="AM50" s="3">
        <v>4.8527777777777779</v>
      </c>
      <c r="AN50" s="3">
        <v>0</v>
      </c>
      <c r="AO50" s="4">
        <f>Table39[[#This Row],[Med Aide/Tech Hours Contract]]/Table39[[#This Row],[Med Aide/Tech Hours]]</f>
        <v>0</v>
      </c>
      <c r="AP50" s="1" t="s">
        <v>48</v>
      </c>
      <c r="AQ50" s="1">
        <v>5</v>
      </c>
    </row>
    <row r="51" spans="1:43" x14ac:dyDescent="0.2">
      <c r="A51" s="1" t="s">
        <v>352</v>
      </c>
      <c r="B51" s="1" t="s">
        <v>407</v>
      </c>
      <c r="C51" s="1" t="s">
        <v>764</v>
      </c>
      <c r="D51" s="1" t="s">
        <v>976</v>
      </c>
      <c r="E51" s="3">
        <v>84.86666666666666</v>
      </c>
      <c r="F51" s="3">
        <f t="shared" si="0"/>
        <v>365.82633333333331</v>
      </c>
      <c r="G51" s="3">
        <f>SUM(Table39[[#This Row],[RN Hours Contract (W/ Admin, DON)]], Table39[[#This Row],[LPN Contract Hours (w/ Admin)]], Table39[[#This Row],[CNA/NA/Med Aide Contract Hours]])</f>
        <v>0</v>
      </c>
      <c r="H51" s="4">
        <f>Table39[[#This Row],[Total Contract Hours]]/Table39[[#This Row],[Total Hours Nurse Staffing]]</f>
        <v>0</v>
      </c>
      <c r="I51" s="3">
        <f>SUM(Table39[[#This Row],[RN Hours]], Table39[[#This Row],[RN Admin Hours]], Table39[[#This Row],[RN DON Hours]])</f>
        <v>59.091666666666669</v>
      </c>
      <c r="J51" s="3">
        <f t="shared" si="3"/>
        <v>0</v>
      </c>
      <c r="K51" s="4">
        <f>Table39[[#This Row],[RN Hours Contract (W/ Admin, DON)]]/Table39[[#This Row],[RN Hours (w/ Admin, DON)]]</f>
        <v>0</v>
      </c>
      <c r="L51" s="3">
        <v>43.891666666666666</v>
      </c>
      <c r="M51" s="3">
        <v>0</v>
      </c>
      <c r="N51" s="4">
        <f>Table39[[#This Row],[RN Hours Contract]]/Table39[[#This Row],[RN Hours]]</f>
        <v>0</v>
      </c>
      <c r="O51" s="3">
        <v>10.222222222222221</v>
      </c>
      <c r="P51" s="3">
        <v>0</v>
      </c>
      <c r="Q51" s="4">
        <f>Table39[[#This Row],[RN Admin Hours Contract]]/Table39[[#This Row],[RN Admin Hours]]</f>
        <v>0</v>
      </c>
      <c r="R51" s="3">
        <v>4.9777777777777779</v>
      </c>
      <c r="S51" s="3">
        <v>0</v>
      </c>
      <c r="T51" s="4">
        <f>Table39[[#This Row],[RN DON Hours Contract]]/Table39[[#This Row],[RN DON Hours]]</f>
        <v>0</v>
      </c>
      <c r="U51" s="3">
        <f>SUM(Table39[[#This Row],[LPN Hours]], Table39[[#This Row],[LPN Admin Hours]])</f>
        <v>81.577777777777783</v>
      </c>
      <c r="V51" s="3">
        <f>Table39[[#This Row],[LPN Hours Contract]]+Table39[[#This Row],[LPN Admin Hours Contract]]</f>
        <v>0</v>
      </c>
      <c r="W51" s="4">
        <f t="shared" si="4"/>
        <v>0</v>
      </c>
      <c r="X51" s="3">
        <v>81.577777777777783</v>
      </c>
      <c r="Y51" s="3">
        <v>0</v>
      </c>
      <c r="Z51" s="4">
        <f>Table39[[#This Row],[LPN Hours Contract]]/Table39[[#This Row],[LPN Hours]]</f>
        <v>0</v>
      </c>
      <c r="AA51" s="3">
        <v>0</v>
      </c>
      <c r="AB51" s="3">
        <v>0</v>
      </c>
      <c r="AC51" s="4">
        <v>0</v>
      </c>
      <c r="AD51" s="3">
        <f>SUM(Table39[[#This Row],[CNA Hours]], Table39[[#This Row],[NA in Training Hours]], Table39[[#This Row],[Med Aide/Tech Hours]])</f>
        <v>225.15688888888886</v>
      </c>
      <c r="AE51" s="3">
        <f>SUM(Table39[[#This Row],[CNA Hours Contract]], Table39[[#This Row],[NA in Training Hours Contract]], Table39[[#This Row],[Med Aide/Tech Hours Contract]])</f>
        <v>0</v>
      </c>
      <c r="AF51" s="4">
        <f>Table39[[#This Row],[CNA/NA/Med Aide Contract Hours]]/Table39[[#This Row],[Total CNA, NA in Training, Med Aide/Tech Hours]]</f>
        <v>0</v>
      </c>
      <c r="AG51" s="3">
        <v>206.2402222222222</v>
      </c>
      <c r="AH51" s="3">
        <v>0</v>
      </c>
      <c r="AI51" s="4">
        <f>Table39[[#This Row],[CNA Hours Contract]]/Table39[[#This Row],[CNA Hours]]</f>
        <v>0</v>
      </c>
      <c r="AJ51" s="3">
        <v>0.36388888888888887</v>
      </c>
      <c r="AK51" s="3">
        <v>0</v>
      </c>
      <c r="AL51" s="4">
        <f>Table39[[#This Row],[NA in Training Hours Contract]]/Table39[[#This Row],[NA in Training Hours]]</f>
        <v>0</v>
      </c>
      <c r="AM51" s="3">
        <v>18.552777777777777</v>
      </c>
      <c r="AN51" s="3">
        <v>0</v>
      </c>
      <c r="AO51" s="4">
        <f>Table39[[#This Row],[Med Aide/Tech Hours Contract]]/Table39[[#This Row],[Med Aide/Tech Hours]]</f>
        <v>0</v>
      </c>
      <c r="AP51" s="1" t="s">
        <v>49</v>
      </c>
      <c r="AQ51" s="1">
        <v>5</v>
      </c>
    </row>
    <row r="52" spans="1:43" x14ac:dyDescent="0.2">
      <c r="A52" s="1" t="s">
        <v>352</v>
      </c>
      <c r="B52" s="1" t="s">
        <v>408</v>
      </c>
      <c r="C52" s="1" t="s">
        <v>783</v>
      </c>
      <c r="D52" s="1" t="s">
        <v>987</v>
      </c>
      <c r="E52" s="3">
        <v>69.111111111111114</v>
      </c>
      <c r="F52" s="3">
        <f t="shared" si="0"/>
        <v>309.61166666666668</v>
      </c>
      <c r="G52" s="3">
        <f>SUM(Table39[[#This Row],[RN Hours Contract (W/ Admin, DON)]], Table39[[#This Row],[LPN Contract Hours (w/ Admin)]], Table39[[#This Row],[CNA/NA/Med Aide Contract Hours]])</f>
        <v>0.17499999999999999</v>
      </c>
      <c r="H52" s="4">
        <f>Table39[[#This Row],[Total Contract Hours]]/Table39[[#This Row],[Total Hours Nurse Staffing]]</f>
        <v>5.6522417867543742E-4</v>
      </c>
      <c r="I52" s="3">
        <f>SUM(Table39[[#This Row],[RN Hours]], Table39[[#This Row],[RN Admin Hours]], Table39[[#This Row],[RN DON Hours]])</f>
        <v>120.32399999999998</v>
      </c>
      <c r="J52" s="3">
        <f t="shared" si="3"/>
        <v>1.1111111111111112E-2</v>
      </c>
      <c r="K52" s="4">
        <f>Table39[[#This Row],[RN Hours Contract (W/ Admin, DON)]]/Table39[[#This Row],[RN Hours (w/ Admin, DON)]]</f>
        <v>9.2343265775000105E-5</v>
      </c>
      <c r="L52" s="3">
        <v>109.59255555555555</v>
      </c>
      <c r="M52" s="3">
        <v>1.1111111111111112E-2</v>
      </c>
      <c r="N52" s="4">
        <f>Table39[[#This Row],[RN Hours Contract]]/Table39[[#This Row],[RN Hours]]</f>
        <v>1.0138563750781938E-4</v>
      </c>
      <c r="O52" s="3">
        <v>5.1314444444444458</v>
      </c>
      <c r="P52" s="3">
        <v>0</v>
      </c>
      <c r="Q52" s="4">
        <f>Table39[[#This Row],[RN Admin Hours Contract]]/Table39[[#This Row],[RN Admin Hours]]</f>
        <v>0</v>
      </c>
      <c r="R52" s="3">
        <v>5.6</v>
      </c>
      <c r="S52" s="3">
        <v>0</v>
      </c>
      <c r="T52" s="4">
        <f>Table39[[#This Row],[RN DON Hours Contract]]/Table39[[#This Row],[RN DON Hours]]</f>
        <v>0</v>
      </c>
      <c r="U52" s="3">
        <f>SUM(Table39[[#This Row],[LPN Hours]], Table39[[#This Row],[LPN Admin Hours]])</f>
        <v>42.426444444444449</v>
      </c>
      <c r="V52" s="3">
        <f>Table39[[#This Row],[LPN Hours Contract]]+Table39[[#This Row],[LPN Admin Hours Contract]]</f>
        <v>0.16388888888888889</v>
      </c>
      <c r="W52" s="4">
        <f t="shared" si="4"/>
        <v>3.8628947354637302E-3</v>
      </c>
      <c r="X52" s="3">
        <v>42.262555555555558</v>
      </c>
      <c r="Y52" s="3">
        <v>0</v>
      </c>
      <c r="Z52" s="4">
        <f>Table39[[#This Row],[LPN Hours Contract]]/Table39[[#This Row],[LPN Hours]]</f>
        <v>0</v>
      </c>
      <c r="AA52" s="3">
        <v>0.16388888888888889</v>
      </c>
      <c r="AB52" s="3">
        <v>0.16388888888888889</v>
      </c>
      <c r="AC52" s="4">
        <f>Table39[[#This Row],[LPN Admin Hours Contract]]/Table39[[#This Row],[LPN Admin Hours]]</f>
        <v>1</v>
      </c>
      <c r="AD52" s="3">
        <f>SUM(Table39[[#This Row],[CNA Hours]], Table39[[#This Row],[NA in Training Hours]], Table39[[#This Row],[Med Aide/Tech Hours]])</f>
        <v>146.86122222222221</v>
      </c>
      <c r="AE52" s="3">
        <f>SUM(Table39[[#This Row],[CNA Hours Contract]], Table39[[#This Row],[NA in Training Hours Contract]], Table39[[#This Row],[Med Aide/Tech Hours Contract]])</f>
        <v>0</v>
      </c>
      <c r="AF52" s="4">
        <f>Table39[[#This Row],[CNA/NA/Med Aide Contract Hours]]/Table39[[#This Row],[Total CNA, NA in Training, Med Aide/Tech Hours]]</f>
        <v>0</v>
      </c>
      <c r="AG52" s="3">
        <v>128.07222222222222</v>
      </c>
      <c r="AH52" s="3">
        <v>0</v>
      </c>
      <c r="AI52" s="4">
        <f>Table39[[#This Row],[CNA Hours Contract]]/Table39[[#This Row],[CNA Hours]]</f>
        <v>0</v>
      </c>
      <c r="AJ52" s="3">
        <v>0</v>
      </c>
      <c r="AK52" s="3">
        <v>0</v>
      </c>
      <c r="AL52" s="4">
        <v>0</v>
      </c>
      <c r="AM52" s="3">
        <v>18.788999999999998</v>
      </c>
      <c r="AN52" s="3">
        <v>0</v>
      </c>
      <c r="AO52" s="4">
        <f>Table39[[#This Row],[Med Aide/Tech Hours Contract]]/Table39[[#This Row],[Med Aide/Tech Hours]]</f>
        <v>0</v>
      </c>
      <c r="AP52" s="1" t="s">
        <v>50</v>
      </c>
      <c r="AQ52" s="1">
        <v>5</v>
      </c>
    </row>
    <row r="53" spans="1:43" x14ac:dyDescent="0.2">
      <c r="A53" s="1" t="s">
        <v>352</v>
      </c>
      <c r="B53" s="1" t="s">
        <v>409</v>
      </c>
      <c r="C53" s="1" t="s">
        <v>784</v>
      </c>
      <c r="D53" s="1" t="s">
        <v>947</v>
      </c>
      <c r="E53" s="3">
        <v>86.688888888888883</v>
      </c>
      <c r="F53" s="3">
        <f t="shared" si="0"/>
        <v>323.91700000000003</v>
      </c>
      <c r="G53" s="3">
        <f>SUM(Table39[[#This Row],[RN Hours Contract (W/ Admin, DON)]], Table39[[#This Row],[LPN Contract Hours (w/ Admin)]], Table39[[#This Row],[CNA/NA/Med Aide Contract Hours]])</f>
        <v>0</v>
      </c>
      <c r="H53" s="4">
        <f>Table39[[#This Row],[Total Contract Hours]]/Table39[[#This Row],[Total Hours Nurse Staffing]]</f>
        <v>0</v>
      </c>
      <c r="I53" s="3">
        <f>SUM(Table39[[#This Row],[RN Hours]], Table39[[#This Row],[RN Admin Hours]], Table39[[#This Row],[RN DON Hours]])</f>
        <v>117.93877777777777</v>
      </c>
      <c r="J53" s="3">
        <f t="shared" si="3"/>
        <v>0</v>
      </c>
      <c r="K53" s="4">
        <f>Table39[[#This Row],[RN Hours Contract (W/ Admin, DON)]]/Table39[[#This Row],[RN Hours (w/ Admin, DON)]]</f>
        <v>0</v>
      </c>
      <c r="L53" s="3">
        <v>86.744555555555564</v>
      </c>
      <c r="M53" s="3">
        <v>0</v>
      </c>
      <c r="N53" s="4">
        <f>Table39[[#This Row],[RN Hours Contract]]/Table39[[#This Row],[RN Hours]]</f>
        <v>0</v>
      </c>
      <c r="O53" s="3">
        <v>31.194222222222212</v>
      </c>
      <c r="P53" s="3">
        <v>0</v>
      </c>
      <c r="Q53" s="4">
        <f>Table39[[#This Row],[RN Admin Hours Contract]]/Table39[[#This Row],[RN Admin Hours]]</f>
        <v>0</v>
      </c>
      <c r="R53" s="3">
        <v>0</v>
      </c>
      <c r="S53" s="3">
        <v>0</v>
      </c>
      <c r="T53" s="4">
        <v>0</v>
      </c>
      <c r="U53" s="3">
        <f>SUM(Table39[[#This Row],[LPN Hours]], Table39[[#This Row],[LPN Admin Hours]])</f>
        <v>40.327777777777776</v>
      </c>
      <c r="V53" s="3">
        <f>Table39[[#This Row],[LPN Hours Contract]]+Table39[[#This Row],[LPN Admin Hours Contract]]</f>
        <v>0</v>
      </c>
      <c r="W53" s="4">
        <f t="shared" si="4"/>
        <v>0</v>
      </c>
      <c r="X53" s="3">
        <v>36.600777777777779</v>
      </c>
      <c r="Y53" s="3">
        <v>0</v>
      </c>
      <c r="Z53" s="4">
        <f>Table39[[#This Row],[LPN Hours Contract]]/Table39[[#This Row],[LPN Hours]]</f>
        <v>0</v>
      </c>
      <c r="AA53" s="3">
        <v>3.7269999999999994</v>
      </c>
      <c r="AB53" s="3">
        <v>0</v>
      </c>
      <c r="AC53" s="4">
        <f>Table39[[#This Row],[LPN Admin Hours Contract]]/Table39[[#This Row],[LPN Admin Hours]]</f>
        <v>0</v>
      </c>
      <c r="AD53" s="3">
        <f>SUM(Table39[[#This Row],[CNA Hours]], Table39[[#This Row],[NA in Training Hours]], Table39[[#This Row],[Med Aide/Tech Hours]])</f>
        <v>165.65044444444445</v>
      </c>
      <c r="AE53" s="3">
        <f>SUM(Table39[[#This Row],[CNA Hours Contract]], Table39[[#This Row],[NA in Training Hours Contract]], Table39[[#This Row],[Med Aide/Tech Hours Contract]])</f>
        <v>0</v>
      </c>
      <c r="AF53" s="4">
        <f>Table39[[#This Row],[CNA/NA/Med Aide Contract Hours]]/Table39[[#This Row],[Total CNA, NA in Training, Med Aide/Tech Hours]]</f>
        <v>0</v>
      </c>
      <c r="AG53" s="3">
        <v>164.30844444444443</v>
      </c>
      <c r="AH53" s="3">
        <v>0</v>
      </c>
      <c r="AI53" s="4">
        <f>Table39[[#This Row],[CNA Hours Contract]]/Table39[[#This Row],[CNA Hours]]</f>
        <v>0</v>
      </c>
      <c r="AJ53" s="3">
        <v>0</v>
      </c>
      <c r="AK53" s="3">
        <v>0</v>
      </c>
      <c r="AL53" s="4">
        <v>0</v>
      </c>
      <c r="AM53" s="3">
        <v>1.3419999999999999</v>
      </c>
      <c r="AN53" s="3">
        <v>0</v>
      </c>
      <c r="AO53" s="4">
        <f>Table39[[#This Row],[Med Aide/Tech Hours Contract]]/Table39[[#This Row],[Med Aide/Tech Hours]]</f>
        <v>0</v>
      </c>
      <c r="AP53" s="1" t="s">
        <v>51</v>
      </c>
      <c r="AQ53" s="1">
        <v>5</v>
      </c>
    </row>
    <row r="54" spans="1:43" x14ac:dyDescent="0.2">
      <c r="A54" s="1" t="s">
        <v>352</v>
      </c>
      <c r="B54" s="1" t="s">
        <v>410</v>
      </c>
      <c r="C54" s="1" t="s">
        <v>779</v>
      </c>
      <c r="D54" s="1" t="s">
        <v>980</v>
      </c>
      <c r="E54" s="3">
        <v>88.433333333333337</v>
      </c>
      <c r="F54" s="3">
        <f t="shared" si="0"/>
        <v>414.68711111111111</v>
      </c>
      <c r="G54" s="3">
        <f>SUM(Table39[[#This Row],[RN Hours Contract (W/ Admin, DON)]], Table39[[#This Row],[LPN Contract Hours (w/ Admin)]], Table39[[#This Row],[CNA/NA/Med Aide Contract Hours]])</f>
        <v>9.0333333333333332</v>
      </c>
      <c r="H54" s="4">
        <f>Table39[[#This Row],[Total Contract Hours]]/Table39[[#This Row],[Total Hours Nurse Staffing]]</f>
        <v>2.1783491917869002E-2</v>
      </c>
      <c r="I54" s="3">
        <f>SUM(Table39[[#This Row],[RN Hours]], Table39[[#This Row],[RN Admin Hours]], Table39[[#This Row],[RN DON Hours]])</f>
        <v>98.254111111111115</v>
      </c>
      <c r="J54" s="3">
        <f t="shared" si="3"/>
        <v>0</v>
      </c>
      <c r="K54" s="4">
        <f>Table39[[#This Row],[RN Hours Contract (W/ Admin, DON)]]/Table39[[#This Row],[RN Hours (w/ Admin, DON)]]</f>
        <v>0</v>
      </c>
      <c r="L54" s="3">
        <v>76.934666666666672</v>
      </c>
      <c r="M54" s="3">
        <v>0</v>
      </c>
      <c r="N54" s="4">
        <f>Table39[[#This Row],[RN Hours Contract]]/Table39[[#This Row],[RN Hours]]</f>
        <v>0</v>
      </c>
      <c r="O54" s="3">
        <v>15.986111111111111</v>
      </c>
      <c r="P54" s="3">
        <v>0</v>
      </c>
      <c r="Q54" s="4">
        <f>Table39[[#This Row],[RN Admin Hours Contract]]/Table39[[#This Row],[RN Admin Hours]]</f>
        <v>0</v>
      </c>
      <c r="R54" s="3">
        <v>5.333333333333333</v>
      </c>
      <c r="S54" s="3">
        <v>0</v>
      </c>
      <c r="T54" s="4">
        <f>Table39[[#This Row],[RN DON Hours Contract]]/Table39[[#This Row],[RN DON Hours]]</f>
        <v>0</v>
      </c>
      <c r="U54" s="3">
        <f>SUM(Table39[[#This Row],[LPN Hours]], Table39[[#This Row],[LPN Admin Hours]])</f>
        <v>66.352777777777774</v>
      </c>
      <c r="V54" s="3">
        <f>Table39[[#This Row],[LPN Hours Contract]]+Table39[[#This Row],[LPN Admin Hours Contract]]</f>
        <v>1.3694444444444445</v>
      </c>
      <c r="W54" s="4">
        <f t="shared" si="4"/>
        <v>2.0638841210700382E-2</v>
      </c>
      <c r="X54" s="3">
        <v>66.352777777777774</v>
      </c>
      <c r="Y54" s="3">
        <v>1.3694444444444445</v>
      </c>
      <c r="Z54" s="4">
        <f>Table39[[#This Row],[LPN Hours Contract]]/Table39[[#This Row],[LPN Hours]]</f>
        <v>2.0638841210700382E-2</v>
      </c>
      <c r="AA54" s="3">
        <v>0</v>
      </c>
      <c r="AB54" s="3">
        <v>0</v>
      </c>
      <c r="AC54" s="4">
        <v>0</v>
      </c>
      <c r="AD54" s="3">
        <f>SUM(Table39[[#This Row],[CNA Hours]], Table39[[#This Row],[NA in Training Hours]], Table39[[#This Row],[Med Aide/Tech Hours]])</f>
        <v>250.08022222222223</v>
      </c>
      <c r="AE54" s="3">
        <f>SUM(Table39[[#This Row],[CNA Hours Contract]], Table39[[#This Row],[NA in Training Hours Contract]], Table39[[#This Row],[Med Aide/Tech Hours Contract]])</f>
        <v>7.6638888888888888</v>
      </c>
      <c r="AF54" s="4">
        <f>Table39[[#This Row],[CNA/NA/Med Aide Contract Hours]]/Table39[[#This Row],[Total CNA, NA in Training, Med Aide/Tech Hours]]</f>
        <v>3.0645721683975186E-2</v>
      </c>
      <c r="AG54" s="3">
        <v>200.39966666666669</v>
      </c>
      <c r="AH54" s="3">
        <v>7.6638888888888888</v>
      </c>
      <c r="AI54" s="4">
        <f>Table39[[#This Row],[CNA Hours Contract]]/Table39[[#This Row],[CNA Hours]]</f>
        <v>3.8243022138537593E-2</v>
      </c>
      <c r="AJ54" s="3">
        <v>8.8972222222222221</v>
      </c>
      <c r="AK54" s="3">
        <v>0</v>
      </c>
      <c r="AL54" s="4">
        <f>Table39[[#This Row],[NA in Training Hours Contract]]/Table39[[#This Row],[NA in Training Hours]]</f>
        <v>0</v>
      </c>
      <c r="AM54" s="3">
        <v>40.783333333333331</v>
      </c>
      <c r="AN54" s="3">
        <v>0</v>
      </c>
      <c r="AO54" s="4">
        <f>Table39[[#This Row],[Med Aide/Tech Hours Contract]]/Table39[[#This Row],[Med Aide/Tech Hours]]</f>
        <v>0</v>
      </c>
      <c r="AP54" s="1" t="s">
        <v>52</v>
      </c>
      <c r="AQ54" s="1">
        <v>5</v>
      </c>
    </row>
    <row r="55" spans="1:43" x14ac:dyDescent="0.2">
      <c r="A55" s="1" t="s">
        <v>352</v>
      </c>
      <c r="B55" s="1" t="s">
        <v>411</v>
      </c>
      <c r="C55" s="1" t="s">
        <v>785</v>
      </c>
      <c r="D55" s="1" t="s">
        <v>988</v>
      </c>
      <c r="E55" s="3">
        <v>28.777777777777779</v>
      </c>
      <c r="F55" s="3">
        <f t="shared" si="0"/>
        <v>119.58977777777778</v>
      </c>
      <c r="G55" s="3">
        <f>SUM(Table39[[#This Row],[RN Hours Contract (W/ Admin, DON)]], Table39[[#This Row],[LPN Contract Hours (w/ Admin)]], Table39[[#This Row],[CNA/NA/Med Aide Contract Hours]])</f>
        <v>5.5055555555555555</v>
      </c>
      <c r="H55" s="4">
        <f>Table39[[#This Row],[Total Contract Hours]]/Table39[[#This Row],[Total Hours Nurse Staffing]]</f>
        <v>4.6037007993994281E-2</v>
      </c>
      <c r="I55" s="3">
        <f>SUM(Table39[[#This Row],[RN Hours]], Table39[[#This Row],[RN Admin Hours]], Table39[[#This Row],[RN DON Hours]])</f>
        <v>24.755555555555556</v>
      </c>
      <c r="J55" s="3">
        <f t="shared" si="3"/>
        <v>0</v>
      </c>
      <c r="K55" s="4">
        <f>Table39[[#This Row],[RN Hours Contract (W/ Admin, DON)]]/Table39[[#This Row],[RN Hours (w/ Admin, DON)]]</f>
        <v>0</v>
      </c>
      <c r="L55" s="3">
        <v>8.8361111111111104</v>
      </c>
      <c r="M55" s="3">
        <v>0</v>
      </c>
      <c r="N55" s="4">
        <f>Table39[[#This Row],[RN Hours Contract]]/Table39[[#This Row],[RN Hours]]</f>
        <v>0</v>
      </c>
      <c r="O55" s="3">
        <v>10.425000000000001</v>
      </c>
      <c r="P55" s="3">
        <v>0</v>
      </c>
      <c r="Q55" s="4">
        <f>Table39[[#This Row],[RN Admin Hours Contract]]/Table39[[#This Row],[RN Admin Hours]]</f>
        <v>0</v>
      </c>
      <c r="R55" s="3">
        <v>5.4944444444444445</v>
      </c>
      <c r="S55" s="3">
        <v>0</v>
      </c>
      <c r="T55" s="4">
        <f>Table39[[#This Row],[RN DON Hours Contract]]/Table39[[#This Row],[RN DON Hours]]</f>
        <v>0</v>
      </c>
      <c r="U55" s="3">
        <f>SUM(Table39[[#This Row],[LPN Hours]], Table39[[#This Row],[LPN Admin Hours]])</f>
        <v>22.324999999999999</v>
      </c>
      <c r="V55" s="3">
        <f>Table39[[#This Row],[LPN Hours Contract]]+Table39[[#This Row],[LPN Admin Hours Contract]]</f>
        <v>0</v>
      </c>
      <c r="W55" s="4">
        <f t="shared" si="4"/>
        <v>0</v>
      </c>
      <c r="X55" s="3">
        <v>22.324999999999999</v>
      </c>
      <c r="Y55" s="3">
        <v>0</v>
      </c>
      <c r="Z55" s="4">
        <f>Table39[[#This Row],[LPN Hours Contract]]/Table39[[#This Row],[LPN Hours]]</f>
        <v>0</v>
      </c>
      <c r="AA55" s="3">
        <v>0</v>
      </c>
      <c r="AB55" s="3">
        <v>0</v>
      </c>
      <c r="AC55" s="4">
        <v>0</v>
      </c>
      <c r="AD55" s="3">
        <f>SUM(Table39[[#This Row],[CNA Hours]], Table39[[#This Row],[NA in Training Hours]], Table39[[#This Row],[Med Aide/Tech Hours]])</f>
        <v>72.50922222222222</v>
      </c>
      <c r="AE55" s="3">
        <f>SUM(Table39[[#This Row],[CNA Hours Contract]], Table39[[#This Row],[NA in Training Hours Contract]], Table39[[#This Row],[Med Aide/Tech Hours Contract]])</f>
        <v>5.5055555555555555</v>
      </c>
      <c r="AF55" s="4">
        <f>Table39[[#This Row],[CNA/NA/Med Aide Contract Hours]]/Table39[[#This Row],[Total CNA, NA in Training, Med Aide/Tech Hours]]</f>
        <v>7.5929038911525429E-2</v>
      </c>
      <c r="AG55" s="3">
        <v>57.109222222222222</v>
      </c>
      <c r="AH55" s="3">
        <v>5.5055555555555555</v>
      </c>
      <c r="AI55" s="4">
        <f>Table39[[#This Row],[CNA Hours Contract]]/Table39[[#This Row],[CNA Hours]]</f>
        <v>9.6403966668158286E-2</v>
      </c>
      <c r="AJ55" s="3">
        <v>4.7305555555555552</v>
      </c>
      <c r="AK55" s="3">
        <v>0</v>
      </c>
      <c r="AL55" s="4">
        <f>Table39[[#This Row],[NA in Training Hours Contract]]/Table39[[#This Row],[NA in Training Hours]]</f>
        <v>0</v>
      </c>
      <c r="AM55" s="3">
        <v>10.669444444444444</v>
      </c>
      <c r="AN55" s="3">
        <v>0</v>
      </c>
      <c r="AO55" s="4">
        <f>Table39[[#This Row],[Med Aide/Tech Hours Contract]]/Table39[[#This Row],[Med Aide/Tech Hours]]</f>
        <v>0</v>
      </c>
      <c r="AP55" s="1" t="s">
        <v>53</v>
      </c>
      <c r="AQ55" s="1">
        <v>5</v>
      </c>
    </row>
    <row r="56" spans="1:43" x14ac:dyDescent="0.2">
      <c r="A56" s="1" t="s">
        <v>352</v>
      </c>
      <c r="B56" s="1" t="s">
        <v>412</v>
      </c>
      <c r="C56" s="1" t="s">
        <v>786</v>
      </c>
      <c r="D56" s="1" t="s">
        <v>989</v>
      </c>
      <c r="E56" s="3">
        <v>27.477777777777778</v>
      </c>
      <c r="F56" s="3">
        <f t="shared" si="0"/>
        <v>139.06588888888888</v>
      </c>
      <c r="G56" s="3">
        <f>SUM(Table39[[#This Row],[RN Hours Contract (W/ Admin, DON)]], Table39[[#This Row],[LPN Contract Hours (w/ Admin)]], Table39[[#This Row],[CNA/NA/Med Aide Contract Hours]])</f>
        <v>42.885666666666665</v>
      </c>
      <c r="H56" s="4">
        <f>Table39[[#This Row],[Total Contract Hours]]/Table39[[#This Row],[Total Hours Nurse Staffing]]</f>
        <v>0.30838379569077168</v>
      </c>
      <c r="I56" s="3">
        <f>SUM(Table39[[#This Row],[RN Hours]], Table39[[#This Row],[RN Admin Hours]], Table39[[#This Row],[RN DON Hours]])</f>
        <v>38.465666666666671</v>
      </c>
      <c r="J56" s="3">
        <f t="shared" si="3"/>
        <v>11.969000000000001</v>
      </c>
      <c r="K56" s="4">
        <f>Table39[[#This Row],[RN Hours Contract (W/ Admin, DON)]]/Table39[[#This Row],[RN Hours (w/ Admin, DON)]]</f>
        <v>0.31116060209537511</v>
      </c>
      <c r="L56" s="3">
        <v>18.622444444444444</v>
      </c>
      <c r="M56" s="3">
        <v>6.5467777777777778</v>
      </c>
      <c r="N56" s="4">
        <f>Table39[[#This Row],[RN Hours Contract]]/Table39[[#This Row],[RN Hours]]</f>
        <v>0.35155308409207531</v>
      </c>
      <c r="O56" s="3">
        <v>14.421000000000001</v>
      </c>
      <c r="P56" s="3">
        <v>0</v>
      </c>
      <c r="Q56" s="4">
        <f>Table39[[#This Row],[RN Admin Hours Contract]]/Table39[[#This Row],[RN Admin Hours]]</f>
        <v>0</v>
      </c>
      <c r="R56" s="3">
        <v>5.4222222222222225</v>
      </c>
      <c r="S56" s="3">
        <v>5.4222222222222225</v>
      </c>
      <c r="T56" s="4">
        <f>Table39[[#This Row],[RN DON Hours Contract]]/Table39[[#This Row],[RN DON Hours]]</f>
        <v>1</v>
      </c>
      <c r="U56" s="3">
        <f>SUM(Table39[[#This Row],[LPN Hours]], Table39[[#This Row],[LPN Admin Hours]])</f>
        <v>11.705333333333334</v>
      </c>
      <c r="V56" s="3">
        <f>Table39[[#This Row],[LPN Hours Contract]]+Table39[[#This Row],[LPN Admin Hours Contract]]</f>
        <v>5.5861111111111112</v>
      </c>
      <c r="W56" s="4">
        <f t="shared" si="4"/>
        <v>0.47722785434939435</v>
      </c>
      <c r="X56" s="3">
        <v>11.705333333333334</v>
      </c>
      <c r="Y56" s="3">
        <v>5.5861111111111112</v>
      </c>
      <c r="Z56" s="4">
        <f>Table39[[#This Row],[LPN Hours Contract]]/Table39[[#This Row],[LPN Hours]]</f>
        <v>0.47722785434939435</v>
      </c>
      <c r="AA56" s="3">
        <v>0</v>
      </c>
      <c r="AB56" s="3">
        <v>0</v>
      </c>
      <c r="AC56" s="4">
        <v>0</v>
      </c>
      <c r="AD56" s="3">
        <f>SUM(Table39[[#This Row],[CNA Hours]], Table39[[#This Row],[NA in Training Hours]], Table39[[#This Row],[Med Aide/Tech Hours]])</f>
        <v>88.894888888888886</v>
      </c>
      <c r="AE56" s="3">
        <f>SUM(Table39[[#This Row],[CNA Hours Contract]], Table39[[#This Row],[NA in Training Hours Contract]], Table39[[#This Row],[Med Aide/Tech Hours Contract]])</f>
        <v>25.330555555555556</v>
      </c>
      <c r="AF56" s="4">
        <f>Table39[[#This Row],[CNA/NA/Med Aide Contract Hours]]/Table39[[#This Row],[Total CNA, NA in Training, Med Aide/Tech Hours]]</f>
        <v>0.28494951590767625</v>
      </c>
      <c r="AG56" s="3">
        <v>75.36366666666666</v>
      </c>
      <c r="AH56" s="3">
        <v>25.330555555555556</v>
      </c>
      <c r="AI56" s="4">
        <f>Table39[[#This Row],[CNA Hours Contract]]/Table39[[#This Row],[CNA Hours]]</f>
        <v>0.33611097596395556</v>
      </c>
      <c r="AJ56" s="3">
        <v>0</v>
      </c>
      <c r="AK56" s="3">
        <v>0</v>
      </c>
      <c r="AL56" s="4">
        <v>0</v>
      </c>
      <c r="AM56" s="3">
        <v>13.531222222222222</v>
      </c>
      <c r="AN56" s="3">
        <v>0</v>
      </c>
      <c r="AO56" s="4">
        <f>Table39[[#This Row],[Med Aide/Tech Hours Contract]]/Table39[[#This Row],[Med Aide/Tech Hours]]</f>
        <v>0</v>
      </c>
      <c r="AP56" s="1" t="s">
        <v>54</v>
      </c>
      <c r="AQ56" s="1">
        <v>5</v>
      </c>
    </row>
    <row r="57" spans="1:43" x14ac:dyDescent="0.2">
      <c r="A57" s="1" t="s">
        <v>352</v>
      </c>
      <c r="B57" s="1" t="s">
        <v>413</v>
      </c>
      <c r="C57" s="1" t="s">
        <v>787</v>
      </c>
      <c r="D57" s="1" t="s">
        <v>980</v>
      </c>
      <c r="E57" s="3">
        <v>59.155555555555559</v>
      </c>
      <c r="F57" s="3">
        <f t="shared" si="0"/>
        <v>217.14677777777777</v>
      </c>
      <c r="G57" s="3">
        <f>SUM(Table39[[#This Row],[RN Hours Contract (W/ Admin, DON)]], Table39[[#This Row],[LPN Contract Hours (w/ Admin)]], Table39[[#This Row],[CNA/NA/Med Aide Contract Hours]])</f>
        <v>0</v>
      </c>
      <c r="H57" s="4">
        <f>Table39[[#This Row],[Total Contract Hours]]/Table39[[#This Row],[Total Hours Nurse Staffing]]</f>
        <v>0</v>
      </c>
      <c r="I57" s="3">
        <f>SUM(Table39[[#This Row],[RN Hours]], Table39[[#This Row],[RN Admin Hours]], Table39[[#This Row],[RN DON Hours]])</f>
        <v>51.401444444444444</v>
      </c>
      <c r="J57" s="3">
        <f t="shared" si="3"/>
        <v>0</v>
      </c>
      <c r="K57" s="4">
        <f>Table39[[#This Row],[RN Hours Contract (W/ Admin, DON)]]/Table39[[#This Row],[RN Hours (w/ Admin, DON)]]</f>
        <v>0</v>
      </c>
      <c r="L57" s="3">
        <v>36.799555555555557</v>
      </c>
      <c r="M57" s="3">
        <v>0</v>
      </c>
      <c r="N57" s="4">
        <f>Table39[[#This Row],[RN Hours Contract]]/Table39[[#This Row],[RN Hours]]</f>
        <v>0</v>
      </c>
      <c r="O57" s="3">
        <v>8.9130000000000003</v>
      </c>
      <c r="P57" s="3">
        <v>0</v>
      </c>
      <c r="Q57" s="4">
        <f>Table39[[#This Row],[RN Admin Hours Contract]]/Table39[[#This Row],[RN Admin Hours]]</f>
        <v>0</v>
      </c>
      <c r="R57" s="3">
        <v>5.6888888888888891</v>
      </c>
      <c r="S57" s="3">
        <v>0</v>
      </c>
      <c r="T57" s="4">
        <f>Table39[[#This Row],[RN DON Hours Contract]]/Table39[[#This Row],[RN DON Hours]]</f>
        <v>0</v>
      </c>
      <c r="U57" s="3">
        <f>SUM(Table39[[#This Row],[LPN Hours]], Table39[[#This Row],[LPN Admin Hours]])</f>
        <v>42.356333333333332</v>
      </c>
      <c r="V57" s="3">
        <f>Table39[[#This Row],[LPN Hours Contract]]+Table39[[#This Row],[LPN Admin Hours Contract]]</f>
        <v>0</v>
      </c>
      <c r="W57" s="4">
        <f t="shared" si="4"/>
        <v>0</v>
      </c>
      <c r="X57" s="3">
        <v>42.356333333333332</v>
      </c>
      <c r="Y57" s="3">
        <v>0</v>
      </c>
      <c r="Z57" s="4">
        <f>Table39[[#This Row],[LPN Hours Contract]]/Table39[[#This Row],[LPN Hours]]</f>
        <v>0</v>
      </c>
      <c r="AA57" s="3">
        <v>0</v>
      </c>
      <c r="AB57" s="3">
        <v>0</v>
      </c>
      <c r="AC57" s="4">
        <v>0</v>
      </c>
      <c r="AD57" s="3">
        <f>SUM(Table39[[#This Row],[CNA Hours]], Table39[[#This Row],[NA in Training Hours]], Table39[[#This Row],[Med Aide/Tech Hours]])</f>
        <v>123.389</v>
      </c>
      <c r="AE57" s="3">
        <f>SUM(Table39[[#This Row],[CNA Hours Contract]], Table39[[#This Row],[NA in Training Hours Contract]], Table39[[#This Row],[Med Aide/Tech Hours Contract]])</f>
        <v>0</v>
      </c>
      <c r="AF57" s="4">
        <f>Table39[[#This Row],[CNA/NA/Med Aide Contract Hours]]/Table39[[#This Row],[Total CNA, NA in Training, Med Aide/Tech Hours]]</f>
        <v>0</v>
      </c>
      <c r="AG57" s="3">
        <v>123.389</v>
      </c>
      <c r="AH57" s="3">
        <v>0</v>
      </c>
      <c r="AI57" s="4">
        <f>Table39[[#This Row],[CNA Hours Contract]]/Table39[[#This Row],[CNA Hours]]</f>
        <v>0</v>
      </c>
      <c r="AJ57" s="3">
        <v>0</v>
      </c>
      <c r="AK57" s="3">
        <v>0</v>
      </c>
      <c r="AL57" s="4">
        <v>0</v>
      </c>
      <c r="AM57" s="3">
        <v>0</v>
      </c>
      <c r="AN57" s="3">
        <v>0</v>
      </c>
      <c r="AO57" s="4">
        <v>0</v>
      </c>
      <c r="AP57" s="1" t="s">
        <v>55</v>
      </c>
      <c r="AQ57" s="1">
        <v>5</v>
      </c>
    </row>
    <row r="58" spans="1:43" x14ac:dyDescent="0.2">
      <c r="A58" s="1" t="s">
        <v>352</v>
      </c>
      <c r="B58" s="1" t="s">
        <v>414</v>
      </c>
      <c r="C58" s="1" t="s">
        <v>764</v>
      </c>
      <c r="D58" s="1" t="s">
        <v>976</v>
      </c>
      <c r="E58" s="3">
        <v>91.1</v>
      </c>
      <c r="F58" s="3">
        <f t="shared" si="0"/>
        <v>395.81388888888887</v>
      </c>
      <c r="G58" s="3">
        <f>SUM(Table39[[#This Row],[RN Hours Contract (W/ Admin, DON)]], Table39[[#This Row],[LPN Contract Hours (w/ Admin)]], Table39[[#This Row],[CNA/NA/Med Aide Contract Hours]])</f>
        <v>0</v>
      </c>
      <c r="H58" s="4">
        <f>Table39[[#This Row],[Total Contract Hours]]/Table39[[#This Row],[Total Hours Nurse Staffing]]</f>
        <v>0</v>
      </c>
      <c r="I58" s="3">
        <f>SUM(Table39[[#This Row],[RN Hours]], Table39[[#This Row],[RN Admin Hours]], Table39[[#This Row],[RN DON Hours]])</f>
        <v>73.313888888888883</v>
      </c>
      <c r="J58" s="3">
        <f t="shared" si="3"/>
        <v>0</v>
      </c>
      <c r="K58" s="4">
        <f>Table39[[#This Row],[RN Hours Contract (W/ Admin, DON)]]/Table39[[#This Row],[RN Hours (w/ Admin, DON)]]</f>
        <v>0</v>
      </c>
      <c r="L58" s="3">
        <v>67.980555555555554</v>
      </c>
      <c r="M58" s="3">
        <v>0</v>
      </c>
      <c r="N58" s="4">
        <f>Table39[[#This Row],[RN Hours Contract]]/Table39[[#This Row],[RN Hours]]</f>
        <v>0</v>
      </c>
      <c r="O58" s="3">
        <v>0</v>
      </c>
      <c r="P58" s="3">
        <v>0</v>
      </c>
      <c r="Q58" s="4">
        <v>0</v>
      </c>
      <c r="R58" s="3">
        <v>5.333333333333333</v>
      </c>
      <c r="S58" s="3">
        <v>0</v>
      </c>
      <c r="T58" s="4">
        <f>Table39[[#This Row],[RN DON Hours Contract]]/Table39[[#This Row],[RN DON Hours]]</f>
        <v>0</v>
      </c>
      <c r="U58" s="3">
        <f>SUM(Table39[[#This Row],[LPN Hours]], Table39[[#This Row],[LPN Admin Hours]])</f>
        <v>49.333333333333336</v>
      </c>
      <c r="V58" s="3">
        <f>Table39[[#This Row],[LPN Hours Contract]]+Table39[[#This Row],[LPN Admin Hours Contract]]</f>
        <v>0</v>
      </c>
      <c r="W58" s="4">
        <f t="shared" si="4"/>
        <v>0</v>
      </c>
      <c r="X58" s="3">
        <v>44.5</v>
      </c>
      <c r="Y58" s="3">
        <v>0</v>
      </c>
      <c r="Z58" s="4">
        <f>Table39[[#This Row],[LPN Hours Contract]]/Table39[[#This Row],[LPN Hours]]</f>
        <v>0</v>
      </c>
      <c r="AA58" s="3">
        <v>4.833333333333333</v>
      </c>
      <c r="AB58" s="3">
        <v>0</v>
      </c>
      <c r="AC58" s="4">
        <f>Table39[[#This Row],[LPN Admin Hours Contract]]/Table39[[#This Row],[LPN Admin Hours]]</f>
        <v>0</v>
      </c>
      <c r="AD58" s="3">
        <f>SUM(Table39[[#This Row],[CNA Hours]], Table39[[#This Row],[NA in Training Hours]], Table39[[#This Row],[Med Aide/Tech Hours]])</f>
        <v>273.16666666666663</v>
      </c>
      <c r="AE58" s="3">
        <f>SUM(Table39[[#This Row],[CNA Hours Contract]], Table39[[#This Row],[NA in Training Hours Contract]], Table39[[#This Row],[Med Aide/Tech Hours Contract]])</f>
        <v>0</v>
      </c>
      <c r="AF58" s="4">
        <f>Table39[[#This Row],[CNA/NA/Med Aide Contract Hours]]/Table39[[#This Row],[Total CNA, NA in Training, Med Aide/Tech Hours]]</f>
        <v>0</v>
      </c>
      <c r="AG58" s="3">
        <v>181.80555555555554</v>
      </c>
      <c r="AH58" s="3">
        <v>0</v>
      </c>
      <c r="AI58" s="4">
        <f>Table39[[#This Row],[CNA Hours Contract]]/Table39[[#This Row],[CNA Hours]]</f>
        <v>0</v>
      </c>
      <c r="AJ58" s="3">
        <v>0</v>
      </c>
      <c r="AK58" s="3">
        <v>0</v>
      </c>
      <c r="AL58" s="4">
        <v>0</v>
      </c>
      <c r="AM58" s="3">
        <v>91.361111111111114</v>
      </c>
      <c r="AN58" s="3">
        <v>0</v>
      </c>
      <c r="AO58" s="4">
        <f>Table39[[#This Row],[Med Aide/Tech Hours Contract]]/Table39[[#This Row],[Med Aide/Tech Hours]]</f>
        <v>0</v>
      </c>
      <c r="AP58" s="1" t="s">
        <v>56</v>
      </c>
      <c r="AQ58" s="1">
        <v>5</v>
      </c>
    </row>
    <row r="59" spans="1:43" x14ac:dyDescent="0.2">
      <c r="A59" s="1" t="s">
        <v>352</v>
      </c>
      <c r="B59" s="1" t="s">
        <v>415</v>
      </c>
      <c r="C59" s="1" t="s">
        <v>788</v>
      </c>
      <c r="D59" s="1" t="s">
        <v>967</v>
      </c>
      <c r="E59" s="3">
        <v>31.81111111111111</v>
      </c>
      <c r="F59" s="3">
        <f t="shared" si="0"/>
        <v>160.22900000000001</v>
      </c>
      <c r="G59" s="3">
        <f>SUM(Table39[[#This Row],[RN Hours Contract (W/ Admin, DON)]], Table39[[#This Row],[LPN Contract Hours (w/ Admin)]], Table39[[#This Row],[CNA/NA/Med Aide Contract Hours]])</f>
        <v>0</v>
      </c>
      <c r="H59" s="4">
        <f>Table39[[#This Row],[Total Contract Hours]]/Table39[[#This Row],[Total Hours Nurse Staffing]]</f>
        <v>0</v>
      </c>
      <c r="I59" s="3">
        <f>SUM(Table39[[#This Row],[RN Hours]], Table39[[#This Row],[RN Admin Hours]], Table39[[#This Row],[RN DON Hours]])</f>
        <v>46.470888888888894</v>
      </c>
      <c r="J59" s="3">
        <f t="shared" si="3"/>
        <v>0</v>
      </c>
      <c r="K59" s="4">
        <f>Table39[[#This Row],[RN Hours Contract (W/ Admin, DON)]]/Table39[[#This Row],[RN Hours (w/ Admin, DON)]]</f>
        <v>0</v>
      </c>
      <c r="L59" s="3">
        <v>32.109555555555559</v>
      </c>
      <c r="M59" s="3">
        <v>0</v>
      </c>
      <c r="N59" s="4">
        <f>Table39[[#This Row],[RN Hours Contract]]/Table39[[#This Row],[RN Hours]]</f>
        <v>0</v>
      </c>
      <c r="O59" s="3">
        <v>8.8502222222222233</v>
      </c>
      <c r="P59" s="3">
        <v>0</v>
      </c>
      <c r="Q59" s="4">
        <f>Table39[[#This Row],[RN Admin Hours Contract]]/Table39[[#This Row],[RN Admin Hours]]</f>
        <v>0</v>
      </c>
      <c r="R59" s="3">
        <v>5.5111111111111111</v>
      </c>
      <c r="S59" s="3">
        <v>0</v>
      </c>
      <c r="T59" s="4">
        <f>Table39[[#This Row],[RN DON Hours Contract]]/Table39[[#This Row],[RN DON Hours]]</f>
        <v>0</v>
      </c>
      <c r="U59" s="3">
        <f>SUM(Table39[[#This Row],[LPN Hours]], Table39[[#This Row],[LPN Admin Hours]])</f>
        <v>16.119555555555557</v>
      </c>
      <c r="V59" s="3">
        <f>Table39[[#This Row],[LPN Hours Contract]]+Table39[[#This Row],[LPN Admin Hours Contract]]</f>
        <v>0</v>
      </c>
      <c r="W59" s="4">
        <f t="shared" si="4"/>
        <v>0</v>
      </c>
      <c r="X59" s="3">
        <v>16.119555555555557</v>
      </c>
      <c r="Y59" s="3">
        <v>0</v>
      </c>
      <c r="Z59" s="4">
        <f>Table39[[#This Row],[LPN Hours Contract]]/Table39[[#This Row],[LPN Hours]]</f>
        <v>0</v>
      </c>
      <c r="AA59" s="3">
        <v>0</v>
      </c>
      <c r="AB59" s="3">
        <v>0</v>
      </c>
      <c r="AC59" s="4">
        <v>0</v>
      </c>
      <c r="AD59" s="3">
        <f>SUM(Table39[[#This Row],[CNA Hours]], Table39[[#This Row],[NA in Training Hours]], Table39[[#This Row],[Med Aide/Tech Hours]])</f>
        <v>97.63855555555557</v>
      </c>
      <c r="AE59" s="3">
        <f>SUM(Table39[[#This Row],[CNA Hours Contract]], Table39[[#This Row],[NA in Training Hours Contract]], Table39[[#This Row],[Med Aide/Tech Hours Contract]])</f>
        <v>0</v>
      </c>
      <c r="AF59" s="4">
        <f>Table39[[#This Row],[CNA/NA/Med Aide Contract Hours]]/Table39[[#This Row],[Total CNA, NA in Training, Med Aide/Tech Hours]]</f>
        <v>0</v>
      </c>
      <c r="AG59" s="3">
        <v>93.562333333333342</v>
      </c>
      <c r="AH59" s="3">
        <v>0</v>
      </c>
      <c r="AI59" s="4">
        <f>Table39[[#This Row],[CNA Hours Contract]]/Table39[[#This Row],[CNA Hours]]</f>
        <v>0</v>
      </c>
      <c r="AJ59" s="3">
        <v>4.0762222222222224</v>
      </c>
      <c r="AK59" s="3">
        <v>0</v>
      </c>
      <c r="AL59" s="4">
        <f>Table39[[#This Row],[NA in Training Hours Contract]]/Table39[[#This Row],[NA in Training Hours]]</f>
        <v>0</v>
      </c>
      <c r="AM59" s="3">
        <v>0</v>
      </c>
      <c r="AN59" s="3">
        <v>0</v>
      </c>
      <c r="AO59" s="4">
        <v>0</v>
      </c>
      <c r="AP59" s="1" t="s">
        <v>57</v>
      </c>
      <c r="AQ59" s="1">
        <v>5</v>
      </c>
    </row>
    <row r="60" spans="1:43" x14ac:dyDescent="0.2">
      <c r="A60" s="1" t="s">
        <v>352</v>
      </c>
      <c r="B60" s="1" t="s">
        <v>416</v>
      </c>
      <c r="C60" s="1" t="s">
        <v>789</v>
      </c>
      <c r="D60" s="1" t="s">
        <v>990</v>
      </c>
      <c r="E60" s="3">
        <v>45.56666666666667</v>
      </c>
      <c r="F60" s="3">
        <f t="shared" si="0"/>
        <v>155.50933333333333</v>
      </c>
      <c r="G60" s="3">
        <f>SUM(Table39[[#This Row],[RN Hours Contract (W/ Admin, DON)]], Table39[[#This Row],[LPN Contract Hours (w/ Admin)]], Table39[[#This Row],[CNA/NA/Med Aide Contract Hours]])</f>
        <v>0</v>
      </c>
      <c r="H60" s="4">
        <f>Table39[[#This Row],[Total Contract Hours]]/Table39[[#This Row],[Total Hours Nurse Staffing]]</f>
        <v>0</v>
      </c>
      <c r="I60" s="3">
        <f>SUM(Table39[[#This Row],[RN Hours]], Table39[[#This Row],[RN Admin Hours]], Table39[[#This Row],[RN DON Hours]])</f>
        <v>22.95</v>
      </c>
      <c r="J60" s="3">
        <f t="shared" si="3"/>
        <v>0</v>
      </c>
      <c r="K60" s="4">
        <f>Table39[[#This Row],[RN Hours Contract (W/ Admin, DON)]]/Table39[[#This Row],[RN Hours (w/ Admin, DON)]]</f>
        <v>0</v>
      </c>
      <c r="L60" s="3">
        <v>0</v>
      </c>
      <c r="M60" s="3">
        <v>0</v>
      </c>
      <c r="N60" s="4">
        <v>0</v>
      </c>
      <c r="O60" s="3">
        <v>22.434444444444445</v>
      </c>
      <c r="P60" s="3">
        <v>0</v>
      </c>
      <c r="Q60" s="4">
        <f>Table39[[#This Row],[RN Admin Hours Contract]]/Table39[[#This Row],[RN Admin Hours]]</f>
        <v>0</v>
      </c>
      <c r="R60" s="3">
        <v>0.51555555555555566</v>
      </c>
      <c r="S60" s="3">
        <v>0</v>
      </c>
      <c r="T60" s="4">
        <f>Table39[[#This Row],[RN DON Hours Contract]]/Table39[[#This Row],[RN DON Hours]]</f>
        <v>0</v>
      </c>
      <c r="U60" s="3">
        <f>SUM(Table39[[#This Row],[LPN Hours]], Table39[[#This Row],[LPN Admin Hours]])</f>
        <v>28.206666666666667</v>
      </c>
      <c r="V60" s="3">
        <f>Table39[[#This Row],[LPN Hours Contract]]+Table39[[#This Row],[LPN Admin Hours Contract]]</f>
        <v>0</v>
      </c>
      <c r="W60" s="4">
        <f t="shared" si="4"/>
        <v>0</v>
      </c>
      <c r="X60" s="3">
        <v>28.206666666666667</v>
      </c>
      <c r="Y60" s="3">
        <v>0</v>
      </c>
      <c r="Z60" s="4">
        <f>Table39[[#This Row],[LPN Hours Contract]]/Table39[[#This Row],[LPN Hours]]</f>
        <v>0</v>
      </c>
      <c r="AA60" s="3">
        <v>0</v>
      </c>
      <c r="AB60" s="3">
        <v>0</v>
      </c>
      <c r="AC60" s="4">
        <v>0</v>
      </c>
      <c r="AD60" s="3">
        <f>SUM(Table39[[#This Row],[CNA Hours]], Table39[[#This Row],[NA in Training Hours]], Table39[[#This Row],[Med Aide/Tech Hours]])</f>
        <v>104.35266666666666</v>
      </c>
      <c r="AE60" s="3">
        <f>SUM(Table39[[#This Row],[CNA Hours Contract]], Table39[[#This Row],[NA in Training Hours Contract]], Table39[[#This Row],[Med Aide/Tech Hours Contract]])</f>
        <v>0</v>
      </c>
      <c r="AF60" s="4">
        <f>Table39[[#This Row],[CNA/NA/Med Aide Contract Hours]]/Table39[[#This Row],[Total CNA, NA in Training, Med Aide/Tech Hours]]</f>
        <v>0</v>
      </c>
      <c r="AG60" s="3">
        <v>93.804666666666662</v>
      </c>
      <c r="AH60" s="3">
        <v>0</v>
      </c>
      <c r="AI60" s="4">
        <f>Table39[[#This Row],[CNA Hours Contract]]/Table39[[#This Row],[CNA Hours]]</f>
        <v>0</v>
      </c>
      <c r="AJ60" s="3">
        <v>5.2922222222222217</v>
      </c>
      <c r="AK60" s="3">
        <v>0</v>
      </c>
      <c r="AL60" s="4">
        <f>Table39[[#This Row],[NA in Training Hours Contract]]/Table39[[#This Row],[NA in Training Hours]]</f>
        <v>0</v>
      </c>
      <c r="AM60" s="3">
        <v>5.2557777777777774</v>
      </c>
      <c r="AN60" s="3">
        <v>0</v>
      </c>
      <c r="AO60" s="4">
        <f>Table39[[#This Row],[Med Aide/Tech Hours Contract]]/Table39[[#This Row],[Med Aide/Tech Hours]]</f>
        <v>0</v>
      </c>
      <c r="AP60" s="1" t="s">
        <v>58</v>
      </c>
      <c r="AQ60" s="1">
        <v>5</v>
      </c>
    </row>
    <row r="61" spans="1:43" x14ac:dyDescent="0.2">
      <c r="A61" s="1" t="s">
        <v>352</v>
      </c>
      <c r="B61" s="1" t="s">
        <v>417</v>
      </c>
      <c r="C61" s="1" t="s">
        <v>790</v>
      </c>
      <c r="D61" s="1" t="s">
        <v>968</v>
      </c>
      <c r="E61" s="3">
        <v>43.655555555555559</v>
      </c>
      <c r="F61" s="3">
        <f t="shared" si="0"/>
        <v>202.53888888888886</v>
      </c>
      <c r="G61" s="3">
        <f>SUM(Table39[[#This Row],[RN Hours Contract (W/ Admin, DON)]], Table39[[#This Row],[LPN Contract Hours (w/ Admin)]], Table39[[#This Row],[CNA/NA/Med Aide Contract Hours]])</f>
        <v>11.097222222222221</v>
      </c>
      <c r="H61" s="4">
        <f>Table39[[#This Row],[Total Contract Hours]]/Table39[[#This Row],[Total Hours Nurse Staffing]]</f>
        <v>5.4790575198178676E-2</v>
      </c>
      <c r="I61" s="3">
        <f>SUM(Table39[[#This Row],[RN Hours]], Table39[[#This Row],[RN Admin Hours]], Table39[[#This Row],[RN DON Hours]])</f>
        <v>33.713888888888889</v>
      </c>
      <c r="J61" s="3">
        <f t="shared" si="3"/>
        <v>0</v>
      </c>
      <c r="K61" s="4">
        <f>Table39[[#This Row],[RN Hours Contract (W/ Admin, DON)]]/Table39[[#This Row],[RN Hours (w/ Admin, DON)]]</f>
        <v>0</v>
      </c>
      <c r="L61" s="3">
        <v>28.083333333333332</v>
      </c>
      <c r="M61" s="3">
        <v>0</v>
      </c>
      <c r="N61" s="4">
        <f>Table39[[#This Row],[RN Hours Contract]]/Table39[[#This Row],[RN Hours]]</f>
        <v>0</v>
      </c>
      <c r="O61" s="3">
        <v>5.6305555555555555</v>
      </c>
      <c r="P61" s="3">
        <v>0</v>
      </c>
      <c r="Q61" s="4">
        <f>Table39[[#This Row],[RN Admin Hours Contract]]/Table39[[#This Row],[RN Admin Hours]]</f>
        <v>0</v>
      </c>
      <c r="R61" s="3">
        <v>0</v>
      </c>
      <c r="S61" s="3">
        <v>0</v>
      </c>
      <c r="T61" s="4">
        <v>0</v>
      </c>
      <c r="U61" s="3">
        <f>SUM(Table39[[#This Row],[LPN Hours]], Table39[[#This Row],[LPN Admin Hours]])</f>
        <v>39.952777777777776</v>
      </c>
      <c r="V61" s="3">
        <f>Table39[[#This Row],[LPN Hours Contract]]+Table39[[#This Row],[LPN Admin Hours Contract]]</f>
        <v>0</v>
      </c>
      <c r="W61" s="4">
        <f t="shared" si="4"/>
        <v>0</v>
      </c>
      <c r="X61" s="3">
        <v>39.952777777777776</v>
      </c>
      <c r="Y61" s="3">
        <v>0</v>
      </c>
      <c r="Z61" s="4">
        <f>Table39[[#This Row],[LPN Hours Contract]]/Table39[[#This Row],[LPN Hours]]</f>
        <v>0</v>
      </c>
      <c r="AA61" s="3">
        <v>0</v>
      </c>
      <c r="AB61" s="3">
        <v>0</v>
      </c>
      <c r="AC61" s="4">
        <v>0</v>
      </c>
      <c r="AD61" s="3">
        <f>SUM(Table39[[#This Row],[CNA Hours]], Table39[[#This Row],[NA in Training Hours]], Table39[[#This Row],[Med Aide/Tech Hours]])</f>
        <v>128.87222222222221</v>
      </c>
      <c r="AE61" s="3">
        <f>SUM(Table39[[#This Row],[CNA Hours Contract]], Table39[[#This Row],[NA in Training Hours Contract]], Table39[[#This Row],[Med Aide/Tech Hours Contract]])</f>
        <v>11.097222222222221</v>
      </c>
      <c r="AF61" s="4">
        <f>Table39[[#This Row],[CNA/NA/Med Aide Contract Hours]]/Table39[[#This Row],[Total CNA, NA in Training, Med Aide/Tech Hours]]</f>
        <v>8.6110272880113817E-2</v>
      </c>
      <c r="AG61" s="3">
        <v>94.411111111111111</v>
      </c>
      <c r="AH61" s="3">
        <v>11.097222222222221</v>
      </c>
      <c r="AI61" s="4">
        <f>Table39[[#This Row],[CNA Hours Contract]]/Table39[[#This Row],[CNA Hours]]</f>
        <v>0.11754148523008119</v>
      </c>
      <c r="AJ61" s="3">
        <v>0</v>
      </c>
      <c r="AK61" s="3">
        <v>0</v>
      </c>
      <c r="AL61" s="4">
        <v>0</v>
      </c>
      <c r="AM61" s="3">
        <v>34.461111111111109</v>
      </c>
      <c r="AN61" s="3">
        <v>0</v>
      </c>
      <c r="AO61" s="4">
        <f>Table39[[#This Row],[Med Aide/Tech Hours Contract]]/Table39[[#This Row],[Med Aide/Tech Hours]]</f>
        <v>0</v>
      </c>
      <c r="AP61" s="1" t="s">
        <v>59</v>
      </c>
      <c r="AQ61" s="1">
        <v>5</v>
      </c>
    </row>
    <row r="62" spans="1:43" x14ac:dyDescent="0.2">
      <c r="A62" s="1" t="s">
        <v>352</v>
      </c>
      <c r="B62" s="1" t="s">
        <v>354</v>
      </c>
      <c r="C62" s="1" t="s">
        <v>791</v>
      </c>
      <c r="D62" s="1" t="s">
        <v>980</v>
      </c>
      <c r="E62" s="3">
        <v>47.422222222222224</v>
      </c>
      <c r="F62" s="3">
        <f t="shared" si="0"/>
        <v>228.23333333333335</v>
      </c>
      <c r="G62" s="3">
        <f>SUM(Table39[[#This Row],[RN Hours Contract (W/ Admin, DON)]], Table39[[#This Row],[LPN Contract Hours (w/ Admin)]], Table39[[#This Row],[CNA/NA/Med Aide Contract Hours]])</f>
        <v>0</v>
      </c>
      <c r="H62" s="4">
        <f>Table39[[#This Row],[Total Contract Hours]]/Table39[[#This Row],[Total Hours Nurse Staffing]]</f>
        <v>0</v>
      </c>
      <c r="I62" s="3">
        <f>SUM(Table39[[#This Row],[RN Hours]], Table39[[#This Row],[RN Admin Hours]], Table39[[#This Row],[RN DON Hours]])</f>
        <v>50.000000000000007</v>
      </c>
      <c r="J62" s="3">
        <f t="shared" si="3"/>
        <v>0</v>
      </c>
      <c r="K62" s="4">
        <f>Table39[[#This Row],[RN Hours Contract (W/ Admin, DON)]]/Table39[[#This Row],[RN Hours (w/ Admin, DON)]]</f>
        <v>0</v>
      </c>
      <c r="L62" s="3">
        <v>31.386111111111113</v>
      </c>
      <c r="M62" s="3">
        <v>0</v>
      </c>
      <c r="N62" s="4">
        <f>Table39[[#This Row],[RN Hours Contract]]/Table39[[#This Row],[RN Hours]]</f>
        <v>0</v>
      </c>
      <c r="O62" s="3">
        <v>13.191666666666666</v>
      </c>
      <c r="P62" s="3">
        <v>0</v>
      </c>
      <c r="Q62" s="4">
        <f>Table39[[#This Row],[RN Admin Hours Contract]]/Table39[[#This Row],[RN Admin Hours]]</f>
        <v>0</v>
      </c>
      <c r="R62" s="3">
        <v>5.4222222222222225</v>
      </c>
      <c r="S62" s="3">
        <v>0</v>
      </c>
      <c r="T62" s="4">
        <f>Table39[[#This Row],[RN DON Hours Contract]]/Table39[[#This Row],[RN DON Hours]]</f>
        <v>0</v>
      </c>
      <c r="U62" s="3">
        <f>SUM(Table39[[#This Row],[LPN Hours]], Table39[[#This Row],[LPN Admin Hours]])</f>
        <v>45.672222222222224</v>
      </c>
      <c r="V62" s="3">
        <f>Table39[[#This Row],[LPN Hours Contract]]+Table39[[#This Row],[LPN Admin Hours Contract]]</f>
        <v>0</v>
      </c>
      <c r="W62" s="4">
        <f t="shared" si="4"/>
        <v>0</v>
      </c>
      <c r="X62" s="3">
        <v>45.672222222222224</v>
      </c>
      <c r="Y62" s="3">
        <v>0</v>
      </c>
      <c r="Z62" s="4">
        <f>Table39[[#This Row],[LPN Hours Contract]]/Table39[[#This Row],[LPN Hours]]</f>
        <v>0</v>
      </c>
      <c r="AA62" s="3">
        <v>0</v>
      </c>
      <c r="AB62" s="3">
        <v>0</v>
      </c>
      <c r="AC62" s="4">
        <v>0</v>
      </c>
      <c r="AD62" s="3">
        <f>SUM(Table39[[#This Row],[CNA Hours]], Table39[[#This Row],[NA in Training Hours]], Table39[[#This Row],[Med Aide/Tech Hours]])</f>
        <v>132.5611111111111</v>
      </c>
      <c r="AE62" s="3">
        <f>SUM(Table39[[#This Row],[CNA Hours Contract]], Table39[[#This Row],[NA in Training Hours Contract]], Table39[[#This Row],[Med Aide/Tech Hours Contract]])</f>
        <v>0</v>
      </c>
      <c r="AF62" s="4">
        <f>Table39[[#This Row],[CNA/NA/Med Aide Contract Hours]]/Table39[[#This Row],[Total CNA, NA in Training, Med Aide/Tech Hours]]</f>
        <v>0</v>
      </c>
      <c r="AG62" s="3">
        <v>132.5611111111111</v>
      </c>
      <c r="AH62" s="3">
        <v>0</v>
      </c>
      <c r="AI62" s="4">
        <f>Table39[[#This Row],[CNA Hours Contract]]/Table39[[#This Row],[CNA Hours]]</f>
        <v>0</v>
      </c>
      <c r="AJ62" s="3">
        <v>0</v>
      </c>
      <c r="AK62" s="3">
        <v>0</v>
      </c>
      <c r="AL62" s="4">
        <v>0</v>
      </c>
      <c r="AM62" s="3">
        <v>0</v>
      </c>
      <c r="AN62" s="3">
        <v>0</v>
      </c>
      <c r="AO62" s="4">
        <v>0</v>
      </c>
      <c r="AP62" s="1" t="s">
        <v>60</v>
      </c>
      <c r="AQ62" s="1">
        <v>5</v>
      </c>
    </row>
    <row r="63" spans="1:43" x14ac:dyDescent="0.2">
      <c r="A63" s="1" t="s">
        <v>352</v>
      </c>
      <c r="B63" s="1" t="s">
        <v>418</v>
      </c>
      <c r="C63" s="1" t="s">
        <v>792</v>
      </c>
      <c r="D63" s="1" t="s">
        <v>991</v>
      </c>
      <c r="E63" s="3">
        <v>43.133333333333333</v>
      </c>
      <c r="F63" s="3">
        <f t="shared" si="0"/>
        <v>233.8461111111111</v>
      </c>
      <c r="G63" s="3">
        <f>SUM(Table39[[#This Row],[RN Hours Contract (W/ Admin, DON)]], Table39[[#This Row],[LPN Contract Hours (w/ Admin)]], Table39[[#This Row],[CNA/NA/Med Aide Contract Hours]])</f>
        <v>49.155555555555559</v>
      </c>
      <c r="H63" s="4">
        <f>Table39[[#This Row],[Total Contract Hours]]/Table39[[#This Row],[Total Hours Nurse Staffing]]</f>
        <v>0.21020471677717781</v>
      </c>
      <c r="I63" s="3">
        <f>SUM(Table39[[#This Row],[RN Hours]], Table39[[#This Row],[RN Admin Hours]], Table39[[#This Row],[RN DON Hours]])</f>
        <v>25.1</v>
      </c>
      <c r="J63" s="3">
        <f t="shared" si="3"/>
        <v>0.4</v>
      </c>
      <c r="K63" s="4">
        <f>Table39[[#This Row],[RN Hours Contract (W/ Admin, DON)]]/Table39[[#This Row],[RN Hours (w/ Admin, DON)]]</f>
        <v>1.5936254980079681E-2</v>
      </c>
      <c r="L63" s="3">
        <v>20.658333333333335</v>
      </c>
      <c r="M63" s="3">
        <v>0.4</v>
      </c>
      <c r="N63" s="4">
        <f>Table39[[#This Row],[RN Hours Contract]]/Table39[[#This Row],[RN Hours]]</f>
        <v>1.9362646228317869E-2</v>
      </c>
      <c r="O63" s="3">
        <v>0</v>
      </c>
      <c r="P63" s="3">
        <v>0</v>
      </c>
      <c r="Q63" s="4">
        <v>0</v>
      </c>
      <c r="R63" s="3">
        <v>4.4416666666666664</v>
      </c>
      <c r="S63" s="3">
        <v>0</v>
      </c>
      <c r="T63" s="4">
        <f>Table39[[#This Row],[RN DON Hours Contract]]/Table39[[#This Row],[RN DON Hours]]</f>
        <v>0</v>
      </c>
      <c r="U63" s="3">
        <f>SUM(Table39[[#This Row],[LPN Hours]], Table39[[#This Row],[LPN Admin Hours]])</f>
        <v>59.352111111111107</v>
      </c>
      <c r="V63" s="3">
        <f>Table39[[#This Row],[LPN Hours Contract]]+Table39[[#This Row],[LPN Admin Hours Contract]]</f>
        <v>4.2</v>
      </c>
      <c r="W63" s="4">
        <f t="shared" si="4"/>
        <v>7.076412146717613E-2</v>
      </c>
      <c r="X63" s="3">
        <v>59.352111111111107</v>
      </c>
      <c r="Y63" s="3">
        <v>4.2</v>
      </c>
      <c r="Z63" s="4">
        <f>Table39[[#This Row],[LPN Hours Contract]]/Table39[[#This Row],[LPN Hours]]</f>
        <v>7.076412146717613E-2</v>
      </c>
      <c r="AA63" s="3">
        <v>0</v>
      </c>
      <c r="AB63" s="3">
        <v>0</v>
      </c>
      <c r="AC63" s="4">
        <v>0</v>
      </c>
      <c r="AD63" s="3">
        <f>SUM(Table39[[#This Row],[CNA Hours]], Table39[[#This Row],[NA in Training Hours]], Table39[[#This Row],[Med Aide/Tech Hours]])</f>
        <v>149.39399999999998</v>
      </c>
      <c r="AE63" s="3">
        <f>SUM(Table39[[#This Row],[CNA Hours Contract]], Table39[[#This Row],[NA in Training Hours Contract]], Table39[[#This Row],[Med Aide/Tech Hours Contract]])</f>
        <v>44.555555555555557</v>
      </c>
      <c r="AF63" s="4">
        <f>Table39[[#This Row],[CNA/NA/Med Aide Contract Hours]]/Table39[[#This Row],[Total CNA, NA in Training, Med Aide/Tech Hours]]</f>
        <v>0.29824193445222408</v>
      </c>
      <c r="AG63" s="3">
        <v>149.39399999999998</v>
      </c>
      <c r="AH63" s="3">
        <v>44.555555555555557</v>
      </c>
      <c r="AI63" s="4">
        <f>Table39[[#This Row],[CNA Hours Contract]]/Table39[[#This Row],[CNA Hours]]</f>
        <v>0.29824193445222408</v>
      </c>
      <c r="AJ63" s="3">
        <v>0</v>
      </c>
      <c r="AK63" s="3">
        <v>0</v>
      </c>
      <c r="AL63" s="4">
        <v>0</v>
      </c>
      <c r="AM63" s="3">
        <v>0</v>
      </c>
      <c r="AN63" s="3">
        <v>0</v>
      </c>
      <c r="AO63" s="4">
        <v>0</v>
      </c>
      <c r="AP63" s="1" t="s">
        <v>61</v>
      </c>
      <c r="AQ63" s="1">
        <v>5</v>
      </c>
    </row>
    <row r="64" spans="1:43" x14ac:dyDescent="0.2">
      <c r="A64" s="1" t="s">
        <v>352</v>
      </c>
      <c r="B64" s="1" t="s">
        <v>419</v>
      </c>
      <c r="C64" s="1" t="s">
        <v>720</v>
      </c>
      <c r="D64" s="1" t="s">
        <v>982</v>
      </c>
      <c r="E64" s="3">
        <v>66.177777777777777</v>
      </c>
      <c r="F64" s="3">
        <f t="shared" si="0"/>
        <v>370.61433333333332</v>
      </c>
      <c r="G64" s="3">
        <f>SUM(Table39[[#This Row],[RN Hours Contract (W/ Admin, DON)]], Table39[[#This Row],[LPN Contract Hours (w/ Admin)]], Table39[[#This Row],[CNA/NA/Med Aide Contract Hours]])</f>
        <v>0</v>
      </c>
      <c r="H64" s="4">
        <f>Table39[[#This Row],[Total Contract Hours]]/Table39[[#This Row],[Total Hours Nurse Staffing]]</f>
        <v>0</v>
      </c>
      <c r="I64" s="3">
        <f>SUM(Table39[[#This Row],[RN Hours]], Table39[[#This Row],[RN Admin Hours]], Table39[[#This Row],[RN DON Hours]])</f>
        <v>92.47455555555554</v>
      </c>
      <c r="J64" s="3">
        <f t="shared" si="3"/>
        <v>0</v>
      </c>
      <c r="K64" s="4">
        <f>Table39[[#This Row],[RN Hours Contract (W/ Admin, DON)]]/Table39[[#This Row],[RN Hours (w/ Admin, DON)]]</f>
        <v>0</v>
      </c>
      <c r="L64" s="3">
        <v>81.541222222222217</v>
      </c>
      <c r="M64" s="3">
        <v>0</v>
      </c>
      <c r="N64" s="4">
        <f>Table39[[#This Row],[RN Hours Contract]]/Table39[[#This Row],[RN Hours]]</f>
        <v>0</v>
      </c>
      <c r="O64" s="3">
        <v>5.6888888888888891</v>
      </c>
      <c r="P64" s="3">
        <v>0</v>
      </c>
      <c r="Q64" s="4">
        <f>Table39[[#This Row],[RN Admin Hours Contract]]/Table39[[#This Row],[RN Admin Hours]]</f>
        <v>0</v>
      </c>
      <c r="R64" s="3">
        <v>5.2444444444444445</v>
      </c>
      <c r="S64" s="3">
        <v>0</v>
      </c>
      <c r="T64" s="4">
        <f>Table39[[#This Row],[RN DON Hours Contract]]/Table39[[#This Row],[RN DON Hours]]</f>
        <v>0</v>
      </c>
      <c r="U64" s="3">
        <f>SUM(Table39[[#This Row],[LPN Hours]], Table39[[#This Row],[LPN Admin Hours]])</f>
        <v>52.45</v>
      </c>
      <c r="V64" s="3">
        <f>Table39[[#This Row],[LPN Hours Contract]]+Table39[[#This Row],[LPN Admin Hours Contract]]</f>
        <v>0</v>
      </c>
      <c r="W64" s="4">
        <f t="shared" si="4"/>
        <v>0</v>
      </c>
      <c r="X64" s="3">
        <v>52.45</v>
      </c>
      <c r="Y64" s="3">
        <v>0</v>
      </c>
      <c r="Z64" s="4">
        <f>Table39[[#This Row],[LPN Hours Contract]]/Table39[[#This Row],[LPN Hours]]</f>
        <v>0</v>
      </c>
      <c r="AA64" s="3">
        <v>0</v>
      </c>
      <c r="AB64" s="3">
        <v>0</v>
      </c>
      <c r="AC64" s="4">
        <v>0</v>
      </c>
      <c r="AD64" s="3">
        <f>SUM(Table39[[#This Row],[CNA Hours]], Table39[[#This Row],[NA in Training Hours]], Table39[[#This Row],[Med Aide/Tech Hours]])</f>
        <v>225.68977777777778</v>
      </c>
      <c r="AE64" s="3">
        <f>SUM(Table39[[#This Row],[CNA Hours Contract]], Table39[[#This Row],[NA in Training Hours Contract]], Table39[[#This Row],[Med Aide/Tech Hours Contract]])</f>
        <v>0</v>
      </c>
      <c r="AF64" s="4">
        <f>Table39[[#This Row],[CNA/NA/Med Aide Contract Hours]]/Table39[[#This Row],[Total CNA, NA in Training, Med Aide/Tech Hours]]</f>
        <v>0</v>
      </c>
      <c r="AG64" s="3">
        <v>193.85922222222223</v>
      </c>
      <c r="AH64" s="3">
        <v>0</v>
      </c>
      <c r="AI64" s="4">
        <f>Table39[[#This Row],[CNA Hours Contract]]/Table39[[#This Row],[CNA Hours]]</f>
        <v>0</v>
      </c>
      <c r="AJ64" s="3">
        <v>10.058333333333334</v>
      </c>
      <c r="AK64" s="3">
        <v>0</v>
      </c>
      <c r="AL64" s="4">
        <f>Table39[[#This Row],[NA in Training Hours Contract]]/Table39[[#This Row],[NA in Training Hours]]</f>
        <v>0</v>
      </c>
      <c r="AM64" s="3">
        <v>21.772222222222222</v>
      </c>
      <c r="AN64" s="3">
        <v>0</v>
      </c>
      <c r="AO64" s="4">
        <f>Table39[[#This Row],[Med Aide/Tech Hours Contract]]/Table39[[#This Row],[Med Aide/Tech Hours]]</f>
        <v>0</v>
      </c>
      <c r="AP64" s="1" t="s">
        <v>62</v>
      </c>
      <c r="AQ64" s="1">
        <v>5</v>
      </c>
    </row>
    <row r="65" spans="1:43" x14ac:dyDescent="0.2">
      <c r="A65" s="1" t="s">
        <v>352</v>
      </c>
      <c r="B65" s="1" t="s">
        <v>420</v>
      </c>
      <c r="C65" s="1" t="s">
        <v>793</v>
      </c>
      <c r="D65" s="1" t="s">
        <v>954</v>
      </c>
      <c r="E65" s="3">
        <v>19.611111111111111</v>
      </c>
      <c r="F65" s="3">
        <f t="shared" si="0"/>
        <v>100.11999999999999</v>
      </c>
      <c r="G65" s="3">
        <f>SUM(Table39[[#This Row],[RN Hours Contract (W/ Admin, DON)]], Table39[[#This Row],[LPN Contract Hours (w/ Admin)]], Table39[[#This Row],[CNA/NA/Med Aide Contract Hours]])</f>
        <v>29.422333333333334</v>
      </c>
      <c r="H65" s="4">
        <f>Table39[[#This Row],[Total Contract Hours]]/Table39[[#This Row],[Total Hours Nurse Staffing]]</f>
        <v>0.29387068850712483</v>
      </c>
      <c r="I65" s="3">
        <f>SUM(Table39[[#This Row],[RN Hours]], Table39[[#This Row],[RN Admin Hours]], Table39[[#This Row],[RN DON Hours]])</f>
        <v>23.684333333333331</v>
      </c>
      <c r="J65" s="3">
        <f t="shared" si="3"/>
        <v>8.0801111111111119</v>
      </c>
      <c r="K65" s="4">
        <f>Table39[[#This Row],[RN Hours Contract (W/ Admin, DON)]]/Table39[[#This Row],[RN Hours (w/ Admin, DON)]]</f>
        <v>0.34115847794369469</v>
      </c>
      <c r="L65" s="3">
        <v>18.528777777777776</v>
      </c>
      <c r="M65" s="3">
        <v>4.7912222222222223</v>
      </c>
      <c r="N65" s="4">
        <f>Table39[[#This Row],[RN Hours Contract]]/Table39[[#This Row],[RN Hours]]</f>
        <v>0.25858274515918184</v>
      </c>
      <c r="O65" s="3">
        <v>0</v>
      </c>
      <c r="P65" s="3">
        <v>0</v>
      </c>
      <c r="Q65" s="4">
        <v>0</v>
      </c>
      <c r="R65" s="3">
        <v>5.1555555555555559</v>
      </c>
      <c r="S65" s="3">
        <v>3.2888888888888888</v>
      </c>
      <c r="T65" s="4">
        <f>Table39[[#This Row],[RN DON Hours Contract]]/Table39[[#This Row],[RN DON Hours]]</f>
        <v>0.63793103448275856</v>
      </c>
      <c r="U65" s="3">
        <f>SUM(Table39[[#This Row],[LPN Hours]], Table39[[#This Row],[LPN Admin Hours]])</f>
        <v>16.689666666666668</v>
      </c>
      <c r="V65" s="3">
        <f>Table39[[#This Row],[LPN Hours Contract]]+Table39[[#This Row],[LPN Admin Hours Contract]]</f>
        <v>0</v>
      </c>
      <c r="W65" s="4">
        <f t="shared" si="4"/>
        <v>0</v>
      </c>
      <c r="X65" s="3">
        <v>16.689666666666668</v>
      </c>
      <c r="Y65" s="3">
        <v>0</v>
      </c>
      <c r="Z65" s="4">
        <f>Table39[[#This Row],[LPN Hours Contract]]/Table39[[#This Row],[LPN Hours]]</f>
        <v>0</v>
      </c>
      <c r="AA65" s="3">
        <v>0</v>
      </c>
      <c r="AB65" s="3">
        <v>0</v>
      </c>
      <c r="AC65" s="4">
        <v>0</v>
      </c>
      <c r="AD65" s="3">
        <f>SUM(Table39[[#This Row],[CNA Hours]], Table39[[#This Row],[NA in Training Hours]], Table39[[#This Row],[Med Aide/Tech Hours]])</f>
        <v>59.745999999999995</v>
      </c>
      <c r="AE65" s="3">
        <f>SUM(Table39[[#This Row],[CNA Hours Contract]], Table39[[#This Row],[NA in Training Hours Contract]], Table39[[#This Row],[Med Aide/Tech Hours Contract]])</f>
        <v>21.342222222222222</v>
      </c>
      <c r="AF65" s="4">
        <f>Table39[[#This Row],[CNA/NA/Med Aide Contract Hours]]/Table39[[#This Row],[Total CNA, NA in Training, Med Aide/Tech Hours]]</f>
        <v>0.35721591775553552</v>
      </c>
      <c r="AG65" s="3">
        <v>54.25633333333333</v>
      </c>
      <c r="AH65" s="3">
        <v>21.342222222222222</v>
      </c>
      <c r="AI65" s="4">
        <f>Table39[[#This Row],[CNA Hours Contract]]/Table39[[#This Row],[CNA Hours]]</f>
        <v>0.39335909581472311</v>
      </c>
      <c r="AJ65" s="3">
        <v>0</v>
      </c>
      <c r="AK65" s="3">
        <v>0</v>
      </c>
      <c r="AL65" s="4">
        <v>0</v>
      </c>
      <c r="AM65" s="3">
        <v>5.4896666666666674</v>
      </c>
      <c r="AN65" s="3">
        <v>0</v>
      </c>
      <c r="AO65" s="4">
        <f>Table39[[#This Row],[Med Aide/Tech Hours Contract]]/Table39[[#This Row],[Med Aide/Tech Hours]]</f>
        <v>0</v>
      </c>
      <c r="AP65" s="1" t="s">
        <v>63</v>
      </c>
      <c r="AQ65" s="1">
        <v>5</v>
      </c>
    </row>
    <row r="66" spans="1:43" x14ac:dyDescent="0.2">
      <c r="A66" s="1" t="s">
        <v>352</v>
      </c>
      <c r="B66" s="1" t="s">
        <v>421</v>
      </c>
      <c r="C66" s="1" t="s">
        <v>794</v>
      </c>
      <c r="D66" s="1" t="s">
        <v>992</v>
      </c>
      <c r="E66" s="3">
        <v>39.844444444444441</v>
      </c>
      <c r="F66" s="3">
        <f t="shared" ref="F66:F129" si="5">SUM(I66,U66,AD66)</f>
        <v>175.09722222222223</v>
      </c>
      <c r="G66" s="3">
        <f>SUM(Table39[[#This Row],[RN Hours Contract (W/ Admin, DON)]], Table39[[#This Row],[LPN Contract Hours (w/ Admin)]], Table39[[#This Row],[CNA/NA/Med Aide Contract Hours]])</f>
        <v>0</v>
      </c>
      <c r="H66" s="4">
        <f>Table39[[#This Row],[Total Contract Hours]]/Table39[[#This Row],[Total Hours Nurse Staffing]]</f>
        <v>0</v>
      </c>
      <c r="I66" s="3">
        <f>SUM(Table39[[#This Row],[RN Hours]], Table39[[#This Row],[RN Admin Hours]], Table39[[#This Row],[RN DON Hours]])</f>
        <v>56.141666666666666</v>
      </c>
      <c r="J66" s="3">
        <f t="shared" si="3"/>
        <v>0</v>
      </c>
      <c r="K66" s="4">
        <f>Table39[[#This Row],[RN Hours Contract (W/ Admin, DON)]]/Table39[[#This Row],[RN Hours (w/ Admin, DON)]]</f>
        <v>0</v>
      </c>
      <c r="L66" s="3">
        <v>50.891666666666666</v>
      </c>
      <c r="M66" s="3">
        <v>0</v>
      </c>
      <c r="N66" s="4">
        <f>Table39[[#This Row],[RN Hours Contract]]/Table39[[#This Row],[RN Hours]]</f>
        <v>0</v>
      </c>
      <c r="O66" s="3">
        <v>4.8</v>
      </c>
      <c r="P66" s="3">
        <v>0</v>
      </c>
      <c r="Q66" s="4">
        <f>Table39[[#This Row],[RN Admin Hours Contract]]/Table39[[#This Row],[RN Admin Hours]]</f>
        <v>0</v>
      </c>
      <c r="R66" s="3">
        <v>0.45</v>
      </c>
      <c r="S66" s="3">
        <v>0</v>
      </c>
      <c r="T66" s="4">
        <f>Table39[[#This Row],[RN DON Hours Contract]]/Table39[[#This Row],[RN DON Hours]]</f>
        <v>0</v>
      </c>
      <c r="U66" s="3">
        <f>SUM(Table39[[#This Row],[LPN Hours]], Table39[[#This Row],[LPN Admin Hours]])</f>
        <v>21.669444444444444</v>
      </c>
      <c r="V66" s="3">
        <f>Table39[[#This Row],[LPN Hours Contract]]+Table39[[#This Row],[LPN Admin Hours Contract]]</f>
        <v>0</v>
      </c>
      <c r="W66" s="4">
        <f t="shared" si="4"/>
        <v>0</v>
      </c>
      <c r="X66" s="3">
        <v>21.669444444444444</v>
      </c>
      <c r="Y66" s="3">
        <v>0</v>
      </c>
      <c r="Z66" s="4">
        <f>Table39[[#This Row],[LPN Hours Contract]]/Table39[[#This Row],[LPN Hours]]</f>
        <v>0</v>
      </c>
      <c r="AA66" s="3">
        <v>0</v>
      </c>
      <c r="AB66" s="3">
        <v>0</v>
      </c>
      <c r="AC66" s="4">
        <v>0</v>
      </c>
      <c r="AD66" s="3">
        <f>SUM(Table39[[#This Row],[CNA Hours]], Table39[[#This Row],[NA in Training Hours]], Table39[[#This Row],[Med Aide/Tech Hours]])</f>
        <v>97.286111111111111</v>
      </c>
      <c r="AE66" s="3">
        <f>SUM(Table39[[#This Row],[CNA Hours Contract]], Table39[[#This Row],[NA in Training Hours Contract]], Table39[[#This Row],[Med Aide/Tech Hours Contract]])</f>
        <v>0</v>
      </c>
      <c r="AF66" s="4">
        <f>Table39[[#This Row],[CNA/NA/Med Aide Contract Hours]]/Table39[[#This Row],[Total CNA, NA in Training, Med Aide/Tech Hours]]</f>
        <v>0</v>
      </c>
      <c r="AG66" s="3">
        <v>97.286111111111111</v>
      </c>
      <c r="AH66" s="3">
        <v>0</v>
      </c>
      <c r="AI66" s="4">
        <f>Table39[[#This Row],[CNA Hours Contract]]/Table39[[#This Row],[CNA Hours]]</f>
        <v>0</v>
      </c>
      <c r="AJ66" s="3">
        <v>0</v>
      </c>
      <c r="AK66" s="3">
        <v>0</v>
      </c>
      <c r="AL66" s="4">
        <v>0</v>
      </c>
      <c r="AM66" s="3">
        <v>0</v>
      </c>
      <c r="AN66" s="3">
        <v>0</v>
      </c>
      <c r="AO66" s="4">
        <v>0</v>
      </c>
      <c r="AP66" s="1" t="s">
        <v>64</v>
      </c>
      <c r="AQ66" s="1">
        <v>5</v>
      </c>
    </row>
    <row r="67" spans="1:43" x14ac:dyDescent="0.2">
      <c r="A67" s="1" t="s">
        <v>352</v>
      </c>
      <c r="B67" s="1" t="s">
        <v>422</v>
      </c>
      <c r="C67" s="1" t="s">
        <v>795</v>
      </c>
      <c r="D67" s="1" t="s">
        <v>993</v>
      </c>
      <c r="E67" s="3">
        <v>34.022222222222226</v>
      </c>
      <c r="F67" s="3">
        <f t="shared" si="5"/>
        <v>169.625</v>
      </c>
      <c r="G67" s="3">
        <f>SUM(Table39[[#This Row],[RN Hours Contract (W/ Admin, DON)]], Table39[[#This Row],[LPN Contract Hours (w/ Admin)]], Table39[[#This Row],[CNA/NA/Med Aide Contract Hours]])</f>
        <v>8.094444444444445</v>
      </c>
      <c r="H67" s="4">
        <f>Table39[[#This Row],[Total Contract Hours]]/Table39[[#This Row],[Total Hours Nurse Staffing]]</f>
        <v>4.7719643003357085E-2</v>
      </c>
      <c r="I67" s="3">
        <f>SUM(Table39[[#This Row],[RN Hours]], Table39[[#This Row],[RN Admin Hours]], Table39[[#This Row],[RN DON Hours]])</f>
        <v>44.419444444444437</v>
      </c>
      <c r="J67" s="3">
        <f t="shared" si="3"/>
        <v>3.1888888888888891</v>
      </c>
      <c r="K67" s="4">
        <f>Table39[[#This Row],[RN Hours Contract (W/ Admin, DON)]]/Table39[[#This Row],[RN Hours (w/ Admin, DON)]]</f>
        <v>7.1790382089925595E-2</v>
      </c>
      <c r="L67" s="3">
        <v>28.752777777777776</v>
      </c>
      <c r="M67" s="3">
        <v>3.1888888888888891</v>
      </c>
      <c r="N67" s="4">
        <f>Table39[[#This Row],[RN Hours Contract]]/Table39[[#This Row],[RN Hours]]</f>
        <v>0.11090715872862526</v>
      </c>
      <c r="O67" s="3">
        <v>10.777777777777779</v>
      </c>
      <c r="P67" s="3">
        <v>0</v>
      </c>
      <c r="Q67" s="4">
        <f>Table39[[#This Row],[RN Admin Hours Contract]]/Table39[[#This Row],[RN Admin Hours]]</f>
        <v>0</v>
      </c>
      <c r="R67" s="3">
        <v>4.8888888888888893</v>
      </c>
      <c r="S67" s="3">
        <v>0</v>
      </c>
      <c r="T67" s="4">
        <f>Table39[[#This Row],[RN DON Hours Contract]]/Table39[[#This Row],[RN DON Hours]]</f>
        <v>0</v>
      </c>
      <c r="U67" s="3">
        <f>SUM(Table39[[#This Row],[LPN Hours]], Table39[[#This Row],[LPN Admin Hours]])</f>
        <v>15.597222222222221</v>
      </c>
      <c r="V67" s="3">
        <f>Table39[[#This Row],[LPN Hours Contract]]+Table39[[#This Row],[LPN Admin Hours Contract]]</f>
        <v>0</v>
      </c>
      <c r="W67" s="4">
        <f t="shared" si="4"/>
        <v>0</v>
      </c>
      <c r="X67" s="3">
        <v>15.597222222222221</v>
      </c>
      <c r="Y67" s="3">
        <v>0</v>
      </c>
      <c r="Z67" s="4">
        <f>Table39[[#This Row],[LPN Hours Contract]]/Table39[[#This Row],[LPN Hours]]</f>
        <v>0</v>
      </c>
      <c r="AA67" s="3">
        <v>0</v>
      </c>
      <c r="AB67" s="3">
        <v>0</v>
      </c>
      <c r="AC67" s="4">
        <v>0</v>
      </c>
      <c r="AD67" s="3">
        <f>SUM(Table39[[#This Row],[CNA Hours]], Table39[[#This Row],[NA in Training Hours]], Table39[[#This Row],[Med Aide/Tech Hours]])</f>
        <v>109.60833333333333</v>
      </c>
      <c r="AE67" s="3">
        <f>SUM(Table39[[#This Row],[CNA Hours Contract]], Table39[[#This Row],[NA in Training Hours Contract]], Table39[[#This Row],[Med Aide/Tech Hours Contract]])</f>
        <v>4.9055555555555559</v>
      </c>
      <c r="AF67" s="4">
        <f>Table39[[#This Row],[CNA/NA/Med Aide Contract Hours]]/Table39[[#This Row],[Total CNA, NA in Training, Med Aide/Tech Hours]]</f>
        <v>4.4755315644086267E-2</v>
      </c>
      <c r="AG67" s="3">
        <v>85.322222222222223</v>
      </c>
      <c r="AH67" s="3">
        <v>4.9055555555555559</v>
      </c>
      <c r="AI67" s="4">
        <f>Table39[[#This Row],[CNA Hours Contract]]/Table39[[#This Row],[CNA Hours]]</f>
        <v>5.7494465425185576E-2</v>
      </c>
      <c r="AJ67" s="3">
        <v>0</v>
      </c>
      <c r="AK67" s="3">
        <v>0</v>
      </c>
      <c r="AL67" s="4">
        <v>0</v>
      </c>
      <c r="AM67" s="3">
        <v>24.286111111111111</v>
      </c>
      <c r="AN67" s="3">
        <v>0</v>
      </c>
      <c r="AO67" s="4">
        <f>Table39[[#This Row],[Med Aide/Tech Hours Contract]]/Table39[[#This Row],[Med Aide/Tech Hours]]</f>
        <v>0</v>
      </c>
      <c r="AP67" s="1" t="s">
        <v>65</v>
      </c>
      <c r="AQ67" s="1">
        <v>5</v>
      </c>
    </row>
    <row r="68" spans="1:43" x14ac:dyDescent="0.2">
      <c r="A68" s="1" t="s">
        <v>352</v>
      </c>
      <c r="B68" s="1" t="s">
        <v>423</v>
      </c>
      <c r="C68" s="1" t="s">
        <v>754</v>
      </c>
      <c r="D68" s="1" t="s">
        <v>982</v>
      </c>
      <c r="E68" s="3">
        <v>48.511111111111113</v>
      </c>
      <c r="F68" s="3">
        <f t="shared" si="5"/>
        <v>209.49488888888888</v>
      </c>
      <c r="G68" s="3">
        <f>SUM(Table39[[#This Row],[RN Hours Contract (W/ Admin, DON)]], Table39[[#This Row],[LPN Contract Hours (w/ Admin)]], Table39[[#This Row],[CNA/NA/Med Aide Contract Hours]])</f>
        <v>25.452777777777776</v>
      </c>
      <c r="H68" s="4">
        <f>Table39[[#This Row],[Total Contract Hours]]/Table39[[#This Row],[Total Hours Nurse Staffing]]</f>
        <v>0.12149593678763841</v>
      </c>
      <c r="I68" s="3">
        <f>SUM(Table39[[#This Row],[RN Hours]], Table39[[#This Row],[RN Admin Hours]], Table39[[#This Row],[RN DON Hours]])</f>
        <v>48.99955555555556</v>
      </c>
      <c r="J68" s="3">
        <f t="shared" si="3"/>
        <v>5.4333333333333336</v>
      </c>
      <c r="K68" s="4">
        <f>Table39[[#This Row],[RN Hours Contract (W/ Admin, DON)]]/Table39[[#This Row],[RN Hours (w/ Admin, DON)]]</f>
        <v>0.1108853595043946</v>
      </c>
      <c r="L68" s="3">
        <v>32.905111111111111</v>
      </c>
      <c r="M68" s="3">
        <v>5.4333333333333336</v>
      </c>
      <c r="N68" s="4">
        <f>Table39[[#This Row],[RN Hours Contract]]/Table39[[#This Row],[RN Hours]]</f>
        <v>0.16512125775799774</v>
      </c>
      <c r="O68" s="3">
        <v>10.761111111111111</v>
      </c>
      <c r="P68" s="3">
        <v>0</v>
      </c>
      <c r="Q68" s="4">
        <f>Table39[[#This Row],[RN Admin Hours Contract]]/Table39[[#This Row],[RN Admin Hours]]</f>
        <v>0</v>
      </c>
      <c r="R68" s="3">
        <v>5.333333333333333</v>
      </c>
      <c r="S68" s="3">
        <v>0</v>
      </c>
      <c r="T68" s="4">
        <f>Table39[[#This Row],[RN DON Hours Contract]]/Table39[[#This Row],[RN DON Hours]]</f>
        <v>0</v>
      </c>
      <c r="U68" s="3">
        <f>SUM(Table39[[#This Row],[LPN Hours]], Table39[[#This Row],[LPN Admin Hours]])</f>
        <v>55.491999999999997</v>
      </c>
      <c r="V68" s="3">
        <f>Table39[[#This Row],[LPN Hours Contract]]+Table39[[#This Row],[LPN Admin Hours Contract]]</f>
        <v>9.8166666666666664</v>
      </c>
      <c r="W68" s="4">
        <f t="shared" si="4"/>
        <v>0.17690237631850839</v>
      </c>
      <c r="X68" s="3">
        <v>55.491999999999997</v>
      </c>
      <c r="Y68" s="3">
        <v>9.8166666666666664</v>
      </c>
      <c r="Z68" s="4">
        <f>Table39[[#This Row],[LPN Hours Contract]]/Table39[[#This Row],[LPN Hours]]</f>
        <v>0.17690237631850839</v>
      </c>
      <c r="AA68" s="3">
        <v>0</v>
      </c>
      <c r="AB68" s="3">
        <v>0</v>
      </c>
      <c r="AC68" s="4">
        <v>0</v>
      </c>
      <c r="AD68" s="3">
        <f>SUM(Table39[[#This Row],[CNA Hours]], Table39[[#This Row],[NA in Training Hours]], Table39[[#This Row],[Med Aide/Tech Hours]])</f>
        <v>105.00333333333333</v>
      </c>
      <c r="AE68" s="3">
        <f>SUM(Table39[[#This Row],[CNA Hours Contract]], Table39[[#This Row],[NA in Training Hours Contract]], Table39[[#This Row],[Med Aide/Tech Hours Contract]])</f>
        <v>10.202777777777778</v>
      </c>
      <c r="AF68" s="4">
        <f>Table39[[#This Row],[CNA/NA/Med Aide Contract Hours]]/Table39[[#This Row],[Total CNA, NA in Training, Med Aide/Tech Hours]]</f>
        <v>9.7166227527168456E-2</v>
      </c>
      <c r="AG68" s="3">
        <v>97.051111111111112</v>
      </c>
      <c r="AH68" s="3">
        <v>10.202777777777778</v>
      </c>
      <c r="AI68" s="4">
        <f>Table39[[#This Row],[CNA Hours Contract]]/Table39[[#This Row],[CNA Hours]]</f>
        <v>0.10512788221555652</v>
      </c>
      <c r="AJ68" s="3">
        <v>0</v>
      </c>
      <c r="AK68" s="3">
        <v>0</v>
      </c>
      <c r="AL68" s="4">
        <v>0</v>
      </c>
      <c r="AM68" s="3">
        <v>7.9522222222222219</v>
      </c>
      <c r="AN68" s="3">
        <v>0</v>
      </c>
      <c r="AO68" s="4">
        <f>Table39[[#This Row],[Med Aide/Tech Hours Contract]]/Table39[[#This Row],[Med Aide/Tech Hours]]</f>
        <v>0</v>
      </c>
      <c r="AP68" s="1" t="s">
        <v>66</v>
      </c>
      <c r="AQ68" s="1">
        <v>5</v>
      </c>
    </row>
    <row r="69" spans="1:43" x14ac:dyDescent="0.2">
      <c r="A69" s="1" t="s">
        <v>352</v>
      </c>
      <c r="B69" s="1" t="s">
        <v>424</v>
      </c>
      <c r="C69" s="1" t="s">
        <v>745</v>
      </c>
      <c r="D69" s="1" t="s">
        <v>973</v>
      </c>
      <c r="E69" s="3">
        <v>78.611111111111114</v>
      </c>
      <c r="F69" s="3">
        <f t="shared" si="5"/>
        <v>318.71655555555549</v>
      </c>
      <c r="G69" s="3">
        <f>SUM(Table39[[#This Row],[RN Hours Contract (W/ Admin, DON)]], Table39[[#This Row],[LPN Contract Hours (w/ Admin)]], Table39[[#This Row],[CNA/NA/Med Aide Contract Hours]])</f>
        <v>71.716666666666669</v>
      </c>
      <c r="H69" s="4">
        <f>Table39[[#This Row],[Total Contract Hours]]/Table39[[#This Row],[Total Hours Nurse Staffing]]</f>
        <v>0.22501707368686011</v>
      </c>
      <c r="I69" s="3">
        <f>SUM(Table39[[#This Row],[RN Hours]], Table39[[#This Row],[RN Admin Hours]], Table39[[#This Row],[RN DON Hours]])</f>
        <v>94.027111111111111</v>
      </c>
      <c r="J69" s="3">
        <f t="shared" si="3"/>
        <v>33.361111111111114</v>
      </c>
      <c r="K69" s="4">
        <f>Table39[[#This Row],[RN Hours Contract (W/ Admin, DON)]]/Table39[[#This Row],[RN Hours (w/ Admin, DON)]]</f>
        <v>0.35480310643266011</v>
      </c>
      <c r="L69" s="3">
        <v>81.503888888888895</v>
      </c>
      <c r="M69" s="3">
        <v>24.1</v>
      </c>
      <c r="N69" s="4">
        <f>Table39[[#This Row],[RN Hours Contract]]/Table39[[#This Row],[RN Hours]]</f>
        <v>0.29569141213439032</v>
      </c>
      <c r="O69" s="3">
        <v>7.3676666666666657</v>
      </c>
      <c r="P69" s="3">
        <v>4.1055555555555552</v>
      </c>
      <c r="Q69" s="4">
        <f>Table39[[#This Row],[RN Admin Hours Contract]]/Table39[[#This Row],[RN Admin Hours]]</f>
        <v>0.55723959040250948</v>
      </c>
      <c r="R69" s="3">
        <v>5.1555555555555559</v>
      </c>
      <c r="S69" s="3">
        <v>5.1555555555555559</v>
      </c>
      <c r="T69" s="4">
        <f>Table39[[#This Row],[RN DON Hours Contract]]/Table39[[#This Row],[RN DON Hours]]</f>
        <v>1</v>
      </c>
      <c r="U69" s="3">
        <f>SUM(Table39[[#This Row],[LPN Hours]], Table39[[#This Row],[LPN Admin Hours]])</f>
        <v>46.037333333333329</v>
      </c>
      <c r="V69" s="3">
        <f>Table39[[#This Row],[LPN Hours Contract]]+Table39[[#This Row],[LPN Admin Hours Contract]]</f>
        <v>19.572222222222223</v>
      </c>
      <c r="W69" s="4">
        <f t="shared" si="4"/>
        <v>0.42513805220883538</v>
      </c>
      <c r="X69" s="3">
        <v>46.037333333333329</v>
      </c>
      <c r="Y69" s="3">
        <v>19.572222222222223</v>
      </c>
      <c r="Z69" s="4">
        <f>Table39[[#This Row],[LPN Hours Contract]]/Table39[[#This Row],[LPN Hours]]</f>
        <v>0.42513805220883538</v>
      </c>
      <c r="AA69" s="3">
        <v>0</v>
      </c>
      <c r="AB69" s="3">
        <v>0</v>
      </c>
      <c r="AC69" s="4">
        <v>0</v>
      </c>
      <c r="AD69" s="3">
        <f>SUM(Table39[[#This Row],[CNA Hours]], Table39[[#This Row],[NA in Training Hours]], Table39[[#This Row],[Med Aide/Tech Hours]])</f>
        <v>178.65211111111108</v>
      </c>
      <c r="AE69" s="3">
        <f>SUM(Table39[[#This Row],[CNA Hours Contract]], Table39[[#This Row],[NA in Training Hours Contract]], Table39[[#This Row],[Med Aide/Tech Hours Contract]])</f>
        <v>18.783333333333335</v>
      </c>
      <c r="AF69" s="4">
        <f>Table39[[#This Row],[CNA/NA/Med Aide Contract Hours]]/Table39[[#This Row],[Total CNA, NA in Training, Med Aide/Tech Hours]]</f>
        <v>0.10513916245664295</v>
      </c>
      <c r="AG69" s="3">
        <v>161.25788888888889</v>
      </c>
      <c r="AH69" s="3">
        <v>18.783333333333335</v>
      </c>
      <c r="AI69" s="4">
        <f>Table39[[#This Row],[CNA Hours Contract]]/Table39[[#This Row],[CNA Hours]]</f>
        <v>0.11648008951844563</v>
      </c>
      <c r="AJ69" s="3">
        <v>0.12611111111111112</v>
      </c>
      <c r="AK69" s="3">
        <v>0</v>
      </c>
      <c r="AL69" s="4">
        <f>Table39[[#This Row],[NA in Training Hours Contract]]/Table39[[#This Row],[NA in Training Hours]]</f>
        <v>0</v>
      </c>
      <c r="AM69" s="3">
        <v>17.268111111111111</v>
      </c>
      <c r="AN69" s="3">
        <v>0</v>
      </c>
      <c r="AO69" s="4">
        <f>Table39[[#This Row],[Med Aide/Tech Hours Contract]]/Table39[[#This Row],[Med Aide/Tech Hours]]</f>
        <v>0</v>
      </c>
      <c r="AP69" s="1" t="s">
        <v>67</v>
      </c>
      <c r="AQ69" s="1">
        <v>5</v>
      </c>
    </row>
    <row r="70" spans="1:43" x14ac:dyDescent="0.2">
      <c r="A70" s="1" t="s">
        <v>352</v>
      </c>
      <c r="B70" s="1" t="s">
        <v>425</v>
      </c>
      <c r="C70" s="1" t="s">
        <v>796</v>
      </c>
      <c r="D70" s="1" t="s">
        <v>994</v>
      </c>
      <c r="E70" s="3">
        <v>76.044444444444451</v>
      </c>
      <c r="F70" s="3">
        <f t="shared" si="5"/>
        <v>306.89588888888886</v>
      </c>
      <c r="G70" s="3">
        <f>SUM(Table39[[#This Row],[RN Hours Contract (W/ Admin, DON)]], Table39[[#This Row],[LPN Contract Hours (w/ Admin)]], Table39[[#This Row],[CNA/NA/Med Aide Contract Hours]])</f>
        <v>4.1527777777777777</v>
      </c>
      <c r="H70" s="4">
        <f>Table39[[#This Row],[Total Contract Hours]]/Table39[[#This Row],[Total Hours Nurse Staffing]]</f>
        <v>1.3531552321579921E-2</v>
      </c>
      <c r="I70" s="3">
        <f>SUM(Table39[[#This Row],[RN Hours]], Table39[[#This Row],[RN Admin Hours]], Table39[[#This Row],[RN DON Hours]])</f>
        <v>68.329444444444434</v>
      </c>
      <c r="J70" s="3">
        <f t="shared" si="3"/>
        <v>0.34722222222222221</v>
      </c>
      <c r="K70" s="4">
        <f>Table39[[#This Row],[RN Hours Contract (W/ Admin, DON)]]/Table39[[#This Row],[RN Hours (w/ Admin, DON)]]</f>
        <v>5.0815900091875157E-3</v>
      </c>
      <c r="L70" s="3">
        <v>37.589999999999996</v>
      </c>
      <c r="M70" s="3">
        <v>0.34722222222222221</v>
      </c>
      <c r="N70" s="4">
        <f>Table39[[#This Row],[RN Hours Contract]]/Table39[[#This Row],[RN Hours]]</f>
        <v>9.2370902426768351E-3</v>
      </c>
      <c r="O70" s="3">
        <v>25.491666666666667</v>
      </c>
      <c r="P70" s="3">
        <v>0</v>
      </c>
      <c r="Q70" s="4">
        <f>Table39[[#This Row],[RN Admin Hours Contract]]/Table39[[#This Row],[RN Admin Hours]]</f>
        <v>0</v>
      </c>
      <c r="R70" s="3">
        <v>5.2477777777777765</v>
      </c>
      <c r="S70" s="3">
        <v>0</v>
      </c>
      <c r="T70" s="4">
        <f>Table39[[#This Row],[RN DON Hours Contract]]/Table39[[#This Row],[RN DON Hours]]</f>
        <v>0</v>
      </c>
      <c r="U70" s="3">
        <f>SUM(Table39[[#This Row],[LPN Hours]], Table39[[#This Row],[LPN Admin Hours]])</f>
        <v>66.2</v>
      </c>
      <c r="V70" s="3">
        <f>Table39[[#This Row],[LPN Hours Contract]]+Table39[[#This Row],[LPN Admin Hours Contract]]</f>
        <v>0.82222222222222219</v>
      </c>
      <c r="W70" s="4">
        <f t="shared" si="4"/>
        <v>1.2420275260154413E-2</v>
      </c>
      <c r="X70" s="3">
        <v>61.347222222222221</v>
      </c>
      <c r="Y70" s="3">
        <v>0.82222222222222219</v>
      </c>
      <c r="Z70" s="4">
        <f>Table39[[#This Row],[LPN Hours Contract]]/Table39[[#This Row],[LPN Hours]]</f>
        <v>1.340276205569391E-2</v>
      </c>
      <c r="AA70" s="3">
        <v>4.8527777777777779</v>
      </c>
      <c r="AB70" s="3">
        <v>0</v>
      </c>
      <c r="AC70" s="4">
        <f>Table39[[#This Row],[LPN Admin Hours Contract]]/Table39[[#This Row],[LPN Admin Hours]]</f>
        <v>0</v>
      </c>
      <c r="AD70" s="3">
        <f>SUM(Table39[[#This Row],[CNA Hours]], Table39[[#This Row],[NA in Training Hours]], Table39[[#This Row],[Med Aide/Tech Hours]])</f>
        <v>172.36644444444443</v>
      </c>
      <c r="AE70" s="3">
        <f>SUM(Table39[[#This Row],[CNA Hours Contract]], Table39[[#This Row],[NA in Training Hours Contract]], Table39[[#This Row],[Med Aide/Tech Hours Contract]])</f>
        <v>2.9833333333333334</v>
      </c>
      <c r="AF70" s="4">
        <f>Table39[[#This Row],[CNA/NA/Med Aide Contract Hours]]/Table39[[#This Row],[Total CNA, NA in Training, Med Aide/Tech Hours]]</f>
        <v>1.7308086518515464E-2</v>
      </c>
      <c r="AG70" s="3">
        <v>153.52199999999999</v>
      </c>
      <c r="AH70" s="3">
        <v>2.9833333333333334</v>
      </c>
      <c r="AI70" s="4">
        <f>Table39[[#This Row],[CNA Hours Contract]]/Table39[[#This Row],[CNA Hours]]</f>
        <v>1.9432611178419597E-2</v>
      </c>
      <c r="AJ70" s="3">
        <v>8.844444444444445</v>
      </c>
      <c r="AK70" s="3">
        <v>0</v>
      </c>
      <c r="AL70" s="4">
        <f>Table39[[#This Row],[NA in Training Hours Contract]]/Table39[[#This Row],[NA in Training Hours]]</f>
        <v>0</v>
      </c>
      <c r="AM70" s="3">
        <v>10</v>
      </c>
      <c r="AN70" s="3">
        <v>0</v>
      </c>
      <c r="AO70" s="4">
        <f>Table39[[#This Row],[Med Aide/Tech Hours Contract]]/Table39[[#This Row],[Med Aide/Tech Hours]]</f>
        <v>0</v>
      </c>
      <c r="AP70" s="1" t="s">
        <v>68</v>
      </c>
      <c r="AQ70" s="1">
        <v>5</v>
      </c>
    </row>
    <row r="71" spans="1:43" x14ac:dyDescent="0.2">
      <c r="A71" s="1" t="s">
        <v>352</v>
      </c>
      <c r="B71" s="1" t="s">
        <v>426</v>
      </c>
      <c r="C71" s="1" t="s">
        <v>779</v>
      </c>
      <c r="D71" s="1" t="s">
        <v>980</v>
      </c>
      <c r="E71" s="3">
        <v>46.844444444444441</v>
      </c>
      <c r="F71" s="3">
        <f t="shared" si="5"/>
        <v>182.83966666666669</v>
      </c>
      <c r="G71" s="3">
        <f>SUM(Table39[[#This Row],[RN Hours Contract (W/ Admin, DON)]], Table39[[#This Row],[LPN Contract Hours (w/ Admin)]], Table39[[#This Row],[CNA/NA/Med Aide Contract Hours]])</f>
        <v>0</v>
      </c>
      <c r="H71" s="4">
        <f>Table39[[#This Row],[Total Contract Hours]]/Table39[[#This Row],[Total Hours Nurse Staffing]]</f>
        <v>0</v>
      </c>
      <c r="I71" s="3">
        <f>SUM(Table39[[#This Row],[RN Hours]], Table39[[#This Row],[RN Admin Hours]], Table39[[#This Row],[RN DON Hours]])</f>
        <v>40.159111111111116</v>
      </c>
      <c r="J71" s="3">
        <f t="shared" si="3"/>
        <v>0</v>
      </c>
      <c r="K71" s="4">
        <f>Table39[[#This Row],[RN Hours Contract (W/ Admin, DON)]]/Table39[[#This Row],[RN Hours (w/ Admin, DON)]]</f>
        <v>0</v>
      </c>
      <c r="L71" s="3">
        <v>28.959111111111113</v>
      </c>
      <c r="M71" s="3">
        <v>0</v>
      </c>
      <c r="N71" s="4">
        <f>Table39[[#This Row],[RN Hours Contract]]/Table39[[#This Row],[RN Hours]]</f>
        <v>0</v>
      </c>
      <c r="O71" s="3">
        <v>5.5111111111111111</v>
      </c>
      <c r="P71" s="3">
        <v>0</v>
      </c>
      <c r="Q71" s="4">
        <f>Table39[[#This Row],[RN Admin Hours Contract]]/Table39[[#This Row],[RN Admin Hours]]</f>
        <v>0</v>
      </c>
      <c r="R71" s="3">
        <v>5.6888888888888891</v>
      </c>
      <c r="S71" s="3">
        <v>0</v>
      </c>
      <c r="T71" s="4">
        <f>Table39[[#This Row],[RN DON Hours Contract]]/Table39[[#This Row],[RN DON Hours]]</f>
        <v>0</v>
      </c>
      <c r="U71" s="3">
        <f>SUM(Table39[[#This Row],[LPN Hours]], Table39[[#This Row],[LPN Admin Hours]])</f>
        <v>25.422222222222221</v>
      </c>
      <c r="V71" s="3">
        <f>Table39[[#This Row],[LPN Hours Contract]]+Table39[[#This Row],[LPN Admin Hours Contract]]</f>
        <v>0</v>
      </c>
      <c r="W71" s="4">
        <f t="shared" si="4"/>
        <v>0</v>
      </c>
      <c r="X71" s="3">
        <v>25.422222222222221</v>
      </c>
      <c r="Y71" s="3">
        <v>0</v>
      </c>
      <c r="Z71" s="4">
        <f>Table39[[#This Row],[LPN Hours Contract]]/Table39[[#This Row],[LPN Hours]]</f>
        <v>0</v>
      </c>
      <c r="AA71" s="3">
        <v>0</v>
      </c>
      <c r="AB71" s="3">
        <v>0</v>
      </c>
      <c r="AC71" s="4">
        <v>0</v>
      </c>
      <c r="AD71" s="3">
        <f>SUM(Table39[[#This Row],[CNA Hours]], Table39[[#This Row],[NA in Training Hours]], Table39[[#This Row],[Med Aide/Tech Hours]])</f>
        <v>117.25833333333334</v>
      </c>
      <c r="AE71" s="3">
        <f>SUM(Table39[[#This Row],[CNA Hours Contract]], Table39[[#This Row],[NA in Training Hours Contract]], Table39[[#This Row],[Med Aide/Tech Hours Contract]])</f>
        <v>0</v>
      </c>
      <c r="AF71" s="4">
        <f>Table39[[#This Row],[CNA/NA/Med Aide Contract Hours]]/Table39[[#This Row],[Total CNA, NA in Training, Med Aide/Tech Hours]]</f>
        <v>0</v>
      </c>
      <c r="AG71" s="3">
        <v>113.43055555555556</v>
      </c>
      <c r="AH71" s="3">
        <v>0</v>
      </c>
      <c r="AI71" s="4">
        <f>Table39[[#This Row],[CNA Hours Contract]]/Table39[[#This Row],[CNA Hours]]</f>
        <v>0</v>
      </c>
      <c r="AJ71" s="3">
        <v>0</v>
      </c>
      <c r="AK71" s="3">
        <v>0</v>
      </c>
      <c r="AL71" s="4">
        <v>0</v>
      </c>
      <c r="AM71" s="3">
        <v>3.8277777777777779</v>
      </c>
      <c r="AN71" s="3">
        <v>0</v>
      </c>
      <c r="AO71" s="4">
        <f>Table39[[#This Row],[Med Aide/Tech Hours Contract]]/Table39[[#This Row],[Med Aide/Tech Hours]]</f>
        <v>0</v>
      </c>
      <c r="AP71" s="1" t="s">
        <v>69</v>
      </c>
      <c r="AQ71" s="1">
        <v>5</v>
      </c>
    </row>
    <row r="72" spans="1:43" x14ac:dyDescent="0.2">
      <c r="A72" s="1" t="s">
        <v>352</v>
      </c>
      <c r="B72" s="1" t="s">
        <v>427</v>
      </c>
      <c r="C72" s="1" t="s">
        <v>797</v>
      </c>
      <c r="D72" s="1" t="s">
        <v>969</v>
      </c>
      <c r="E72" s="3">
        <v>62.755555555555553</v>
      </c>
      <c r="F72" s="3">
        <f t="shared" si="5"/>
        <v>254.73888888888888</v>
      </c>
      <c r="G72" s="3">
        <f>SUM(Table39[[#This Row],[RN Hours Contract (W/ Admin, DON)]], Table39[[#This Row],[LPN Contract Hours (w/ Admin)]], Table39[[#This Row],[CNA/NA/Med Aide Contract Hours]])</f>
        <v>23.947222222222223</v>
      </c>
      <c r="H72" s="4">
        <f>Table39[[#This Row],[Total Contract Hours]]/Table39[[#This Row],[Total Hours Nurse Staffing]]</f>
        <v>9.400693520598434E-2</v>
      </c>
      <c r="I72" s="3">
        <f>SUM(Table39[[#This Row],[RN Hours]], Table39[[#This Row],[RN Admin Hours]], Table39[[#This Row],[RN DON Hours]])</f>
        <v>44.655555555555559</v>
      </c>
      <c r="J72" s="3">
        <f t="shared" si="3"/>
        <v>3.2833333333333332</v>
      </c>
      <c r="K72" s="4">
        <f>Table39[[#This Row],[RN Hours Contract (W/ Admin, DON)]]/Table39[[#This Row],[RN Hours (w/ Admin, DON)]]</f>
        <v>7.352575267479472E-2</v>
      </c>
      <c r="L72" s="3">
        <v>24.555555555555557</v>
      </c>
      <c r="M72" s="3">
        <v>3.2833333333333332</v>
      </c>
      <c r="N72" s="4">
        <f>Table39[[#This Row],[RN Hours Contract]]/Table39[[#This Row],[RN Hours]]</f>
        <v>0.133710407239819</v>
      </c>
      <c r="O72" s="3">
        <v>14.766666666666667</v>
      </c>
      <c r="P72" s="3">
        <v>0</v>
      </c>
      <c r="Q72" s="4">
        <f>Table39[[#This Row],[RN Admin Hours Contract]]/Table39[[#This Row],[RN Admin Hours]]</f>
        <v>0</v>
      </c>
      <c r="R72" s="3">
        <v>5.333333333333333</v>
      </c>
      <c r="S72" s="3">
        <v>0</v>
      </c>
      <c r="T72" s="4">
        <f>Table39[[#This Row],[RN DON Hours Contract]]/Table39[[#This Row],[RN DON Hours]]</f>
        <v>0</v>
      </c>
      <c r="U72" s="3">
        <f>SUM(Table39[[#This Row],[LPN Hours]], Table39[[#This Row],[LPN Admin Hours]])</f>
        <v>44.966666666666669</v>
      </c>
      <c r="V72" s="3">
        <f>Table39[[#This Row],[LPN Hours Contract]]+Table39[[#This Row],[LPN Admin Hours Contract]]</f>
        <v>5.2972222222222225</v>
      </c>
      <c r="W72" s="4">
        <f t="shared" si="4"/>
        <v>0.117803311094638</v>
      </c>
      <c r="X72" s="3">
        <v>44.966666666666669</v>
      </c>
      <c r="Y72" s="3">
        <v>5.2972222222222225</v>
      </c>
      <c r="Z72" s="4">
        <f>Table39[[#This Row],[LPN Hours Contract]]/Table39[[#This Row],[LPN Hours]]</f>
        <v>0.117803311094638</v>
      </c>
      <c r="AA72" s="3">
        <v>0</v>
      </c>
      <c r="AB72" s="3">
        <v>0</v>
      </c>
      <c r="AC72" s="4">
        <v>0</v>
      </c>
      <c r="AD72" s="3">
        <f>SUM(Table39[[#This Row],[CNA Hours]], Table39[[#This Row],[NA in Training Hours]], Table39[[#This Row],[Med Aide/Tech Hours]])</f>
        <v>165.11666666666665</v>
      </c>
      <c r="AE72" s="3">
        <f>SUM(Table39[[#This Row],[CNA Hours Contract]], Table39[[#This Row],[NA in Training Hours Contract]], Table39[[#This Row],[Med Aide/Tech Hours Contract]])</f>
        <v>15.366666666666667</v>
      </c>
      <c r="AF72" s="4">
        <f>Table39[[#This Row],[CNA/NA/Med Aide Contract Hours]]/Table39[[#This Row],[Total CNA, NA in Training, Med Aide/Tech Hours]]</f>
        <v>9.3065509235893823E-2</v>
      </c>
      <c r="AG72" s="3">
        <v>143.5361111111111</v>
      </c>
      <c r="AH72" s="3">
        <v>15.366666666666667</v>
      </c>
      <c r="AI72" s="4">
        <f>Table39[[#This Row],[CNA Hours Contract]]/Table39[[#This Row],[CNA Hours]]</f>
        <v>0.10705784452228438</v>
      </c>
      <c r="AJ72" s="3">
        <v>0</v>
      </c>
      <c r="AK72" s="3">
        <v>0</v>
      </c>
      <c r="AL72" s="4">
        <v>0</v>
      </c>
      <c r="AM72" s="3">
        <v>21.580555555555556</v>
      </c>
      <c r="AN72" s="3">
        <v>0</v>
      </c>
      <c r="AO72" s="4">
        <f>Table39[[#This Row],[Med Aide/Tech Hours Contract]]/Table39[[#This Row],[Med Aide/Tech Hours]]</f>
        <v>0</v>
      </c>
      <c r="AP72" s="1" t="s">
        <v>70</v>
      </c>
      <c r="AQ72" s="1">
        <v>5</v>
      </c>
    </row>
    <row r="73" spans="1:43" x14ac:dyDescent="0.2">
      <c r="A73" s="1" t="s">
        <v>352</v>
      </c>
      <c r="B73" s="1" t="s">
        <v>428</v>
      </c>
      <c r="C73" s="1" t="s">
        <v>735</v>
      </c>
      <c r="D73" s="1" t="s">
        <v>995</v>
      </c>
      <c r="E73" s="3">
        <v>56.266666666666666</v>
      </c>
      <c r="F73" s="3">
        <f t="shared" si="5"/>
        <v>265.25</v>
      </c>
      <c r="G73" s="3">
        <f>SUM(Table39[[#This Row],[RN Hours Contract (W/ Admin, DON)]], Table39[[#This Row],[LPN Contract Hours (w/ Admin)]], Table39[[#This Row],[CNA/NA/Med Aide Contract Hours]])</f>
        <v>5.9555555555555557</v>
      </c>
      <c r="H73" s="4">
        <f>Table39[[#This Row],[Total Contract Hours]]/Table39[[#This Row],[Total Hours Nurse Staffing]]</f>
        <v>2.2452612839040736E-2</v>
      </c>
      <c r="I73" s="3">
        <f>SUM(Table39[[#This Row],[RN Hours]], Table39[[#This Row],[RN Admin Hours]], Table39[[#This Row],[RN DON Hours]])</f>
        <v>65.858333333333334</v>
      </c>
      <c r="J73" s="3">
        <f t="shared" si="3"/>
        <v>4.5333333333333332</v>
      </c>
      <c r="K73" s="4">
        <f>Table39[[#This Row],[RN Hours Contract (W/ Admin, DON)]]/Table39[[#This Row],[RN Hours (w/ Admin, DON)]]</f>
        <v>6.8834619764646332E-2</v>
      </c>
      <c r="L73" s="3">
        <v>53.888888888888886</v>
      </c>
      <c r="M73" s="3">
        <v>4.5333333333333332</v>
      </c>
      <c r="N73" s="4">
        <f>Table39[[#This Row],[RN Hours Contract]]/Table39[[#This Row],[RN Hours]]</f>
        <v>8.4123711340206186E-2</v>
      </c>
      <c r="O73" s="3">
        <v>6.3694444444444445</v>
      </c>
      <c r="P73" s="3">
        <v>0</v>
      </c>
      <c r="Q73" s="4">
        <f>Table39[[#This Row],[RN Admin Hours Contract]]/Table39[[#This Row],[RN Admin Hours]]</f>
        <v>0</v>
      </c>
      <c r="R73" s="3">
        <v>5.6</v>
      </c>
      <c r="S73" s="3">
        <v>0</v>
      </c>
      <c r="T73" s="4">
        <f>Table39[[#This Row],[RN DON Hours Contract]]/Table39[[#This Row],[RN DON Hours]]</f>
        <v>0</v>
      </c>
      <c r="U73" s="3">
        <f>SUM(Table39[[#This Row],[LPN Hours]], Table39[[#This Row],[LPN Admin Hours]])</f>
        <v>25.952777777777779</v>
      </c>
      <c r="V73" s="3">
        <f>Table39[[#This Row],[LPN Hours Contract]]+Table39[[#This Row],[LPN Admin Hours Contract]]</f>
        <v>0</v>
      </c>
      <c r="W73" s="4">
        <f t="shared" si="4"/>
        <v>0</v>
      </c>
      <c r="X73" s="3">
        <v>25.952777777777779</v>
      </c>
      <c r="Y73" s="3">
        <v>0</v>
      </c>
      <c r="Z73" s="4">
        <f>Table39[[#This Row],[LPN Hours Contract]]/Table39[[#This Row],[LPN Hours]]</f>
        <v>0</v>
      </c>
      <c r="AA73" s="3">
        <v>0</v>
      </c>
      <c r="AB73" s="3">
        <v>0</v>
      </c>
      <c r="AC73" s="4">
        <v>0</v>
      </c>
      <c r="AD73" s="3">
        <f>SUM(Table39[[#This Row],[CNA Hours]], Table39[[#This Row],[NA in Training Hours]], Table39[[#This Row],[Med Aide/Tech Hours]])</f>
        <v>173.4388888888889</v>
      </c>
      <c r="AE73" s="3">
        <f>SUM(Table39[[#This Row],[CNA Hours Contract]], Table39[[#This Row],[NA in Training Hours Contract]], Table39[[#This Row],[Med Aide/Tech Hours Contract]])</f>
        <v>1.4222222222222223</v>
      </c>
      <c r="AF73" s="4">
        <f>Table39[[#This Row],[CNA/NA/Med Aide Contract Hours]]/Table39[[#This Row],[Total CNA, NA in Training, Med Aide/Tech Hours]]</f>
        <v>8.2001345334571894E-3</v>
      </c>
      <c r="AG73" s="3">
        <v>156.1888888888889</v>
      </c>
      <c r="AH73" s="3">
        <v>1.4222222222222223</v>
      </c>
      <c r="AI73" s="4">
        <f>Table39[[#This Row],[CNA Hours Contract]]/Table39[[#This Row],[CNA Hours]]</f>
        <v>9.1057835953617418E-3</v>
      </c>
      <c r="AJ73" s="3">
        <v>7.3583333333333334</v>
      </c>
      <c r="AK73" s="3">
        <v>0</v>
      </c>
      <c r="AL73" s="4">
        <f>Table39[[#This Row],[NA in Training Hours Contract]]/Table39[[#This Row],[NA in Training Hours]]</f>
        <v>0</v>
      </c>
      <c r="AM73" s="3">
        <v>9.8916666666666675</v>
      </c>
      <c r="AN73" s="3">
        <v>0</v>
      </c>
      <c r="AO73" s="4">
        <f>Table39[[#This Row],[Med Aide/Tech Hours Contract]]/Table39[[#This Row],[Med Aide/Tech Hours]]</f>
        <v>0</v>
      </c>
      <c r="AP73" s="1" t="s">
        <v>71</v>
      </c>
      <c r="AQ73" s="1">
        <v>5</v>
      </c>
    </row>
    <row r="74" spans="1:43" x14ac:dyDescent="0.2">
      <c r="A74" s="1" t="s">
        <v>352</v>
      </c>
      <c r="B74" s="1" t="s">
        <v>429</v>
      </c>
      <c r="C74" s="1" t="s">
        <v>704</v>
      </c>
      <c r="D74" s="1" t="s">
        <v>977</v>
      </c>
      <c r="E74" s="3">
        <v>88.477777777777774</v>
      </c>
      <c r="F74" s="3">
        <f t="shared" si="5"/>
        <v>369.74944444444441</v>
      </c>
      <c r="G74" s="3">
        <f>SUM(Table39[[#This Row],[RN Hours Contract (W/ Admin, DON)]], Table39[[#This Row],[LPN Contract Hours (w/ Admin)]], Table39[[#This Row],[CNA/NA/Med Aide Contract Hours]])</f>
        <v>0</v>
      </c>
      <c r="H74" s="4">
        <f>Table39[[#This Row],[Total Contract Hours]]/Table39[[#This Row],[Total Hours Nurse Staffing]]</f>
        <v>0</v>
      </c>
      <c r="I74" s="3">
        <f>SUM(Table39[[#This Row],[RN Hours]], Table39[[#This Row],[RN Admin Hours]], Table39[[#This Row],[RN DON Hours]])</f>
        <v>93.138333333333335</v>
      </c>
      <c r="J74" s="3">
        <f t="shared" si="3"/>
        <v>0</v>
      </c>
      <c r="K74" s="4">
        <f>Table39[[#This Row],[RN Hours Contract (W/ Admin, DON)]]/Table39[[#This Row],[RN Hours (w/ Admin, DON)]]</f>
        <v>0</v>
      </c>
      <c r="L74" s="3">
        <v>74.222222222222229</v>
      </c>
      <c r="M74" s="3">
        <v>0</v>
      </c>
      <c r="N74" s="4">
        <f>Table39[[#This Row],[RN Hours Contract]]/Table39[[#This Row],[RN Hours]]</f>
        <v>0</v>
      </c>
      <c r="O74" s="3">
        <v>15.360555555555553</v>
      </c>
      <c r="P74" s="3">
        <v>0</v>
      </c>
      <c r="Q74" s="4">
        <f>Table39[[#This Row],[RN Admin Hours Contract]]/Table39[[#This Row],[RN Admin Hours]]</f>
        <v>0</v>
      </c>
      <c r="R74" s="3">
        <v>3.5555555555555554</v>
      </c>
      <c r="S74" s="3">
        <v>0</v>
      </c>
      <c r="T74" s="4">
        <f>Table39[[#This Row],[RN DON Hours Contract]]/Table39[[#This Row],[RN DON Hours]]</f>
        <v>0</v>
      </c>
      <c r="U74" s="3">
        <f>SUM(Table39[[#This Row],[LPN Hours]], Table39[[#This Row],[LPN Admin Hours]])</f>
        <v>39.163888888888891</v>
      </c>
      <c r="V74" s="3">
        <f>Table39[[#This Row],[LPN Hours Contract]]+Table39[[#This Row],[LPN Admin Hours Contract]]</f>
        <v>0</v>
      </c>
      <c r="W74" s="4">
        <f t="shared" si="4"/>
        <v>0</v>
      </c>
      <c r="X74" s="3">
        <v>39.163888888888891</v>
      </c>
      <c r="Y74" s="3">
        <v>0</v>
      </c>
      <c r="Z74" s="4">
        <f>Table39[[#This Row],[LPN Hours Contract]]/Table39[[#This Row],[LPN Hours]]</f>
        <v>0</v>
      </c>
      <c r="AA74" s="3">
        <v>0</v>
      </c>
      <c r="AB74" s="3">
        <v>0</v>
      </c>
      <c r="AC74" s="4">
        <v>0</v>
      </c>
      <c r="AD74" s="3">
        <f>SUM(Table39[[#This Row],[CNA Hours]], Table39[[#This Row],[NA in Training Hours]], Table39[[#This Row],[Med Aide/Tech Hours]])</f>
        <v>237.44722222222222</v>
      </c>
      <c r="AE74" s="3">
        <f>SUM(Table39[[#This Row],[CNA Hours Contract]], Table39[[#This Row],[NA in Training Hours Contract]], Table39[[#This Row],[Med Aide/Tech Hours Contract]])</f>
        <v>0</v>
      </c>
      <c r="AF74" s="4">
        <f>Table39[[#This Row],[CNA/NA/Med Aide Contract Hours]]/Table39[[#This Row],[Total CNA, NA in Training, Med Aide/Tech Hours]]</f>
        <v>0</v>
      </c>
      <c r="AG74" s="3">
        <v>220.36388888888888</v>
      </c>
      <c r="AH74" s="3">
        <v>0</v>
      </c>
      <c r="AI74" s="4">
        <f>Table39[[#This Row],[CNA Hours Contract]]/Table39[[#This Row],[CNA Hours]]</f>
        <v>0</v>
      </c>
      <c r="AJ74" s="3">
        <v>0</v>
      </c>
      <c r="AK74" s="3">
        <v>0</v>
      </c>
      <c r="AL74" s="4">
        <v>0</v>
      </c>
      <c r="AM74" s="3">
        <v>17.083333333333332</v>
      </c>
      <c r="AN74" s="3">
        <v>0</v>
      </c>
      <c r="AO74" s="4">
        <f>Table39[[#This Row],[Med Aide/Tech Hours Contract]]/Table39[[#This Row],[Med Aide/Tech Hours]]</f>
        <v>0</v>
      </c>
      <c r="AP74" s="1" t="s">
        <v>72</v>
      </c>
      <c r="AQ74" s="1">
        <v>5</v>
      </c>
    </row>
    <row r="75" spans="1:43" x14ac:dyDescent="0.2">
      <c r="A75" s="1" t="s">
        <v>352</v>
      </c>
      <c r="B75" s="1" t="s">
        <v>430</v>
      </c>
      <c r="C75" s="1" t="s">
        <v>798</v>
      </c>
      <c r="D75" s="1" t="s">
        <v>982</v>
      </c>
      <c r="E75" s="3">
        <v>111.06666666666666</v>
      </c>
      <c r="F75" s="3">
        <f t="shared" si="5"/>
        <v>560.85888888888894</v>
      </c>
      <c r="G75" s="3">
        <f>SUM(Table39[[#This Row],[RN Hours Contract (W/ Admin, DON)]], Table39[[#This Row],[LPN Contract Hours (w/ Admin)]], Table39[[#This Row],[CNA/NA/Med Aide Contract Hours]])</f>
        <v>42.364444444444445</v>
      </c>
      <c r="H75" s="4">
        <f>Table39[[#This Row],[Total Contract Hours]]/Table39[[#This Row],[Total Hours Nurse Staffing]]</f>
        <v>7.5534943430017057E-2</v>
      </c>
      <c r="I75" s="3">
        <f>SUM(Table39[[#This Row],[RN Hours]], Table39[[#This Row],[RN Admin Hours]], Table39[[#This Row],[RN DON Hours]])</f>
        <v>177.44699999999997</v>
      </c>
      <c r="J75" s="3">
        <f t="shared" si="3"/>
        <v>13.083111111111112</v>
      </c>
      <c r="K75" s="4">
        <f>Table39[[#This Row],[RN Hours Contract (W/ Admin, DON)]]/Table39[[#This Row],[RN Hours (w/ Admin, DON)]]</f>
        <v>7.3729683291975143E-2</v>
      </c>
      <c r="L75" s="3">
        <v>121.43033333333332</v>
      </c>
      <c r="M75" s="3">
        <v>13.083111111111112</v>
      </c>
      <c r="N75" s="4">
        <f>Table39[[#This Row],[RN Hours Contract]]/Table39[[#This Row],[RN Hours]]</f>
        <v>0.1077417046628474</v>
      </c>
      <c r="O75" s="3">
        <v>50.594444444444441</v>
      </c>
      <c r="P75" s="3">
        <v>0</v>
      </c>
      <c r="Q75" s="4">
        <f>Table39[[#This Row],[RN Admin Hours Contract]]/Table39[[#This Row],[RN Admin Hours]]</f>
        <v>0</v>
      </c>
      <c r="R75" s="3">
        <v>5.4222222222222225</v>
      </c>
      <c r="S75" s="3">
        <v>0</v>
      </c>
      <c r="T75" s="4">
        <f>Table39[[#This Row],[RN DON Hours Contract]]/Table39[[#This Row],[RN DON Hours]]</f>
        <v>0</v>
      </c>
      <c r="U75" s="3">
        <f>SUM(Table39[[#This Row],[LPN Hours]], Table39[[#This Row],[LPN Admin Hours]])</f>
        <v>63.125</v>
      </c>
      <c r="V75" s="3">
        <f>Table39[[#This Row],[LPN Hours Contract]]+Table39[[#This Row],[LPN Admin Hours Contract]]</f>
        <v>1.5833333333333333</v>
      </c>
      <c r="W75" s="4">
        <f t="shared" si="4"/>
        <v>2.5082508250825083E-2</v>
      </c>
      <c r="X75" s="3">
        <v>57.730555555555554</v>
      </c>
      <c r="Y75" s="3">
        <v>1.5833333333333333</v>
      </c>
      <c r="Z75" s="4">
        <f>Table39[[#This Row],[LPN Hours Contract]]/Table39[[#This Row],[LPN Hours]]</f>
        <v>2.7426261848626281E-2</v>
      </c>
      <c r="AA75" s="3">
        <v>5.3944444444444448</v>
      </c>
      <c r="AB75" s="3">
        <v>0</v>
      </c>
      <c r="AC75" s="4">
        <f>Table39[[#This Row],[LPN Admin Hours Contract]]/Table39[[#This Row],[LPN Admin Hours]]</f>
        <v>0</v>
      </c>
      <c r="AD75" s="3">
        <f>SUM(Table39[[#This Row],[CNA Hours]], Table39[[#This Row],[NA in Training Hours]], Table39[[#This Row],[Med Aide/Tech Hours]])</f>
        <v>320.28688888888894</v>
      </c>
      <c r="AE75" s="3">
        <f>SUM(Table39[[#This Row],[CNA Hours Contract]], Table39[[#This Row],[NA in Training Hours Contract]], Table39[[#This Row],[Med Aide/Tech Hours Contract]])</f>
        <v>27.697999999999997</v>
      </c>
      <c r="AF75" s="4">
        <f>Table39[[#This Row],[CNA/NA/Med Aide Contract Hours]]/Table39[[#This Row],[Total CNA, NA in Training, Med Aide/Tech Hours]]</f>
        <v>8.6478719425848047E-2</v>
      </c>
      <c r="AG75" s="3">
        <v>281.86666666666667</v>
      </c>
      <c r="AH75" s="3">
        <v>3.4833333333333334</v>
      </c>
      <c r="AI75" s="4">
        <f>Table39[[#This Row],[CNA Hours Contract]]/Table39[[#This Row],[CNA Hours]]</f>
        <v>1.2358088930936612E-2</v>
      </c>
      <c r="AJ75" s="3">
        <v>24.214666666666663</v>
      </c>
      <c r="AK75" s="3">
        <v>24.214666666666663</v>
      </c>
      <c r="AL75" s="4">
        <f>Table39[[#This Row],[NA in Training Hours Contract]]/Table39[[#This Row],[NA in Training Hours]]</f>
        <v>1</v>
      </c>
      <c r="AM75" s="3">
        <v>14.205555555555556</v>
      </c>
      <c r="AN75" s="3">
        <v>0</v>
      </c>
      <c r="AO75" s="4">
        <f>Table39[[#This Row],[Med Aide/Tech Hours Contract]]/Table39[[#This Row],[Med Aide/Tech Hours]]</f>
        <v>0</v>
      </c>
      <c r="AP75" s="1" t="s">
        <v>73</v>
      </c>
      <c r="AQ75" s="1">
        <v>5</v>
      </c>
    </row>
    <row r="76" spans="1:43" x14ac:dyDescent="0.2">
      <c r="A76" s="1" t="s">
        <v>352</v>
      </c>
      <c r="B76" s="1" t="s">
        <v>357</v>
      </c>
      <c r="C76" s="1" t="s">
        <v>799</v>
      </c>
      <c r="D76" s="1" t="s">
        <v>996</v>
      </c>
      <c r="E76" s="3">
        <v>49.033333333333331</v>
      </c>
      <c r="F76" s="3">
        <f t="shared" si="5"/>
        <v>170.83055555555555</v>
      </c>
      <c r="G76" s="3">
        <f>SUM(Table39[[#This Row],[RN Hours Contract (W/ Admin, DON)]], Table39[[#This Row],[LPN Contract Hours (w/ Admin)]], Table39[[#This Row],[CNA/NA/Med Aide Contract Hours]])</f>
        <v>0</v>
      </c>
      <c r="H76" s="4">
        <f>Table39[[#This Row],[Total Contract Hours]]/Table39[[#This Row],[Total Hours Nurse Staffing]]</f>
        <v>0</v>
      </c>
      <c r="I76" s="3">
        <f>SUM(Table39[[#This Row],[RN Hours]], Table39[[#This Row],[RN Admin Hours]], Table39[[#This Row],[RN DON Hours]])</f>
        <v>32.611111111111114</v>
      </c>
      <c r="J76" s="3">
        <f t="shared" si="3"/>
        <v>0</v>
      </c>
      <c r="K76" s="4">
        <f>Table39[[#This Row],[RN Hours Contract (W/ Admin, DON)]]/Table39[[#This Row],[RN Hours (w/ Admin, DON)]]</f>
        <v>0</v>
      </c>
      <c r="L76" s="3">
        <v>0</v>
      </c>
      <c r="M76" s="3">
        <v>0</v>
      </c>
      <c r="N76" s="4">
        <v>0</v>
      </c>
      <c r="O76" s="3">
        <v>27.35</v>
      </c>
      <c r="P76" s="3">
        <v>0</v>
      </c>
      <c r="Q76" s="4">
        <f>Table39[[#This Row],[RN Admin Hours Contract]]/Table39[[#This Row],[RN Admin Hours]]</f>
        <v>0</v>
      </c>
      <c r="R76" s="3">
        <v>5.2611111111111111</v>
      </c>
      <c r="S76" s="3">
        <v>0</v>
      </c>
      <c r="T76" s="4">
        <f>Table39[[#This Row],[RN DON Hours Contract]]/Table39[[#This Row],[RN DON Hours]]</f>
        <v>0</v>
      </c>
      <c r="U76" s="3">
        <f>SUM(Table39[[#This Row],[LPN Hours]], Table39[[#This Row],[LPN Admin Hours]])</f>
        <v>35.44166666666667</v>
      </c>
      <c r="V76" s="3">
        <f>Table39[[#This Row],[LPN Hours Contract]]+Table39[[#This Row],[LPN Admin Hours Contract]]</f>
        <v>0</v>
      </c>
      <c r="W76" s="4">
        <f t="shared" si="4"/>
        <v>0</v>
      </c>
      <c r="X76" s="3">
        <v>0</v>
      </c>
      <c r="Y76" s="3">
        <v>0</v>
      </c>
      <c r="Z76" s="4">
        <v>0</v>
      </c>
      <c r="AA76" s="3">
        <v>35.44166666666667</v>
      </c>
      <c r="AB76" s="3">
        <v>0</v>
      </c>
      <c r="AC76" s="4">
        <f>Table39[[#This Row],[LPN Admin Hours Contract]]/Table39[[#This Row],[LPN Admin Hours]]</f>
        <v>0</v>
      </c>
      <c r="AD76" s="3">
        <f>SUM(Table39[[#This Row],[CNA Hours]], Table39[[#This Row],[NA in Training Hours]], Table39[[#This Row],[Med Aide/Tech Hours]])</f>
        <v>102.77777777777777</v>
      </c>
      <c r="AE76" s="3">
        <f>SUM(Table39[[#This Row],[CNA Hours Contract]], Table39[[#This Row],[NA in Training Hours Contract]], Table39[[#This Row],[Med Aide/Tech Hours Contract]])</f>
        <v>0</v>
      </c>
      <c r="AF76" s="4">
        <f>Table39[[#This Row],[CNA/NA/Med Aide Contract Hours]]/Table39[[#This Row],[Total CNA, NA in Training, Med Aide/Tech Hours]]</f>
        <v>0</v>
      </c>
      <c r="AG76" s="3">
        <v>102.77777777777777</v>
      </c>
      <c r="AH76" s="3">
        <v>0</v>
      </c>
      <c r="AI76" s="4">
        <f>Table39[[#This Row],[CNA Hours Contract]]/Table39[[#This Row],[CNA Hours]]</f>
        <v>0</v>
      </c>
      <c r="AJ76" s="3">
        <v>0</v>
      </c>
      <c r="AK76" s="3">
        <v>0</v>
      </c>
      <c r="AL76" s="4">
        <v>0</v>
      </c>
      <c r="AM76" s="3">
        <v>0</v>
      </c>
      <c r="AN76" s="3">
        <v>0</v>
      </c>
      <c r="AO76" s="4">
        <v>0</v>
      </c>
      <c r="AP76" s="1" t="s">
        <v>74</v>
      </c>
      <c r="AQ76" s="1">
        <v>5</v>
      </c>
    </row>
    <row r="77" spans="1:43" x14ac:dyDescent="0.2">
      <c r="A77" s="1" t="s">
        <v>352</v>
      </c>
      <c r="B77" s="1" t="s">
        <v>431</v>
      </c>
      <c r="C77" s="1" t="s">
        <v>744</v>
      </c>
      <c r="D77" s="1" t="s">
        <v>975</v>
      </c>
      <c r="E77" s="3">
        <v>80.222222222222229</v>
      </c>
      <c r="F77" s="3">
        <f t="shared" si="5"/>
        <v>419.61855555555553</v>
      </c>
      <c r="G77" s="3">
        <f>SUM(Table39[[#This Row],[RN Hours Contract (W/ Admin, DON)]], Table39[[#This Row],[LPN Contract Hours (w/ Admin)]], Table39[[#This Row],[CNA/NA/Med Aide Contract Hours]])</f>
        <v>0</v>
      </c>
      <c r="H77" s="4">
        <f>Table39[[#This Row],[Total Contract Hours]]/Table39[[#This Row],[Total Hours Nurse Staffing]]</f>
        <v>0</v>
      </c>
      <c r="I77" s="3">
        <f>SUM(Table39[[#This Row],[RN Hours]], Table39[[#This Row],[RN Admin Hours]], Table39[[#This Row],[RN DON Hours]])</f>
        <v>164.66022222222225</v>
      </c>
      <c r="J77" s="3">
        <f t="shared" si="3"/>
        <v>0</v>
      </c>
      <c r="K77" s="4">
        <f>Table39[[#This Row],[RN Hours Contract (W/ Admin, DON)]]/Table39[[#This Row],[RN Hours (w/ Admin, DON)]]</f>
        <v>0</v>
      </c>
      <c r="L77" s="3">
        <v>153.81577777777778</v>
      </c>
      <c r="M77" s="3">
        <v>0</v>
      </c>
      <c r="N77" s="4">
        <f>Table39[[#This Row],[RN Hours Contract]]/Table39[[#This Row],[RN Hours]]</f>
        <v>0</v>
      </c>
      <c r="O77" s="3">
        <v>5.6888888888888891</v>
      </c>
      <c r="P77" s="3">
        <v>0</v>
      </c>
      <c r="Q77" s="4">
        <f>Table39[[#This Row],[RN Admin Hours Contract]]/Table39[[#This Row],[RN Admin Hours]]</f>
        <v>0</v>
      </c>
      <c r="R77" s="3">
        <v>5.1555555555555559</v>
      </c>
      <c r="S77" s="3">
        <v>0</v>
      </c>
      <c r="T77" s="4">
        <f>Table39[[#This Row],[RN DON Hours Contract]]/Table39[[#This Row],[RN DON Hours]]</f>
        <v>0</v>
      </c>
      <c r="U77" s="3">
        <f>SUM(Table39[[#This Row],[LPN Hours]], Table39[[#This Row],[LPN Admin Hours]])</f>
        <v>89.85</v>
      </c>
      <c r="V77" s="3">
        <f>Table39[[#This Row],[LPN Hours Contract]]+Table39[[#This Row],[LPN Admin Hours Contract]]</f>
        <v>0</v>
      </c>
      <c r="W77" s="4">
        <f t="shared" si="4"/>
        <v>0</v>
      </c>
      <c r="X77" s="3">
        <v>89.85</v>
      </c>
      <c r="Y77" s="3">
        <v>0</v>
      </c>
      <c r="Z77" s="4">
        <f>Table39[[#This Row],[LPN Hours Contract]]/Table39[[#This Row],[LPN Hours]]</f>
        <v>0</v>
      </c>
      <c r="AA77" s="3">
        <v>0</v>
      </c>
      <c r="AB77" s="3">
        <v>0</v>
      </c>
      <c r="AC77" s="4">
        <v>0</v>
      </c>
      <c r="AD77" s="3">
        <f>SUM(Table39[[#This Row],[CNA Hours]], Table39[[#This Row],[NA in Training Hours]], Table39[[#This Row],[Med Aide/Tech Hours]])</f>
        <v>165.10833333333332</v>
      </c>
      <c r="AE77" s="3">
        <f>SUM(Table39[[#This Row],[CNA Hours Contract]], Table39[[#This Row],[NA in Training Hours Contract]], Table39[[#This Row],[Med Aide/Tech Hours Contract]])</f>
        <v>0</v>
      </c>
      <c r="AF77" s="4">
        <f>Table39[[#This Row],[CNA/NA/Med Aide Contract Hours]]/Table39[[#This Row],[Total CNA, NA in Training, Med Aide/Tech Hours]]</f>
        <v>0</v>
      </c>
      <c r="AG77" s="3">
        <v>122.27222222222223</v>
      </c>
      <c r="AH77" s="3">
        <v>0</v>
      </c>
      <c r="AI77" s="4">
        <f>Table39[[#This Row],[CNA Hours Contract]]/Table39[[#This Row],[CNA Hours]]</f>
        <v>0</v>
      </c>
      <c r="AJ77" s="3">
        <v>42.427777777777777</v>
      </c>
      <c r="AK77" s="3">
        <v>0</v>
      </c>
      <c r="AL77" s="4">
        <f>Table39[[#This Row],[NA in Training Hours Contract]]/Table39[[#This Row],[NA in Training Hours]]</f>
        <v>0</v>
      </c>
      <c r="AM77" s="3">
        <v>0.40833333333333333</v>
      </c>
      <c r="AN77" s="3">
        <v>0</v>
      </c>
      <c r="AO77" s="4">
        <f>Table39[[#This Row],[Med Aide/Tech Hours Contract]]/Table39[[#This Row],[Med Aide/Tech Hours]]</f>
        <v>0</v>
      </c>
      <c r="AP77" s="1" t="s">
        <v>75</v>
      </c>
      <c r="AQ77" s="1">
        <v>5</v>
      </c>
    </row>
    <row r="78" spans="1:43" x14ac:dyDescent="0.2">
      <c r="A78" s="1" t="s">
        <v>352</v>
      </c>
      <c r="B78" s="1" t="s">
        <v>432</v>
      </c>
      <c r="C78" s="1" t="s">
        <v>800</v>
      </c>
      <c r="D78" s="1" t="s">
        <v>971</v>
      </c>
      <c r="E78" s="3">
        <v>83.8</v>
      </c>
      <c r="F78" s="3">
        <f t="shared" si="5"/>
        <v>346.78055555555557</v>
      </c>
      <c r="G78" s="3">
        <f>SUM(Table39[[#This Row],[RN Hours Contract (W/ Admin, DON)]], Table39[[#This Row],[LPN Contract Hours (w/ Admin)]], Table39[[#This Row],[CNA/NA/Med Aide Contract Hours]])</f>
        <v>0</v>
      </c>
      <c r="H78" s="4">
        <f>Table39[[#This Row],[Total Contract Hours]]/Table39[[#This Row],[Total Hours Nurse Staffing]]</f>
        <v>0</v>
      </c>
      <c r="I78" s="3">
        <f>SUM(Table39[[#This Row],[RN Hours]], Table39[[#This Row],[RN Admin Hours]], Table39[[#This Row],[RN DON Hours]])</f>
        <v>86.252777777777766</v>
      </c>
      <c r="J78" s="3">
        <f t="shared" si="3"/>
        <v>0</v>
      </c>
      <c r="K78" s="4">
        <f>Table39[[#This Row],[RN Hours Contract (W/ Admin, DON)]]/Table39[[#This Row],[RN Hours (w/ Admin, DON)]]</f>
        <v>0</v>
      </c>
      <c r="L78" s="3">
        <v>72.408333333333331</v>
      </c>
      <c r="M78" s="3">
        <v>0</v>
      </c>
      <c r="N78" s="4">
        <f>Table39[[#This Row],[RN Hours Contract]]/Table39[[#This Row],[RN Hours]]</f>
        <v>0</v>
      </c>
      <c r="O78" s="3">
        <v>8.4777777777777779</v>
      </c>
      <c r="P78" s="3">
        <v>0</v>
      </c>
      <c r="Q78" s="4">
        <f>Table39[[#This Row],[RN Admin Hours Contract]]/Table39[[#This Row],[RN Admin Hours]]</f>
        <v>0</v>
      </c>
      <c r="R78" s="3">
        <v>5.3666666666666663</v>
      </c>
      <c r="S78" s="3">
        <v>0</v>
      </c>
      <c r="T78" s="4">
        <f>Table39[[#This Row],[RN DON Hours Contract]]/Table39[[#This Row],[RN DON Hours]]</f>
        <v>0</v>
      </c>
      <c r="U78" s="3">
        <f>SUM(Table39[[#This Row],[LPN Hours]], Table39[[#This Row],[LPN Admin Hours]])</f>
        <v>78.11944444444444</v>
      </c>
      <c r="V78" s="3">
        <f>Table39[[#This Row],[LPN Hours Contract]]+Table39[[#This Row],[LPN Admin Hours Contract]]</f>
        <v>0</v>
      </c>
      <c r="W78" s="4">
        <f t="shared" si="4"/>
        <v>0</v>
      </c>
      <c r="X78" s="3">
        <v>72.588888888888889</v>
      </c>
      <c r="Y78" s="3">
        <v>0</v>
      </c>
      <c r="Z78" s="4">
        <f>Table39[[#This Row],[LPN Hours Contract]]/Table39[[#This Row],[LPN Hours]]</f>
        <v>0</v>
      </c>
      <c r="AA78" s="3">
        <v>5.5305555555555559</v>
      </c>
      <c r="AB78" s="3">
        <v>0</v>
      </c>
      <c r="AC78" s="4">
        <f>Table39[[#This Row],[LPN Admin Hours Contract]]/Table39[[#This Row],[LPN Admin Hours]]</f>
        <v>0</v>
      </c>
      <c r="AD78" s="3">
        <f>SUM(Table39[[#This Row],[CNA Hours]], Table39[[#This Row],[NA in Training Hours]], Table39[[#This Row],[Med Aide/Tech Hours]])</f>
        <v>182.40833333333333</v>
      </c>
      <c r="AE78" s="3">
        <f>SUM(Table39[[#This Row],[CNA Hours Contract]], Table39[[#This Row],[NA in Training Hours Contract]], Table39[[#This Row],[Med Aide/Tech Hours Contract]])</f>
        <v>0</v>
      </c>
      <c r="AF78" s="4">
        <f>Table39[[#This Row],[CNA/NA/Med Aide Contract Hours]]/Table39[[#This Row],[Total CNA, NA in Training, Med Aide/Tech Hours]]</f>
        <v>0</v>
      </c>
      <c r="AG78" s="3">
        <v>172.64722222222221</v>
      </c>
      <c r="AH78" s="3">
        <v>0</v>
      </c>
      <c r="AI78" s="4">
        <f>Table39[[#This Row],[CNA Hours Contract]]/Table39[[#This Row],[CNA Hours]]</f>
        <v>0</v>
      </c>
      <c r="AJ78" s="3">
        <v>0</v>
      </c>
      <c r="AK78" s="3">
        <v>0</v>
      </c>
      <c r="AL78" s="4">
        <v>0</v>
      </c>
      <c r="AM78" s="3">
        <v>9.7611111111111111</v>
      </c>
      <c r="AN78" s="3">
        <v>0</v>
      </c>
      <c r="AO78" s="4">
        <f>Table39[[#This Row],[Med Aide/Tech Hours Contract]]/Table39[[#This Row],[Med Aide/Tech Hours]]</f>
        <v>0</v>
      </c>
      <c r="AP78" s="1" t="s">
        <v>76</v>
      </c>
      <c r="AQ78" s="1">
        <v>5</v>
      </c>
    </row>
    <row r="79" spans="1:43" x14ac:dyDescent="0.2">
      <c r="A79" s="1" t="s">
        <v>352</v>
      </c>
      <c r="B79" s="1" t="s">
        <v>433</v>
      </c>
      <c r="C79" s="1" t="s">
        <v>801</v>
      </c>
      <c r="D79" s="1" t="s">
        <v>950</v>
      </c>
      <c r="E79" s="3">
        <v>129.27777777777777</v>
      </c>
      <c r="F79" s="3">
        <f t="shared" si="5"/>
        <v>697.70833333333326</v>
      </c>
      <c r="G79" s="3">
        <f>SUM(Table39[[#This Row],[RN Hours Contract (W/ Admin, DON)]], Table39[[#This Row],[LPN Contract Hours (w/ Admin)]], Table39[[#This Row],[CNA/NA/Med Aide Contract Hours]])</f>
        <v>51.488888888888887</v>
      </c>
      <c r="H79" s="4">
        <f>Table39[[#This Row],[Total Contract Hours]]/Table39[[#This Row],[Total Hours Nurse Staffing]]</f>
        <v>7.3797153379118144E-2</v>
      </c>
      <c r="I79" s="3">
        <f>SUM(Table39[[#This Row],[RN Hours]], Table39[[#This Row],[RN Admin Hours]], Table39[[#This Row],[RN DON Hours]])</f>
        <v>153.09444444444443</v>
      </c>
      <c r="J79" s="3">
        <f t="shared" si="3"/>
        <v>0</v>
      </c>
      <c r="K79" s="4">
        <f>Table39[[#This Row],[RN Hours Contract (W/ Admin, DON)]]/Table39[[#This Row],[RN Hours (w/ Admin, DON)]]</f>
        <v>0</v>
      </c>
      <c r="L79" s="3">
        <v>80.87222222222222</v>
      </c>
      <c r="M79" s="3">
        <v>0</v>
      </c>
      <c r="N79" s="4">
        <f>Table39[[#This Row],[RN Hours Contract]]/Table39[[#This Row],[RN Hours]]</f>
        <v>0</v>
      </c>
      <c r="O79" s="3">
        <v>67.261111111111106</v>
      </c>
      <c r="P79" s="3">
        <v>0</v>
      </c>
      <c r="Q79" s="4">
        <f>Table39[[#This Row],[RN Admin Hours Contract]]/Table39[[#This Row],[RN Admin Hours]]</f>
        <v>0</v>
      </c>
      <c r="R79" s="3">
        <v>4.9611111111111112</v>
      </c>
      <c r="S79" s="3">
        <v>0</v>
      </c>
      <c r="T79" s="4">
        <f>Table39[[#This Row],[RN DON Hours Contract]]/Table39[[#This Row],[RN DON Hours]]</f>
        <v>0</v>
      </c>
      <c r="U79" s="3">
        <f>SUM(Table39[[#This Row],[LPN Hours]], Table39[[#This Row],[LPN Admin Hours]])</f>
        <v>136</v>
      </c>
      <c r="V79" s="3">
        <f>Table39[[#This Row],[LPN Hours Contract]]+Table39[[#This Row],[LPN Admin Hours Contract]]</f>
        <v>0</v>
      </c>
      <c r="W79" s="4">
        <f t="shared" si="4"/>
        <v>0</v>
      </c>
      <c r="X79" s="3">
        <v>119.60555555555555</v>
      </c>
      <c r="Y79" s="3">
        <v>0</v>
      </c>
      <c r="Z79" s="4">
        <f>Table39[[#This Row],[LPN Hours Contract]]/Table39[[#This Row],[LPN Hours]]</f>
        <v>0</v>
      </c>
      <c r="AA79" s="3">
        <v>16.394444444444446</v>
      </c>
      <c r="AB79" s="3">
        <v>0</v>
      </c>
      <c r="AC79" s="4">
        <f>Table39[[#This Row],[LPN Admin Hours Contract]]/Table39[[#This Row],[LPN Admin Hours]]</f>
        <v>0</v>
      </c>
      <c r="AD79" s="3">
        <f>SUM(Table39[[#This Row],[CNA Hours]], Table39[[#This Row],[NA in Training Hours]], Table39[[#This Row],[Med Aide/Tech Hours]])</f>
        <v>408.61388888888888</v>
      </c>
      <c r="AE79" s="3">
        <f>SUM(Table39[[#This Row],[CNA Hours Contract]], Table39[[#This Row],[NA in Training Hours Contract]], Table39[[#This Row],[Med Aide/Tech Hours Contract]])</f>
        <v>51.488888888888887</v>
      </c>
      <c r="AF79" s="4">
        <f>Table39[[#This Row],[CNA/NA/Med Aide Contract Hours]]/Table39[[#This Row],[Total CNA, NA in Training, Med Aide/Tech Hours]]</f>
        <v>0.12600866071610661</v>
      </c>
      <c r="AG79" s="3">
        <v>405.68888888888887</v>
      </c>
      <c r="AH79" s="3">
        <v>51.488888888888887</v>
      </c>
      <c r="AI79" s="4">
        <f>Table39[[#This Row],[CNA Hours Contract]]/Table39[[#This Row],[CNA Hours]]</f>
        <v>0.12691717791411042</v>
      </c>
      <c r="AJ79" s="3">
        <v>0</v>
      </c>
      <c r="AK79" s="3">
        <v>0</v>
      </c>
      <c r="AL79" s="4">
        <v>0</v>
      </c>
      <c r="AM79" s="3">
        <v>2.9249999999999998</v>
      </c>
      <c r="AN79" s="3">
        <v>0</v>
      </c>
      <c r="AO79" s="4">
        <f>Table39[[#This Row],[Med Aide/Tech Hours Contract]]/Table39[[#This Row],[Med Aide/Tech Hours]]</f>
        <v>0</v>
      </c>
      <c r="AP79" s="1" t="s">
        <v>77</v>
      </c>
      <c r="AQ79" s="1">
        <v>5</v>
      </c>
    </row>
    <row r="80" spans="1:43" x14ac:dyDescent="0.2">
      <c r="A80" s="1" t="s">
        <v>352</v>
      </c>
      <c r="B80" s="1" t="s">
        <v>434</v>
      </c>
      <c r="C80" s="1" t="s">
        <v>733</v>
      </c>
      <c r="D80" s="1" t="s">
        <v>976</v>
      </c>
      <c r="E80" s="3">
        <v>33.977777777777774</v>
      </c>
      <c r="F80" s="3">
        <f t="shared" si="5"/>
        <v>98.504777777777775</v>
      </c>
      <c r="G80" s="3">
        <f>SUM(Table39[[#This Row],[RN Hours Contract (W/ Admin, DON)]], Table39[[#This Row],[LPN Contract Hours (w/ Admin)]], Table39[[#This Row],[CNA/NA/Med Aide Contract Hours]])</f>
        <v>0</v>
      </c>
      <c r="H80" s="4">
        <f>Table39[[#This Row],[Total Contract Hours]]/Table39[[#This Row],[Total Hours Nurse Staffing]]</f>
        <v>0</v>
      </c>
      <c r="I80" s="3">
        <f>SUM(Table39[[#This Row],[RN Hours]], Table39[[#This Row],[RN Admin Hours]], Table39[[#This Row],[RN DON Hours]])</f>
        <v>28.56655555555556</v>
      </c>
      <c r="J80" s="3">
        <f t="shared" si="3"/>
        <v>0</v>
      </c>
      <c r="K80" s="4">
        <f>Table39[[#This Row],[RN Hours Contract (W/ Admin, DON)]]/Table39[[#This Row],[RN Hours (w/ Admin, DON)]]</f>
        <v>0</v>
      </c>
      <c r="L80" s="3">
        <v>17.366555555555557</v>
      </c>
      <c r="M80" s="3">
        <v>0</v>
      </c>
      <c r="N80" s="4">
        <f>Table39[[#This Row],[RN Hours Contract]]/Table39[[#This Row],[RN Hours]]</f>
        <v>0</v>
      </c>
      <c r="O80" s="3">
        <v>5.6</v>
      </c>
      <c r="P80" s="3">
        <v>0</v>
      </c>
      <c r="Q80" s="4">
        <f>Table39[[#This Row],[RN Admin Hours Contract]]/Table39[[#This Row],[RN Admin Hours]]</f>
        <v>0</v>
      </c>
      <c r="R80" s="3">
        <v>5.6</v>
      </c>
      <c r="S80" s="3">
        <v>0</v>
      </c>
      <c r="T80" s="4">
        <f>Table39[[#This Row],[RN DON Hours Contract]]/Table39[[#This Row],[RN DON Hours]]</f>
        <v>0</v>
      </c>
      <c r="U80" s="3">
        <f>SUM(Table39[[#This Row],[LPN Hours]], Table39[[#This Row],[LPN Admin Hours]])</f>
        <v>15.679333333333334</v>
      </c>
      <c r="V80" s="3">
        <f>Table39[[#This Row],[LPN Hours Contract]]+Table39[[#This Row],[LPN Admin Hours Contract]]</f>
        <v>0</v>
      </c>
      <c r="W80" s="4">
        <f t="shared" si="4"/>
        <v>0</v>
      </c>
      <c r="X80" s="3">
        <v>15.679333333333334</v>
      </c>
      <c r="Y80" s="3">
        <v>0</v>
      </c>
      <c r="Z80" s="4">
        <f>Table39[[#This Row],[LPN Hours Contract]]/Table39[[#This Row],[LPN Hours]]</f>
        <v>0</v>
      </c>
      <c r="AA80" s="3">
        <v>0</v>
      </c>
      <c r="AB80" s="3">
        <v>0</v>
      </c>
      <c r="AC80" s="4">
        <v>0</v>
      </c>
      <c r="AD80" s="3">
        <f>SUM(Table39[[#This Row],[CNA Hours]], Table39[[#This Row],[NA in Training Hours]], Table39[[#This Row],[Med Aide/Tech Hours]])</f>
        <v>54.25888888888889</v>
      </c>
      <c r="AE80" s="3">
        <f>SUM(Table39[[#This Row],[CNA Hours Contract]], Table39[[#This Row],[NA in Training Hours Contract]], Table39[[#This Row],[Med Aide/Tech Hours Contract]])</f>
        <v>0</v>
      </c>
      <c r="AF80" s="4">
        <f>Table39[[#This Row],[CNA/NA/Med Aide Contract Hours]]/Table39[[#This Row],[Total CNA, NA in Training, Med Aide/Tech Hours]]</f>
        <v>0</v>
      </c>
      <c r="AG80" s="3">
        <v>54.25888888888889</v>
      </c>
      <c r="AH80" s="3">
        <v>0</v>
      </c>
      <c r="AI80" s="4">
        <f>Table39[[#This Row],[CNA Hours Contract]]/Table39[[#This Row],[CNA Hours]]</f>
        <v>0</v>
      </c>
      <c r="AJ80" s="3">
        <v>0</v>
      </c>
      <c r="AK80" s="3">
        <v>0</v>
      </c>
      <c r="AL80" s="4">
        <v>0</v>
      </c>
      <c r="AM80" s="3">
        <v>0</v>
      </c>
      <c r="AN80" s="3">
        <v>0</v>
      </c>
      <c r="AO80" s="4">
        <v>0</v>
      </c>
      <c r="AP80" s="1" t="s">
        <v>78</v>
      </c>
      <c r="AQ80" s="1">
        <v>5</v>
      </c>
    </row>
    <row r="81" spans="1:43" x14ac:dyDescent="0.2">
      <c r="A81" s="1" t="s">
        <v>352</v>
      </c>
      <c r="B81" s="1" t="s">
        <v>435</v>
      </c>
      <c r="C81" s="1" t="s">
        <v>744</v>
      </c>
      <c r="D81" s="1" t="s">
        <v>975</v>
      </c>
      <c r="E81" s="3">
        <v>163.05555555555554</v>
      </c>
      <c r="F81" s="3">
        <f t="shared" si="5"/>
        <v>567.83311111111118</v>
      </c>
      <c r="G81" s="3">
        <f>SUM(Table39[[#This Row],[RN Hours Contract (W/ Admin, DON)]], Table39[[#This Row],[LPN Contract Hours (w/ Admin)]], Table39[[#This Row],[CNA/NA/Med Aide Contract Hours]])</f>
        <v>0</v>
      </c>
      <c r="H81" s="4">
        <f>Table39[[#This Row],[Total Contract Hours]]/Table39[[#This Row],[Total Hours Nurse Staffing]]</f>
        <v>0</v>
      </c>
      <c r="I81" s="3">
        <f>SUM(Table39[[#This Row],[RN Hours]], Table39[[#This Row],[RN Admin Hours]], Table39[[#This Row],[RN DON Hours]])</f>
        <v>146.40744444444445</v>
      </c>
      <c r="J81" s="3">
        <f t="shared" ref="J81:J144" si="6">SUM(M81,P81,S81)</f>
        <v>0</v>
      </c>
      <c r="K81" s="4">
        <f>Table39[[#This Row],[RN Hours Contract (W/ Admin, DON)]]/Table39[[#This Row],[RN Hours (w/ Admin, DON)]]</f>
        <v>0</v>
      </c>
      <c r="L81" s="3">
        <v>103.00533333333333</v>
      </c>
      <c r="M81" s="3">
        <v>0</v>
      </c>
      <c r="N81" s="4">
        <f>Table39[[#This Row],[RN Hours Contract]]/Table39[[#This Row],[RN Hours]]</f>
        <v>0</v>
      </c>
      <c r="O81" s="3">
        <v>43.402111111111118</v>
      </c>
      <c r="P81" s="3">
        <v>0</v>
      </c>
      <c r="Q81" s="4">
        <f>Table39[[#This Row],[RN Admin Hours Contract]]/Table39[[#This Row],[RN Admin Hours]]</f>
        <v>0</v>
      </c>
      <c r="R81" s="3">
        <v>0</v>
      </c>
      <c r="S81" s="3">
        <v>0</v>
      </c>
      <c r="T81" s="4">
        <v>0</v>
      </c>
      <c r="U81" s="3">
        <f>SUM(Table39[[#This Row],[LPN Hours]], Table39[[#This Row],[LPN Admin Hours]])</f>
        <v>70.521999999999991</v>
      </c>
      <c r="V81" s="3">
        <f>Table39[[#This Row],[LPN Hours Contract]]+Table39[[#This Row],[LPN Admin Hours Contract]]</f>
        <v>0</v>
      </c>
      <c r="W81" s="4">
        <f t="shared" ref="W81:W144" si="7">V81/U81</f>
        <v>0</v>
      </c>
      <c r="X81" s="3">
        <v>70.521999999999991</v>
      </c>
      <c r="Y81" s="3">
        <v>0</v>
      </c>
      <c r="Z81" s="4">
        <f>Table39[[#This Row],[LPN Hours Contract]]/Table39[[#This Row],[LPN Hours]]</f>
        <v>0</v>
      </c>
      <c r="AA81" s="3">
        <v>0</v>
      </c>
      <c r="AB81" s="3">
        <v>0</v>
      </c>
      <c r="AC81" s="4">
        <v>0</v>
      </c>
      <c r="AD81" s="3">
        <f>SUM(Table39[[#This Row],[CNA Hours]], Table39[[#This Row],[NA in Training Hours]], Table39[[#This Row],[Med Aide/Tech Hours]])</f>
        <v>350.90366666666671</v>
      </c>
      <c r="AE81" s="3">
        <f>SUM(Table39[[#This Row],[CNA Hours Contract]], Table39[[#This Row],[NA in Training Hours Contract]], Table39[[#This Row],[Med Aide/Tech Hours Contract]])</f>
        <v>0</v>
      </c>
      <c r="AF81" s="4">
        <f>Table39[[#This Row],[CNA/NA/Med Aide Contract Hours]]/Table39[[#This Row],[Total CNA, NA in Training, Med Aide/Tech Hours]]</f>
        <v>0</v>
      </c>
      <c r="AG81" s="3">
        <v>331.53588888888891</v>
      </c>
      <c r="AH81" s="3">
        <v>0</v>
      </c>
      <c r="AI81" s="4">
        <f>Table39[[#This Row],[CNA Hours Contract]]/Table39[[#This Row],[CNA Hours]]</f>
        <v>0</v>
      </c>
      <c r="AJ81" s="3">
        <v>0</v>
      </c>
      <c r="AK81" s="3">
        <v>0</v>
      </c>
      <c r="AL81" s="4">
        <v>0</v>
      </c>
      <c r="AM81" s="3">
        <v>19.367777777777782</v>
      </c>
      <c r="AN81" s="3">
        <v>0</v>
      </c>
      <c r="AO81" s="4">
        <f>Table39[[#This Row],[Med Aide/Tech Hours Contract]]/Table39[[#This Row],[Med Aide/Tech Hours]]</f>
        <v>0</v>
      </c>
      <c r="AP81" s="1" t="s">
        <v>79</v>
      </c>
      <c r="AQ81" s="1">
        <v>5</v>
      </c>
    </row>
    <row r="82" spans="1:43" x14ac:dyDescent="0.2">
      <c r="A82" s="1" t="s">
        <v>352</v>
      </c>
      <c r="B82" s="1" t="s">
        <v>436</v>
      </c>
      <c r="C82" s="1" t="s">
        <v>730</v>
      </c>
      <c r="D82" s="1" t="s">
        <v>975</v>
      </c>
      <c r="E82" s="3">
        <v>120.34444444444445</v>
      </c>
      <c r="F82" s="3">
        <f t="shared" si="5"/>
        <v>393.65022222222223</v>
      </c>
      <c r="G82" s="3">
        <f>SUM(Table39[[#This Row],[RN Hours Contract (W/ Admin, DON)]], Table39[[#This Row],[LPN Contract Hours (w/ Admin)]], Table39[[#This Row],[CNA/NA/Med Aide Contract Hours]])</f>
        <v>0</v>
      </c>
      <c r="H82" s="4">
        <f>Table39[[#This Row],[Total Contract Hours]]/Table39[[#This Row],[Total Hours Nurse Staffing]]</f>
        <v>0</v>
      </c>
      <c r="I82" s="3">
        <f>SUM(Table39[[#This Row],[RN Hours]], Table39[[#This Row],[RN Admin Hours]], Table39[[#This Row],[RN DON Hours]])</f>
        <v>165.21711111111114</v>
      </c>
      <c r="J82" s="3">
        <f t="shared" si="6"/>
        <v>0</v>
      </c>
      <c r="K82" s="4">
        <f>Table39[[#This Row],[RN Hours Contract (W/ Admin, DON)]]/Table39[[#This Row],[RN Hours (w/ Admin, DON)]]</f>
        <v>0</v>
      </c>
      <c r="L82" s="3">
        <v>114.37822222222223</v>
      </c>
      <c r="M82" s="3">
        <v>0</v>
      </c>
      <c r="N82" s="4">
        <f>Table39[[#This Row],[RN Hours Contract]]/Table39[[#This Row],[RN Hours]]</f>
        <v>0</v>
      </c>
      <c r="O82" s="3">
        <v>45.68333333333333</v>
      </c>
      <c r="P82" s="3">
        <v>0</v>
      </c>
      <c r="Q82" s="4">
        <f>Table39[[#This Row],[RN Admin Hours Contract]]/Table39[[#This Row],[RN Admin Hours]]</f>
        <v>0</v>
      </c>
      <c r="R82" s="3">
        <v>5.1555555555555559</v>
      </c>
      <c r="S82" s="3">
        <v>0</v>
      </c>
      <c r="T82" s="4">
        <f>Table39[[#This Row],[RN DON Hours Contract]]/Table39[[#This Row],[RN DON Hours]]</f>
        <v>0</v>
      </c>
      <c r="U82" s="3">
        <f>SUM(Table39[[#This Row],[LPN Hours]], Table39[[#This Row],[LPN Admin Hours]])</f>
        <v>35.797444444444444</v>
      </c>
      <c r="V82" s="3">
        <f>Table39[[#This Row],[LPN Hours Contract]]+Table39[[#This Row],[LPN Admin Hours Contract]]</f>
        <v>0</v>
      </c>
      <c r="W82" s="4">
        <f t="shared" si="7"/>
        <v>0</v>
      </c>
      <c r="X82" s="3">
        <v>35.797444444444444</v>
      </c>
      <c r="Y82" s="3">
        <v>0</v>
      </c>
      <c r="Z82" s="4">
        <f>Table39[[#This Row],[LPN Hours Contract]]/Table39[[#This Row],[LPN Hours]]</f>
        <v>0</v>
      </c>
      <c r="AA82" s="3">
        <v>0</v>
      </c>
      <c r="AB82" s="3">
        <v>0</v>
      </c>
      <c r="AC82" s="4">
        <v>0</v>
      </c>
      <c r="AD82" s="3">
        <f>SUM(Table39[[#This Row],[CNA Hours]], Table39[[#This Row],[NA in Training Hours]], Table39[[#This Row],[Med Aide/Tech Hours]])</f>
        <v>192.63566666666665</v>
      </c>
      <c r="AE82" s="3">
        <f>SUM(Table39[[#This Row],[CNA Hours Contract]], Table39[[#This Row],[NA in Training Hours Contract]], Table39[[#This Row],[Med Aide/Tech Hours Contract]])</f>
        <v>0</v>
      </c>
      <c r="AF82" s="4">
        <f>Table39[[#This Row],[CNA/NA/Med Aide Contract Hours]]/Table39[[#This Row],[Total CNA, NA in Training, Med Aide/Tech Hours]]</f>
        <v>0</v>
      </c>
      <c r="AG82" s="3">
        <v>192.63566666666665</v>
      </c>
      <c r="AH82" s="3">
        <v>0</v>
      </c>
      <c r="AI82" s="4">
        <f>Table39[[#This Row],[CNA Hours Contract]]/Table39[[#This Row],[CNA Hours]]</f>
        <v>0</v>
      </c>
      <c r="AJ82" s="3">
        <v>0</v>
      </c>
      <c r="AK82" s="3">
        <v>0</v>
      </c>
      <c r="AL82" s="4">
        <v>0</v>
      </c>
      <c r="AM82" s="3">
        <v>0</v>
      </c>
      <c r="AN82" s="3">
        <v>0</v>
      </c>
      <c r="AO82" s="4">
        <v>0</v>
      </c>
      <c r="AP82" s="1" t="s">
        <v>80</v>
      </c>
      <c r="AQ82" s="1">
        <v>5</v>
      </c>
    </row>
    <row r="83" spans="1:43" x14ac:dyDescent="0.2">
      <c r="A83" s="1" t="s">
        <v>352</v>
      </c>
      <c r="B83" s="1" t="s">
        <v>437</v>
      </c>
      <c r="C83" s="1" t="s">
        <v>727</v>
      </c>
      <c r="D83" s="1" t="s">
        <v>997</v>
      </c>
      <c r="E83" s="3">
        <v>29.377777777777776</v>
      </c>
      <c r="F83" s="3">
        <f t="shared" si="5"/>
        <v>122.19888888888889</v>
      </c>
      <c r="G83" s="3">
        <f>SUM(Table39[[#This Row],[RN Hours Contract (W/ Admin, DON)]], Table39[[#This Row],[LPN Contract Hours (w/ Admin)]], Table39[[#This Row],[CNA/NA/Med Aide Contract Hours]])</f>
        <v>20.630555555555556</v>
      </c>
      <c r="H83" s="4">
        <f>Table39[[#This Row],[Total Contract Hours]]/Table39[[#This Row],[Total Hours Nurse Staffing]]</f>
        <v>0.16882768528537268</v>
      </c>
      <c r="I83" s="3">
        <f>SUM(Table39[[#This Row],[RN Hours]], Table39[[#This Row],[RN Admin Hours]], Table39[[#This Row],[RN DON Hours]])</f>
        <v>19.794444444444444</v>
      </c>
      <c r="J83" s="3">
        <f t="shared" si="6"/>
        <v>3.0249999999999999</v>
      </c>
      <c r="K83" s="4">
        <f>Table39[[#This Row],[RN Hours Contract (W/ Admin, DON)]]/Table39[[#This Row],[RN Hours (w/ Admin, DON)]]</f>
        <v>0.15282065674992984</v>
      </c>
      <c r="L83" s="3">
        <v>14.016666666666667</v>
      </c>
      <c r="M83" s="3">
        <v>3.0249999999999999</v>
      </c>
      <c r="N83" s="4">
        <f>Table39[[#This Row],[RN Hours Contract]]/Table39[[#This Row],[RN Hours]]</f>
        <v>0.2158145065398335</v>
      </c>
      <c r="O83" s="3">
        <v>0</v>
      </c>
      <c r="P83" s="3">
        <v>0</v>
      </c>
      <c r="Q83" s="4">
        <v>0</v>
      </c>
      <c r="R83" s="3">
        <v>5.7777777777777777</v>
      </c>
      <c r="S83" s="3">
        <v>0</v>
      </c>
      <c r="T83" s="4">
        <f>Table39[[#This Row],[RN DON Hours Contract]]/Table39[[#This Row],[RN DON Hours]]</f>
        <v>0</v>
      </c>
      <c r="U83" s="3">
        <f>SUM(Table39[[#This Row],[LPN Hours]], Table39[[#This Row],[LPN Admin Hours]])</f>
        <v>21.980555555555554</v>
      </c>
      <c r="V83" s="3">
        <f>Table39[[#This Row],[LPN Hours Contract]]+Table39[[#This Row],[LPN Admin Hours Contract]]</f>
        <v>6.7638888888888893</v>
      </c>
      <c r="W83" s="4">
        <f t="shared" si="7"/>
        <v>0.3077214709970934</v>
      </c>
      <c r="X83" s="3">
        <v>21.980555555555554</v>
      </c>
      <c r="Y83" s="3">
        <v>6.7638888888888893</v>
      </c>
      <c r="Z83" s="4">
        <f>Table39[[#This Row],[LPN Hours Contract]]/Table39[[#This Row],[LPN Hours]]</f>
        <v>0.3077214709970934</v>
      </c>
      <c r="AA83" s="3">
        <v>0</v>
      </c>
      <c r="AB83" s="3">
        <v>0</v>
      </c>
      <c r="AC83" s="4">
        <v>0</v>
      </c>
      <c r="AD83" s="3">
        <f>SUM(Table39[[#This Row],[CNA Hours]], Table39[[#This Row],[NA in Training Hours]], Table39[[#This Row],[Med Aide/Tech Hours]])</f>
        <v>80.423888888888897</v>
      </c>
      <c r="AE83" s="3">
        <f>SUM(Table39[[#This Row],[CNA Hours Contract]], Table39[[#This Row],[NA in Training Hours Contract]], Table39[[#This Row],[Med Aide/Tech Hours Contract]])</f>
        <v>10.841666666666667</v>
      </c>
      <c r="AF83" s="4">
        <f>Table39[[#This Row],[CNA/NA/Med Aide Contract Hours]]/Table39[[#This Row],[Total CNA, NA in Training, Med Aide/Tech Hours]]</f>
        <v>0.13480654587152793</v>
      </c>
      <c r="AG83" s="3">
        <v>59.663888888888891</v>
      </c>
      <c r="AH83" s="3">
        <v>10.841666666666667</v>
      </c>
      <c r="AI83" s="4">
        <f>Table39[[#This Row],[CNA Hours Contract]]/Table39[[#This Row],[CNA Hours]]</f>
        <v>0.18171237022207737</v>
      </c>
      <c r="AJ83" s="3">
        <v>0</v>
      </c>
      <c r="AK83" s="3">
        <v>0</v>
      </c>
      <c r="AL83" s="4">
        <v>0</v>
      </c>
      <c r="AM83" s="3">
        <v>20.76</v>
      </c>
      <c r="AN83" s="3">
        <v>0</v>
      </c>
      <c r="AO83" s="4">
        <f>Table39[[#This Row],[Med Aide/Tech Hours Contract]]/Table39[[#This Row],[Med Aide/Tech Hours]]</f>
        <v>0</v>
      </c>
      <c r="AP83" s="1" t="s">
        <v>81</v>
      </c>
      <c r="AQ83" s="1">
        <v>5</v>
      </c>
    </row>
    <row r="84" spans="1:43" x14ac:dyDescent="0.2">
      <c r="A84" s="1" t="s">
        <v>352</v>
      </c>
      <c r="B84" s="1" t="s">
        <v>438</v>
      </c>
      <c r="C84" s="1" t="s">
        <v>744</v>
      </c>
      <c r="D84" s="1" t="s">
        <v>975</v>
      </c>
      <c r="E84" s="3">
        <v>65.033333333333331</v>
      </c>
      <c r="F84" s="3">
        <f t="shared" si="5"/>
        <v>248.73611111111111</v>
      </c>
      <c r="G84" s="3">
        <f>SUM(Table39[[#This Row],[RN Hours Contract (W/ Admin, DON)]], Table39[[#This Row],[LPN Contract Hours (w/ Admin)]], Table39[[#This Row],[CNA/NA/Med Aide Contract Hours]])</f>
        <v>0</v>
      </c>
      <c r="H84" s="4">
        <f>Table39[[#This Row],[Total Contract Hours]]/Table39[[#This Row],[Total Hours Nurse Staffing]]</f>
        <v>0</v>
      </c>
      <c r="I84" s="3">
        <f>SUM(Table39[[#This Row],[RN Hours]], Table39[[#This Row],[RN Admin Hours]], Table39[[#This Row],[RN DON Hours]])</f>
        <v>74.088888888888889</v>
      </c>
      <c r="J84" s="3">
        <f t="shared" si="6"/>
        <v>0</v>
      </c>
      <c r="K84" s="4">
        <f>Table39[[#This Row],[RN Hours Contract (W/ Admin, DON)]]/Table39[[#This Row],[RN Hours (w/ Admin, DON)]]</f>
        <v>0</v>
      </c>
      <c r="L84" s="3">
        <v>57.022222222222226</v>
      </c>
      <c r="M84" s="3">
        <v>0</v>
      </c>
      <c r="N84" s="4">
        <f>Table39[[#This Row],[RN Hours Contract]]/Table39[[#This Row],[RN Hours]]</f>
        <v>0</v>
      </c>
      <c r="O84" s="3">
        <v>11.377777777777778</v>
      </c>
      <c r="P84" s="3">
        <v>0</v>
      </c>
      <c r="Q84" s="4">
        <f>Table39[[#This Row],[RN Admin Hours Contract]]/Table39[[#This Row],[RN Admin Hours]]</f>
        <v>0</v>
      </c>
      <c r="R84" s="3">
        <v>5.6888888888888891</v>
      </c>
      <c r="S84" s="3">
        <v>0</v>
      </c>
      <c r="T84" s="4">
        <f>Table39[[#This Row],[RN DON Hours Contract]]/Table39[[#This Row],[RN DON Hours]]</f>
        <v>0</v>
      </c>
      <c r="U84" s="3">
        <f>SUM(Table39[[#This Row],[LPN Hours]], Table39[[#This Row],[LPN Admin Hours]])</f>
        <v>46.569444444444443</v>
      </c>
      <c r="V84" s="3">
        <f>Table39[[#This Row],[LPN Hours Contract]]+Table39[[#This Row],[LPN Admin Hours Contract]]</f>
        <v>0</v>
      </c>
      <c r="W84" s="4">
        <f t="shared" si="7"/>
        <v>0</v>
      </c>
      <c r="X84" s="3">
        <v>46.569444444444443</v>
      </c>
      <c r="Y84" s="3">
        <v>0</v>
      </c>
      <c r="Z84" s="4">
        <f>Table39[[#This Row],[LPN Hours Contract]]/Table39[[#This Row],[LPN Hours]]</f>
        <v>0</v>
      </c>
      <c r="AA84" s="3">
        <v>0</v>
      </c>
      <c r="AB84" s="3">
        <v>0</v>
      </c>
      <c r="AC84" s="4">
        <v>0</v>
      </c>
      <c r="AD84" s="3">
        <f>SUM(Table39[[#This Row],[CNA Hours]], Table39[[#This Row],[NA in Training Hours]], Table39[[#This Row],[Med Aide/Tech Hours]])</f>
        <v>128.07777777777778</v>
      </c>
      <c r="AE84" s="3">
        <f>SUM(Table39[[#This Row],[CNA Hours Contract]], Table39[[#This Row],[NA in Training Hours Contract]], Table39[[#This Row],[Med Aide/Tech Hours Contract]])</f>
        <v>0</v>
      </c>
      <c r="AF84" s="4">
        <f>Table39[[#This Row],[CNA/NA/Med Aide Contract Hours]]/Table39[[#This Row],[Total CNA, NA in Training, Med Aide/Tech Hours]]</f>
        <v>0</v>
      </c>
      <c r="AG84" s="3">
        <v>125.83611111111111</v>
      </c>
      <c r="AH84" s="3">
        <v>0</v>
      </c>
      <c r="AI84" s="4">
        <f>Table39[[#This Row],[CNA Hours Contract]]/Table39[[#This Row],[CNA Hours]]</f>
        <v>0</v>
      </c>
      <c r="AJ84" s="3">
        <v>0</v>
      </c>
      <c r="AK84" s="3">
        <v>0</v>
      </c>
      <c r="AL84" s="4">
        <v>0</v>
      </c>
      <c r="AM84" s="3">
        <v>2.2416666666666667</v>
      </c>
      <c r="AN84" s="3">
        <v>0</v>
      </c>
      <c r="AO84" s="4">
        <f>Table39[[#This Row],[Med Aide/Tech Hours Contract]]/Table39[[#This Row],[Med Aide/Tech Hours]]</f>
        <v>0</v>
      </c>
      <c r="AP84" s="1" t="s">
        <v>82</v>
      </c>
      <c r="AQ84" s="1">
        <v>5</v>
      </c>
    </row>
    <row r="85" spans="1:43" x14ac:dyDescent="0.2">
      <c r="A85" s="1" t="s">
        <v>352</v>
      </c>
      <c r="B85" s="1" t="s">
        <v>439</v>
      </c>
      <c r="C85" s="1" t="s">
        <v>802</v>
      </c>
      <c r="D85" s="1" t="s">
        <v>973</v>
      </c>
      <c r="E85" s="3">
        <v>61.37777777777778</v>
      </c>
      <c r="F85" s="3">
        <f t="shared" si="5"/>
        <v>307.53322222222221</v>
      </c>
      <c r="G85" s="3">
        <f>SUM(Table39[[#This Row],[RN Hours Contract (W/ Admin, DON)]], Table39[[#This Row],[LPN Contract Hours (w/ Admin)]], Table39[[#This Row],[CNA/NA/Med Aide Contract Hours]])</f>
        <v>84.975000000000023</v>
      </c>
      <c r="H85" s="4">
        <f>Table39[[#This Row],[Total Contract Hours]]/Table39[[#This Row],[Total Hours Nurse Staffing]]</f>
        <v>0.27631161077809491</v>
      </c>
      <c r="I85" s="3">
        <f>SUM(Table39[[#This Row],[RN Hours]], Table39[[#This Row],[RN Admin Hours]], Table39[[#This Row],[RN DON Hours]])</f>
        <v>101.80377777777778</v>
      </c>
      <c r="J85" s="3">
        <f t="shared" si="6"/>
        <v>44.975000000000009</v>
      </c>
      <c r="K85" s="4">
        <f>Table39[[#This Row],[RN Hours Contract (W/ Admin, DON)]]/Table39[[#This Row],[RN Hours (w/ Admin, DON)]]</f>
        <v>0.44178124802179364</v>
      </c>
      <c r="L85" s="3">
        <v>71.527222222222221</v>
      </c>
      <c r="M85" s="3">
        <v>38.297222222222224</v>
      </c>
      <c r="N85" s="4">
        <f>Table39[[#This Row],[RN Hours Contract]]/Table39[[#This Row],[RN Hours]]</f>
        <v>0.535421634342791</v>
      </c>
      <c r="O85" s="3">
        <v>23.898777777777781</v>
      </c>
      <c r="P85" s="3">
        <v>4.5666666666666664</v>
      </c>
      <c r="Q85" s="4">
        <f>Table39[[#This Row],[RN Admin Hours Contract]]/Table39[[#This Row],[RN Admin Hours]]</f>
        <v>0.1910836909372399</v>
      </c>
      <c r="R85" s="3">
        <v>6.3777777777777782</v>
      </c>
      <c r="S85" s="3">
        <v>2.1111111111111112</v>
      </c>
      <c r="T85" s="4">
        <f>Table39[[#This Row],[RN DON Hours Contract]]/Table39[[#This Row],[RN DON Hours]]</f>
        <v>0.33101045296167247</v>
      </c>
      <c r="U85" s="3">
        <f>SUM(Table39[[#This Row],[LPN Hours]], Table39[[#This Row],[LPN Admin Hours]])</f>
        <v>38.748000000000005</v>
      </c>
      <c r="V85" s="3">
        <f>Table39[[#This Row],[LPN Hours Contract]]+Table39[[#This Row],[LPN Admin Hours Contract]]</f>
        <v>19.488888888888887</v>
      </c>
      <c r="W85" s="4">
        <f t="shared" si="7"/>
        <v>0.50296502758565309</v>
      </c>
      <c r="X85" s="3">
        <v>37.414666666666669</v>
      </c>
      <c r="Y85" s="3">
        <v>19.488888888888887</v>
      </c>
      <c r="Z85" s="4">
        <f>Table39[[#This Row],[LPN Hours Contract]]/Table39[[#This Row],[LPN Hours]]</f>
        <v>0.5208890155969732</v>
      </c>
      <c r="AA85" s="3">
        <v>1.3333333333333333</v>
      </c>
      <c r="AB85" s="3">
        <v>0</v>
      </c>
      <c r="AC85" s="4">
        <f>Table39[[#This Row],[LPN Admin Hours Contract]]/Table39[[#This Row],[LPN Admin Hours]]</f>
        <v>0</v>
      </c>
      <c r="AD85" s="3">
        <f>SUM(Table39[[#This Row],[CNA Hours]], Table39[[#This Row],[NA in Training Hours]], Table39[[#This Row],[Med Aide/Tech Hours]])</f>
        <v>166.98144444444443</v>
      </c>
      <c r="AE85" s="3">
        <f>SUM(Table39[[#This Row],[CNA Hours Contract]], Table39[[#This Row],[NA in Training Hours Contract]], Table39[[#This Row],[Med Aide/Tech Hours Contract]])</f>
        <v>20.511111111111113</v>
      </c>
      <c r="AF85" s="4">
        <f>Table39[[#This Row],[CNA/NA/Med Aide Contract Hours]]/Table39[[#This Row],[Total CNA, NA in Training, Med Aide/Tech Hours]]</f>
        <v>0.12283467291442231</v>
      </c>
      <c r="AG85" s="3">
        <v>158.94411111111111</v>
      </c>
      <c r="AH85" s="3">
        <v>20.511111111111113</v>
      </c>
      <c r="AI85" s="4">
        <f>Table39[[#This Row],[CNA Hours Contract]]/Table39[[#This Row],[CNA Hours]]</f>
        <v>0.12904605881732015</v>
      </c>
      <c r="AJ85" s="3">
        <v>0</v>
      </c>
      <c r="AK85" s="3">
        <v>0</v>
      </c>
      <c r="AL85" s="4">
        <v>0</v>
      </c>
      <c r="AM85" s="3">
        <v>8.0373333333333346</v>
      </c>
      <c r="AN85" s="3">
        <v>0</v>
      </c>
      <c r="AO85" s="4">
        <f>Table39[[#This Row],[Med Aide/Tech Hours Contract]]/Table39[[#This Row],[Med Aide/Tech Hours]]</f>
        <v>0</v>
      </c>
      <c r="AP85" s="1" t="s">
        <v>83</v>
      </c>
      <c r="AQ85" s="1">
        <v>5</v>
      </c>
    </row>
    <row r="86" spans="1:43" x14ac:dyDescent="0.2">
      <c r="A86" s="1" t="s">
        <v>352</v>
      </c>
      <c r="B86" s="1" t="s">
        <v>440</v>
      </c>
      <c r="C86" s="1" t="s">
        <v>803</v>
      </c>
      <c r="D86" s="1" t="s">
        <v>966</v>
      </c>
      <c r="E86" s="3">
        <v>28.31111111111111</v>
      </c>
      <c r="F86" s="3">
        <f t="shared" si="5"/>
        <v>108.54133333333334</v>
      </c>
      <c r="G86" s="3">
        <f>SUM(Table39[[#This Row],[RN Hours Contract (W/ Admin, DON)]], Table39[[#This Row],[LPN Contract Hours (w/ Admin)]], Table39[[#This Row],[CNA/NA/Med Aide Contract Hours]])</f>
        <v>0</v>
      </c>
      <c r="H86" s="4">
        <f>Table39[[#This Row],[Total Contract Hours]]/Table39[[#This Row],[Total Hours Nurse Staffing]]</f>
        <v>0</v>
      </c>
      <c r="I86" s="3">
        <f>SUM(Table39[[#This Row],[RN Hours]], Table39[[#This Row],[RN Admin Hours]], Table39[[#This Row],[RN DON Hours]])</f>
        <v>52.210111111111111</v>
      </c>
      <c r="J86" s="3">
        <f t="shared" si="6"/>
        <v>0</v>
      </c>
      <c r="K86" s="4">
        <f>Table39[[#This Row],[RN Hours Contract (W/ Admin, DON)]]/Table39[[#This Row],[RN Hours (w/ Admin, DON)]]</f>
        <v>0</v>
      </c>
      <c r="L86" s="3">
        <v>42.976111111111109</v>
      </c>
      <c r="M86" s="3">
        <v>0</v>
      </c>
      <c r="N86" s="4">
        <f>Table39[[#This Row],[RN Hours Contract]]/Table39[[#This Row],[RN Hours]]</f>
        <v>0</v>
      </c>
      <c r="O86" s="3">
        <v>3.6339999999999999</v>
      </c>
      <c r="P86" s="3">
        <v>0</v>
      </c>
      <c r="Q86" s="4">
        <f>Table39[[#This Row],[RN Admin Hours Contract]]/Table39[[#This Row],[RN Admin Hours]]</f>
        <v>0</v>
      </c>
      <c r="R86" s="3">
        <v>5.6</v>
      </c>
      <c r="S86" s="3">
        <v>0</v>
      </c>
      <c r="T86" s="4">
        <f>Table39[[#This Row],[RN DON Hours Contract]]/Table39[[#This Row],[RN DON Hours]]</f>
        <v>0</v>
      </c>
      <c r="U86" s="3">
        <f>SUM(Table39[[#This Row],[LPN Hours]], Table39[[#This Row],[LPN Admin Hours]])</f>
        <v>0</v>
      </c>
      <c r="V86" s="3">
        <f>Table39[[#This Row],[LPN Hours Contract]]+Table39[[#This Row],[LPN Admin Hours Contract]]</f>
        <v>0</v>
      </c>
      <c r="W86" s="4">
        <v>0</v>
      </c>
      <c r="X86" s="3">
        <v>0</v>
      </c>
      <c r="Y86" s="3">
        <v>0</v>
      </c>
      <c r="Z86" s="4">
        <v>0</v>
      </c>
      <c r="AA86" s="3">
        <v>0</v>
      </c>
      <c r="AB86" s="3">
        <v>0</v>
      </c>
      <c r="AC86" s="4">
        <v>0</v>
      </c>
      <c r="AD86" s="3">
        <f>SUM(Table39[[#This Row],[CNA Hours]], Table39[[#This Row],[NA in Training Hours]], Table39[[#This Row],[Med Aide/Tech Hours]])</f>
        <v>56.331222222222223</v>
      </c>
      <c r="AE86" s="3">
        <f>SUM(Table39[[#This Row],[CNA Hours Contract]], Table39[[#This Row],[NA in Training Hours Contract]], Table39[[#This Row],[Med Aide/Tech Hours Contract]])</f>
        <v>0</v>
      </c>
      <c r="AF86" s="4">
        <f>Table39[[#This Row],[CNA/NA/Med Aide Contract Hours]]/Table39[[#This Row],[Total CNA, NA in Training, Med Aide/Tech Hours]]</f>
        <v>0</v>
      </c>
      <c r="AG86" s="3">
        <v>55.760666666666665</v>
      </c>
      <c r="AH86" s="3">
        <v>0</v>
      </c>
      <c r="AI86" s="4">
        <f>Table39[[#This Row],[CNA Hours Contract]]/Table39[[#This Row],[CNA Hours]]</f>
        <v>0</v>
      </c>
      <c r="AJ86" s="3">
        <v>0</v>
      </c>
      <c r="AK86" s="3">
        <v>0</v>
      </c>
      <c r="AL86" s="4">
        <v>0</v>
      </c>
      <c r="AM86" s="3">
        <v>0.57055555555555559</v>
      </c>
      <c r="AN86" s="3">
        <v>0</v>
      </c>
      <c r="AO86" s="4">
        <f>Table39[[#This Row],[Med Aide/Tech Hours Contract]]/Table39[[#This Row],[Med Aide/Tech Hours]]</f>
        <v>0</v>
      </c>
      <c r="AP86" s="1" t="s">
        <v>84</v>
      </c>
      <c r="AQ86" s="1">
        <v>5</v>
      </c>
    </row>
    <row r="87" spans="1:43" x14ac:dyDescent="0.2">
      <c r="A87" s="1" t="s">
        <v>352</v>
      </c>
      <c r="B87" s="1" t="s">
        <v>441</v>
      </c>
      <c r="C87" s="1" t="s">
        <v>804</v>
      </c>
      <c r="D87" s="1" t="s">
        <v>975</v>
      </c>
      <c r="E87" s="3">
        <v>85.788888888888891</v>
      </c>
      <c r="F87" s="3">
        <f t="shared" si="5"/>
        <v>380.8585555555556</v>
      </c>
      <c r="G87" s="3">
        <f>SUM(Table39[[#This Row],[RN Hours Contract (W/ Admin, DON)]], Table39[[#This Row],[LPN Contract Hours (w/ Admin)]], Table39[[#This Row],[CNA/NA/Med Aide Contract Hours]])</f>
        <v>0</v>
      </c>
      <c r="H87" s="4">
        <f>Table39[[#This Row],[Total Contract Hours]]/Table39[[#This Row],[Total Hours Nurse Staffing]]</f>
        <v>0</v>
      </c>
      <c r="I87" s="3">
        <f>SUM(Table39[[#This Row],[RN Hours]], Table39[[#This Row],[RN Admin Hours]], Table39[[#This Row],[RN DON Hours]])</f>
        <v>114.34866666666666</v>
      </c>
      <c r="J87" s="3">
        <f t="shared" si="6"/>
        <v>0</v>
      </c>
      <c r="K87" s="4">
        <f>Table39[[#This Row],[RN Hours Contract (W/ Admin, DON)]]/Table39[[#This Row],[RN Hours (w/ Admin, DON)]]</f>
        <v>0</v>
      </c>
      <c r="L87" s="3">
        <v>87.971444444444444</v>
      </c>
      <c r="M87" s="3">
        <v>0</v>
      </c>
      <c r="N87" s="4">
        <f>Table39[[#This Row],[RN Hours Contract]]/Table39[[#This Row],[RN Hours]]</f>
        <v>0</v>
      </c>
      <c r="O87" s="3">
        <v>20.777222222222221</v>
      </c>
      <c r="P87" s="3">
        <v>0</v>
      </c>
      <c r="Q87" s="4">
        <f>Table39[[#This Row],[RN Admin Hours Contract]]/Table39[[#This Row],[RN Admin Hours]]</f>
        <v>0</v>
      </c>
      <c r="R87" s="3">
        <v>5.6</v>
      </c>
      <c r="S87" s="3">
        <v>0</v>
      </c>
      <c r="T87" s="4">
        <f>Table39[[#This Row],[RN DON Hours Contract]]/Table39[[#This Row],[RN DON Hours]]</f>
        <v>0</v>
      </c>
      <c r="U87" s="3">
        <f>SUM(Table39[[#This Row],[LPN Hours]], Table39[[#This Row],[LPN Admin Hours]])</f>
        <v>56.249555555555553</v>
      </c>
      <c r="V87" s="3">
        <f>Table39[[#This Row],[LPN Hours Contract]]+Table39[[#This Row],[LPN Admin Hours Contract]]</f>
        <v>0</v>
      </c>
      <c r="W87" s="4">
        <f t="shared" si="7"/>
        <v>0</v>
      </c>
      <c r="X87" s="3">
        <v>56.249555555555553</v>
      </c>
      <c r="Y87" s="3">
        <v>0</v>
      </c>
      <c r="Z87" s="4">
        <f>Table39[[#This Row],[LPN Hours Contract]]/Table39[[#This Row],[LPN Hours]]</f>
        <v>0</v>
      </c>
      <c r="AA87" s="3">
        <v>0</v>
      </c>
      <c r="AB87" s="3">
        <v>0</v>
      </c>
      <c r="AC87" s="4">
        <v>0</v>
      </c>
      <c r="AD87" s="3">
        <f>SUM(Table39[[#This Row],[CNA Hours]], Table39[[#This Row],[NA in Training Hours]], Table39[[#This Row],[Med Aide/Tech Hours]])</f>
        <v>210.26033333333339</v>
      </c>
      <c r="AE87" s="3">
        <f>SUM(Table39[[#This Row],[CNA Hours Contract]], Table39[[#This Row],[NA in Training Hours Contract]], Table39[[#This Row],[Med Aide/Tech Hours Contract]])</f>
        <v>0</v>
      </c>
      <c r="AF87" s="4">
        <f>Table39[[#This Row],[CNA/NA/Med Aide Contract Hours]]/Table39[[#This Row],[Total CNA, NA in Training, Med Aide/Tech Hours]]</f>
        <v>0</v>
      </c>
      <c r="AG87" s="3">
        <v>40.553777777777782</v>
      </c>
      <c r="AH87" s="3">
        <v>0</v>
      </c>
      <c r="AI87" s="4">
        <f>Table39[[#This Row],[CNA Hours Contract]]/Table39[[#This Row],[CNA Hours]]</f>
        <v>0</v>
      </c>
      <c r="AJ87" s="3">
        <v>0</v>
      </c>
      <c r="AK87" s="3">
        <v>0</v>
      </c>
      <c r="AL87" s="4">
        <v>0</v>
      </c>
      <c r="AM87" s="3">
        <v>169.70655555555561</v>
      </c>
      <c r="AN87" s="3">
        <v>0</v>
      </c>
      <c r="AO87" s="4">
        <f>Table39[[#This Row],[Med Aide/Tech Hours Contract]]/Table39[[#This Row],[Med Aide/Tech Hours]]</f>
        <v>0</v>
      </c>
      <c r="AP87" s="1" t="s">
        <v>85</v>
      </c>
      <c r="AQ87" s="1">
        <v>5</v>
      </c>
    </row>
    <row r="88" spans="1:43" x14ac:dyDescent="0.2">
      <c r="A88" s="1" t="s">
        <v>352</v>
      </c>
      <c r="B88" s="1" t="s">
        <v>442</v>
      </c>
      <c r="C88" s="1" t="s">
        <v>805</v>
      </c>
      <c r="D88" s="1" t="s">
        <v>957</v>
      </c>
      <c r="E88" s="3">
        <v>56.855555555555554</v>
      </c>
      <c r="F88" s="3">
        <f t="shared" si="5"/>
        <v>275.51111111111112</v>
      </c>
      <c r="G88" s="3">
        <f>SUM(Table39[[#This Row],[RN Hours Contract (W/ Admin, DON)]], Table39[[#This Row],[LPN Contract Hours (w/ Admin)]], Table39[[#This Row],[CNA/NA/Med Aide Contract Hours]])</f>
        <v>0</v>
      </c>
      <c r="H88" s="4">
        <f>Table39[[#This Row],[Total Contract Hours]]/Table39[[#This Row],[Total Hours Nurse Staffing]]</f>
        <v>0</v>
      </c>
      <c r="I88" s="3">
        <f>SUM(Table39[[#This Row],[RN Hours]], Table39[[#This Row],[RN Admin Hours]], Table39[[#This Row],[RN DON Hours]])</f>
        <v>52.716666666666669</v>
      </c>
      <c r="J88" s="3">
        <f t="shared" si="6"/>
        <v>0</v>
      </c>
      <c r="K88" s="4">
        <f>Table39[[#This Row],[RN Hours Contract (W/ Admin, DON)]]/Table39[[#This Row],[RN Hours (w/ Admin, DON)]]</f>
        <v>0</v>
      </c>
      <c r="L88" s="3">
        <v>31.963888888888889</v>
      </c>
      <c r="M88" s="3">
        <v>0</v>
      </c>
      <c r="N88" s="4">
        <f>Table39[[#This Row],[RN Hours Contract]]/Table39[[#This Row],[RN Hours]]</f>
        <v>0</v>
      </c>
      <c r="O88" s="3">
        <v>15.152777777777779</v>
      </c>
      <c r="P88" s="3">
        <v>0</v>
      </c>
      <c r="Q88" s="4">
        <f>Table39[[#This Row],[RN Admin Hours Contract]]/Table39[[#This Row],[RN Admin Hours]]</f>
        <v>0</v>
      </c>
      <c r="R88" s="3">
        <v>5.6</v>
      </c>
      <c r="S88" s="3">
        <v>0</v>
      </c>
      <c r="T88" s="4">
        <f>Table39[[#This Row],[RN DON Hours Contract]]/Table39[[#This Row],[RN DON Hours]]</f>
        <v>0</v>
      </c>
      <c r="U88" s="3">
        <f>SUM(Table39[[#This Row],[LPN Hours]], Table39[[#This Row],[LPN Admin Hours]])</f>
        <v>64.197222222222223</v>
      </c>
      <c r="V88" s="3">
        <f>Table39[[#This Row],[LPN Hours Contract]]+Table39[[#This Row],[LPN Admin Hours Contract]]</f>
        <v>0</v>
      </c>
      <c r="W88" s="4">
        <f t="shared" si="7"/>
        <v>0</v>
      </c>
      <c r="X88" s="3">
        <v>58.194444444444443</v>
      </c>
      <c r="Y88" s="3">
        <v>0</v>
      </c>
      <c r="Z88" s="4">
        <f>Table39[[#This Row],[LPN Hours Contract]]/Table39[[#This Row],[LPN Hours]]</f>
        <v>0</v>
      </c>
      <c r="AA88" s="3">
        <v>6.0027777777777782</v>
      </c>
      <c r="AB88" s="3">
        <v>0</v>
      </c>
      <c r="AC88" s="4">
        <f>Table39[[#This Row],[LPN Admin Hours Contract]]/Table39[[#This Row],[LPN Admin Hours]]</f>
        <v>0</v>
      </c>
      <c r="AD88" s="3">
        <f>SUM(Table39[[#This Row],[CNA Hours]], Table39[[#This Row],[NA in Training Hours]], Table39[[#This Row],[Med Aide/Tech Hours]])</f>
        <v>158.59722222222223</v>
      </c>
      <c r="AE88" s="3">
        <f>SUM(Table39[[#This Row],[CNA Hours Contract]], Table39[[#This Row],[NA in Training Hours Contract]], Table39[[#This Row],[Med Aide/Tech Hours Contract]])</f>
        <v>0</v>
      </c>
      <c r="AF88" s="4">
        <f>Table39[[#This Row],[CNA/NA/Med Aide Contract Hours]]/Table39[[#This Row],[Total CNA, NA in Training, Med Aide/Tech Hours]]</f>
        <v>0</v>
      </c>
      <c r="AG88" s="3">
        <v>157.19444444444446</v>
      </c>
      <c r="AH88" s="3">
        <v>0</v>
      </c>
      <c r="AI88" s="4">
        <f>Table39[[#This Row],[CNA Hours Contract]]/Table39[[#This Row],[CNA Hours]]</f>
        <v>0</v>
      </c>
      <c r="AJ88" s="3">
        <v>1.4027777777777777</v>
      </c>
      <c r="AK88" s="3">
        <v>0</v>
      </c>
      <c r="AL88" s="4">
        <f>Table39[[#This Row],[NA in Training Hours Contract]]/Table39[[#This Row],[NA in Training Hours]]</f>
        <v>0</v>
      </c>
      <c r="AM88" s="3">
        <v>0</v>
      </c>
      <c r="AN88" s="3">
        <v>0</v>
      </c>
      <c r="AO88" s="4">
        <v>0</v>
      </c>
      <c r="AP88" s="1" t="s">
        <v>86</v>
      </c>
      <c r="AQ88" s="1">
        <v>5</v>
      </c>
    </row>
    <row r="89" spans="1:43" x14ac:dyDescent="0.2">
      <c r="A89" s="1" t="s">
        <v>352</v>
      </c>
      <c r="B89" s="1" t="s">
        <v>443</v>
      </c>
      <c r="C89" s="1" t="s">
        <v>725</v>
      </c>
      <c r="D89" s="1" t="s">
        <v>948</v>
      </c>
      <c r="E89" s="3">
        <v>32.211111111111109</v>
      </c>
      <c r="F89" s="3">
        <f t="shared" si="5"/>
        <v>142.85833333333335</v>
      </c>
      <c r="G89" s="3">
        <f>SUM(Table39[[#This Row],[RN Hours Contract (W/ Admin, DON)]], Table39[[#This Row],[LPN Contract Hours (w/ Admin)]], Table39[[#This Row],[CNA/NA/Med Aide Contract Hours]])</f>
        <v>0.22222222222222221</v>
      </c>
      <c r="H89" s="4">
        <f>Table39[[#This Row],[Total Contract Hours]]/Table39[[#This Row],[Total Hours Nurse Staffing]]</f>
        <v>1.5555425927006161E-3</v>
      </c>
      <c r="I89" s="3">
        <f>SUM(Table39[[#This Row],[RN Hours]], Table39[[#This Row],[RN Admin Hours]], Table39[[#This Row],[RN DON Hours]])</f>
        <v>37.25277777777778</v>
      </c>
      <c r="J89" s="3">
        <f t="shared" si="6"/>
        <v>0.22222222222222221</v>
      </c>
      <c r="K89" s="4">
        <f>Table39[[#This Row],[RN Hours Contract (W/ Admin, DON)]]/Table39[[#This Row],[RN Hours (w/ Admin, DON)]]</f>
        <v>5.9652524047423749E-3</v>
      </c>
      <c r="L89" s="3">
        <v>26.111111111111111</v>
      </c>
      <c r="M89" s="3">
        <v>0.22222222222222221</v>
      </c>
      <c r="N89" s="4">
        <f>Table39[[#This Row],[RN Hours Contract]]/Table39[[#This Row],[RN Hours]]</f>
        <v>8.5106382978723406E-3</v>
      </c>
      <c r="O89" s="3">
        <v>5.541666666666667</v>
      </c>
      <c r="P89" s="3">
        <v>0</v>
      </c>
      <c r="Q89" s="4">
        <f>Table39[[#This Row],[RN Admin Hours Contract]]/Table39[[#This Row],[RN Admin Hours]]</f>
        <v>0</v>
      </c>
      <c r="R89" s="3">
        <v>5.6</v>
      </c>
      <c r="S89" s="3">
        <v>0</v>
      </c>
      <c r="T89" s="4">
        <f>Table39[[#This Row],[RN DON Hours Contract]]/Table39[[#This Row],[RN DON Hours]]</f>
        <v>0</v>
      </c>
      <c r="U89" s="3">
        <f>SUM(Table39[[#This Row],[LPN Hours]], Table39[[#This Row],[LPN Admin Hours]])</f>
        <v>21.577777777777779</v>
      </c>
      <c r="V89" s="3">
        <f>Table39[[#This Row],[LPN Hours Contract]]+Table39[[#This Row],[LPN Admin Hours Contract]]</f>
        <v>0</v>
      </c>
      <c r="W89" s="4">
        <f t="shared" si="7"/>
        <v>0</v>
      </c>
      <c r="X89" s="3">
        <v>21.577777777777779</v>
      </c>
      <c r="Y89" s="3">
        <v>0</v>
      </c>
      <c r="Z89" s="4">
        <f>Table39[[#This Row],[LPN Hours Contract]]/Table39[[#This Row],[LPN Hours]]</f>
        <v>0</v>
      </c>
      <c r="AA89" s="3">
        <v>0</v>
      </c>
      <c r="AB89" s="3">
        <v>0</v>
      </c>
      <c r="AC89" s="4">
        <v>0</v>
      </c>
      <c r="AD89" s="3">
        <f>SUM(Table39[[#This Row],[CNA Hours]], Table39[[#This Row],[NA in Training Hours]], Table39[[#This Row],[Med Aide/Tech Hours]])</f>
        <v>84.027777777777771</v>
      </c>
      <c r="AE89" s="3">
        <f>SUM(Table39[[#This Row],[CNA Hours Contract]], Table39[[#This Row],[NA in Training Hours Contract]], Table39[[#This Row],[Med Aide/Tech Hours Contract]])</f>
        <v>0</v>
      </c>
      <c r="AF89" s="4">
        <f>Table39[[#This Row],[CNA/NA/Med Aide Contract Hours]]/Table39[[#This Row],[Total CNA, NA in Training, Med Aide/Tech Hours]]</f>
        <v>0</v>
      </c>
      <c r="AG89" s="3">
        <v>83.230555555555554</v>
      </c>
      <c r="AH89" s="3">
        <v>0</v>
      </c>
      <c r="AI89" s="4">
        <f>Table39[[#This Row],[CNA Hours Contract]]/Table39[[#This Row],[CNA Hours]]</f>
        <v>0</v>
      </c>
      <c r="AJ89" s="3">
        <v>0</v>
      </c>
      <c r="AK89" s="3">
        <v>0</v>
      </c>
      <c r="AL89" s="4">
        <v>0</v>
      </c>
      <c r="AM89" s="3">
        <v>0.79722222222222228</v>
      </c>
      <c r="AN89" s="3">
        <v>0</v>
      </c>
      <c r="AO89" s="4">
        <f>Table39[[#This Row],[Med Aide/Tech Hours Contract]]/Table39[[#This Row],[Med Aide/Tech Hours]]</f>
        <v>0</v>
      </c>
      <c r="AP89" s="1" t="s">
        <v>87</v>
      </c>
      <c r="AQ89" s="1">
        <v>5</v>
      </c>
    </row>
    <row r="90" spans="1:43" x14ac:dyDescent="0.2">
      <c r="A90" s="1" t="s">
        <v>352</v>
      </c>
      <c r="B90" s="1" t="s">
        <v>444</v>
      </c>
      <c r="C90" s="1" t="s">
        <v>738</v>
      </c>
      <c r="D90" s="1" t="s">
        <v>981</v>
      </c>
      <c r="E90" s="3">
        <v>13.822222222222223</v>
      </c>
      <c r="F90" s="3">
        <f t="shared" si="5"/>
        <v>147.02144444444446</v>
      </c>
      <c r="G90" s="3">
        <f>SUM(Table39[[#This Row],[RN Hours Contract (W/ Admin, DON)]], Table39[[#This Row],[LPN Contract Hours (w/ Admin)]], Table39[[#This Row],[CNA/NA/Med Aide Contract Hours]])</f>
        <v>0.78888888888888886</v>
      </c>
      <c r="H90" s="4">
        <f>Table39[[#This Row],[Total Contract Hours]]/Table39[[#This Row],[Total Hours Nurse Staffing]]</f>
        <v>5.3658083136775957E-3</v>
      </c>
      <c r="I90" s="3">
        <f>SUM(Table39[[#This Row],[RN Hours]], Table39[[#This Row],[RN Admin Hours]], Table39[[#This Row],[RN DON Hours]])</f>
        <v>63.93811111111112</v>
      </c>
      <c r="J90" s="3">
        <f t="shared" si="6"/>
        <v>0</v>
      </c>
      <c r="K90" s="4">
        <f>Table39[[#This Row],[RN Hours Contract (W/ Admin, DON)]]/Table39[[#This Row],[RN Hours (w/ Admin, DON)]]</f>
        <v>0</v>
      </c>
      <c r="L90" s="3">
        <v>45.055555555555557</v>
      </c>
      <c r="M90" s="3">
        <v>0</v>
      </c>
      <c r="N90" s="4">
        <f>Table39[[#This Row],[RN Hours Contract]]/Table39[[#This Row],[RN Hours]]</f>
        <v>0</v>
      </c>
      <c r="O90" s="3">
        <v>14.652555555555558</v>
      </c>
      <c r="P90" s="3">
        <v>0</v>
      </c>
      <c r="Q90" s="4">
        <f>Table39[[#This Row],[RN Admin Hours Contract]]/Table39[[#This Row],[RN Admin Hours]]</f>
        <v>0</v>
      </c>
      <c r="R90" s="3">
        <v>4.230000000000004</v>
      </c>
      <c r="S90" s="3">
        <v>0</v>
      </c>
      <c r="T90" s="4">
        <f>Table39[[#This Row],[RN DON Hours Contract]]/Table39[[#This Row],[RN DON Hours]]</f>
        <v>0</v>
      </c>
      <c r="U90" s="3">
        <f>SUM(Table39[[#This Row],[LPN Hours]], Table39[[#This Row],[LPN Admin Hours]])</f>
        <v>10.652777777777779</v>
      </c>
      <c r="V90" s="3">
        <f>Table39[[#This Row],[LPN Hours Contract]]+Table39[[#This Row],[LPN Admin Hours Contract]]</f>
        <v>0.78888888888888886</v>
      </c>
      <c r="W90" s="4">
        <f t="shared" si="7"/>
        <v>7.4054758800521508E-2</v>
      </c>
      <c r="X90" s="3">
        <v>9.8638888888888889</v>
      </c>
      <c r="Y90" s="3">
        <v>0</v>
      </c>
      <c r="Z90" s="4">
        <f>Table39[[#This Row],[LPN Hours Contract]]/Table39[[#This Row],[LPN Hours]]</f>
        <v>0</v>
      </c>
      <c r="AA90" s="3">
        <v>0.78888888888888886</v>
      </c>
      <c r="AB90" s="3">
        <v>0.78888888888888886</v>
      </c>
      <c r="AC90" s="4">
        <f>Table39[[#This Row],[LPN Admin Hours Contract]]/Table39[[#This Row],[LPN Admin Hours]]</f>
        <v>1</v>
      </c>
      <c r="AD90" s="3">
        <f>SUM(Table39[[#This Row],[CNA Hours]], Table39[[#This Row],[NA in Training Hours]], Table39[[#This Row],[Med Aide/Tech Hours]])</f>
        <v>72.430555555555557</v>
      </c>
      <c r="AE90" s="3">
        <f>SUM(Table39[[#This Row],[CNA Hours Contract]], Table39[[#This Row],[NA in Training Hours Contract]], Table39[[#This Row],[Med Aide/Tech Hours Contract]])</f>
        <v>0</v>
      </c>
      <c r="AF90" s="4">
        <f>Table39[[#This Row],[CNA/NA/Med Aide Contract Hours]]/Table39[[#This Row],[Total CNA, NA in Training, Med Aide/Tech Hours]]</f>
        <v>0</v>
      </c>
      <c r="AG90" s="3">
        <v>56.291666666666664</v>
      </c>
      <c r="AH90" s="3">
        <v>0</v>
      </c>
      <c r="AI90" s="4">
        <f>Table39[[#This Row],[CNA Hours Contract]]/Table39[[#This Row],[CNA Hours]]</f>
        <v>0</v>
      </c>
      <c r="AJ90" s="3">
        <v>0</v>
      </c>
      <c r="AK90" s="3">
        <v>0</v>
      </c>
      <c r="AL90" s="4">
        <v>0</v>
      </c>
      <c r="AM90" s="3">
        <v>16.138888888888889</v>
      </c>
      <c r="AN90" s="3">
        <v>0</v>
      </c>
      <c r="AO90" s="4">
        <f>Table39[[#This Row],[Med Aide/Tech Hours Contract]]/Table39[[#This Row],[Med Aide/Tech Hours]]</f>
        <v>0</v>
      </c>
      <c r="AP90" s="1" t="s">
        <v>88</v>
      </c>
      <c r="AQ90" s="1">
        <v>5</v>
      </c>
    </row>
    <row r="91" spans="1:43" x14ac:dyDescent="0.2">
      <c r="A91" s="1" t="s">
        <v>352</v>
      </c>
      <c r="B91" s="1" t="s">
        <v>445</v>
      </c>
      <c r="C91" s="1" t="s">
        <v>736</v>
      </c>
      <c r="D91" s="1" t="s">
        <v>980</v>
      </c>
      <c r="E91" s="3">
        <v>73.977777777777774</v>
      </c>
      <c r="F91" s="3">
        <f t="shared" si="5"/>
        <v>274.36944444444441</v>
      </c>
      <c r="G91" s="3">
        <f>SUM(Table39[[#This Row],[RN Hours Contract (W/ Admin, DON)]], Table39[[#This Row],[LPN Contract Hours (w/ Admin)]], Table39[[#This Row],[CNA/NA/Med Aide Contract Hours]])</f>
        <v>0</v>
      </c>
      <c r="H91" s="4">
        <f>Table39[[#This Row],[Total Contract Hours]]/Table39[[#This Row],[Total Hours Nurse Staffing]]</f>
        <v>0</v>
      </c>
      <c r="I91" s="3">
        <f>SUM(Table39[[#This Row],[RN Hours]], Table39[[#This Row],[RN Admin Hours]], Table39[[#This Row],[RN DON Hours]])</f>
        <v>42.708333333333336</v>
      </c>
      <c r="J91" s="3">
        <f t="shared" si="6"/>
        <v>0</v>
      </c>
      <c r="K91" s="4">
        <f>Table39[[#This Row],[RN Hours Contract (W/ Admin, DON)]]/Table39[[#This Row],[RN Hours (w/ Admin, DON)]]</f>
        <v>0</v>
      </c>
      <c r="L91" s="3">
        <v>13.794444444444444</v>
      </c>
      <c r="M91" s="3">
        <v>0</v>
      </c>
      <c r="N91" s="4">
        <f>Table39[[#This Row],[RN Hours Contract]]/Table39[[#This Row],[RN Hours]]</f>
        <v>0</v>
      </c>
      <c r="O91" s="3">
        <v>23.758333333333333</v>
      </c>
      <c r="P91" s="3">
        <v>0</v>
      </c>
      <c r="Q91" s="4">
        <f>Table39[[#This Row],[RN Admin Hours Contract]]/Table39[[#This Row],[RN Admin Hours]]</f>
        <v>0</v>
      </c>
      <c r="R91" s="3">
        <v>5.1555555555555559</v>
      </c>
      <c r="S91" s="3">
        <v>0</v>
      </c>
      <c r="T91" s="4">
        <f>Table39[[#This Row],[RN DON Hours Contract]]/Table39[[#This Row],[RN DON Hours]]</f>
        <v>0</v>
      </c>
      <c r="U91" s="3">
        <f>SUM(Table39[[#This Row],[LPN Hours]], Table39[[#This Row],[LPN Admin Hours]])</f>
        <v>63.338888888888889</v>
      </c>
      <c r="V91" s="3">
        <f>Table39[[#This Row],[LPN Hours Contract]]+Table39[[#This Row],[LPN Admin Hours Contract]]</f>
        <v>0</v>
      </c>
      <c r="W91" s="4">
        <f t="shared" si="7"/>
        <v>0</v>
      </c>
      <c r="X91" s="3">
        <v>63.338888888888889</v>
      </c>
      <c r="Y91" s="3">
        <v>0</v>
      </c>
      <c r="Z91" s="4">
        <f>Table39[[#This Row],[LPN Hours Contract]]/Table39[[#This Row],[LPN Hours]]</f>
        <v>0</v>
      </c>
      <c r="AA91" s="3">
        <v>0</v>
      </c>
      <c r="AB91" s="3">
        <v>0</v>
      </c>
      <c r="AC91" s="4">
        <v>0</v>
      </c>
      <c r="AD91" s="3">
        <f>SUM(Table39[[#This Row],[CNA Hours]], Table39[[#This Row],[NA in Training Hours]], Table39[[#This Row],[Med Aide/Tech Hours]])</f>
        <v>168.32222222222222</v>
      </c>
      <c r="AE91" s="3">
        <f>SUM(Table39[[#This Row],[CNA Hours Contract]], Table39[[#This Row],[NA in Training Hours Contract]], Table39[[#This Row],[Med Aide/Tech Hours Contract]])</f>
        <v>0</v>
      </c>
      <c r="AF91" s="4">
        <f>Table39[[#This Row],[CNA/NA/Med Aide Contract Hours]]/Table39[[#This Row],[Total CNA, NA in Training, Med Aide/Tech Hours]]</f>
        <v>0</v>
      </c>
      <c r="AG91" s="3">
        <v>167.97777777777779</v>
      </c>
      <c r="AH91" s="3">
        <v>0</v>
      </c>
      <c r="AI91" s="4">
        <f>Table39[[#This Row],[CNA Hours Contract]]/Table39[[#This Row],[CNA Hours]]</f>
        <v>0</v>
      </c>
      <c r="AJ91" s="3">
        <v>0.34444444444444444</v>
      </c>
      <c r="AK91" s="3">
        <v>0</v>
      </c>
      <c r="AL91" s="4">
        <f>Table39[[#This Row],[NA in Training Hours Contract]]/Table39[[#This Row],[NA in Training Hours]]</f>
        <v>0</v>
      </c>
      <c r="AM91" s="3">
        <v>0</v>
      </c>
      <c r="AN91" s="3">
        <v>0</v>
      </c>
      <c r="AO91" s="4">
        <v>0</v>
      </c>
      <c r="AP91" s="1" t="s">
        <v>89</v>
      </c>
      <c r="AQ91" s="1">
        <v>5</v>
      </c>
    </row>
    <row r="92" spans="1:43" x14ac:dyDescent="0.2">
      <c r="A92" s="1" t="s">
        <v>352</v>
      </c>
      <c r="B92" s="1" t="s">
        <v>446</v>
      </c>
      <c r="C92" s="1" t="s">
        <v>806</v>
      </c>
      <c r="D92" s="1" t="s">
        <v>982</v>
      </c>
      <c r="E92" s="3">
        <v>27.3</v>
      </c>
      <c r="F92" s="3">
        <f t="shared" si="5"/>
        <v>120.72077777777776</v>
      </c>
      <c r="G92" s="3">
        <f>SUM(Table39[[#This Row],[RN Hours Contract (W/ Admin, DON)]], Table39[[#This Row],[LPN Contract Hours (w/ Admin)]], Table39[[#This Row],[CNA/NA/Med Aide Contract Hours]])</f>
        <v>1.8194444444444444</v>
      </c>
      <c r="H92" s="4">
        <f>Table39[[#This Row],[Total Contract Hours]]/Table39[[#This Row],[Total Hours Nurse Staffing]]</f>
        <v>1.5071510289584691E-2</v>
      </c>
      <c r="I92" s="3">
        <f>SUM(Table39[[#This Row],[RN Hours]], Table39[[#This Row],[RN Admin Hours]], Table39[[#This Row],[RN DON Hours]])</f>
        <v>65.36066666666666</v>
      </c>
      <c r="J92" s="3">
        <f t="shared" si="6"/>
        <v>1.7</v>
      </c>
      <c r="K92" s="4">
        <f>Table39[[#This Row],[RN Hours Contract (W/ Admin, DON)]]/Table39[[#This Row],[RN Hours (w/ Admin, DON)]]</f>
        <v>2.6009526626615397E-2</v>
      </c>
      <c r="L92" s="3">
        <v>54.626222222222218</v>
      </c>
      <c r="M92" s="3">
        <v>0</v>
      </c>
      <c r="N92" s="4">
        <f>Table39[[#This Row],[RN Hours Contract]]/Table39[[#This Row],[RN Hours]]</f>
        <v>0</v>
      </c>
      <c r="O92" s="3">
        <v>5.134444444444445</v>
      </c>
      <c r="P92" s="3">
        <v>1.7</v>
      </c>
      <c r="Q92" s="4">
        <f>Table39[[#This Row],[RN Admin Hours Contract]]/Table39[[#This Row],[RN Admin Hours]]</f>
        <v>0.33109716511577575</v>
      </c>
      <c r="R92" s="3">
        <v>5.6</v>
      </c>
      <c r="S92" s="3">
        <v>0</v>
      </c>
      <c r="T92" s="4">
        <f>Table39[[#This Row],[RN DON Hours Contract]]/Table39[[#This Row],[RN DON Hours]]</f>
        <v>0</v>
      </c>
      <c r="U92" s="3">
        <f>SUM(Table39[[#This Row],[LPN Hours]], Table39[[#This Row],[LPN Admin Hours]])</f>
        <v>9.0047777777777771</v>
      </c>
      <c r="V92" s="3">
        <f>Table39[[#This Row],[LPN Hours Contract]]+Table39[[#This Row],[LPN Admin Hours Contract]]</f>
        <v>0.11944444444444445</v>
      </c>
      <c r="W92" s="4">
        <f t="shared" si="7"/>
        <v>1.3264563256542825E-2</v>
      </c>
      <c r="X92" s="3">
        <v>8.8853333333333335</v>
      </c>
      <c r="Y92" s="3">
        <v>0</v>
      </c>
      <c r="Z92" s="4">
        <f>Table39[[#This Row],[LPN Hours Contract]]/Table39[[#This Row],[LPN Hours]]</f>
        <v>0</v>
      </c>
      <c r="AA92" s="3">
        <v>0.11944444444444445</v>
      </c>
      <c r="AB92" s="3">
        <v>0.11944444444444445</v>
      </c>
      <c r="AC92" s="4">
        <f>Table39[[#This Row],[LPN Admin Hours Contract]]/Table39[[#This Row],[LPN Admin Hours]]</f>
        <v>1</v>
      </c>
      <c r="AD92" s="3">
        <f>SUM(Table39[[#This Row],[CNA Hours]], Table39[[#This Row],[NA in Training Hours]], Table39[[#This Row],[Med Aide/Tech Hours]])</f>
        <v>46.355333333333327</v>
      </c>
      <c r="AE92" s="3">
        <f>SUM(Table39[[#This Row],[CNA Hours Contract]], Table39[[#This Row],[NA in Training Hours Contract]], Table39[[#This Row],[Med Aide/Tech Hours Contract]])</f>
        <v>0</v>
      </c>
      <c r="AF92" s="4">
        <f>Table39[[#This Row],[CNA/NA/Med Aide Contract Hours]]/Table39[[#This Row],[Total CNA, NA in Training, Med Aide/Tech Hours]]</f>
        <v>0</v>
      </c>
      <c r="AG92" s="3">
        <v>46.355333333333327</v>
      </c>
      <c r="AH92" s="3">
        <v>0</v>
      </c>
      <c r="AI92" s="4">
        <f>Table39[[#This Row],[CNA Hours Contract]]/Table39[[#This Row],[CNA Hours]]</f>
        <v>0</v>
      </c>
      <c r="AJ92" s="3">
        <v>0</v>
      </c>
      <c r="AK92" s="3">
        <v>0</v>
      </c>
      <c r="AL92" s="4">
        <v>0</v>
      </c>
      <c r="AM92" s="3">
        <v>0</v>
      </c>
      <c r="AN92" s="3">
        <v>0</v>
      </c>
      <c r="AO92" s="4">
        <v>0</v>
      </c>
      <c r="AP92" s="1" t="s">
        <v>90</v>
      </c>
      <c r="AQ92" s="1">
        <v>5</v>
      </c>
    </row>
    <row r="93" spans="1:43" x14ac:dyDescent="0.2">
      <c r="A93" s="1" t="s">
        <v>352</v>
      </c>
      <c r="B93" s="1" t="s">
        <v>447</v>
      </c>
      <c r="C93" s="1" t="s">
        <v>807</v>
      </c>
      <c r="D93" s="1" t="s">
        <v>994</v>
      </c>
      <c r="E93" s="3">
        <v>38.855555555555554</v>
      </c>
      <c r="F93" s="3">
        <f t="shared" si="5"/>
        <v>167.62788888888889</v>
      </c>
      <c r="G93" s="3">
        <f>SUM(Table39[[#This Row],[RN Hours Contract (W/ Admin, DON)]], Table39[[#This Row],[LPN Contract Hours (w/ Admin)]], Table39[[#This Row],[CNA/NA/Med Aide Contract Hours]])</f>
        <v>16.75</v>
      </c>
      <c r="H93" s="4">
        <f>Table39[[#This Row],[Total Contract Hours]]/Table39[[#This Row],[Total Hours Nurse Staffing]]</f>
        <v>9.9923706675699012E-2</v>
      </c>
      <c r="I93" s="3">
        <f>SUM(Table39[[#This Row],[RN Hours]], Table39[[#This Row],[RN Admin Hours]], Table39[[#This Row],[RN DON Hours]])</f>
        <v>34.69455555555556</v>
      </c>
      <c r="J93" s="3">
        <f t="shared" si="6"/>
        <v>0.65277777777777779</v>
      </c>
      <c r="K93" s="4">
        <f>Table39[[#This Row],[RN Hours Contract (W/ Admin, DON)]]/Table39[[#This Row],[RN Hours (w/ Admin, DON)]]</f>
        <v>1.8814991785454649E-2</v>
      </c>
      <c r="L93" s="3">
        <v>20.727777777777778</v>
      </c>
      <c r="M93" s="3">
        <v>0.65277777777777779</v>
      </c>
      <c r="N93" s="4">
        <f>Table39[[#This Row],[RN Hours Contract]]/Table39[[#This Row],[RN Hours]]</f>
        <v>3.1492897346555887E-2</v>
      </c>
      <c r="O93" s="3">
        <v>8.9805555555555561</v>
      </c>
      <c r="P93" s="3">
        <v>0</v>
      </c>
      <c r="Q93" s="4">
        <f>Table39[[#This Row],[RN Admin Hours Contract]]/Table39[[#This Row],[RN Admin Hours]]</f>
        <v>0</v>
      </c>
      <c r="R93" s="3">
        <v>4.9862222222222226</v>
      </c>
      <c r="S93" s="3">
        <v>0</v>
      </c>
      <c r="T93" s="4">
        <f>Table39[[#This Row],[RN DON Hours Contract]]/Table39[[#This Row],[RN DON Hours]]</f>
        <v>0</v>
      </c>
      <c r="U93" s="3">
        <f>SUM(Table39[[#This Row],[LPN Hours]], Table39[[#This Row],[LPN Admin Hours]])</f>
        <v>15.208333333333334</v>
      </c>
      <c r="V93" s="3">
        <f>Table39[[#This Row],[LPN Hours Contract]]+Table39[[#This Row],[LPN Admin Hours Contract]]</f>
        <v>1.6361111111111111</v>
      </c>
      <c r="W93" s="4">
        <f t="shared" si="7"/>
        <v>0.10757990867579909</v>
      </c>
      <c r="X93" s="3">
        <v>15.208333333333334</v>
      </c>
      <c r="Y93" s="3">
        <v>1.6361111111111111</v>
      </c>
      <c r="Z93" s="4">
        <f>Table39[[#This Row],[LPN Hours Contract]]/Table39[[#This Row],[LPN Hours]]</f>
        <v>0.10757990867579909</v>
      </c>
      <c r="AA93" s="3">
        <v>0</v>
      </c>
      <c r="AB93" s="3">
        <v>0</v>
      </c>
      <c r="AC93" s="4">
        <v>0</v>
      </c>
      <c r="AD93" s="3">
        <f>SUM(Table39[[#This Row],[CNA Hours]], Table39[[#This Row],[NA in Training Hours]], Table39[[#This Row],[Med Aide/Tech Hours]])</f>
        <v>117.72499999999999</v>
      </c>
      <c r="AE93" s="3">
        <f>SUM(Table39[[#This Row],[CNA Hours Contract]], Table39[[#This Row],[NA in Training Hours Contract]], Table39[[#This Row],[Med Aide/Tech Hours Contract]])</f>
        <v>14.46111111111111</v>
      </c>
      <c r="AF93" s="4">
        <f>Table39[[#This Row],[CNA/NA/Med Aide Contract Hours]]/Table39[[#This Row],[Total CNA, NA in Training, Med Aide/Tech Hours]]</f>
        <v>0.12283806422689413</v>
      </c>
      <c r="AG93" s="3">
        <v>92.86666666666666</v>
      </c>
      <c r="AH93" s="3">
        <v>14.46111111111111</v>
      </c>
      <c r="AI93" s="4">
        <f>Table39[[#This Row],[CNA Hours Contract]]/Table39[[#This Row],[CNA Hours]]</f>
        <v>0.15571907154821729</v>
      </c>
      <c r="AJ93" s="3">
        <v>8.8888888888888892E-2</v>
      </c>
      <c r="AK93" s="3">
        <v>0</v>
      </c>
      <c r="AL93" s="4">
        <f>Table39[[#This Row],[NA in Training Hours Contract]]/Table39[[#This Row],[NA in Training Hours]]</f>
        <v>0</v>
      </c>
      <c r="AM93" s="3">
        <v>24.769444444444446</v>
      </c>
      <c r="AN93" s="3">
        <v>0</v>
      </c>
      <c r="AO93" s="4">
        <f>Table39[[#This Row],[Med Aide/Tech Hours Contract]]/Table39[[#This Row],[Med Aide/Tech Hours]]</f>
        <v>0</v>
      </c>
      <c r="AP93" s="1" t="s">
        <v>91</v>
      </c>
      <c r="AQ93" s="1">
        <v>5</v>
      </c>
    </row>
    <row r="94" spans="1:43" x14ac:dyDescent="0.2">
      <c r="A94" s="1" t="s">
        <v>352</v>
      </c>
      <c r="B94" s="1" t="s">
        <v>448</v>
      </c>
      <c r="C94" s="1" t="s">
        <v>808</v>
      </c>
      <c r="D94" s="1" t="s">
        <v>975</v>
      </c>
      <c r="E94" s="3">
        <v>53.633333333333333</v>
      </c>
      <c r="F94" s="3">
        <f t="shared" si="5"/>
        <v>184.71977777777778</v>
      </c>
      <c r="G94" s="3">
        <f>SUM(Table39[[#This Row],[RN Hours Contract (W/ Admin, DON)]], Table39[[#This Row],[LPN Contract Hours (w/ Admin)]], Table39[[#This Row],[CNA/NA/Med Aide Contract Hours]])</f>
        <v>0</v>
      </c>
      <c r="H94" s="4">
        <f>Table39[[#This Row],[Total Contract Hours]]/Table39[[#This Row],[Total Hours Nurse Staffing]]</f>
        <v>0</v>
      </c>
      <c r="I94" s="3">
        <f>SUM(Table39[[#This Row],[RN Hours]], Table39[[#This Row],[RN Admin Hours]], Table39[[#This Row],[RN DON Hours]])</f>
        <v>27.605555555555554</v>
      </c>
      <c r="J94" s="3">
        <f t="shared" si="6"/>
        <v>0</v>
      </c>
      <c r="K94" s="4">
        <f>Table39[[#This Row],[RN Hours Contract (W/ Admin, DON)]]/Table39[[#This Row],[RN Hours (w/ Admin, DON)]]</f>
        <v>0</v>
      </c>
      <c r="L94" s="3">
        <v>13.261111111111111</v>
      </c>
      <c r="M94" s="3">
        <v>0</v>
      </c>
      <c r="N94" s="4">
        <f>Table39[[#This Row],[RN Hours Contract]]/Table39[[#This Row],[RN Hours]]</f>
        <v>0</v>
      </c>
      <c r="O94" s="3">
        <v>10.222222222222221</v>
      </c>
      <c r="P94" s="3">
        <v>0</v>
      </c>
      <c r="Q94" s="4">
        <f>Table39[[#This Row],[RN Admin Hours Contract]]/Table39[[#This Row],[RN Admin Hours]]</f>
        <v>0</v>
      </c>
      <c r="R94" s="3">
        <v>4.1222222222222218</v>
      </c>
      <c r="S94" s="3">
        <v>0</v>
      </c>
      <c r="T94" s="4">
        <f>Table39[[#This Row],[RN DON Hours Contract]]/Table39[[#This Row],[RN DON Hours]]</f>
        <v>0</v>
      </c>
      <c r="U94" s="3">
        <f>SUM(Table39[[#This Row],[LPN Hours]], Table39[[#This Row],[LPN Admin Hours]])</f>
        <v>44.638888888888886</v>
      </c>
      <c r="V94" s="3">
        <f>Table39[[#This Row],[LPN Hours Contract]]+Table39[[#This Row],[LPN Admin Hours Contract]]</f>
        <v>0</v>
      </c>
      <c r="W94" s="4">
        <f t="shared" si="7"/>
        <v>0</v>
      </c>
      <c r="X94" s="3">
        <v>44.638888888888886</v>
      </c>
      <c r="Y94" s="3">
        <v>0</v>
      </c>
      <c r="Z94" s="4">
        <f>Table39[[#This Row],[LPN Hours Contract]]/Table39[[#This Row],[LPN Hours]]</f>
        <v>0</v>
      </c>
      <c r="AA94" s="3">
        <v>0</v>
      </c>
      <c r="AB94" s="3">
        <v>0</v>
      </c>
      <c r="AC94" s="4">
        <v>0</v>
      </c>
      <c r="AD94" s="3">
        <f>SUM(Table39[[#This Row],[CNA Hours]], Table39[[#This Row],[NA in Training Hours]], Table39[[#This Row],[Med Aide/Tech Hours]])</f>
        <v>112.47533333333334</v>
      </c>
      <c r="AE94" s="3">
        <f>SUM(Table39[[#This Row],[CNA Hours Contract]], Table39[[#This Row],[NA in Training Hours Contract]], Table39[[#This Row],[Med Aide/Tech Hours Contract]])</f>
        <v>0</v>
      </c>
      <c r="AF94" s="4">
        <f>Table39[[#This Row],[CNA/NA/Med Aide Contract Hours]]/Table39[[#This Row],[Total CNA, NA in Training, Med Aide/Tech Hours]]</f>
        <v>0</v>
      </c>
      <c r="AG94" s="3">
        <v>112.47533333333334</v>
      </c>
      <c r="AH94" s="3">
        <v>0</v>
      </c>
      <c r="AI94" s="4">
        <f>Table39[[#This Row],[CNA Hours Contract]]/Table39[[#This Row],[CNA Hours]]</f>
        <v>0</v>
      </c>
      <c r="AJ94" s="3">
        <v>0</v>
      </c>
      <c r="AK94" s="3">
        <v>0</v>
      </c>
      <c r="AL94" s="4">
        <v>0</v>
      </c>
      <c r="AM94" s="3">
        <v>0</v>
      </c>
      <c r="AN94" s="3">
        <v>0</v>
      </c>
      <c r="AO94" s="4">
        <v>0</v>
      </c>
      <c r="AP94" s="1" t="s">
        <v>92</v>
      </c>
      <c r="AQ94" s="1">
        <v>5</v>
      </c>
    </row>
    <row r="95" spans="1:43" x14ac:dyDescent="0.2">
      <c r="A95" s="1" t="s">
        <v>352</v>
      </c>
      <c r="B95" s="1" t="s">
        <v>449</v>
      </c>
      <c r="C95" s="1" t="s">
        <v>809</v>
      </c>
      <c r="D95" s="1" t="s">
        <v>997</v>
      </c>
      <c r="E95" s="3">
        <v>26.244444444444444</v>
      </c>
      <c r="F95" s="3">
        <f t="shared" si="5"/>
        <v>142.82522222222224</v>
      </c>
      <c r="G95" s="3">
        <f>SUM(Table39[[#This Row],[RN Hours Contract (W/ Admin, DON)]], Table39[[#This Row],[LPN Contract Hours (w/ Admin)]], Table39[[#This Row],[CNA/NA/Med Aide Contract Hours]])</f>
        <v>3.6277777777777778</v>
      </c>
      <c r="H95" s="4">
        <f>Table39[[#This Row],[Total Contract Hours]]/Table39[[#This Row],[Total Hours Nurse Staffing]]</f>
        <v>2.5400119960137756E-2</v>
      </c>
      <c r="I95" s="3">
        <f>SUM(Table39[[#This Row],[RN Hours]], Table39[[#This Row],[RN Admin Hours]], Table39[[#This Row],[RN DON Hours]])</f>
        <v>24.077777777777779</v>
      </c>
      <c r="J95" s="3">
        <f t="shared" si="6"/>
        <v>3.45</v>
      </c>
      <c r="K95" s="4">
        <f>Table39[[#This Row],[RN Hours Contract (W/ Admin, DON)]]/Table39[[#This Row],[RN Hours (w/ Admin, DON)]]</f>
        <v>0.1432856483617905</v>
      </c>
      <c r="L95" s="3">
        <v>13.305555555555555</v>
      </c>
      <c r="M95" s="3">
        <v>3.45</v>
      </c>
      <c r="N95" s="4">
        <f>Table39[[#This Row],[RN Hours Contract]]/Table39[[#This Row],[RN Hours]]</f>
        <v>0.25929018789144054</v>
      </c>
      <c r="O95" s="3">
        <v>6.0611111111111109</v>
      </c>
      <c r="P95" s="3">
        <v>0</v>
      </c>
      <c r="Q95" s="4">
        <f>Table39[[#This Row],[RN Admin Hours Contract]]/Table39[[#This Row],[RN Admin Hours]]</f>
        <v>0</v>
      </c>
      <c r="R95" s="3">
        <v>4.7111111111111112</v>
      </c>
      <c r="S95" s="3">
        <v>0</v>
      </c>
      <c r="T95" s="4">
        <f>Table39[[#This Row],[RN DON Hours Contract]]/Table39[[#This Row],[RN DON Hours]]</f>
        <v>0</v>
      </c>
      <c r="U95" s="3">
        <f>SUM(Table39[[#This Row],[LPN Hours]], Table39[[#This Row],[LPN Admin Hours]])</f>
        <v>13.077777777777778</v>
      </c>
      <c r="V95" s="3">
        <f>Table39[[#This Row],[LPN Hours Contract]]+Table39[[#This Row],[LPN Admin Hours Contract]]</f>
        <v>0</v>
      </c>
      <c r="W95" s="4">
        <f t="shared" si="7"/>
        <v>0</v>
      </c>
      <c r="X95" s="3">
        <v>13.077777777777778</v>
      </c>
      <c r="Y95" s="3">
        <v>0</v>
      </c>
      <c r="Z95" s="4">
        <f>Table39[[#This Row],[LPN Hours Contract]]/Table39[[#This Row],[LPN Hours]]</f>
        <v>0</v>
      </c>
      <c r="AA95" s="3">
        <v>0</v>
      </c>
      <c r="AB95" s="3">
        <v>0</v>
      </c>
      <c r="AC95" s="4">
        <v>0</v>
      </c>
      <c r="AD95" s="3">
        <f>SUM(Table39[[#This Row],[CNA Hours]], Table39[[#This Row],[NA in Training Hours]], Table39[[#This Row],[Med Aide/Tech Hours]])</f>
        <v>105.66966666666667</v>
      </c>
      <c r="AE95" s="3">
        <f>SUM(Table39[[#This Row],[CNA Hours Contract]], Table39[[#This Row],[NA in Training Hours Contract]], Table39[[#This Row],[Med Aide/Tech Hours Contract]])</f>
        <v>0.17777777777777778</v>
      </c>
      <c r="AF95" s="4">
        <f>Table39[[#This Row],[CNA/NA/Med Aide Contract Hours]]/Table39[[#This Row],[Total CNA, NA in Training, Med Aide/Tech Hours]]</f>
        <v>1.6823917722630377E-3</v>
      </c>
      <c r="AG95" s="3">
        <v>76.13633333333334</v>
      </c>
      <c r="AH95" s="3">
        <v>0.17777777777777778</v>
      </c>
      <c r="AI95" s="4">
        <f>Table39[[#This Row],[CNA Hours Contract]]/Table39[[#This Row],[CNA Hours]]</f>
        <v>2.3349926374763397E-3</v>
      </c>
      <c r="AJ95" s="3">
        <v>0</v>
      </c>
      <c r="AK95" s="3">
        <v>0</v>
      </c>
      <c r="AL95" s="4">
        <v>0</v>
      </c>
      <c r="AM95" s="3">
        <v>29.533333333333335</v>
      </c>
      <c r="AN95" s="3">
        <v>0</v>
      </c>
      <c r="AO95" s="4">
        <f>Table39[[#This Row],[Med Aide/Tech Hours Contract]]/Table39[[#This Row],[Med Aide/Tech Hours]]</f>
        <v>0</v>
      </c>
      <c r="AP95" s="1" t="s">
        <v>93</v>
      </c>
      <c r="AQ95" s="1">
        <v>5</v>
      </c>
    </row>
    <row r="96" spans="1:43" x14ac:dyDescent="0.2">
      <c r="A96" s="1" t="s">
        <v>352</v>
      </c>
      <c r="B96" s="1" t="s">
        <v>450</v>
      </c>
      <c r="C96" s="1" t="s">
        <v>810</v>
      </c>
      <c r="D96" s="1" t="s">
        <v>998</v>
      </c>
      <c r="E96" s="3">
        <v>39.666666666666664</v>
      </c>
      <c r="F96" s="3">
        <f t="shared" si="5"/>
        <v>197.48611111111109</v>
      </c>
      <c r="G96" s="3">
        <f>SUM(Table39[[#This Row],[RN Hours Contract (W/ Admin, DON)]], Table39[[#This Row],[LPN Contract Hours (w/ Admin)]], Table39[[#This Row],[CNA/NA/Med Aide Contract Hours]])</f>
        <v>0</v>
      </c>
      <c r="H96" s="4">
        <f>Table39[[#This Row],[Total Contract Hours]]/Table39[[#This Row],[Total Hours Nurse Staffing]]</f>
        <v>0</v>
      </c>
      <c r="I96" s="3">
        <f>SUM(Table39[[#This Row],[RN Hours]], Table39[[#This Row],[RN Admin Hours]], Table39[[#This Row],[RN DON Hours]])</f>
        <v>57.774999999999999</v>
      </c>
      <c r="J96" s="3">
        <f t="shared" si="6"/>
        <v>0</v>
      </c>
      <c r="K96" s="4">
        <f>Table39[[#This Row],[RN Hours Contract (W/ Admin, DON)]]/Table39[[#This Row],[RN Hours (w/ Admin, DON)]]</f>
        <v>0</v>
      </c>
      <c r="L96" s="3">
        <v>28.122222222222224</v>
      </c>
      <c r="M96" s="3">
        <v>0</v>
      </c>
      <c r="N96" s="4">
        <f>Table39[[#This Row],[RN Hours Contract]]/Table39[[#This Row],[RN Hours]]</f>
        <v>0</v>
      </c>
      <c r="O96" s="3">
        <v>25.519444444444446</v>
      </c>
      <c r="P96" s="3">
        <v>0</v>
      </c>
      <c r="Q96" s="4">
        <f>Table39[[#This Row],[RN Admin Hours Contract]]/Table39[[#This Row],[RN Admin Hours]]</f>
        <v>0</v>
      </c>
      <c r="R96" s="3">
        <v>4.1333333333333337</v>
      </c>
      <c r="S96" s="3">
        <v>0</v>
      </c>
      <c r="T96" s="4">
        <f>Table39[[#This Row],[RN DON Hours Contract]]/Table39[[#This Row],[RN DON Hours]]</f>
        <v>0</v>
      </c>
      <c r="U96" s="3">
        <f>SUM(Table39[[#This Row],[LPN Hours]], Table39[[#This Row],[LPN Admin Hours]])</f>
        <v>25.661111111111111</v>
      </c>
      <c r="V96" s="3">
        <f>Table39[[#This Row],[LPN Hours Contract]]+Table39[[#This Row],[LPN Admin Hours Contract]]</f>
        <v>0</v>
      </c>
      <c r="W96" s="4">
        <f t="shared" si="7"/>
        <v>0</v>
      </c>
      <c r="X96" s="3">
        <v>25.661111111111111</v>
      </c>
      <c r="Y96" s="3">
        <v>0</v>
      </c>
      <c r="Z96" s="4">
        <f>Table39[[#This Row],[LPN Hours Contract]]/Table39[[#This Row],[LPN Hours]]</f>
        <v>0</v>
      </c>
      <c r="AA96" s="3">
        <v>0</v>
      </c>
      <c r="AB96" s="3">
        <v>0</v>
      </c>
      <c r="AC96" s="4">
        <v>0</v>
      </c>
      <c r="AD96" s="3">
        <f>SUM(Table39[[#This Row],[CNA Hours]], Table39[[#This Row],[NA in Training Hours]], Table39[[#This Row],[Med Aide/Tech Hours]])</f>
        <v>114.05</v>
      </c>
      <c r="AE96" s="3">
        <f>SUM(Table39[[#This Row],[CNA Hours Contract]], Table39[[#This Row],[NA in Training Hours Contract]], Table39[[#This Row],[Med Aide/Tech Hours Contract]])</f>
        <v>0</v>
      </c>
      <c r="AF96" s="4">
        <f>Table39[[#This Row],[CNA/NA/Med Aide Contract Hours]]/Table39[[#This Row],[Total CNA, NA in Training, Med Aide/Tech Hours]]</f>
        <v>0</v>
      </c>
      <c r="AG96" s="3">
        <v>114.05</v>
      </c>
      <c r="AH96" s="3">
        <v>0</v>
      </c>
      <c r="AI96" s="4">
        <f>Table39[[#This Row],[CNA Hours Contract]]/Table39[[#This Row],[CNA Hours]]</f>
        <v>0</v>
      </c>
      <c r="AJ96" s="3">
        <v>0</v>
      </c>
      <c r="AK96" s="3">
        <v>0</v>
      </c>
      <c r="AL96" s="4">
        <v>0</v>
      </c>
      <c r="AM96" s="3">
        <v>0</v>
      </c>
      <c r="AN96" s="3">
        <v>0</v>
      </c>
      <c r="AO96" s="4">
        <v>0</v>
      </c>
      <c r="AP96" s="1" t="s">
        <v>94</v>
      </c>
      <c r="AQ96" s="1">
        <v>5</v>
      </c>
    </row>
    <row r="97" spans="1:43" x14ac:dyDescent="0.2">
      <c r="A97" s="1" t="s">
        <v>352</v>
      </c>
      <c r="B97" s="1" t="s">
        <v>451</v>
      </c>
      <c r="C97" s="1" t="s">
        <v>811</v>
      </c>
      <c r="D97" s="1" t="s">
        <v>975</v>
      </c>
      <c r="E97" s="3">
        <v>60.06666666666667</v>
      </c>
      <c r="F97" s="3">
        <f t="shared" si="5"/>
        <v>211.82522222222224</v>
      </c>
      <c r="G97" s="3">
        <f>SUM(Table39[[#This Row],[RN Hours Contract (W/ Admin, DON)]], Table39[[#This Row],[LPN Contract Hours (w/ Admin)]], Table39[[#This Row],[CNA/NA/Med Aide Contract Hours]])</f>
        <v>0</v>
      </c>
      <c r="H97" s="4">
        <f>Table39[[#This Row],[Total Contract Hours]]/Table39[[#This Row],[Total Hours Nurse Staffing]]</f>
        <v>0</v>
      </c>
      <c r="I97" s="3">
        <f>SUM(Table39[[#This Row],[RN Hours]], Table39[[#This Row],[RN Admin Hours]], Table39[[#This Row],[RN DON Hours]])</f>
        <v>51.594444444444441</v>
      </c>
      <c r="J97" s="3">
        <f t="shared" si="6"/>
        <v>0</v>
      </c>
      <c r="K97" s="4">
        <f>Table39[[#This Row],[RN Hours Contract (W/ Admin, DON)]]/Table39[[#This Row],[RN Hours (w/ Admin, DON)]]</f>
        <v>0</v>
      </c>
      <c r="L97" s="3">
        <v>41.016666666666666</v>
      </c>
      <c r="M97" s="3">
        <v>0</v>
      </c>
      <c r="N97" s="4">
        <f>Table39[[#This Row],[RN Hours Contract]]/Table39[[#This Row],[RN Hours]]</f>
        <v>0</v>
      </c>
      <c r="O97" s="3">
        <v>4.9777777777777779</v>
      </c>
      <c r="P97" s="3">
        <v>0</v>
      </c>
      <c r="Q97" s="4">
        <f>Table39[[#This Row],[RN Admin Hours Contract]]/Table39[[#This Row],[RN Admin Hours]]</f>
        <v>0</v>
      </c>
      <c r="R97" s="3">
        <v>5.6</v>
      </c>
      <c r="S97" s="3">
        <v>0</v>
      </c>
      <c r="T97" s="4">
        <f>Table39[[#This Row],[RN DON Hours Contract]]/Table39[[#This Row],[RN DON Hours]]</f>
        <v>0</v>
      </c>
      <c r="U97" s="3">
        <f>SUM(Table39[[#This Row],[LPN Hours]], Table39[[#This Row],[LPN Admin Hours]])</f>
        <v>45.241</v>
      </c>
      <c r="V97" s="3">
        <f>Table39[[#This Row],[LPN Hours Contract]]+Table39[[#This Row],[LPN Admin Hours Contract]]</f>
        <v>0</v>
      </c>
      <c r="W97" s="4">
        <f t="shared" si="7"/>
        <v>0</v>
      </c>
      <c r="X97" s="3">
        <v>45.241</v>
      </c>
      <c r="Y97" s="3">
        <v>0</v>
      </c>
      <c r="Z97" s="4">
        <f>Table39[[#This Row],[LPN Hours Contract]]/Table39[[#This Row],[LPN Hours]]</f>
        <v>0</v>
      </c>
      <c r="AA97" s="3">
        <v>0</v>
      </c>
      <c r="AB97" s="3">
        <v>0</v>
      </c>
      <c r="AC97" s="4">
        <v>0</v>
      </c>
      <c r="AD97" s="3">
        <f>SUM(Table39[[#This Row],[CNA Hours]], Table39[[#This Row],[NA in Training Hours]], Table39[[#This Row],[Med Aide/Tech Hours]])</f>
        <v>114.98977777777777</v>
      </c>
      <c r="AE97" s="3">
        <f>SUM(Table39[[#This Row],[CNA Hours Contract]], Table39[[#This Row],[NA in Training Hours Contract]], Table39[[#This Row],[Med Aide/Tech Hours Contract]])</f>
        <v>0</v>
      </c>
      <c r="AF97" s="4">
        <f>Table39[[#This Row],[CNA/NA/Med Aide Contract Hours]]/Table39[[#This Row],[Total CNA, NA in Training, Med Aide/Tech Hours]]</f>
        <v>0</v>
      </c>
      <c r="AG97" s="3">
        <v>110.60422222222222</v>
      </c>
      <c r="AH97" s="3">
        <v>0</v>
      </c>
      <c r="AI97" s="4">
        <f>Table39[[#This Row],[CNA Hours Contract]]/Table39[[#This Row],[CNA Hours]]</f>
        <v>0</v>
      </c>
      <c r="AJ97" s="3">
        <v>0</v>
      </c>
      <c r="AK97" s="3">
        <v>0</v>
      </c>
      <c r="AL97" s="4">
        <v>0</v>
      </c>
      <c r="AM97" s="3">
        <v>4.3855555555555554</v>
      </c>
      <c r="AN97" s="3">
        <v>0</v>
      </c>
      <c r="AO97" s="4">
        <f>Table39[[#This Row],[Med Aide/Tech Hours Contract]]/Table39[[#This Row],[Med Aide/Tech Hours]]</f>
        <v>0</v>
      </c>
      <c r="AP97" s="1" t="s">
        <v>95</v>
      </c>
      <c r="AQ97" s="1">
        <v>5</v>
      </c>
    </row>
    <row r="98" spans="1:43" x14ac:dyDescent="0.2">
      <c r="A98" s="1" t="s">
        <v>352</v>
      </c>
      <c r="B98" s="1" t="s">
        <v>452</v>
      </c>
      <c r="C98" s="1" t="s">
        <v>745</v>
      </c>
      <c r="D98" s="1" t="s">
        <v>973</v>
      </c>
      <c r="E98" s="3">
        <v>87.411111111111111</v>
      </c>
      <c r="F98" s="3">
        <f t="shared" si="5"/>
        <v>443.34444444444443</v>
      </c>
      <c r="G98" s="3">
        <f>SUM(Table39[[#This Row],[RN Hours Contract (W/ Admin, DON)]], Table39[[#This Row],[LPN Contract Hours (w/ Admin)]], Table39[[#This Row],[CNA/NA/Med Aide Contract Hours]])</f>
        <v>0</v>
      </c>
      <c r="H98" s="4">
        <f>Table39[[#This Row],[Total Contract Hours]]/Table39[[#This Row],[Total Hours Nurse Staffing]]</f>
        <v>0</v>
      </c>
      <c r="I98" s="3">
        <f>SUM(Table39[[#This Row],[RN Hours]], Table39[[#This Row],[RN Admin Hours]], Table39[[#This Row],[RN DON Hours]])</f>
        <v>147.25833333333335</v>
      </c>
      <c r="J98" s="3">
        <f t="shared" si="6"/>
        <v>0</v>
      </c>
      <c r="K98" s="4">
        <f>Table39[[#This Row],[RN Hours Contract (W/ Admin, DON)]]/Table39[[#This Row],[RN Hours (w/ Admin, DON)]]</f>
        <v>0</v>
      </c>
      <c r="L98" s="3">
        <v>107.55</v>
      </c>
      <c r="M98" s="3">
        <v>0</v>
      </c>
      <c r="N98" s="4">
        <f>Table39[[#This Row],[RN Hours Contract]]/Table39[[#This Row],[RN Hours]]</f>
        <v>0</v>
      </c>
      <c r="O98" s="3">
        <v>35.086111111111109</v>
      </c>
      <c r="P98" s="3">
        <v>0</v>
      </c>
      <c r="Q98" s="4">
        <f>Table39[[#This Row],[RN Admin Hours Contract]]/Table39[[#This Row],[RN Admin Hours]]</f>
        <v>0</v>
      </c>
      <c r="R98" s="3">
        <v>4.6222222222222218</v>
      </c>
      <c r="S98" s="3">
        <v>0</v>
      </c>
      <c r="T98" s="4">
        <f>Table39[[#This Row],[RN DON Hours Contract]]/Table39[[#This Row],[RN DON Hours]]</f>
        <v>0</v>
      </c>
      <c r="U98" s="3">
        <f>SUM(Table39[[#This Row],[LPN Hours]], Table39[[#This Row],[LPN Admin Hours]])</f>
        <v>119.12222222222222</v>
      </c>
      <c r="V98" s="3">
        <f>Table39[[#This Row],[LPN Hours Contract]]+Table39[[#This Row],[LPN Admin Hours Contract]]</f>
        <v>0</v>
      </c>
      <c r="W98" s="4">
        <f t="shared" si="7"/>
        <v>0</v>
      </c>
      <c r="X98" s="3">
        <v>119.12222222222222</v>
      </c>
      <c r="Y98" s="3">
        <v>0</v>
      </c>
      <c r="Z98" s="4">
        <f>Table39[[#This Row],[LPN Hours Contract]]/Table39[[#This Row],[LPN Hours]]</f>
        <v>0</v>
      </c>
      <c r="AA98" s="3">
        <v>0</v>
      </c>
      <c r="AB98" s="3">
        <v>0</v>
      </c>
      <c r="AC98" s="4">
        <v>0</v>
      </c>
      <c r="AD98" s="3">
        <f>SUM(Table39[[#This Row],[CNA Hours]], Table39[[#This Row],[NA in Training Hours]], Table39[[#This Row],[Med Aide/Tech Hours]])</f>
        <v>176.96388888888887</v>
      </c>
      <c r="AE98" s="3">
        <f>SUM(Table39[[#This Row],[CNA Hours Contract]], Table39[[#This Row],[NA in Training Hours Contract]], Table39[[#This Row],[Med Aide/Tech Hours Contract]])</f>
        <v>0</v>
      </c>
      <c r="AF98" s="4">
        <f>Table39[[#This Row],[CNA/NA/Med Aide Contract Hours]]/Table39[[#This Row],[Total CNA, NA in Training, Med Aide/Tech Hours]]</f>
        <v>0</v>
      </c>
      <c r="AG98" s="3">
        <v>155.4111111111111</v>
      </c>
      <c r="AH98" s="3">
        <v>0</v>
      </c>
      <c r="AI98" s="4">
        <f>Table39[[#This Row],[CNA Hours Contract]]/Table39[[#This Row],[CNA Hours]]</f>
        <v>0</v>
      </c>
      <c r="AJ98" s="3">
        <v>16.558333333333334</v>
      </c>
      <c r="AK98" s="3">
        <v>0</v>
      </c>
      <c r="AL98" s="4">
        <f>Table39[[#This Row],[NA in Training Hours Contract]]/Table39[[#This Row],[NA in Training Hours]]</f>
        <v>0</v>
      </c>
      <c r="AM98" s="3">
        <v>4.9944444444444445</v>
      </c>
      <c r="AN98" s="3">
        <v>0</v>
      </c>
      <c r="AO98" s="4">
        <f>Table39[[#This Row],[Med Aide/Tech Hours Contract]]/Table39[[#This Row],[Med Aide/Tech Hours]]</f>
        <v>0</v>
      </c>
      <c r="AP98" s="1" t="s">
        <v>96</v>
      </c>
      <c r="AQ98" s="1">
        <v>5</v>
      </c>
    </row>
    <row r="99" spans="1:43" x14ac:dyDescent="0.2">
      <c r="A99" s="1" t="s">
        <v>352</v>
      </c>
      <c r="B99" s="1" t="s">
        <v>453</v>
      </c>
      <c r="C99" s="1" t="s">
        <v>774</v>
      </c>
      <c r="D99" s="1" t="s">
        <v>971</v>
      </c>
      <c r="E99" s="3">
        <v>35.12222222222222</v>
      </c>
      <c r="F99" s="3">
        <f t="shared" si="5"/>
        <v>133.36666666666667</v>
      </c>
      <c r="G99" s="3">
        <f>SUM(Table39[[#This Row],[RN Hours Contract (W/ Admin, DON)]], Table39[[#This Row],[LPN Contract Hours (w/ Admin)]], Table39[[#This Row],[CNA/NA/Med Aide Contract Hours]])</f>
        <v>2.5222222222222221</v>
      </c>
      <c r="H99" s="4">
        <f>Table39[[#This Row],[Total Contract Hours]]/Table39[[#This Row],[Total Hours Nurse Staffing]]</f>
        <v>1.8911938681996168E-2</v>
      </c>
      <c r="I99" s="3">
        <f>SUM(Table39[[#This Row],[RN Hours]], Table39[[#This Row],[RN Admin Hours]], Table39[[#This Row],[RN DON Hours]])</f>
        <v>31.31666666666667</v>
      </c>
      <c r="J99" s="3">
        <f t="shared" si="6"/>
        <v>0</v>
      </c>
      <c r="K99" s="4">
        <f>Table39[[#This Row],[RN Hours Contract (W/ Admin, DON)]]/Table39[[#This Row],[RN Hours (w/ Admin, DON)]]</f>
        <v>0</v>
      </c>
      <c r="L99" s="3">
        <v>14.769444444444444</v>
      </c>
      <c r="M99" s="3">
        <v>0</v>
      </c>
      <c r="N99" s="4">
        <f>Table39[[#This Row],[RN Hours Contract]]/Table39[[#This Row],[RN Hours]]</f>
        <v>0</v>
      </c>
      <c r="O99" s="3">
        <v>11.277777777777779</v>
      </c>
      <c r="P99" s="3">
        <v>0</v>
      </c>
      <c r="Q99" s="4">
        <f>Table39[[#This Row],[RN Admin Hours Contract]]/Table39[[#This Row],[RN Admin Hours]]</f>
        <v>0</v>
      </c>
      <c r="R99" s="3">
        <v>5.2694444444444448</v>
      </c>
      <c r="S99" s="3">
        <v>0</v>
      </c>
      <c r="T99" s="4">
        <f>Table39[[#This Row],[RN DON Hours Contract]]/Table39[[#This Row],[RN DON Hours]]</f>
        <v>0</v>
      </c>
      <c r="U99" s="3">
        <f>SUM(Table39[[#This Row],[LPN Hours]], Table39[[#This Row],[LPN Admin Hours]])</f>
        <v>37.277777777777779</v>
      </c>
      <c r="V99" s="3">
        <f>Table39[[#This Row],[LPN Hours Contract]]+Table39[[#This Row],[LPN Admin Hours Contract]]</f>
        <v>0</v>
      </c>
      <c r="W99" s="4">
        <f t="shared" si="7"/>
        <v>0</v>
      </c>
      <c r="X99" s="3">
        <v>37.277777777777779</v>
      </c>
      <c r="Y99" s="3">
        <v>0</v>
      </c>
      <c r="Z99" s="4">
        <f>Table39[[#This Row],[LPN Hours Contract]]/Table39[[#This Row],[LPN Hours]]</f>
        <v>0</v>
      </c>
      <c r="AA99" s="3">
        <v>0</v>
      </c>
      <c r="AB99" s="3">
        <v>0</v>
      </c>
      <c r="AC99" s="4">
        <v>0</v>
      </c>
      <c r="AD99" s="3">
        <f>SUM(Table39[[#This Row],[CNA Hours]], Table39[[#This Row],[NA in Training Hours]], Table39[[#This Row],[Med Aide/Tech Hours]])</f>
        <v>64.772222222222211</v>
      </c>
      <c r="AE99" s="3">
        <f>SUM(Table39[[#This Row],[CNA Hours Contract]], Table39[[#This Row],[NA in Training Hours Contract]], Table39[[#This Row],[Med Aide/Tech Hours Contract]])</f>
        <v>2.5222222222222221</v>
      </c>
      <c r="AF99" s="4">
        <f>Table39[[#This Row],[CNA/NA/Med Aide Contract Hours]]/Table39[[#This Row],[Total CNA, NA in Training, Med Aide/Tech Hours]]</f>
        <v>3.893987477485205E-2</v>
      </c>
      <c r="AG99" s="3">
        <v>45.102777777777774</v>
      </c>
      <c r="AH99" s="3">
        <v>2.5222222222222221</v>
      </c>
      <c r="AI99" s="4">
        <f>Table39[[#This Row],[CNA Hours Contract]]/Table39[[#This Row],[CNA Hours]]</f>
        <v>5.5921660405247278E-2</v>
      </c>
      <c r="AJ99" s="3">
        <v>8.1194444444444436</v>
      </c>
      <c r="AK99" s="3">
        <v>0</v>
      </c>
      <c r="AL99" s="4">
        <f>Table39[[#This Row],[NA in Training Hours Contract]]/Table39[[#This Row],[NA in Training Hours]]</f>
        <v>0</v>
      </c>
      <c r="AM99" s="3">
        <v>11.55</v>
      </c>
      <c r="AN99" s="3">
        <v>0</v>
      </c>
      <c r="AO99" s="4">
        <f>Table39[[#This Row],[Med Aide/Tech Hours Contract]]/Table39[[#This Row],[Med Aide/Tech Hours]]</f>
        <v>0</v>
      </c>
      <c r="AP99" s="1" t="s">
        <v>97</v>
      </c>
      <c r="AQ99" s="1">
        <v>5</v>
      </c>
    </row>
    <row r="100" spans="1:43" x14ac:dyDescent="0.2">
      <c r="A100" s="1" t="s">
        <v>352</v>
      </c>
      <c r="B100" s="1" t="s">
        <v>454</v>
      </c>
      <c r="C100" s="1" t="s">
        <v>812</v>
      </c>
      <c r="D100" s="1" t="s">
        <v>983</v>
      </c>
      <c r="E100" s="3">
        <v>34.444444444444443</v>
      </c>
      <c r="F100" s="3">
        <f t="shared" si="5"/>
        <v>121.88055555555556</v>
      </c>
      <c r="G100" s="3">
        <f>SUM(Table39[[#This Row],[RN Hours Contract (W/ Admin, DON)]], Table39[[#This Row],[LPN Contract Hours (w/ Admin)]], Table39[[#This Row],[CNA/NA/Med Aide Contract Hours]])</f>
        <v>6.7333333333333334</v>
      </c>
      <c r="H100" s="4">
        <f>Table39[[#This Row],[Total Contract Hours]]/Table39[[#This Row],[Total Hours Nurse Staffing]]</f>
        <v>5.5245344941541125E-2</v>
      </c>
      <c r="I100" s="3">
        <f>SUM(Table39[[#This Row],[RN Hours]], Table39[[#This Row],[RN Admin Hours]], Table39[[#This Row],[RN DON Hours]])</f>
        <v>38.550000000000004</v>
      </c>
      <c r="J100" s="3">
        <f t="shared" si="6"/>
        <v>4.4666666666666668</v>
      </c>
      <c r="K100" s="4">
        <f>Table39[[#This Row],[RN Hours Contract (W/ Admin, DON)]]/Table39[[#This Row],[RN Hours (w/ Admin, DON)]]</f>
        <v>0.11586683960224815</v>
      </c>
      <c r="L100" s="3">
        <v>25.494444444444444</v>
      </c>
      <c r="M100" s="3">
        <v>3.6666666666666665</v>
      </c>
      <c r="N100" s="4">
        <f>Table39[[#This Row],[RN Hours Contract]]/Table39[[#This Row],[RN Hours]]</f>
        <v>0.14382218348224013</v>
      </c>
      <c r="O100" s="3">
        <v>7.8111111111111109</v>
      </c>
      <c r="P100" s="3">
        <v>0.8</v>
      </c>
      <c r="Q100" s="4">
        <f>Table39[[#This Row],[RN Admin Hours Contract]]/Table39[[#This Row],[RN Admin Hours]]</f>
        <v>0.10241820768136559</v>
      </c>
      <c r="R100" s="3">
        <v>5.2444444444444445</v>
      </c>
      <c r="S100" s="3">
        <v>0</v>
      </c>
      <c r="T100" s="4">
        <f>Table39[[#This Row],[RN DON Hours Contract]]/Table39[[#This Row],[RN DON Hours]]</f>
        <v>0</v>
      </c>
      <c r="U100" s="3">
        <f>SUM(Table39[[#This Row],[LPN Hours]], Table39[[#This Row],[LPN Admin Hours]])</f>
        <v>24.780555555555555</v>
      </c>
      <c r="V100" s="3">
        <f>Table39[[#This Row],[LPN Hours Contract]]+Table39[[#This Row],[LPN Admin Hours Contract]]</f>
        <v>0</v>
      </c>
      <c r="W100" s="4">
        <f t="shared" si="7"/>
        <v>0</v>
      </c>
      <c r="X100" s="3">
        <v>24.780555555555555</v>
      </c>
      <c r="Y100" s="3">
        <v>0</v>
      </c>
      <c r="Z100" s="4">
        <f>Table39[[#This Row],[LPN Hours Contract]]/Table39[[#This Row],[LPN Hours]]</f>
        <v>0</v>
      </c>
      <c r="AA100" s="3">
        <v>0</v>
      </c>
      <c r="AB100" s="3">
        <v>0</v>
      </c>
      <c r="AC100" s="4">
        <v>0</v>
      </c>
      <c r="AD100" s="3">
        <f>SUM(Table39[[#This Row],[CNA Hours]], Table39[[#This Row],[NA in Training Hours]], Table39[[#This Row],[Med Aide/Tech Hours]])</f>
        <v>58.55</v>
      </c>
      <c r="AE100" s="3">
        <f>SUM(Table39[[#This Row],[CNA Hours Contract]], Table39[[#This Row],[NA in Training Hours Contract]], Table39[[#This Row],[Med Aide/Tech Hours Contract]])</f>
        <v>2.2666666666666666</v>
      </c>
      <c r="AF100" s="4">
        <f>Table39[[#This Row],[CNA/NA/Med Aide Contract Hours]]/Table39[[#This Row],[Total CNA, NA in Training, Med Aide/Tech Hours]]</f>
        <v>3.8713350412752631E-2</v>
      </c>
      <c r="AG100" s="3">
        <v>58.55</v>
      </c>
      <c r="AH100" s="3">
        <v>2.2666666666666666</v>
      </c>
      <c r="AI100" s="4">
        <f>Table39[[#This Row],[CNA Hours Contract]]/Table39[[#This Row],[CNA Hours]]</f>
        <v>3.8713350412752631E-2</v>
      </c>
      <c r="AJ100" s="3">
        <v>0</v>
      </c>
      <c r="AK100" s="3">
        <v>0</v>
      </c>
      <c r="AL100" s="4">
        <v>0</v>
      </c>
      <c r="AM100" s="3">
        <v>0</v>
      </c>
      <c r="AN100" s="3">
        <v>0</v>
      </c>
      <c r="AO100" s="4">
        <v>0</v>
      </c>
      <c r="AP100" s="1" t="s">
        <v>98</v>
      </c>
      <c r="AQ100" s="1">
        <v>5</v>
      </c>
    </row>
    <row r="101" spans="1:43" x14ac:dyDescent="0.2">
      <c r="A101" s="1" t="s">
        <v>352</v>
      </c>
      <c r="B101" s="1" t="s">
        <v>455</v>
      </c>
      <c r="C101" s="1" t="s">
        <v>813</v>
      </c>
      <c r="D101" s="1" t="s">
        <v>973</v>
      </c>
      <c r="E101" s="3">
        <v>103.47777777777777</v>
      </c>
      <c r="F101" s="3">
        <f t="shared" si="5"/>
        <v>504.14444444444445</v>
      </c>
      <c r="G101" s="3">
        <f>SUM(Table39[[#This Row],[RN Hours Contract (W/ Admin, DON)]], Table39[[#This Row],[LPN Contract Hours (w/ Admin)]], Table39[[#This Row],[CNA/NA/Med Aide Contract Hours]])</f>
        <v>31.802777777777777</v>
      </c>
      <c r="H101" s="4">
        <f>Table39[[#This Row],[Total Contract Hours]]/Table39[[#This Row],[Total Hours Nurse Staffing]]</f>
        <v>6.3082670310537103E-2</v>
      </c>
      <c r="I101" s="3">
        <f>SUM(Table39[[#This Row],[RN Hours]], Table39[[#This Row],[RN Admin Hours]], Table39[[#This Row],[RN DON Hours]])</f>
        <v>159.4361111111111</v>
      </c>
      <c r="J101" s="3">
        <f t="shared" si="6"/>
        <v>0.80277777777777781</v>
      </c>
      <c r="K101" s="4">
        <f>Table39[[#This Row],[RN Hours Contract (W/ Admin, DON)]]/Table39[[#This Row],[RN Hours (w/ Admin, DON)]]</f>
        <v>5.0351063644441356E-3</v>
      </c>
      <c r="L101" s="3">
        <v>135.28055555555557</v>
      </c>
      <c r="M101" s="3">
        <v>0.80277777777777781</v>
      </c>
      <c r="N101" s="4">
        <f>Table39[[#This Row],[RN Hours Contract]]/Table39[[#This Row],[RN Hours]]</f>
        <v>5.9341697295743415E-3</v>
      </c>
      <c r="O101" s="3">
        <v>18.911111111111111</v>
      </c>
      <c r="P101" s="3">
        <v>0</v>
      </c>
      <c r="Q101" s="4">
        <f>Table39[[#This Row],[RN Admin Hours Contract]]/Table39[[#This Row],[RN Admin Hours]]</f>
        <v>0</v>
      </c>
      <c r="R101" s="3">
        <v>5.2444444444444445</v>
      </c>
      <c r="S101" s="3">
        <v>0</v>
      </c>
      <c r="T101" s="4">
        <f>Table39[[#This Row],[RN DON Hours Contract]]/Table39[[#This Row],[RN DON Hours]]</f>
        <v>0</v>
      </c>
      <c r="U101" s="3">
        <f>SUM(Table39[[#This Row],[LPN Hours]], Table39[[#This Row],[LPN Admin Hours]])</f>
        <v>72.544444444444451</v>
      </c>
      <c r="V101" s="3">
        <f>Table39[[#This Row],[LPN Hours Contract]]+Table39[[#This Row],[LPN Admin Hours Contract]]</f>
        <v>0</v>
      </c>
      <c r="W101" s="4">
        <f t="shared" si="7"/>
        <v>0</v>
      </c>
      <c r="X101" s="3">
        <v>72.544444444444451</v>
      </c>
      <c r="Y101" s="3">
        <v>0</v>
      </c>
      <c r="Z101" s="4">
        <f>Table39[[#This Row],[LPN Hours Contract]]/Table39[[#This Row],[LPN Hours]]</f>
        <v>0</v>
      </c>
      <c r="AA101" s="3">
        <v>0</v>
      </c>
      <c r="AB101" s="3">
        <v>0</v>
      </c>
      <c r="AC101" s="4">
        <v>0</v>
      </c>
      <c r="AD101" s="3">
        <f>SUM(Table39[[#This Row],[CNA Hours]], Table39[[#This Row],[NA in Training Hours]], Table39[[#This Row],[Med Aide/Tech Hours]])</f>
        <v>272.16388888888889</v>
      </c>
      <c r="AE101" s="3">
        <f>SUM(Table39[[#This Row],[CNA Hours Contract]], Table39[[#This Row],[NA in Training Hours Contract]], Table39[[#This Row],[Med Aide/Tech Hours Contract]])</f>
        <v>31</v>
      </c>
      <c r="AF101" s="4">
        <f>Table39[[#This Row],[CNA/NA/Med Aide Contract Hours]]/Table39[[#This Row],[Total CNA, NA in Training, Med Aide/Tech Hours]]</f>
        <v>0.11390195858296165</v>
      </c>
      <c r="AG101" s="3">
        <v>235.85277777777779</v>
      </c>
      <c r="AH101" s="3">
        <v>31</v>
      </c>
      <c r="AI101" s="4">
        <f>Table39[[#This Row],[CNA Hours Contract]]/Table39[[#This Row],[CNA Hours]]</f>
        <v>0.13143792620160882</v>
      </c>
      <c r="AJ101" s="3">
        <v>19.219444444444445</v>
      </c>
      <c r="AK101" s="3">
        <v>0</v>
      </c>
      <c r="AL101" s="4">
        <f>Table39[[#This Row],[NA in Training Hours Contract]]/Table39[[#This Row],[NA in Training Hours]]</f>
        <v>0</v>
      </c>
      <c r="AM101" s="3">
        <v>17.091666666666665</v>
      </c>
      <c r="AN101" s="3">
        <v>0</v>
      </c>
      <c r="AO101" s="4">
        <f>Table39[[#This Row],[Med Aide/Tech Hours Contract]]/Table39[[#This Row],[Med Aide/Tech Hours]]</f>
        <v>0</v>
      </c>
      <c r="AP101" s="1" t="s">
        <v>99</v>
      </c>
      <c r="AQ101" s="1">
        <v>5</v>
      </c>
    </row>
    <row r="102" spans="1:43" x14ac:dyDescent="0.2">
      <c r="A102" s="1" t="s">
        <v>352</v>
      </c>
      <c r="B102" s="1" t="s">
        <v>456</v>
      </c>
      <c r="C102" s="1" t="s">
        <v>814</v>
      </c>
      <c r="D102" s="1" t="s">
        <v>984</v>
      </c>
      <c r="E102" s="3">
        <v>31.466666666666665</v>
      </c>
      <c r="F102" s="3">
        <f t="shared" si="5"/>
        <v>115.059</v>
      </c>
      <c r="G102" s="3">
        <f>SUM(Table39[[#This Row],[RN Hours Contract (W/ Admin, DON)]], Table39[[#This Row],[LPN Contract Hours (w/ Admin)]], Table39[[#This Row],[CNA/NA/Med Aide Contract Hours]])</f>
        <v>0.51666666666666672</v>
      </c>
      <c r="H102" s="4">
        <f>Table39[[#This Row],[Total Contract Hours]]/Table39[[#This Row],[Total Hours Nurse Staffing]]</f>
        <v>4.4904498271901086E-3</v>
      </c>
      <c r="I102" s="3">
        <f>SUM(Table39[[#This Row],[RN Hours]], Table39[[#This Row],[RN Admin Hours]], Table39[[#This Row],[RN DON Hours]])</f>
        <v>26.622888888888891</v>
      </c>
      <c r="J102" s="3">
        <f t="shared" si="6"/>
        <v>0.43333333333333335</v>
      </c>
      <c r="K102" s="4">
        <f>Table39[[#This Row],[RN Hours Contract (W/ Admin, DON)]]/Table39[[#This Row],[RN Hours (w/ Admin, DON)]]</f>
        <v>1.6276720950226621E-2</v>
      </c>
      <c r="L102" s="3">
        <v>5.2833333333333332</v>
      </c>
      <c r="M102" s="3">
        <v>0.43333333333333335</v>
      </c>
      <c r="N102" s="4">
        <f>Table39[[#This Row],[RN Hours Contract]]/Table39[[#This Row],[RN Hours]]</f>
        <v>8.2018927444794956E-2</v>
      </c>
      <c r="O102" s="3">
        <v>16.361777777777778</v>
      </c>
      <c r="P102" s="3">
        <v>0</v>
      </c>
      <c r="Q102" s="4">
        <f>Table39[[#This Row],[RN Admin Hours Contract]]/Table39[[#This Row],[RN Admin Hours]]</f>
        <v>0</v>
      </c>
      <c r="R102" s="3">
        <v>4.9777777777777779</v>
      </c>
      <c r="S102" s="3">
        <v>0</v>
      </c>
      <c r="T102" s="4">
        <f>Table39[[#This Row],[RN DON Hours Contract]]/Table39[[#This Row],[RN DON Hours]]</f>
        <v>0</v>
      </c>
      <c r="U102" s="3">
        <f>SUM(Table39[[#This Row],[LPN Hours]], Table39[[#This Row],[LPN Admin Hours]])</f>
        <v>38.097222222222221</v>
      </c>
      <c r="V102" s="3">
        <f>Table39[[#This Row],[LPN Hours Contract]]+Table39[[#This Row],[LPN Admin Hours Contract]]</f>
        <v>0</v>
      </c>
      <c r="W102" s="4">
        <f t="shared" si="7"/>
        <v>0</v>
      </c>
      <c r="X102" s="3">
        <v>38.097222222222221</v>
      </c>
      <c r="Y102" s="3">
        <v>0</v>
      </c>
      <c r="Z102" s="4">
        <f>Table39[[#This Row],[LPN Hours Contract]]/Table39[[#This Row],[LPN Hours]]</f>
        <v>0</v>
      </c>
      <c r="AA102" s="3">
        <v>0</v>
      </c>
      <c r="AB102" s="3">
        <v>0</v>
      </c>
      <c r="AC102" s="4">
        <v>0</v>
      </c>
      <c r="AD102" s="3">
        <f>SUM(Table39[[#This Row],[CNA Hours]], Table39[[#This Row],[NA in Training Hours]], Table39[[#This Row],[Med Aide/Tech Hours]])</f>
        <v>50.338888888888889</v>
      </c>
      <c r="AE102" s="3">
        <f>SUM(Table39[[#This Row],[CNA Hours Contract]], Table39[[#This Row],[NA in Training Hours Contract]], Table39[[#This Row],[Med Aide/Tech Hours Contract]])</f>
        <v>8.3333333333333329E-2</v>
      </c>
      <c r="AF102" s="4">
        <f>Table39[[#This Row],[CNA/NA/Med Aide Contract Hours]]/Table39[[#This Row],[Total CNA, NA in Training, Med Aide/Tech Hours]]</f>
        <v>1.6554464187175807E-3</v>
      </c>
      <c r="AG102" s="3">
        <v>50.338888888888889</v>
      </c>
      <c r="AH102" s="3">
        <v>8.3333333333333329E-2</v>
      </c>
      <c r="AI102" s="4">
        <f>Table39[[#This Row],[CNA Hours Contract]]/Table39[[#This Row],[CNA Hours]]</f>
        <v>1.6554464187175807E-3</v>
      </c>
      <c r="AJ102" s="3">
        <v>0</v>
      </c>
      <c r="AK102" s="3">
        <v>0</v>
      </c>
      <c r="AL102" s="4">
        <v>0</v>
      </c>
      <c r="AM102" s="3">
        <v>0</v>
      </c>
      <c r="AN102" s="3">
        <v>0</v>
      </c>
      <c r="AO102" s="4">
        <v>0</v>
      </c>
      <c r="AP102" s="1" t="s">
        <v>100</v>
      </c>
      <c r="AQ102" s="1">
        <v>5</v>
      </c>
    </row>
    <row r="103" spans="1:43" x14ac:dyDescent="0.2">
      <c r="A103" s="1" t="s">
        <v>352</v>
      </c>
      <c r="B103" s="1" t="s">
        <v>457</v>
      </c>
      <c r="C103" s="1" t="s">
        <v>738</v>
      </c>
      <c r="D103" s="1" t="s">
        <v>981</v>
      </c>
      <c r="E103" s="3">
        <v>25.988888888888887</v>
      </c>
      <c r="F103" s="3">
        <f t="shared" si="5"/>
        <v>94.756777777777785</v>
      </c>
      <c r="G103" s="3">
        <f>SUM(Table39[[#This Row],[RN Hours Contract (W/ Admin, DON)]], Table39[[#This Row],[LPN Contract Hours (w/ Admin)]], Table39[[#This Row],[CNA/NA/Med Aide Contract Hours]])</f>
        <v>2.4885555555555556</v>
      </c>
      <c r="H103" s="4">
        <f>Table39[[#This Row],[Total Contract Hours]]/Table39[[#This Row],[Total Hours Nurse Staffing]]</f>
        <v>2.6262559934147191E-2</v>
      </c>
      <c r="I103" s="3">
        <f>SUM(Table39[[#This Row],[RN Hours]], Table39[[#This Row],[RN Admin Hours]], Table39[[#This Row],[RN DON Hours]])</f>
        <v>35.786555555555559</v>
      </c>
      <c r="J103" s="3">
        <f t="shared" si="6"/>
        <v>0</v>
      </c>
      <c r="K103" s="4">
        <f>Table39[[#This Row],[RN Hours Contract (W/ Admin, DON)]]/Table39[[#This Row],[RN Hours (w/ Admin, DON)]]</f>
        <v>0</v>
      </c>
      <c r="L103" s="3">
        <v>28.675444444444445</v>
      </c>
      <c r="M103" s="3">
        <v>0</v>
      </c>
      <c r="N103" s="4">
        <f>Table39[[#This Row],[RN Hours Contract]]/Table39[[#This Row],[RN Hours]]</f>
        <v>0</v>
      </c>
      <c r="O103" s="3">
        <v>1.5111111111111111</v>
      </c>
      <c r="P103" s="3">
        <v>0</v>
      </c>
      <c r="Q103" s="4">
        <f>Table39[[#This Row],[RN Admin Hours Contract]]/Table39[[#This Row],[RN Admin Hours]]</f>
        <v>0</v>
      </c>
      <c r="R103" s="3">
        <v>5.6</v>
      </c>
      <c r="S103" s="3">
        <v>0</v>
      </c>
      <c r="T103" s="4">
        <f>Table39[[#This Row],[RN DON Hours Contract]]/Table39[[#This Row],[RN DON Hours]]</f>
        <v>0</v>
      </c>
      <c r="U103" s="3">
        <f>SUM(Table39[[#This Row],[LPN Hours]], Table39[[#This Row],[LPN Admin Hours]])</f>
        <v>11.335222222222221</v>
      </c>
      <c r="V103" s="3">
        <f>Table39[[#This Row],[LPN Hours Contract]]+Table39[[#This Row],[LPN Admin Hours Contract]]</f>
        <v>0.55000000000000004</v>
      </c>
      <c r="W103" s="4">
        <f t="shared" si="7"/>
        <v>4.8521324877226352E-2</v>
      </c>
      <c r="X103" s="3">
        <v>11.335222222222221</v>
      </c>
      <c r="Y103" s="3">
        <v>0.55000000000000004</v>
      </c>
      <c r="Z103" s="4">
        <f>Table39[[#This Row],[LPN Hours Contract]]/Table39[[#This Row],[LPN Hours]]</f>
        <v>4.8521324877226352E-2</v>
      </c>
      <c r="AA103" s="3">
        <v>0</v>
      </c>
      <c r="AB103" s="3">
        <v>0</v>
      </c>
      <c r="AC103" s="4">
        <v>0</v>
      </c>
      <c r="AD103" s="3">
        <f>SUM(Table39[[#This Row],[CNA Hours]], Table39[[#This Row],[NA in Training Hours]], Table39[[#This Row],[Med Aide/Tech Hours]])</f>
        <v>47.635000000000005</v>
      </c>
      <c r="AE103" s="3">
        <f>SUM(Table39[[#This Row],[CNA Hours Contract]], Table39[[#This Row],[NA in Training Hours Contract]], Table39[[#This Row],[Med Aide/Tech Hours Contract]])</f>
        <v>1.9385555555555556</v>
      </c>
      <c r="AF103" s="4">
        <f>Table39[[#This Row],[CNA/NA/Med Aide Contract Hours]]/Table39[[#This Row],[Total CNA, NA in Training, Med Aide/Tech Hours]]</f>
        <v>4.0696033495445691E-2</v>
      </c>
      <c r="AG103" s="3">
        <v>35.413000000000004</v>
      </c>
      <c r="AH103" s="3">
        <v>1.9385555555555556</v>
      </c>
      <c r="AI103" s="4">
        <f>Table39[[#This Row],[CNA Hours Contract]]/Table39[[#This Row],[CNA Hours]]</f>
        <v>5.4741353614648727E-2</v>
      </c>
      <c r="AJ103" s="3">
        <v>1.8328888888888892</v>
      </c>
      <c r="AK103" s="3">
        <v>0</v>
      </c>
      <c r="AL103" s="4">
        <f>Table39[[#This Row],[NA in Training Hours Contract]]/Table39[[#This Row],[NA in Training Hours]]</f>
        <v>0</v>
      </c>
      <c r="AM103" s="3">
        <v>10.389111111111113</v>
      </c>
      <c r="AN103" s="3">
        <v>0</v>
      </c>
      <c r="AO103" s="4">
        <f>Table39[[#This Row],[Med Aide/Tech Hours Contract]]/Table39[[#This Row],[Med Aide/Tech Hours]]</f>
        <v>0</v>
      </c>
      <c r="AP103" s="1" t="s">
        <v>101</v>
      </c>
      <c r="AQ103" s="1">
        <v>5</v>
      </c>
    </row>
    <row r="104" spans="1:43" x14ac:dyDescent="0.2">
      <c r="A104" s="1" t="s">
        <v>352</v>
      </c>
      <c r="B104" s="1" t="s">
        <v>458</v>
      </c>
      <c r="C104" s="1" t="s">
        <v>815</v>
      </c>
      <c r="D104" s="1" t="s">
        <v>961</v>
      </c>
      <c r="E104" s="3">
        <v>43.322222222222223</v>
      </c>
      <c r="F104" s="3">
        <f t="shared" si="5"/>
        <v>192.61944444444447</v>
      </c>
      <c r="G104" s="3">
        <f>SUM(Table39[[#This Row],[RN Hours Contract (W/ Admin, DON)]], Table39[[#This Row],[LPN Contract Hours (w/ Admin)]], Table39[[#This Row],[CNA/NA/Med Aide Contract Hours]])</f>
        <v>0</v>
      </c>
      <c r="H104" s="4">
        <f>Table39[[#This Row],[Total Contract Hours]]/Table39[[#This Row],[Total Hours Nurse Staffing]]</f>
        <v>0</v>
      </c>
      <c r="I104" s="3">
        <f>SUM(Table39[[#This Row],[RN Hours]], Table39[[#This Row],[RN Admin Hours]], Table39[[#This Row],[RN DON Hours]])</f>
        <v>29.966666666666669</v>
      </c>
      <c r="J104" s="3">
        <f t="shared" si="6"/>
        <v>0</v>
      </c>
      <c r="K104" s="4">
        <f>Table39[[#This Row],[RN Hours Contract (W/ Admin, DON)]]/Table39[[#This Row],[RN Hours (w/ Admin, DON)]]</f>
        <v>0</v>
      </c>
      <c r="L104" s="3">
        <v>5.2638888888888893</v>
      </c>
      <c r="M104" s="3">
        <v>0</v>
      </c>
      <c r="N104" s="4">
        <f>Table39[[#This Row],[RN Hours Contract]]/Table39[[#This Row],[RN Hours]]</f>
        <v>0</v>
      </c>
      <c r="O104" s="3">
        <v>20.358333333333334</v>
      </c>
      <c r="P104" s="3">
        <v>0</v>
      </c>
      <c r="Q104" s="4">
        <f>Table39[[#This Row],[RN Admin Hours Contract]]/Table39[[#This Row],[RN Admin Hours]]</f>
        <v>0</v>
      </c>
      <c r="R104" s="3">
        <v>4.3444444444444441</v>
      </c>
      <c r="S104" s="3">
        <v>0</v>
      </c>
      <c r="T104" s="4">
        <f>Table39[[#This Row],[RN DON Hours Contract]]/Table39[[#This Row],[RN DON Hours]]</f>
        <v>0</v>
      </c>
      <c r="U104" s="3">
        <f>SUM(Table39[[#This Row],[LPN Hours]], Table39[[#This Row],[LPN Admin Hours]])</f>
        <v>39.147222222222226</v>
      </c>
      <c r="V104" s="3">
        <f>Table39[[#This Row],[LPN Hours Contract]]+Table39[[#This Row],[LPN Admin Hours Contract]]</f>
        <v>0</v>
      </c>
      <c r="W104" s="4">
        <f t="shared" si="7"/>
        <v>0</v>
      </c>
      <c r="X104" s="3">
        <v>39.147222222222226</v>
      </c>
      <c r="Y104" s="3">
        <v>0</v>
      </c>
      <c r="Z104" s="4">
        <f>Table39[[#This Row],[LPN Hours Contract]]/Table39[[#This Row],[LPN Hours]]</f>
        <v>0</v>
      </c>
      <c r="AA104" s="3">
        <v>0</v>
      </c>
      <c r="AB104" s="3">
        <v>0</v>
      </c>
      <c r="AC104" s="4">
        <v>0</v>
      </c>
      <c r="AD104" s="3">
        <f>SUM(Table39[[#This Row],[CNA Hours]], Table39[[#This Row],[NA in Training Hours]], Table39[[#This Row],[Med Aide/Tech Hours]])</f>
        <v>123.50555555555556</v>
      </c>
      <c r="AE104" s="3">
        <f>SUM(Table39[[#This Row],[CNA Hours Contract]], Table39[[#This Row],[NA in Training Hours Contract]], Table39[[#This Row],[Med Aide/Tech Hours Contract]])</f>
        <v>0</v>
      </c>
      <c r="AF104" s="4">
        <f>Table39[[#This Row],[CNA/NA/Med Aide Contract Hours]]/Table39[[#This Row],[Total CNA, NA in Training, Med Aide/Tech Hours]]</f>
        <v>0</v>
      </c>
      <c r="AG104" s="3">
        <v>110.24722222222222</v>
      </c>
      <c r="AH104" s="3">
        <v>0</v>
      </c>
      <c r="AI104" s="4">
        <f>Table39[[#This Row],[CNA Hours Contract]]/Table39[[#This Row],[CNA Hours]]</f>
        <v>0</v>
      </c>
      <c r="AJ104" s="3">
        <v>2.2055555555555557</v>
      </c>
      <c r="AK104" s="3">
        <v>0</v>
      </c>
      <c r="AL104" s="4">
        <f>Table39[[#This Row],[NA in Training Hours Contract]]/Table39[[#This Row],[NA in Training Hours]]</f>
        <v>0</v>
      </c>
      <c r="AM104" s="3">
        <v>11.052777777777777</v>
      </c>
      <c r="AN104" s="3">
        <v>0</v>
      </c>
      <c r="AO104" s="4">
        <f>Table39[[#This Row],[Med Aide/Tech Hours Contract]]/Table39[[#This Row],[Med Aide/Tech Hours]]</f>
        <v>0</v>
      </c>
      <c r="AP104" s="1" t="s">
        <v>102</v>
      </c>
      <c r="AQ104" s="1">
        <v>5</v>
      </c>
    </row>
    <row r="105" spans="1:43" x14ac:dyDescent="0.2">
      <c r="A105" s="1" t="s">
        <v>352</v>
      </c>
      <c r="B105" s="1" t="s">
        <v>459</v>
      </c>
      <c r="C105" s="1" t="s">
        <v>769</v>
      </c>
      <c r="D105" s="1" t="s">
        <v>973</v>
      </c>
      <c r="E105" s="3">
        <v>82.188888888888883</v>
      </c>
      <c r="F105" s="3">
        <f t="shared" si="5"/>
        <v>429.94633333333331</v>
      </c>
      <c r="G105" s="3">
        <f>SUM(Table39[[#This Row],[RN Hours Contract (W/ Admin, DON)]], Table39[[#This Row],[LPN Contract Hours (w/ Admin)]], Table39[[#This Row],[CNA/NA/Med Aide Contract Hours]])</f>
        <v>0</v>
      </c>
      <c r="H105" s="4">
        <f>Table39[[#This Row],[Total Contract Hours]]/Table39[[#This Row],[Total Hours Nurse Staffing]]</f>
        <v>0</v>
      </c>
      <c r="I105" s="3">
        <f>SUM(Table39[[#This Row],[RN Hours]], Table39[[#This Row],[RN Admin Hours]], Table39[[#This Row],[RN DON Hours]])</f>
        <v>130.38433333333333</v>
      </c>
      <c r="J105" s="3">
        <f t="shared" si="6"/>
        <v>0</v>
      </c>
      <c r="K105" s="4">
        <f>Table39[[#This Row],[RN Hours Contract (W/ Admin, DON)]]/Table39[[#This Row],[RN Hours (w/ Admin, DON)]]</f>
        <v>0</v>
      </c>
      <c r="L105" s="3">
        <v>105.24033333333333</v>
      </c>
      <c r="M105" s="3">
        <v>0</v>
      </c>
      <c r="N105" s="4">
        <f>Table39[[#This Row],[RN Hours Contract]]/Table39[[#This Row],[RN Hours]]</f>
        <v>0</v>
      </c>
      <c r="O105" s="3">
        <v>20.196777777777779</v>
      </c>
      <c r="P105" s="3">
        <v>0</v>
      </c>
      <c r="Q105" s="4">
        <f>Table39[[#This Row],[RN Admin Hours Contract]]/Table39[[#This Row],[RN Admin Hours]]</f>
        <v>0</v>
      </c>
      <c r="R105" s="3">
        <v>4.947222222222222</v>
      </c>
      <c r="S105" s="3">
        <v>0</v>
      </c>
      <c r="T105" s="4">
        <f>Table39[[#This Row],[RN DON Hours Contract]]/Table39[[#This Row],[RN DON Hours]]</f>
        <v>0</v>
      </c>
      <c r="U105" s="3">
        <f>SUM(Table39[[#This Row],[LPN Hours]], Table39[[#This Row],[LPN Admin Hours]])</f>
        <v>65.37</v>
      </c>
      <c r="V105" s="3">
        <f>Table39[[#This Row],[LPN Hours Contract]]+Table39[[#This Row],[LPN Admin Hours Contract]]</f>
        <v>0</v>
      </c>
      <c r="W105" s="4">
        <f t="shared" si="7"/>
        <v>0</v>
      </c>
      <c r="X105" s="3">
        <v>65.37</v>
      </c>
      <c r="Y105" s="3">
        <v>0</v>
      </c>
      <c r="Z105" s="4">
        <f>Table39[[#This Row],[LPN Hours Contract]]/Table39[[#This Row],[LPN Hours]]</f>
        <v>0</v>
      </c>
      <c r="AA105" s="3">
        <v>0</v>
      </c>
      <c r="AB105" s="3">
        <v>0</v>
      </c>
      <c r="AC105" s="4">
        <v>0</v>
      </c>
      <c r="AD105" s="3">
        <f>SUM(Table39[[#This Row],[CNA Hours]], Table39[[#This Row],[NA in Training Hours]], Table39[[#This Row],[Med Aide/Tech Hours]])</f>
        <v>234.19200000000001</v>
      </c>
      <c r="AE105" s="3">
        <f>SUM(Table39[[#This Row],[CNA Hours Contract]], Table39[[#This Row],[NA in Training Hours Contract]], Table39[[#This Row],[Med Aide/Tech Hours Contract]])</f>
        <v>0</v>
      </c>
      <c r="AF105" s="4">
        <f>Table39[[#This Row],[CNA/NA/Med Aide Contract Hours]]/Table39[[#This Row],[Total CNA, NA in Training, Med Aide/Tech Hours]]</f>
        <v>0</v>
      </c>
      <c r="AG105" s="3">
        <v>224.12777777777777</v>
      </c>
      <c r="AH105" s="3">
        <v>0</v>
      </c>
      <c r="AI105" s="4">
        <f>Table39[[#This Row],[CNA Hours Contract]]/Table39[[#This Row],[CNA Hours]]</f>
        <v>0</v>
      </c>
      <c r="AJ105" s="3">
        <v>6.777777777777777E-2</v>
      </c>
      <c r="AK105" s="3">
        <v>0</v>
      </c>
      <c r="AL105" s="4">
        <f>Table39[[#This Row],[NA in Training Hours Contract]]/Table39[[#This Row],[NA in Training Hours]]</f>
        <v>0</v>
      </c>
      <c r="AM105" s="3">
        <v>9.996444444444446</v>
      </c>
      <c r="AN105" s="3">
        <v>0</v>
      </c>
      <c r="AO105" s="4">
        <f>Table39[[#This Row],[Med Aide/Tech Hours Contract]]/Table39[[#This Row],[Med Aide/Tech Hours]]</f>
        <v>0</v>
      </c>
      <c r="AP105" s="1" t="s">
        <v>103</v>
      </c>
      <c r="AQ105" s="1">
        <v>5</v>
      </c>
    </row>
    <row r="106" spans="1:43" x14ac:dyDescent="0.2">
      <c r="A106" s="1" t="s">
        <v>352</v>
      </c>
      <c r="B106" s="1" t="s">
        <v>460</v>
      </c>
      <c r="C106" s="1" t="s">
        <v>816</v>
      </c>
      <c r="D106" s="1" t="s">
        <v>975</v>
      </c>
      <c r="E106" s="3">
        <v>51.43333333333333</v>
      </c>
      <c r="F106" s="3">
        <f t="shared" si="5"/>
        <v>231.68611111111113</v>
      </c>
      <c r="G106" s="3">
        <f>SUM(Table39[[#This Row],[RN Hours Contract (W/ Admin, DON)]], Table39[[#This Row],[LPN Contract Hours (w/ Admin)]], Table39[[#This Row],[CNA/NA/Med Aide Contract Hours]])</f>
        <v>0</v>
      </c>
      <c r="H106" s="4">
        <f>Table39[[#This Row],[Total Contract Hours]]/Table39[[#This Row],[Total Hours Nurse Staffing]]</f>
        <v>0</v>
      </c>
      <c r="I106" s="3">
        <f>SUM(Table39[[#This Row],[RN Hours]], Table39[[#This Row],[RN Admin Hours]], Table39[[#This Row],[RN DON Hours]])</f>
        <v>50.902777777777786</v>
      </c>
      <c r="J106" s="3">
        <f t="shared" si="6"/>
        <v>0</v>
      </c>
      <c r="K106" s="4">
        <f>Table39[[#This Row],[RN Hours Contract (W/ Admin, DON)]]/Table39[[#This Row],[RN Hours (w/ Admin, DON)]]</f>
        <v>0</v>
      </c>
      <c r="L106" s="3">
        <v>33.280555555555559</v>
      </c>
      <c r="M106" s="3">
        <v>0</v>
      </c>
      <c r="N106" s="4">
        <f>Table39[[#This Row],[RN Hours Contract]]/Table39[[#This Row],[RN Hours]]</f>
        <v>0</v>
      </c>
      <c r="O106" s="3">
        <v>17.622222222222224</v>
      </c>
      <c r="P106" s="3">
        <v>0</v>
      </c>
      <c r="Q106" s="4">
        <f>Table39[[#This Row],[RN Admin Hours Contract]]/Table39[[#This Row],[RN Admin Hours]]</f>
        <v>0</v>
      </c>
      <c r="R106" s="3">
        <v>0</v>
      </c>
      <c r="S106" s="3">
        <v>0</v>
      </c>
      <c r="T106" s="4">
        <v>0</v>
      </c>
      <c r="U106" s="3">
        <f>SUM(Table39[[#This Row],[LPN Hours]], Table39[[#This Row],[LPN Admin Hours]])</f>
        <v>19.530555555555555</v>
      </c>
      <c r="V106" s="3">
        <f>Table39[[#This Row],[LPN Hours Contract]]+Table39[[#This Row],[LPN Admin Hours Contract]]</f>
        <v>0</v>
      </c>
      <c r="W106" s="4">
        <f t="shared" si="7"/>
        <v>0</v>
      </c>
      <c r="X106" s="3">
        <v>19.530555555555555</v>
      </c>
      <c r="Y106" s="3">
        <v>0</v>
      </c>
      <c r="Z106" s="4">
        <f>Table39[[#This Row],[LPN Hours Contract]]/Table39[[#This Row],[LPN Hours]]</f>
        <v>0</v>
      </c>
      <c r="AA106" s="3">
        <v>0</v>
      </c>
      <c r="AB106" s="3">
        <v>0</v>
      </c>
      <c r="AC106" s="4">
        <v>0</v>
      </c>
      <c r="AD106" s="3">
        <f>SUM(Table39[[#This Row],[CNA Hours]], Table39[[#This Row],[NA in Training Hours]], Table39[[#This Row],[Med Aide/Tech Hours]])</f>
        <v>161.25277777777779</v>
      </c>
      <c r="AE106" s="3">
        <f>SUM(Table39[[#This Row],[CNA Hours Contract]], Table39[[#This Row],[NA in Training Hours Contract]], Table39[[#This Row],[Med Aide/Tech Hours Contract]])</f>
        <v>0</v>
      </c>
      <c r="AF106" s="4">
        <f>Table39[[#This Row],[CNA/NA/Med Aide Contract Hours]]/Table39[[#This Row],[Total CNA, NA in Training, Med Aide/Tech Hours]]</f>
        <v>0</v>
      </c>
      <c r="AG106" s="3">
        <v>128.80833333333334</v>
      </c>
      <c r="AH106" s="3">
        <v>0</v>
      </c>
      <c r="AI106" s="4">
        <f>Table39[[#This Row],[CNA Hours Contract]]/Table39[[#This Row],[CNA Hours]]</f>
        <v>0</v>
      </c>
      <c r="AJ106" s="3">
        <v>0</v>
      </c>
      <c r="AK106" s="3">
        <v>0</v>
      </c>
      <c r="AL106" s="4">
        <v>0</v>
      </c>
      <c r="AM106" s="3">
        <v>32.444444444444443</v>
      </c>
      <c r="AN106" s="3">
        <v>0</v>
      </c>
      <c r="AO106" s="4">
        <f>Table39[[#This Row],[Med Aide/Tech Hours Contract]]/Table39[[#This Row],[Med Aide/Tech Hours]]</f>
        <v>0</v>
      </c>
      <c r="AP106" s="1" t="s">
        <v>104</v>
      </c>
      <c r="AQ106" s="1">
        <v>5</v>
      </c>
    </row>
    <row r="107" spans="1:43" x14ac:dyDescent="0.2">
      <c r="A107" s="1" t="s">
        <v>352</v>
      </c>
      <c r="B107" s="1" t="s">
        <v>461</v>
      </c>
      <c r="C107" s="1" t="s">
        <v>708</v>
      </c>
      <c r="D107" s="1" t="s">
        <v>985</v>
      </c>
      <c r="E107" s="3">
        <v>31.611111111111111</v>
      </c>
      <c r="F107" s="3">
        <f t="shared" si="5"/>
        <v>167.42166666666668</v>
      </c>
      <c r="G107" s="3">
        <f>SUM(Table39[[#This Row],[RN Hours Contract (W/ Admin, DON)]], Table39[[#This Row],[LPN Contract Hours (w/ Admin)]], Table39[[#This Row],[CNA/NA/Med Aide Contract Hours]])</f>
        <v>0</v>
      </c>
      <c r="H107" s="4">
        <f>Table39[[#This Row],[Total Contract Hours]]/Table39[[#This Row],[Total Hours Nurse Staffing]]</f>
        <v>0</v>
      </c>
      <c r="I107" s="3">
        <f>SUM(Table39[[#This Row],[RN Hours]], Table39[[#This Row],[RN Admin Hours]], Table39[[#This Row],[RN DON Hours]])</f>
        <v>21.644444444444446</v>
      </c>
      <c r="J107" s="3">
        <f t="shared" si="6"/>
        <v>0</v>
      </c>
      <c r="K107" s="4">
        <f>Table39[[#This Row],[RN Hours Contract (W/ Admin, DON)]]/Table39[[#This Row],[RN Hours (w/ Admin, DON)]]</f>
        <v>0</v>
      </c>
      <c r="L107" s="3">
        <v>16.577777777777779</v>
      </c>
      <c r="M107" s="3">
        <v>0</v>
      </c>
      <c r="N107" s="4">
        <f>Table39[[#This Row],[RN Hours Contract]]/Table39[[#This Row],[RN Hours]]</f>
        <v>0</v>
      </c>
      <c r="O107" s="3">
        <v>0</v>
      </c>
      <c r="P107" s="3">
        <v>0</v>
      </c>
      <c r="Q107" s="4">
        <v>0</v>
      </c>
      <c r="R107" s="3">
        <v>5.0666666666666664</v>
      </c>
      <c r="S107" s="3">
        <v>0</v>
      </c>
      <c r="T107" s="4">
        <f>Table39[[#This Row],[RN DON Hours Contract]]/Table39[[#This Row],[RN DON Hours]]</f>
        <v>0</v>
      </c>
      <c r="U107" s="3">
        <f>SUM(Table39[[#This Row],[LPN Hours]], Table39[[#This Row],[LPN Admin Hours]])</f>
        <v>30.694111111111109</v>
      </c>
      <c r="V107" s="3">
        <f>Table39[[#This Row],[LPN Hours Contract]]+Table39[[#This Row],[LPN Admin Hours Contract]]</f>
        <v>0</v>
      </c>
      <c r="W107" s="4">
        <f t="shared" si="7"/>
        <v>0</v>
      </c>
      <c r="X107" s="3">
        <v>30.694111111111109</v>
      </c>
      <c r="Y107" s="3">
        <v>0</v>
      </c>
      <c r="Z107" s="4">
        <f>Table39[[#This Row],[LPN Hours Contract]]/Table39[[#This Row],[LPN Hours]]</f>
        <v>0</v>
      </c>
      <c r="AA107" s="3">
        <v>0</v>
      </c>
      <c r="AB107" s="3">
        <v>0</v>
      </c>
      <c r="AC107" s="4">
        <v>0</v>
      </c>
      <c r="AD107" s="3">
        <f>SUM(Table39[[#This Row],[CNA Hours]], Table39[[#This Row],[NA in Training Hours]], Table39[[#This Row],[Med Aide/Tech Hours]])</f>
        <v>115.08311111111111</v>
      </c>
      <c r="AE107" s="3">
        <f>SUM(Table39[[#This Row],[CNA Hours Contract]], Table39[[#This Row],[NA in Training Hours Contract]], Table39[[#This Row],[Med Aide/Tech Hours Contract]])</f>
        <v>0</v>
      </c>
      <c r="AF107" s="4">
        <f>Table39[[#This Row],[CNA/NA/Med Aide Contract Hours]]/Table39[[#This Row],[Total CNA, NA in Training, Med Aide/Tech Hours]]</f>
        <v>0</v>
      </c>
      <c r="AG107" s="3">
        <v>93.327555555555548</v>
      </c>
      <c r="AH107" s="3">
        <v>0</v>
      </c>
      <c r="AI107" s="4">
        <f>Table39[[#This Row],[CNA Hours Contract]]/Table39[[#This Row],[CNA Hours]]</f>
        <v>0</v>
      </c>
      <c r="AJ107" s="3">
        <v>0</v>
      </c>
      <c r="AK107" s="3">
        <v>0</v>
      </c>
      <c r="AL107" s="4">
        <v>0</v>
      </c>
      <c r="AM107" s="3">
        <v>21.755555555555556</v>
      </c>
      <c r="AN107" s="3">
        <v>0</v>
      </c>
      <c r="AO107" s="4">
        <f>Table39[[#This Row],[Med Aide/Tech Hours Contract]]/Table39[[#This Row],[Med Aide/Tech Hours]]</f>
        <v>0</v>
      </c>
      <c r="AP107" s="1" t="s">
        <v>105</v>
      </c>
      <c r="AQ107" s="1">
        <v>5</v>
      </c>
    </row>
    <row r="108" spans="1:43" x14ac:dyDescent="0.2">
      <c r="A108" s="1" t="s">
        <v>352</v>
      </c>
      <c r="B108" s="1" t="s">
        <v>462</v>
      </c>
      <c r="C108" s="1" t="s">
        <v>748</v>
      </c>
      <c r="D108" s="1" t="s">
        <v>999</v>
      </c>
      <c r="E108" s="3">
        <v>19.377777777777776</v>
      </c>
      <c r="F108" s="3">
        <f t="shared" si="5"/>
        <v>80.166888888888892</v>
      </c>
      <c r="G108" s="3">
        <f>SUM(Table39[[#This Row],[RN Hours Contract (W/ Admin, DON)]], Table39[[#This Row],[LPN Contract Hours (w/ Admin)]], Table39[[#This Row],[CNA/NA/Med Aide Contract Hours]])</f>
        <v>0</v>
      </c>
      <c r="H108" s="4">
        <f>Table39[[#This Row],[Total Contract Hours]]/Table39[[#This Row],[Total Hours Nurse Staffing]]</f>
        <v>0</v>
      </c>
      <c r="I108" s="3">
        <f>SUM(Table39[[#This Row],[RN Hours]], Table39[[#This Row],[RN Admin Hours]], Table39[[#This Row],[RN DON Hours]])</f>
        <v>25.717222222222226</v>
      </c>
      <c r="J108" s="3">
        <f t="shared" si="6"/>
        <v>0</v>
      </c>
      <c r="K108" s="4">
        <f>Table39[[#This Row],[RN Hours Contract (W/ Admin, DON)]]/Table39[[#This Row],[RN Hours (w/ Admin, DON)]]</f>
        <v>0</v>
      </c>
      <c r="L108" s="3">
        <v>17.227222222222224</v>
      </c>
      <c r="M108" s="3">
        <v>0</v>
      </c>
      <c r="N108" s="4">
        <f>Table39[[#This Row],[RN Hours Contract]]/Table39[[#This Row],[RN Hours]]</f>
        <v>0</v>
      </c>
      <c r="O108" s="3">
        <v>2.8899999999999997</v>
      </c>
      <c r="P108" s="3">
        <v>0</v>
      </c>
      <c r="Q108" s="4">
        <f>Table39[[#This Row],[RN Admin Hours Contract]]/Table39[[#This Row],[RN Admin Hours]]</f>
        <v>0</v>
      </c>
      <c r="R108" s="3">
        <v>5.6</v>
      </c>
      <c r="S108" s="3">
        <v>0</v>
      </c>
      <c r="T108" s="4">
        <f>Table39[[#This Row],[RN DON Hours Contract]]/Table39[[#This Row],[RN DON Hours]]</f>
        <v>0</v>
      </c>
      <c r="U108" s="3">
        <f>SUM(Table39[[#This Row],[LPN Hours]], Table39[[#This Row],[LPN Admin Hours]])</f>
        <v>16.016333333333332</v>
      </c>
      <c r="V108" s="3">
        <f>Table39[[#This Row],[LPN Hours Contract]]+Table39[[#This Row],[LPN Admin Hours Contract]]</f>
        <v>0</v>
      </c>
      <c r="W108" s="4">
        <f t="shared" si="7"/>
        <v>0</v>
      </c>
      <c r="X108" s="3">
        <v>16.016333333333332</v>
      </c>
      <c r="Y108" s="3">
        <v>0</v>
      </c>
      <c r="Z108" s="4">
        <f>Table39[[#This Row],[LPN Hours Contract]]/Table39[[#This Row],[LPN Hours]]</f>
        <v>0</v>
      </c>
      <c r="AA108" s="3">
        <v>0</v>
      </c>
      <c r="AB108" s="3">
        <v>0</v>
      </c>
      <c r="AC108" s="4">
        <v>0</v>
      </c>
      <c r="AD108" s="3">
        <f>SUM(Table39[[#This Row],[CNA Hours]], Table39[[#This Row],[NA in Training Hours]], Table39[[#This Row],[Med Aide/Tech Hours]])</f>
        <v>38.433333333333337</v>
      </c>
      <c r="AE108" s="3">
        <f>SUM(Table39[[#This Row],[CNA Hours Contract]], Table39[[#This Row],[NA in Training Hours Contract]], Table39[[#This Row],[Med Aide/Tech Hours Contract]])</f>
        <v>0</v>
      </c>
      <c r="AF108" s="4">
        <f>Table39[[#This Row],[CNA/NA/Med Aide Contract Hours]]/Table39[[#This Row],[Total CNA, NA in Training, Med Aide/Tech Hours]]</f>
        <v>0</v>
      </c>
      <c r="AG108" s="3">
        <v>31.827888888888893</v>
      </c>
      <c r="AH108" s="3">
        <v>0</v>
      </c>
      <c r="AI108" s="4">
        <f>Table39[[#This Row],[CNA Hours Contract]]/Table39[[#This Row],[CNA Hours]]</f>
        <v>0</v>
      </c>
      <c r="AJ108" s="3">
        <v>0</v>
      </c>
      <c r="AK108" s="3">
        <v>0</v>
      </c>
      <c r="AL108" s="4">
        <v>0</v>
      </c>
      <c r="AM108" s="3">
        <v>6.6054444444444433</v>
      </c>
      <c r="AN108" s="3">
        <v>0</v>
      </c>
      <c r="AO108" s="4">
        <f>Table39[[#This Row],[Med Aide/Tech Hours Contract]]/Table39[[#This Row],[Med Aide/Tech Hours]]</f>
        <v>0</v>
      </c>
      <c r="AP108" s="1" t="s">
        <v>106</v>
      </c>
      <c r="AQ108" s="1">
        <v>5</v>
      </c>
    </row>
    <row r="109" spans="1:43" x14ac:dyDescent="0.2">
      <c r="A109" s="1" t="s">
        <v>352</v>
      </c>
      <c r="B109" s="1" t="s">
        <v>463</v>
      </c>
      <c r="C109" s="1" t="s">
        <v>817</v>
      </c>
      <c r="D109" s="1" t="s">
        <v>957</v>
      </c>
      <c r="E109" s="3">
        <v>17.133333333333333</v>
      </c>
      <c r="F109" s="3">
        <f t="shared" si="5"/>
        <v>69.977777777777774</v>
      </c>
      <c r="G109" s="3">
        <f>SUM(Table39[[#This Row],[RN Hours Contract (W/ Admin, DON)]], Table39[[#This Row],[LPN Contract Hours (w/ Admin)]], Table39[[#This Row],[CNA/NA/Med Aide Contract Hours]])</f>
        <v>12.238888888888889</v>
      </c>
      <c r="H109" s="4">
        <f>Table39[[#This Row],[Total Contract Hours]]/Table39[[#This Row],[Total Hours Nurse Staffing]]</f>
        <v>0.17489679263258179</v>
      </c>
      <c r="I109" s="3">
        <f>SUM(Table39[[#This Row],[RN Hours]], Table39[[#This Row],[RN Admin Hours]], Table39[[#This Row],[RN DON Hours]])</f>
        <v>20.660777777777774</v>
      </c>
      <c r="J109" s="3">
        <f t="shared" si="6"/>
        <v>6.9555555555555557</v>
      </c>
      <c r="K109" s="4">
        <f>Table39[[#This Row],[RN Hours Contract (W/ Admin, DON)]]/Table39[[#This Row],[RN Hours (w/ Admin, DON)]]</f>
        <v>0.33665506837969966</v>
      </c>
      <c r="L109" s="3">
        <v>12.244444444444444</v>
      </c>
      <c r="M109" s="3">
        <v>5.2666666666666666</v>
      </c>
      <c r="N109" s="4">
        <f>Table39[[#This Row],[RN Hours Contract]]/Table39[[#This Row],[RN Hours]]</f>
        <v>0.43012704174228678</v>
      </c>
      <c r="O109" s="3">
        <v>2.7472222222222222</v>
      </c>
      <c r="P109" s="3">
        <v>0</v>
      </c>
      <c r="Q109" s="4">
        <f>Table39[[#This Row],[RN Admin Hours Contract]]/Table39[[#This Row],[RN Admin Hours]]</f>
        <v>0</v>
      </c>
      <c r="R109" s="3">
        <v>5.6691111111111105</v>
      </c>
      <c r="S109" s="3">
        <v>1.6888888888888889</v>
      </c>
      <c r="T109" s="4">
        <f>Table39[[#This Row],[RN DON Hours Contract]]/Table39[[#This Row],[RN DON Hours]]</f>
        <v>0.29791070518599821</v>
      </c>
      <c r="U109" s="3">
        <f>SUM(Table39[[#This Row],[LPN Hours]], Table39[[#This Row],[LPN Admin Hours]])</f>
        <v>15.152777777777779</v>
      </c>
      <c r="V109" s="3">
        <f>Table39[[#This Row],[LPN Hours Contract]]+Table39[[#This Row],[LPN Admin Hours Contract]]</f>
        <v>2.7166666666666668</v>
      </c>
      <c r="W109" s="4">
        <f t="shared" si="7"/>
        <v>0.17928505957836846</v>
      </c>
      <c r="X109" s="3">
        <v>15.152777777777779</v>
      </c>
      <c r="Y109" s="3">
        <v>2.7166666666666668</v>
      </c>
      <c r="Z109" s="4">
        <f>Table39[[#This Row],[LPN Hours Contract]]/Table39[[#This Row],[LPN Hours]]</f>
        <v>0.17928505957836846</v>
      </c>
      <c r="AA109" s="3">
        <v>0</v>
      </c>
      <c r="AB109" s="3">
        <v>0</v>
      </c>
      <c r="AC109" s="4">
        <v>0</v>
      </c>
      <c r="AD109" s="3">
        <f>SUM(Table39[[#This Row],[CNA Hours]], Table39[[#This Row],[NA in Training Hours]], Table39[[#This Row],[Med Aide/Tech Hours]])</f>
        <v>34.164222222222222</v>
      </c>
      <c r="AE109" s="3">
        <f>SUM(Table39[[#This Row],[CNA Hours Contract]], Table39[[#This Row],[NA in Training Hours Contract]], Table39[[#This Row],[Med Aide/Tech Hours Contract]])</f>
        <v>2.5666666666666669</v>
      </c>
      <c r="AF109" s="4">
        <f>Table39[[#This Row],[CNA/NA/Med Aide Contract Hours]]/Table39[[#This Row],[Total CNA, NA in Training, Med Aide/Tech Hours]]</f>
        <v>7.5127326182686249E-2</v>
      </c>
      <c r="AG109" s="3">
        <v>32.208666666666666</v>
      </c>
      <c r="AH109" s="3">
        <v>2.5666666666666669</v>
      </c>
      <c r="AI109" s="4">
        <f>Table39[[#This Row],[CNA Hours Contract]]/Table39[[#This Row],[CNA Hours]]</f>
        <v>7.9688696624097041E-2</v>
      </c>
      <c r="AJ109" s="3">
        <v>1.5833333333333333</v>
      </c>
      <c r="AK109" s="3">
        <v>0</v>
      </c>
      <c r="AL109" s="4">
        <f>Table39[[#This Row],[NA in Training Hours Contract]]/Table39[[#This Row],[NA in Training Hours]]</f>
        <v>0</v>
      </c>
      <c r="AM109" s="3">
        <v>0.37222222222222223</v>
      </c>
      <c r="AN109" s="3">
        <v>0</v>
      </c>
      <c r="AO109" s="4">
        <f>Table39[[#This Row],[Med Aide/Tech Hours Contract]]/Table39[[#This Row],[Med Aide/Tech Hours]]</f>
        <v>0</v>
      </c>
      <c r="AP109" s="1" t="s">
        <v>107</v>
      </c>
      <c r="AQ109" s="1">
        <v>5</v>
      </c>
    </row>
    <row r="110" spans="1:43" x14ac:dyDescent="0.2">
      <c r="A110" s="1" t="s">
        <v>352</v>
      </c>
      <c r="B110" s="1" t="s">
        <v>464</v>
      </c>
      <c r="C110" s="1" t="s">
        <v>818</v>
      </c>
      <c r="D110" s="1" t="s">
        <v>1000</v>
      </c>
      <c r="E110" s="3">
        <v>34.222222222222221</v>
      </c>
      <c r="F110" s="3">
        <f t="shared" si="5"/>
        <v>164.92544444444445</v>
      </c>
      <c r="G110" s="3">
        <f>SUM(Table39[[#This Row],[RN Hours Contract (W/ Admin, DON)]], Table39[[#This Row],[LPN Contract Hours (w/ Admin)]], Table39[[#This Row],[CNA/NA/Med Aide Contract Hours]])</f>
        <v>1.5361111111111112</v>
      </c>
      <c r="H110" s="4">
        <f>Table39[[#This Row],[Total Contract Hours]]/Table39[[#This Row],[Total Hours Nurse Staffing]]</f>
        <v>9.3139728456427106E-3</v>
      </c>
      <c r="I110" s="3">
        <f>SUM(Table39[[#This Row],[RN Hours]], Table39[[#This Row],[RN Admin Hours]], Table39[[#This Row],[RN DON Hours]])</f>
        <v>34.080444444444446</v>
      </c>
      <c r="J110" s="3">
        <f t="shared" si="6"/>
        <v>1.5361111111111112</v>
      </c>
      <c r="K110" s="4">
        <f>Table39[[#This Row],[RN Hours Contract (W/ Admin, DON)]]/Table39[[#This Row],[RN Hours (w/ Admin, DON)]]</f>
        <v>4.5073095030059601E-2</v>
      </c>
      <c r="L110" s="3">
        <v>19.727777777777778</v>
      </c>
      <c r="M110" s="3">
        <v>0</v>
      </c>
      <c r="N110" s="4">
        <f>Table39[[#This Row],[RN Hours Contract]]/Table39[[#This Row],[RN Hours]]</f>
        <v>0</v>
      </c>
      <c r="O110" s="3">
        <v>10.947111111111111</v>
      </c>
      <c r="P110" s="3">
        <v>1.5361111111111112</v>
      </c>
      <c r="Q110" s="4">
        <f>Table39[[#This Row],[RN Admin Hours Contract]]/Table39[[#This Row],[RN Admin Hours]]</f>
        <v>0.14032114002679552</v>
      </c>
      <c r="R110" s="3">
        <v>3.4055555555555554</v>
      </c>
      <c r="S110" s="3">
        <v>0</v>
      </c>
      <c r="T110" s="4">
        <f>Table39[[#This Row],[RN DON Hours Contract]]/Table39[[#This Row],[RN DON Hours]]</f>
        <v>0</v>
      </c>
      <c r="U110" s="3">
        <f>SUM(Table39[[#This Row],[LPN Hours]], Table39[[#This Row],[LPN Admin Hours]])</f>
        <v>26.963111111111111</v>
      </c>
      <c r="V110" s="3">
        <f>Table39[[#This Row],[LPN Hours Contract]]+Table39[[#This Row],[LPN Admin Hours Contract]]</f>
        <v>0</v>
      </c>
      <c r="W110" s="4">
        <f t="shared" si="7"/>
        <v>0</v>
      </c>
      <c r="X110" s="3">
        <v>26.963111111111111</v>
      </c>
      <c r="Y110" s="3">
        <v>0</v>
      </c>
      <c r="Z110" s="4">
        <f>Table39[[#This Row],[LPN Hours Contract]]/Table39[[#This Row],[LPN Hours]]</f>
        <v>0</v>
      </c>
      <c r="AA110" s="3">
        <v>0</v>
      </c>
      <c r="AB110" s="3">
        <v>0</v>
      </c>
      <c r="AC110" s="4">
        <v>0</v>
      </c>
      <c r="AD110" s="3">
        <f>SUM(Table39[[#This Row],[CNA Hours]], Table39[[#This Row],[NA in Training Hours]], Table39[[#This Row],[Med Aide/Tech Hours]])</f>
        <v>103.88188888888889</v>
      </c>
      <c r="AE110" s="3">
        <f>SUM(Table39[[#This Row],[CNA Hours Contract]], Table39[[#This Row],[NA in Training Hours Contract]], Table39[[#This Row],[Med Aide/Tech Hours Contract]])</f>
        <v>0</v>
      </c>
      <c r="AF110" s="4">
        <f>Table39[[#This Row],[CNA/NA/Med Aide Contract Hours]]/Table39[[#This Row],[Total CNA, NA in Training, Med Aide/Tech Hours]]</f>
        <v>0</v>
      </c>
      <c r="AG110" s="3">
        <v>98.818000000000012</v>
      </c>
      <c r="AH110" s="3">
        <v>0</v>
      </c>
      <c r="AI110" s="4">
        <f>Table39[[#This Row],[CNA Hours Contract]]/Table39[[#This Row],[CNA Hours]]</f>
        <v>0</v>
      </c>
      <c r="AJ110" s="3">
        <v>0</v>
      </c>
      <c r="AK110" s="3">
        <v>0</v>
      </c>
      <c r="AL110" s="4">
        <v>0</v>
      </c>
      <c r="AM110" s="3">
        <v>5.0638888888888891</v>
      </c>
      <c r="AN110" s="3">
        <v>0</v>
      </c>
      <c r="AO110" s="4">
        <f>Table39[[#This Row],[Med Aide/Tech Hours Contract]]/Table39[[#This Row],[Med Aide/Tech Hours]]</f>
        <v>0</v>
      </c>
      <c r="AP110" s="1" t="s">
        <v>108</v>
      </c>
      <c r="AQ110" s="1">
        <v>5</v>
      </c>
    </row>
    <row r="111" spans="1:43" x14ac:dyDescent="0.2">
      <c r="A111" s="1" t="s">
        <v>352</v>
      </c>
      <c r="B111" s="1" t="s">
        <v>465</v>
      </c>
      <c r="C111" s="1" t="s">
        <v>819</v>
      </c>
      <c r="D111" s="1" t="s">
        <v>1001</v>
      </c>
      <c r="E111" s="3">
        <v>41.81111111111111</v>
      </c>
      <c r="F111" s="3">
        <f t="shared" si="5"/>
        <v>156.91533333333336</v>
      </c>
      <c r="G111" s="3">
        <f>SUM(Table39[[#This Row],[RN Hours Contract (W/ Admin, DON)]], Table39[[#This Row],[LPN Contract Hours (w/ Admin)]], Table39[[#This Row],[CNA/NA/Med Aide Contract Hours]])</f>
        <v>0.26666666666666666</v>
      </c>
      <c r="H111" s="4">
        <f>Table39[[#This Row],[Total Contract Hours]]/Table39[[#This Row],[Total Hours Nurse Staffing]]</f>
        <v>1.6994302660033221E-3</v>
      </c>
      <c r="I111" s="3">
        <f>SUM(Table39[[#This Row],[RN Hours]], Table39[[#This Row],[RN Admin Hours]], Table39[[#This Row],[RN DON Hours]])</f>
        <v>52.979888888888894</v>
      </c>
      <c r="J111" s="3">
        <f t="shared" si="6"/>
        <v>0</v>
      </c>
      <c r="K111" s="4">
        <f>Table39[[#This Row],[RN Hours Contract (W/ Admin, DON)]]/Table39[[#This Row],[RN Hours (w/ Admin, DON)]]</f>
        <v>0</v>
      </c>
      <c r="L111" s="3">
        <v>41.345666666666666</v>
      </c>
      <c r="M111" s="3">
        <v>0</v>
      </c>
      <c r="N111" s="4">
        <f>Table39[[#This Row],[RN Hours Contract]]/Table39[[#This Row],[RN Hours]]</f>
        <v>0</v>
      </c>
      <c r="O111" s="3">
        <v>6.0342222222222244</v>
      </c>
      <c r="P111" s="3">
        <v>0</v>
      </c>
      <c r="Q111" s="4">
        <f>Table39[[#This Row],[RN Admin Hours Contract]]/Table39[[#This Row],[RN Admin Hours]]</f>
        <v>0</v>
      </c>
      <c r="R111" s="3">
        <v>5.6</v>
      </c>
      <c r="S111" s="3">
        <v>0</v>
      </c>
      <c r="T111" s="4">
        <f>Table39[[#This Row],[RN DON Hours Contract]]/Table39[[#This Row],[RN DON Hours]]</f>
        <v>0</v>
      </c>
      <c r="U111" s="3">
        <f>SUM(Table39[[#This Row],[LPN Hours]], Table39[[#This Row],[LPN Admin Hours]])</f>
        <v>29.622</v>
      </c>
      <c r="V111" s="3">
        <f>Table39[[#This Row],[LPN Hours Contract]]+Table39[[#This Row],[LPN Admin Hours Contract]]</f>
        <v>0.26666666666666666</v>
      </c>
      <c r="W111" s="4">
        <f t="shared" si="7"/>
        <v>9.0023180969099545E-3</v>
      </c>
      <c r="X111" s="3">
        <v>29.355333333333334</v>
      </c>
      <c r="Y111" s="3">
        <v>0</v>
      </c>
      <c r="Z111" s="4">
        <f>Table39[[#This Row],[LPN Hours Contract]]/Table39[[#This Row],[LPN Hours]]</f>
        <v>0</v>
      </c>
      <c r="AA111" s="3">
        <v>0.26666666666666666</v>
      </c>
      <c r="AB111" s="3">
        <v>0.26666666666666666</v>
      </c>
      <c r="AC111" s="4">
        <f>Table39[[#This Row],[LPN Admin Hours Contract]]/Table39[[#This Row],[LPN Admin Hours]]</f>
        <v>1</v>
      </c>
      <c r="AD111" s="3">
        <f>SUM(Table39[[#This Row],[CNA Hours]], Table39[[#This Row],[NA in Training Hours]], Table39[[#This Row],[Med Aide/Tech Hours]])</f>
        <v>74.313444444444457</v>
      </c>
      <c r="AE111" s="3">
        <f>SUM(Table39[[#This Row],[CNA Hours Contract]], Table39[[#This Row],[NA in Training Hours Contract]], Table39[[#This Row],[Med Aide/Tech Hours Contract]])</f>
        <v>0</v>
      </c>
      <c r="AF111" s="4">
        <f>Table39[[#This Row],[CNA/NA/Med Aide Contract Hours]]/Table39[[#This Row],[Total CNA, NA in Training, Med Aide/Tech Hours]]</f>
        <v>0</v>
      </c>
      <c r="AG111" s="3">
        <v>73.163444444444451</v>
      </c>
      <c r="AH111" s="3">
        <v>0</v>
      </c>
      <c r="AI111" s="4">
        <f>Table39[[#This Row],[CNA Hours Contract]]/Table39[[#This Row],[CNA Hours]]</f>
        <v>0</v>
      </c>
      <c r="AJ111" s="3">
        <v>0</v>
      </c>
      <c r="AK111" s="3">
        <v>0</v>
      </c>
      <c r="AL111" s="4">
        <v>0</v>
      </c>
      <c r="AM111" s="3">
        <v>1.1500000000000001</v>
      </c>
      <c r="AN111" s="3">
        <v>0</v>
      </c>
      <c r="AO111" s="4">
        <f>Table39[[#This Row],[Med Aide/Tech Hours Contract]]/Table39[[#This Row],[Med Aide/Tech Hours]]</f>
        <v>0</v>
      </c>
      <c r="AP111" s="1" t="s">
        <v>109</v>
      </c>
      <c r="AQ111" s="1">
        <v>5</v>
      </c>
    </row>
    <row r="112" spans="1:43" x14ac:dyDescent="0.2">
      <c r="A112" s="1" t="s">
        <v>352</v>
      </c>
      <c r="B112" s="1" t="s">
        <v>466</v>
      </c>
      <c r="C112" s="1" t="s">
        <v>820</v>
      </c>
      <c r="D112" s="1" t="s">
        <v>1002</v>
      </c>
      <c r="E112" s="3">
        <v>35.866666666666667</v>
      </c>
      <c r="F112" s="3">
        <f t="shared" si="5"/>
        <v>187.06266666666667</v>
      </c>
      <c r="G112" s="3">
        <f>SUM(Table39[[#This Row],[RN Hours Contract (W/ Admin, DON)]], Table39[[#This Row],[LPN Contract Hours (w/ Admin)]], Table39[[#This Row],[CNA/NA/Med Aide Contract Hours]])</f>
        <v>1.0681111111111112</v>
      </c>
      <c r="H112" s="4">
        <f>Table39[[#This Row],[Total Contract Hours]]/Table39[[#This Row],[Total Hours Nurse Staffing]]</f>
        <v>5.7099106419476785E-3</v>
      </c>
      <c r="I112" s="3">
        <f>SUM(Table39[[#This Row],[RN Hours]], Table39[[#This Row],[RN Admin Hours]], Table39[[#This Row],[RN DON Hours]])</f>
        <v>31.585111111111114</v>
      </c>
      <c r="J112" s="3">
        <f t="shared" si="6"/>
        <v>0.77366666666666672</v>
      </c>
      <c r="K112" s="4">
        <f>Table39[[#This Row],[RN Hours Contract (W/ Admin, DON)]]/Table39[[#This Row],[RN Hours (w/ Admin, DON)]]</f>
        <v>2.4494663449023096E-2</v>
      </c>
      <c r="L112" s="3">
        <v>11.323444444444444</v>
      </c>
      <c r="M112" s="3">
        <v>0.59588888888888891</v>
      </c>
      <c r="N112" s="4">
        <f>Table39[[#This Row],[RN Hours Contract]]/Table39[[#This Row],[RN Hours]]</f>
        <v>5.2624348696411576E-2</v>
      </c>
      <c r="O112" s="3">
        <v>14.57277777777778</v>
      </c>
      <c r="P112" s="3">
        <v>0</v>
      </c>
      <c r="Q112" s="4">
        <f>Table39[[#This Row],[RN Admin Hours Contract]]/Table39[[#This Row],[RN Admin Hours]]</f>
        <v>0</v>
      </c>
      <c r="R112" s="3">
        <v>5.6888888888888891</v>
      </c>
      <c r="S112" s="3">
        <v>0.17777777777777778</v>
      </c>
      <c r="T112" s="4">
        <f>Table39[[#This Row],[RN DON Hours Contract]]/Table39[[#This Row],[RN DON Hours]]</f>
        <v>3.125E-2</v>
      </c>
      <c r="U112" s="3">
        <f>SUM(Table39[[#This Row],[LPN Hours]], Table39[[#This Row],[LPN Admin Hours]])</f>
        <v>28.190444444444449</v>
      </c>
      <c r="V112" s="3">
        <f>Table39[[#This Row],[LPN Hours Contract]]+Table39[[#This Row],[LPN Admin Hours Contract]]</f>
        <v>0.29444444444444445</v>
      </c>
      <c r="W112" s="4">
        <f t="shared" si="7"/>
        <v>1.0444831582017547E-2</v>
      </c>
      <c r="X112" s="3">
        <v>7.4613333333333332</v>
      </c>
      <c r="Y112" s="3">
        <v>0</v>
      </c>
      <c r="Z112" s="4">
        <f>Table39[[#This Row],[LPN Hours Contract]]/Table39[[#This Row],[LPN Hours]]</f>
        <v>0</v>
      </c>
      <c r="AA112" s="3">
        <v>20.729111111111116</v>
      </c>
      <c r="AB112" s="3">
        <v>0.29444444444444445</v>
      </c>
      <c r="AC112" s="4">
        <f>Table39[[#This Row],[LPN Admin Hours Contract]]/Table39[[#This Row],[LPN Admin Hours]]</f>
        <v>1.4204393177603154E-2</v>
      </c>
      <c r="AD112" s="3">
        <f>SUM(Table39[[#This Row],[CNA Hours]], Table39[[#This Row],[NA in Training Hours]], Table39[[#This Row],[Med Aide/Tech Hours]])</f>
        <v>127.28711111111112</v>
      </c>
      <c r="AE112" s="3">
        <f>SUM(Table39[[#This Row],[CNA Hours Contract]], Table39[[#This Row],[NA in Training Hours Contract]], Table39[[#This Row],[Med Aide/Tech Hours Contract]])</f>
        <v>0</v>
      </c>
      <c r="AF112" s="4">
        <f>Table39[[#This Row],[CNA/NA/Med Aide Contract Hours]]/Table39[[#This Row],[Total CNA, NA in Training, Med Aide/Tech Hours]]</f>
        <v>0</v>
      </c>
      <c r="AG112" s="3">
        <v>115.03744444444445</v>
      </c>
      <c r="AH112" s="3">
        <v>0</v>
      </c>
      <c r="AI112" s="4">
        <f>Table39[[#This Row],[CNA Hours Contract]]/Table39[[#This Row],[CNA Hours]]</f>
        <v>0</v>
      </c>
      <c r="AJ112" s="3">
        <v>0</v>
      </c>
      <c r="AK112" s="3">
        <v>0</v>
      </c>
      <c r="AL112" s="4">
        <v>0</v>
      </c>
      <c r="AM112" s="3">
        <v>12.249666666666664</v>
      </c>
      <c r="AN112" s="3">
        <v>0</v>
      </c>
      <c r="AO112" s="4">
        <f>Table39[[#This Row],[Med Aide/Tech Hours Contract]]/Table39[[#This Row],[Med Aide/Tech Hours]]</f>
        <v>0</v>
      </c>
      <c r="AP112" s="1" t="s">
        <v>110</v>
      </c>
      <c r="AQ112" s="1">
        <v>5</v>
      </c>
    </row>
    <row r="113" spans="1:43" x14ac:dyDescent="0.2">
      <c r="A113" s="1" t="s">
        <v>352</v>
      </c>
      <c r="B113" s="1" t="s">
        <v>467</v>
      </c>
      <c r="C113" s="1" t="s">
        <v>821</v>
      </c>
      <c r="D113" s="1" t="s">
        <v>949</v>
      </c>
      <c r="E113" s="3">
        <v>24.888888888888889</v>
      </c>
      <c r="F113" s="3">
        <f t="shared" si="5"/>
        <v>88.888999999999996</v>
      </c>
      <c r="G113" s="3">
        <f>SUM(Table39[[#This Row],[RN Hours Contract (W/ Admin, DON)]], Table39[[#This Row],[LPN Contract Hours (w/ Admin)]], Table39[[#This Row],[CNA/NA/Med Aide Contract Hours]])</f>
        <v>0</v>
      </c>
      <c r="H113" s="4">
        <f>Table39[[#This Row],[Total Contract Hours]]/Table39[[#This Row],[Total Hours Nurse Staffing]]</f>
        <v>0</v>
      </c>
      <c r="I113" s="3">
        <f>SUM(Table39[[#This Row],[RN Hours]], Table39[[#This Row],[RN Admin Hours]], Table39[[#This Row],[RN DON Hours]])</f>
        <v>39.356777777777779</v>
      </c>
      <c r="J113" s="3">
        <f t="shared" si="6"/>
        <v>0</v>
      </c>
      <c r="K113" s="4">
        <f>Table39[[#This Row],[RN Hours Contract (W/ Admin, DON)]]/Table39[[#This Row],[RN Hours (w/ Admin, DON)]]</f>
        <v>0</v>
      </c>
      <c r="L113" s="3">
        <v>28.062333333333335</v>
      </c>
      <c r="M113" s="3">
        <v>0</v>
      </c>
      <c r="N113" s="4">
        <f>Table39[[#This Row],[RN Hours Contract]]/Table39[[#This Row],[RN Hours]]</f>
        <v>0</v>
      </c>
      <c r="O113" s="3">
        <v>5.6944444444444446</v>
      </c>
      <c r="P113" s="3">
        <v>0</v>
      </c>
      <c r="Q113" s="4">
        <f>Table39[[#This Row],[RN Admin Hours Contract]]/Table39[[#This Row],[RN Admin Hours]]</f>
        <v>0</v>
      </c>
      <c r="R113" s="3">
        <v>5.6</v>
      </c>
      <c r="S113" s="3">
        <v>0</v>
      </c>
      <c r="T113" s="4">
        <f>Table39[[#This Row],[RN DON Hours Contract]]/Table39[[#This Row],[RN DON Hours]]</f>
        <v>0</v>
      </c>
      <c r="U113" s="3">
        <f>SUM(Table39[[#This Row],[LPN Hours]], Table39[[#This Row],[LPN Admin Hours]])</f>
        <v>7.9385555555555563</v>
      </c>
      <c r="V113" s="3">
        <f>Table39[[#This Row],[LPN Hours Contract]]+Table39[[#This Row],[LPN Admin Hours Contract]]</f>
        <v>0</v>
      </c>
      <c r="W113" s="4">
        <f t="shared" si="7"/>
        <v>0</v>
      </c>
      <c r="X113" s="3">
        <v>7.9385555555555563</v>
      </c>
      <c r="Y113" s="3">
        <v>0</v>
      </c>
      <c r="Z113" s="4">
        <f>Table39[[#This Row],[LPN Hours Contract]]/Table39[[#This Row],[LPN Hours]]</f>
        <v>0</v>
      </c>
      <c r="AA113" s="3">
        <v>0</v>
      </c>
      <c r="AB113" s="3">
        <v>0</v>
      </c>
      <c r="AC113" s="4">
        <v>0</v>
      </c>
      <c r="AD113" s="3">
        <f>SUM(Table39[[#This Row],[CNA Hours]], Table39[[#This Row],[NA in Training Hours]], Table39[[#This Row],[Med Aide/Tech Hours]])</f>
        <v>41.593666666666664</v>
      </c>
      <c r="AE113" s="3">
        <f>SUM(Table39[[#This Row],[CNA Hours Contract]], Table39[[#This Row],[NA in Training Hours Contract]], Table39[[#This Row],[Med Aide/Tech Hours Contract]])</f>
        <v>0</v>
      </c>
      <c r="AF113" s="4">
        <f>Table39[[#This Row],[CNA/NA/Med Aide Contract Hours]]/Table39[[#This Row],[Total CNA, NA in Training, Med Aide/Tech Hours]]</f>
        <v>0</v>
      </c>
      <c r="AG113" s="3">
        <v>41.593666666666664</v>
      </c>
      <c r="AH113" s="3">
        <v>0</v>
      </c>
      <c r="AI113" s="4">
        <f>Table39[[#This Row],[CNA Hours Contract]]/Table39[[#This Row],[CNA Hours]]</f>
        <v>0</v>
      </c>
      <c r="AJ113" s="3">
        <v>0</v>
      </c>
      <c r="AK113" s="3">
        <v>0</v>
      </c>
      <c r="AL113" s="4">
        <v>0</v>
      </c>
      <c r="AM113" s="3">
        <v>0</v>
      </c>
      <c r="AN113" s="3">
        <v>0</v>
      </c>
      <c r="AO113" s="4">
        <v>0</v>
      </c>
      <c r="AP113" s="1" t="s">
        <v>111</v>
      </c>
      <c r="AQ113" s="1">
        <v>5</v>
      </c>
    </row>
    <row r="114" spans="1:43" x14ac:dyDescent="0.2">
      <c r="A114" s="1" t="s">
        <v>352</v>
      </c>
      <c r="B114" s="1" t="s">
        <v>468</v>
      </c>
      <c r="C114" s="1" t="s">
        <v>806</v>
      </c>
      <c r="D114" s="1" t="s">
        <v>982</v>
      </c>
      <c r="E114" s="3">
        <v>53.5</v>
      </c>
      <c r="F114" s="3">
        <f t="shared" si="5"/>
        <v>202.5001111111111</v>
      </c>
      <c r="G114" s="3">
        <f>SUM(Table39[[#This Row],[RN Hours Contract (W/ Admin, DON)]], Table39[[#This Row],[LPN Contract Hours (w/ Admin)]], Table39[[#This Row],[CNA/NA/Med Aide Contract Hours]])</f>
        <v>0</v>
      </c>
      <c r="H114" s="4">
        <f>Table39[[#This Row],[Total Contract Hours]]/Table39[[#This Row],[Total Hours Nurse Staffing]]</f>
        <v>0</v>
      </c>
      <c r="I114" s="3">
        <f>SUM(Table39[[#This Row],[RN Hours]], Table39[[#This Row],[RN Admin Hours]], Table39[[#This Row],[RN DON Hours]])</f>
        <v>62.24677777777778</v>
      </c>
      <c r="J114" s="3">
        <f t="shared" si="6"/>
        <v>0</v>
      </c>
      <c r="K114" s="4">
        <f>Table39[[#This Row],[RN Hours Contract (W/ Admin, DON)]]/Table39[[#This Row],[RN Hours (w/ Admin, DON)]]</f>
        <v>0</v>
      </c>
      <c r="L114" s="3">
        <v>47.446444444444445</v>
      </c>
      <c r="M114" s="3">
        <v>0</v>
      </c>
      <c r="N114" s="4">
        <f>Table39[[#This Row],[RN Hours Contract]]/Table39[[#This Row],[RN Hours]]</f>
        <v>0</v>
      </c>
      <c r="O114" s="3">
        <v>9.2892222222222216</v>
      </c>
      <c r="P114" s="3">
        <v>0</v>
      </c>
      <c r="Q114" s="4">
        <f>Table39[[#This Row],[RN Admin Hours Contract]]/Table39[[#This Row],[RN Admin Hours]]</f>
        <v>0</v>
      </c>
      <c r="R114" s="3">
        <v>5.5111111111111111</v>
      </c>
      <c r="S114" s="3">
        <v>0</v>
      </c>
      <c r="T114" s="4">
        <f>Table39[[#This Row],[RN DON Hours Contract]]/Table39[[#This Row],[RN DON Hours]]</f>
        <v>0</v>
      </c>
      <c r="U114" s="3">
        <f>SUM(Table39[[#This Row],[LPN Hours]], Table39[[#This Row],[LPN Admin Hours]])</f>
        <v>25.484555555555556</v>
      </c>
      <c r="V114" s="3">
        <f>Table39[[#This Row],[LPN Hours Contract]]+Table39[[#This Row],[LPN Admin Hours Contract]]</f>
        <v>0</v>
      </c>
      <c r="W114" s="4">
        <f t="shared" si="7"/>
        <v>0</v>
      </c>
      <c r="X114" s="3">
        <v>21.096333333333334</v>
      </c>
      <c r="Y114" s="3">
        <v>0</v>
      </c>
      <c r="Z114" s="4">
        <f>Table39[[#This Row],[LPN Hours Contract]]/Table39[[#This Row],[LPN Hours]]</f>
        <v>0</v>
      </c>
      <c r="AA114" s="3">
        <v>4.3882222222222209</v>
      </c>
      <c r="AB114" s="3">
        <v>0</v>
      </c>
      <c r="AC114" s="4">
        <f>Table39[[#This Row],[LPN Admin Hours Contract]]/Table39[[#This Row],[LPN Admin Hours]]</f>
        <v>0</v>
      </c>
      <c r="AD114" s="3">
        <f>SUM(Table39[[#This Row],[CNA Hours]], Table39[[#This Row],[NA in Training Hours]], Table39[[#This Row],[Med Aide/Tech Hours]])</f>
        <v>114.76877777777777</v>
      </c>
      <c r="AE114" s="3">
        <f>SUM(Table39[[#This Row],[CNA Hours Contract]], Table39[[#This Row],[NA in Training Hours Contract]], Table39[[#This Row],[Med Aide/Tech Hours Contract]])</f>
        <v>0</v>
      </c>
      <c r="AF114" s="4">
        <f>Table39[[#This Row],[CNA/NA/Med Aide Contract Hours]]/Table39[[#This Row],[Total CNA, NA in Training, Med Aide/Tech Hours]]</f>
        <v>0</v>
      </c>
      <c r="AG114" s="3">
        <v>96.821333333333328</v>
      </c>
      <c r="AH114" s="3">
        <v>0</v>
      </c>
      <c r="AI114" s="4">
        <f>Table39[[#This Row],[CNA Hours Contract]]/Table39[[#This Row],[CNA Hours]]</f>
        <v>0</v>
      </c>
      <c r="AJ114" s="3">
        <v>0</v>
      </c>
      <c r="AK114" s="3">
        <v>0</v>
      </c>
      <c r="AL114" s="4">
        <v>0</v>
      </c>
      <c r="AM114" s="3">
        <v>17.947444444444447</v>
      </c>
      <c r="AN114" s="3">
        <v>0</v>
      </c>
      <c r="AO114" s="4">
        <f>Table39[[#This Row],[Med Aide/Tech Hours Contract]]/Table39[[#This Row],[Med Aide/Tech Hours]]</f>
        <v>0</v>
      </c>
      <c r="AP114" s="1" t="s">
        <v>112</v>
      </c>
      <c r="AQ114" s="1">
        <v>5</v>
      </c>
    </row>
    <row r="115" spans="1:43" x14ac:dyDescent="0.2">
      <c r="A115" s="1" t="s">
        <v>352</v>
      </c>
      <c r="B115" s="1" t="s">
        <v>469</v>
      </c>
      <c r="C115" s="1" t="s">
        <v>770</v>
      </c>
      <c r="D115" s="1" t="s">
        <v>975</v>
      </c>
      <c r="E115" s="3">
        <v>38.700000000000003</v>
      </c>
      <c r="F115" s="3">
        <f t="shared" si="5"/>
        <v>239.01122222222222</v>
      </c>
      <c r="G115" s="3">
        <f>SUM(Table39[[#This Row],[RN Hours Contract (W/ Admin, DON)]], Table39[[#This Row],[LPN Contract Hours (w/ Admin)]], Table39[[#This Row],[CNA/NA/Med Aide Contract Hours]])</f>
        <v>0</v>
      </c>
      <c r="H115" s="4">
        <f>Table39[[#This Row],[Total Contract Hours]]/Table39[[#This Row],[Total Hours Nurse Staffing]]</f>
        <v>0</v>
      </c>
      <c r="I115" s="3">
        <f>SUM(Table39[[#This Row],[RN Hours]], Table39[[#This Row],[RN Admin Hours]], Table39[[#This Row],[RN DON Hours]])</f>
        <v>97.289222222222222</v>
      </c>
      <c r="J115" s="3">
        <f t="shared" si="6"/>
        <v>0</v>
      </c>
      <c r="K115" s="4">
        <f>Table39[[#This Row],[RN Hours Contract (W/ Admin, DON)]]/Table39[[#This Row],[RN Hours (w/ Admin, DON)]]</f>
        <v>0</v>
      </c>
      <c r="L115" s="3">
        <v>71.700333333333333</v>
      </c>
      <c r="M115" s="3">
        <v>0</v>
      </c>
      <c r="N115" s="4">
        <f>Table39[[#This Row],[RN Hours Contract]]/Table39[[#This Row],[RN Hours]]</f>
        <v>0</v>
      </c>
      <c r="O115" s="3">
        <v>23.377777777777776</v>
      </c>
      <c r="P115" s="3">
        <v>0</v>
      </c>
      <c r="Q115" s="4">
        <f>Table39[[#This Row],[RN Admin Hours Contract]]/Table39[[#This Row],[RN Admin Hours]]</f>
        <v>0</v>
      </c>
      <c r="R115" s="3">
        <v>2.2111111111111112</v>
      </c>
      <c r="S115" s="3">
        <v>0</v>
      </c>
      <c r="T115" s="4">
        <f>Table39[[#This Row],[RN DON Hours Contract]]/Table39[[#This Row],[RN DON Hours]]</f>
        <v>0</v>
      </c>
      <c r="U115" s="3">
        <f>SUM(Table39[[#This Row],[LPN Hours]], Table39[[#This Row],[LPN Admin Hours]])</f>
        <v>25.618333333333332</v>
      </c>
      <c r="V115" s="3">
        <f>Table39[[#This Row],[LPN Hours Contract]]+Table39[[#This Row],[LPN Admin Hours Contract]]</f>
        <v>0</v>
      </c>
      <c r="W115" s="4">
        <f t="shared" si="7"/>
        <v>0</v>
      </c>
      <c r="X115" s="3">
        <v>25.509444444444444</v>
      </c>
      <c r="Y115" s="3">
        <v>0</v>
      </c>
      <c r="Z115" s="4">
        <f>Table39[[#This Row],[LPN Hours Contract]]/Table39[[#This Row],[LPN Hours]]</f>
        <v>0</v>
      </c>
      <c r="AA115" s="3">
        <v>0.1088888888888889</v>
      </c>
      <c r="AB115" s="3">
        <v>0</v>
      </c>
      <c r="AC115" s="4">
        <f>Table39[[#This Row],[LPN Admin Hours Contract]]/Table39[[#This Row],[LPN Admin Hours]]</f>
        <v>0</v>
      </c>
      <c r="AD115" s="3">
        <f>SUM(Table39[[#This Row],[CNA Hours]], Table39[[#This Row],[NA in Training Hours]], Table39[[#This Row],[Med Aide/Tech Hours]])</f>
        <v>116.10366666666668</v>
      </c>
      <c r="AE115" s="3">
        <f>SUM(Table39[[#This Row],[CNA Hours Contract]], Table39[[#This Row],[NA in Training Hours Contract]], Table39[[#This Row],[Med Aide/Tech Hours Contract]])</f>
        <v>0</v>
      </c>
      <c r="AF115" s="4">
        <f>Table39[[#This Row],[CNA/NA/Med Aide Contract Hours]]/Table39[[#This Row],[Total CNA, NA in Training, Med Aide/Tech Hours]]</f>
        <v>0</v>
      </c>
      <c r="AG115" s="3">
        <v>103.13922222222223</v>
      </c>
      <c r="AH115" s="3">
        <v>0</v>
      </c>
      <c r="AI115" s="4">
        <f>Table39[[#This Row],[CNA Hours Contract]]/Table39[[#This Row],[CNA Hours]]</f>
        <v>0</v>
      </c>
      <c r="AJ115" s="3">
        <v>0</v>
      </c>
      <c r="AK115" s="3">
        <v>0</v>
      </c>
      <c r="AL115" s="4">
        <v>0</v>
      </c>
      <c r="AM115" s="3">
        <v>12.964444444444451</v>
      </c>
      <c r="AN115" s="3">
        <v>0</v>
      </c>
      <c r="AO115" s="4">
        <f>Table39[[#This Row],[Med Aide/Tech Hours Contract]]/Table39[[#This Row],[Med Aide/Tech Hours]]</f>
        <v>0</v>
      </c>
      <c r="AP115" s="1" t="s">
        <v>113</v>
      </c>
      <c r="AQ115" s="1">
        <v>5</v>
      </c>
    </row>
    <row r="116" spans="1:43" x14ac:dyDescent="0.2">
      <c r="A116" s="1" t="s">
        <v>352</v>
      </c>
      <c r="B116" s="1" t="s">
        <v>470</v>
      </c>
      <c r="C116" s="1" t="s">
        <v>730</v>
      </c>
      <c r="D116" s="1" t="s">
        <v>975</v>
      </c>
      <c r="E116" s="3">
        <v>62.6</v>
      </c>
      <c r="F116" s="3">
        <f t="shared" si="5"/>
        <v>222.23611111111109</v>
      </c>
      <c r="G116" s="3">
        <f>SUM(Table39[[#This Row],[RN Hours Contract (W/ Admin, DON)]], Table39[[#This Row],[LPN Contract Hours (w/ Admin)]], Table39[[#This Row],[CNA/NA/Med Aide Contract Hours]])</f>
        <v>0</v>
      </c>
      <c r="H116" s="4">
        <f>Table39[[#This Row],[Total Contract Hours]]/Table39[[#This Row],[Total Hours Nurse Staffing]]</f>
        <v>0</v>
      </c>
      <c r="I116" s="3">
        <f>SUM(Table39[[#This Row],[RN Hours]], Table39[[#This Row],[RN Admin Hours]], Table39[[#This Row],[RN DON Hours]])</f>
        <v>71.480555555555554</v>
      </c>
      <c r="J116" s="3">
        <f t="shared" si="6"/>
        <v>0</v>
      </c>
      <c r="K116" s="4">
        <f>Table39[[#This Row],[RN Hours Contract (W/ Admin, DON)]]/Table39[[#This Row],[RN Hours (w/ Admin, DON)]]</f>
        <v>0</v>
      </c>
      <c r="L116" s="3">
        <v>52.636111111111113</v>
      </c>
      <c r="M116" s="3">
        <v>0</v>
      </c>
      <c r="N116" s="4">
        <f>Table39[[#This Row],[RN Hours Contract]]/Table39[[#This Row],[RN Hours]]</f>
        <v>0</v>
      </c>
      <c r="O116" s="3">
        <v>13.244444444444444</v>
      </c>
      <c r="P116" s="3">
        <v>0</v>
      </c>
      <c r="Q116" s="4">
        <f>Table39[[#This Row],[RN Admin Hours Contract]]/Table39[[#This Row],[RN Admin Hours]]</f>
        <v>0</v>
      </c>
      <c r="R116" s="3">
        <v>5.6</v>
      </c>
      <c r="S116" s="3">
        <v>0</v>
      </c>
      <c r="T116" s="4">
        <f>Table39[[#This Row],[RN DON Hours Contract]]/Table39[[#This Row],[RN DON Hours]]</f>
        <v>0</v>
      </c>
      <c r="U116" s="3">
        <f>SUM(Table39[[#This Row],[LPN Hours]], Table39[[#This Row],[LPN Admin Hours]])</f>
        <v>37.319444444444443</v>
      </c>
      <c r="V116" s="3">
        <f>Table39[[#This Row],[LPN Hours Contract]]+Table39[[#This Row],[LPN Admin Hours Contract]]</f>
        <v>0</v>
      </c>
      <c r="W116" s="4">
        <f t="shared" si="7"/>
        <v>0</v>
      </c>
      <c r="X116" s="3">
        <v>33.049999999999997</v>
      </c>
      <c r="Y116" s="3">
        <v>0</v>
      </c>
      <c r="Z116" s="4">
        <f>Table39[[#This Row],[LPN Hours Contract]]/Table39[[#This Row],[LPN Hours]]</f>
        <v>0</v>
      </c>
      <c r="AA116" s="3">
        <v>4.2694444444444448</v>
      </c>
      <c r="AB116" s="3">
        <v>0</v>
      </c>
      <c r="AC116" s="4">
        <f>Table39[[#This Row],[LPN Admin Hours Contract]]/Table39[[#This Row],[LPN Admin Hours]]</f>
        <v>0</v>
      </c>
      <c r="AD116" s="3">
        <f>SUM(Table39[[#This Row],[CNA Hours]], Table39[[#This Row],[NA in Training Hours]], Table39[[#This Row],[Med Aide/Tech Hours]])</f>
        <v>113.4361111111111</v>
      </c>
      <c r="AE116" s="3">
        <f>SUM(Table39[[#This Row],[CNA Hours Contract]], Table39[[#This Row],[NA in Training Hours Contract]], Table39[[#This Row],[Med Aide/Tech Hours Contract]])</f>
        <v>0</v>
      </c>
      <c r="AF116" s="4">
        <f>Table39[[#This Row],[CNA/NA/Med Aide Contract Hours]]/Table39[[#This Row],[Total CNA, NA in Training, Med Aide/Tech Hours]]</f>
        <v>0</v>
      </c>
      <c r="AG116" s="3">
        <v>106.97777777777777</v>
      </c>
      <c r="AH116" s="3">
        <v>0</v>
      </c>
      <c r="AI116" s="4">
        <f>Table39[[#This Row],[CNA Hours Contract]]/Table39[[#This Row],[CNA Hours]]</f>
        <v>0</v>
      </c>
      <c r="AJ116" s="3">
        <v>2.0833333333333335</v>
      </c>
      <c r="AK116" s="3">
        <v>0</v>
      </c>
      <c r="AL116" s="4">
        <f>Table39[[#This Row],[NA in Training Hours Contract]]/Table39[[#This Row],[NA in Training Hours]]</f>
        <v>0</v>
      </c>
      <c r="AM116" s="3">
        <v>4.375</v>
      </c>
      <c r="AN116" s="3">
        <v>0</v>
      </c>
      <c r="AO116" s="4">
        <f>Table39[[#This Row],[Med Aide/Tech Hours Contract]]/Table39[[#This Row],[Med Aide/Tech Hours]]</f>
        <v>0</v>
      </c>
      <c r="AP116" s="1" t="s">
        <v>114</v>
      </c>
      <c r="AQ116" s="1">
        <v>5</v>
      </c>
    </row>
    <row r="117" spans="1:43" x14ac:dyDescent="0.2">
      <c r="A117" s="1" t="s">
        <v>352</v>
      </c>
      <c r="B117" s="1" t="s">
        <v>471</v>
      </c>
      <c r="C117" s="1" t="s">
        <v>703</v>
      </c>
      <c r="D117" s="1" t="s">
        <v>950</v>
      </c>
      <c r="E117" s="3">
        <v>69.111111111111114</v>
      </c>
      <c r="F117" s="3">
        <f t="shared" si="5"/>
        <v>260.05</v>
      </c>
      <c r="G117" s="3">
        <f>SUM(Table39[[#This Row],[RN Hours Contract (W/ Admin, DON)]], Table39[[#This Row],[LPN Contract Hours (w/ Admin)]], Table39[[#This Row],[CNA/NA/Med Aide Contract Hours]])</f>
        <v>0</v>
      </c>
      <c r="H117" s="4">
        <f>Table39[[#This Row],[Total Contract Hours]]/Table39[[#This Row],[Total Hours Nurse Staffing]]</f>
        <v>0</v>
      </c>
      <c r="I117" s="3">
        <f>SUM(Table39[[#This Row],[RN Hours]], Table39[[#This Row],[RN Admin Hours]], Table39[[#This Row],[RN DON Hours]])</f>
        <v>50.586111111111116</v>
      </c>
      <c r="J117" s="3">
        <f t="shared" si="6"/>
        <v>0</v>
      </c>
      <c r="K117" s="4">
        <f>Table39[[#This Row],[RN Hours Contract (W/ Admin, DON)]]/Table39[[#This Row],[RN Hours (w/ Admin, DON)]]</f>
        <v>0</v>
      </c>
      <c r="L117" s="3">
        <v>20.336111111111112</v>
      </c>
      <c r="M117" s="3">
        <v>0</v>
      </c>
      <c r="N117" s="4">
        <f>Table39[[#This Row],[RN Hours Contract]]/Table39[[#This Row],[RN Hours]]</f>
        <v>0</v>
      </c>
      <c r="O117" s="3">
        <v>24.916666666666668</v>
      </c>
      <c r="P117" s="3">
        <v>0</v>
      </c>
      <c r="Q117" s="4">
        <f>Table39[[#This Row],[RN Admin Hours Contract]]/Table39[[#This Row],[RN Admin Hours]]</f>
        <v>0</v>
      </c>
      <c r="R117" s="3">
        <v>5.333333333333333</v>
      </c>
      <c r="S117" s="3">
        <v>0</v>
      </c>
      <c r="T117" s="4">
        <f>Table39[[#This Row],[RN DON Hours Contract]]/Table39[[#This Row],[RN DON Hours]]</f>
        <v>0</v>
      </c>
      <c r="U117" s="3">
        <f>SUM(Table39[[#This Row],[LPN Hours]], Table39[[#This Row],[LPN Admin Hours]])</f>
        <v>50.111111111111114</v>
      </c>
      <c r="V117" s="3">
        <f>Table39[[#This Row],[LPN Hours Contract]]+Table39[[#This Row],[LPN Admin Hours Contract]]</f>
        <v>0</v>
      </c>
      <c r="W117" s="4">
        <f t="shared" si="7"/>
        <v>0</v>
      </c>
      <c r="X117" s="3">
        <v>50.111111111111114</v>
      </c>
      <c r="Y117" s="3">
        <v>0</v>
      </c>
      <c r="Z117" s="4">
        <f>Table39[[#This Row],[LPN Hours Contract]]/Table39[[#This Row],[LPN Hours]]</f>
        <v>0</v>
      </c>
      <c r="AA117" s="3">
        <v>0</v>
      </c>
      <c r="AB117" s="3">
        <v>0</v>
      </c>
      <c r="AC117" s="4">
        <v>0</v>
      </c>
      <c r="AD117" s="3">
        <f>SUM(Table39[[#This Row],[CNA Hours]], Table39[[#This Row],[NA in Training Hours]], Table39[[#This Row],[Med Aide/Tech Hours]])</f>
        <v>159.35277777777779</v>
      </c>
      <c r="AE117" s="3">
        <f>SUM(Table39[[#This Row],[CNA Hours Contract]], Table39[[#This Row],[NA in Training Hours Contract]], Table39[[#This Row],[Med Aide/Tech Hours Contract]])</f>
        <v>0</v>
      </c>
      <c r="AF117" s="4">
        <f>Table39[[#This Row],[CNA/NA/Med Aide Contract Hours]]/Table39[[#This Row],[Total CNA, NA in Training, Med Aide/Tech Hours]]</f>
        <v>0</v>
      </c>
      <c r="AG117" s="3">
        <v>136.94722222222222</v>
      </c>
      <c r="AH117" s="3">
        <v>0</v>
      </c>
      <c r="AI117" s="4">
        <f>Table39[[#This Row],[CNA Hours Contract]]/Table39[[#This Row],[CNA Hours]]</f>
        <v>0</v>
      </c>
      <c r="AJ117" s="3">
        <v>9.6750000000000007</v>
      </c>
      <c r="AK117" s="3">
        <v>0</v>
      </c>
      <c r="AL117" s="4">
        <f>Table39[[#This Row],[NA in Training Hours Contract]]/Table39[[#This Row],[NA in Training Hours]]</f>
        <v>0</v>
      </c>
      <c r="AM117" s="3">
        <v>12.730555555555556</v>
      </c>
      <c r="AN117" s="3">
        <v>0</v>
      </c>
      <c r="AO117" s="4">
        <f>Table39[[#This Row],[Med Aide/Tech Hours Contract]]/Table39[[#This Row],[Med Aide/Tech Hours]]</f>
        <v>0</v>
      </c>
      <c r="AP117" s="1" t="s">
        <v>115</v>
      </c>
      <c r="AQ117" s="1">
        <v>5</v>
      </c>
    </row>
    <row r="118" spans="1:43" x14ac:dyDescent="0.2">
      <c r="A118" s="1" t="s">
        <v>352</v>
      </c>
      <c r="B118" s="1" t="s">
        <v>472</v>
      </c>
      <c r="C118" s="1" t="s">
        <v>714</v>
      </c>
      <c r="D118" s="1" t="s">
        <v>973</v>
      </c>
      <c r="E118" s="3">
        <v>54.944444444444443</v>
      </c>
      <c r="F118" s="3">
        <f t="shared" si="5"/>
        <v>189.52233333333334</v>
      </c>
      <c r="G118" s="3">
        <f>SUM(Table39[[#This Row],[RN Hours Contract (W/ Admin, DON)]], Table39[[#This Row],[LPN Contract Hours (w/ Admin)]], Table39[[#This Row],[CNA/NA/Med Aide Contract Hours]])</f>
        <v>22.889999999999997</v>
      </c>
      <c r="H118" s="4">
        <f>Table39[[#This Row],[Total Contract Hours]]/Table39[[#This Row],[Total Hours Nurse Staffing]]</f>
        <v>0.12077732263743761</v>
      </c>
      <c r="I118" s="3">
        <f>SUM(Table39[[#This Row],[RN Hours]], Table39[[#This Row],[RN Admin Hours]], Table39[[#This Row],[RN DON Hours]])</f>
        <v>55.098444444444453</v>
      </c>
      <c r="J118" s="3">
        <f t="shared" si="6"/>
        <v>4.0027777777777773</v>
      </c>
      <c r="K118" s="4">
        <f>Table39[[#This Row],[RN Hours Contract (W/ Admin, DON)]]/Table39[[#This Row],[RN Hours (w/ Admin, DON)]]</f>
        <v>7.2647745651218204E-2</v>
      </c>
      <c r="L118" s="3">
        <v>36.437333333333335</v>
      </c>
      <c r="M118" s="3">
        <v>3.5583333333333331</v>
      </c>
      <c r="N118" s="4">
        <f>Table39[[#This Row],[RN Hours Contract]]/Table39[[#This Row],[RN Hours]]</f>
        <v>9.7656249999999986E-2</v>
      </c>
      <c r="O118" s="3">
        <v>9.155555555555555</v>
      </c>
      <c r="P118" s="3">
        <v>0.44444444444444442</v>
      </c>
      <c r="Q118" s="4">
        <f>Table39[[#This Row],[RN Admin Hours Contract]]/Table39[[#This Row],[RN Admin Hours]]</f>
        <v>4.8543689320388349E-2</v>
      </c>
      <c r="R118" s="3">
        <v>9.5055555555555564</v>
      </c>
      <c r="S118" s="3">
        <v>0</v>
      </c>
      <c r="T118" s="4">
        <f>Table39[[#This Row],[RN DON Hours Contract]]/Table39[[#This Row],[RN DON Hours]]</f>
        <v>0</v>
      </c>
      <c r="U118" s="3">
        <f>SUM(Table39[[#This Row],[LPN Hours]], Table39[[#This Row],[LPN Admin Hours]])</f>
        <v>45.522777777777783</v>
      </c>
      <c r="V118" s="3">
        <f>Table39[[#This Row],[LPN Hours Contract]]+Table39[[#This Row],[LPN Admin Hours Contract]]</f>
        <v>11.923333333333332</v>
      </c>
      <c r="W118" s="4">
        <f t="shared" si="7"/>
        <v>0.26192016206782925</v>
      </c>
      <c r="X118" s="3">
        <v>45.522777777777783</v>
      </c>
      <c r="Y118" s="3">
        <v>11.923333333333332</v>
      </c>
      <c r="Z118" s="4">
        <f>Table39[[#This Row],[LPN Hours Contract]]/Table39[[#This Row],[LPN Hours]]</f>
        <v>0.26192016206782925</v>
      </c>
      <c r="AA118" s="3">
        <v>0</v>
      </c>
      <c r="AB118" s="3">
        <v>0</v>
      </c>
      <c r="AC118" s="4">
        <v>0</v>
      </c>
      <c r="AD118" s="3">
        <f>SUM(Table39[[#This Row],[CNA Hours]], Table39[[#This Row],[NA in Training Hours]], Table39[[#This Row],[Med Aide/Tech Hours]])</f>
        <v>88.901111111111121</v>
      </c>
      <c r="AE118" s="3">
        <f>SUM(Table39[[#This Row],[CNA Hours Contract]], Table39[[#This Row],[NA in Training Hours Contract]], Table39[[#This Row],[Med Aide/Tech Hours Contract]])</f>
        <v>6.9638888888888886</v>
      </c>
      <c r="AF118" s="4">
        <f>Table39[[#This Row],[CNA/NA/Med Aide Contract Hours]]/Table39[[#This Row],[Total CNA, NA in Training, Med Aide/Tech Hours]]</f>
        <v>7.8332979215357881E-2</v>
      </c>
      <c r="AG118" s="3">
        <v>88.901111111111121</v>
      </c>
      <c r="AH118" s="3">
        <v>6.9638888888888886</v>
      </c>
      <c r="AI118" s="4">
        <f>Table39[[#This Row],[CNA Hours Contract]]/Table39[[#This Row],[CNA Hours]]</f>
        <v>7.8332979215357881E-2</v>
      </c>
      <c r="AJ118" s="3">
        <v>0</v>
      </c>
      <c r="AK118" s="3">
        <v>0</v>
      </c>
      <c r="AL118" s="4">
        <v>0</v>
      </c>
      <c r="AM118" s="3">
        <v>0</v>
      </c>
      <c r="AN118" s="3">
        <v>0</v>
      </c>
      <c r="AO118" s="4">
        <v>0</v>
      </c>
      <c r="AP118" s="1" t="s">
        <v>116</v>
      </c>
      <c r="AQ118" s="1">
        <v>5</v>
      </c>
    </row>
    <row r="119" spans="1:43" x14ac:dyDescent="0.2">
      <c r="A119" s="1" t="s">
        <v>352</v>
      </c>
      <c r="B119" s="1" t="s">
        <v>473</v>
      </c>
      <c r="C119" s="1" t="s">
        <v>822</v>
      </c>
      <c r="D119" s="1" t="s">
        <v>1003</v>
      </c>
      <c r="E119" s="3">
        <v>71.355555555555554</v>
      </c>
      <c r="F119" s="3">
        <f t="shared" si="5"/>
        <v>306.03422222222218</v>
      </c>
      <c r="G119" s="3">
        <f>SUM(Table39[[#This Row],[RN Hours Contract (W/ Admin, DON)]], Table39[[#This Row],[LPN Contract Hours (w/ Admin)]], Table39[[#This Row],[CNA/NA/Med Aide Contract Hours]])</f>
        <v>0</v>
      </c>
      <c r="H119" s="4">
        <f>Table39[[#This Row],[Total Contract Hours]]/Table39[[#This Row],[Total Hours Nurse Staffing]]</f>
        <v>0</v>
      </c>
      <c r="I119" s="3">
        <f>SUM(Table39[[#This Row],[RN Hours]], Table39[[#This Row],[RN Admin Hours]], Table39[[#This Row],[RN DON Hours]])</f>
        <v>63.24722222222222</v>
      </c>
      <c r="J119" s="3">
        <f t="shared" si="6"/>
        <v>0</v>
      </c>
      <c r="K119" s="4">
        <f>Table39[[#This Row],[RN Hours Contract (W/ Admin, DON)]]/Table39[[#This Row],[RN Hours (w/ Admin, DON)]]</f>
        <v>0</v>
      </c>
      <c r="L119" s="3">
        <v>41.80833333333333</v>
      </c>
      <c r="M119" s="3">
        <v>0</v>
      </c>
      <c r="N119" s="4">
        <f>Table39[[#This Row],[RN Hours Contract]]/Table39[[#This Row],[RN Hours]]</f>
        <v>0</v>
      </c>
      <c r="O119" s="3">
        <v>16.905555555555555</v>
      </c>
      <c r="P119" s="3">
        <v>0</v>
      </c>
      <c r="Q119" s="4">
        <f>Table39[[#This Row],[RN Admin Hours Contract]]/Table39[[#This Row],[RN Admin Hours]]</f>
        <v>0</v>
      </c>
      <c r="R119" s="3">
        <v>4.5333333333333332</v>
      </c>
      <c r="S119" s="3">
        <v>0</v>
      </c>
      <c r="T119" s="4">
        <f>Table39[[#This Row],[RN DON Hours Contract]]/Table39[[#This Row],[RN DON Hours]]</f>
        <v>0</v>
      </c>
      <c r="U119" s="3">
        <f>SUM(Table39[[#This Row],[LPN Hours]], Table39[[#This Row],[LPN Admin Hours]])</f>
        <v>65.469444444444449</v>
      </c>
      <c r="V119" s="3">
        <f>Table39[[#This Row],[LPN Hours Contract]]+Table39[[#This Row],[LPN Admin Hours Contract]]</f>
        <v>0</v>
      </c>
      <c r="W119" s="4">
        <f t="shared" si="7"/>
        <v>0</v>
      </c>
      <c r="X119" s="3">
        <v>51.861111111111114</v>
      </c>
      <c r="Y119" s="3">
        <v>0</v>
      </c>
      <c r="Z119" s="4">
        <f>Table39[[#This Row],[LPN Hours Contract]]/Table39[[#This Row],[LPN Hours]]</f>
        <v>0</v>
      </c>
      <c r="AA119" s="3">
        <v>13.608333333333333</v>
      </c>
      <c r="AB119" s="3">
        <v>0</v>
      </c>
      <c r="AC119" s="4">
        <f>Table39[[#This Row],[LPN Admin Hours Contract]]/Table39[[#This Row],[LPN Admin Hours]]</f>
        <v>0</v>
      </c>
      <c r="AD119" s="3">
        <f>SUM(Table39[[#This Row],[CNA Hours]], Table39[[#This Row],[NA in Training Hours]], Table39[[#This Row],[Med Aide/Tech Hours]])</f>
        <v>177.31755555555554</v>
      </c>
      <c r="AE119" s="3">
        <f>SUM(Table39[[#This Row],[CNA Hours Contract]], Table39[[#This Row],[NA in Training Hours Contract]], Table39[[#This Row],[Med Aide/Tech Hours Contract]])</f>
        <v>0</v>
      </c>
      <c r="AF119" s="4">
        <f>Table39[[#This Row],[CNA/NA/Med Aide Contract Hours]]/Table39[[#This Row],[Total CNA, NA in Training, Med Aide/Tech Hours]]</f>
        <v>0</v>
      </c>
      <c r="AG119" s="3">
        <v>115.42311111111111</v>
      </c>
      <c r="AH119" s="3">
        <v>0</v>
      </c>
      <c r="AI119" s="4">
        <f>Table39[[#This Row],[CNA Hours Contract]]/Table39[[#This Row],[CNA Hours]]</f>
        <v>0</v>
      </c>
      <c r="AJ119" s="3">
        <v>24.183333333333334</v>
      </c>
      <c r="AK119" s="3">
        <v>0</v>
      </c>
      <c r="AL119" s="4">
        <f>Table39[[#This Row],[NA in Training Hours Contract]]/Table39[[#This Row],[NA in Training Hours]]</f>
        <v>0</v>
      </c>
      <c r="AM119" s="3">
        <v>37.711111111111109</v>
      </c>
      <c r="AN119" s="3">
        <v>0</v>
      </c>
      <c r="AO119" s="4">
        <f>Table39[[#This Row],[Med Aide/Tech Hours Contract]]/Table39[[#This Row],[Med Aide/Tech Hours]]</f>
        <v>0</v>
      </c>
      <c r="AP119" s="1" t="s">
        <v>117</v>
      </c>
      <c r="AQ119" s="1">
        <v>5</v>
      </c>
    </row>
    <row r="120" spans="1:43" x14ac:dyDescent="0.2">
      <c r="A120" s="1" t="s">
        <v>352</v>
      </c>
      <c r="B120" s="1" t="s">
        <v>474</v>
      </c>
      <c r="C120" s="1" t="s">
        <v>823</v>
      </c>
      <c r="D120" s="1" t="s">
        <v>1004</v>
      </c>
      <c r="E120" s="3">
        <v>48.355555555555554</v>
      </c>
      <c r="F120" s="3">
        <f t="shared" si="5"/>
        <v>253.25833333333335</v>
      </c>
      <c r="G120" s="3">
        <f>SUM(Table39[[#This Row],[RN Hours Contract (W/ Admin, DON)]], Table39[[#This Row],[LPN Contract Hours (w/ Admin)]], Table39[[#This Row],[CNA/NA/Med Aide Contract Hours]])</f>
        <v>0</v>
      </c>
      <c r="H120" s="4">
        <f>Table39[[#This Row],[Total Contract Hours]]/Table39[[#This Row],[Total Hours Nurse Staffing]]</f>
        <v>0</v>
      </c>
      <c r="I120" s="3">
        <f>SUM(Table39[[#This Row],[RN Hours]], Table39[[#This Row],[RN Admin Hours]], Table39[[#This Row],[RN DON Hours]])</f>
        <v>53.43333333333333</v>
      </c>
      <c r="J120" s="3">
        <f t="shared" si="6"/>
        <v>0</v>
      </c>
      <c r="K120" s="4">
        <f>Table39[[#This Row],[RN Hours Contract (W/ Admin, DON)]]/Table39[[#This Row],[RN Hours (w/ Admin, DON)]]</f>
        <v>0</v>
      </c>
      <c r="L120" s="3">
        <v>26.241666666666667</v>
      </c>
      <c r="M120" s="3">
        <v>0</v>
      </c>
      <c r="N120" s="4">
        <f>Table39[[#This Row],[RN Hours Contract]]/Table39[[#This Row],[RN Hours]]</f>
        <v>0</v>
      </c>
      <c r="O120" s="3">
        <v>21.591666666666665</v>
      </c>
      <c r="P120" s="3">
        <v>0</v>
      </c>
      <c r="Q120" s="4">
        <f>Table39[[#This Row],[RN Admin Hours Contract]]/Table39[[#This Row],[RN Admin Hours]]</f>
        <v>0</v>
      </c>
      <c r="R120" s="3">
        <v>5.6</v>
      </c>
      <c r="S120" s="3">
        <v>0</v>
      </c>
      <c r="T120" s="4">
        <f>Table39[[#This Row],[RN DON Hours Contract]]/Table39[[#This Row],[RN DON Hours]]</f>
        <v>0</v>
      </c>
      <c r="U120" s="3">
        <f>SUM(Table39[[#This Row],[LPN Hours]], Table39[[#This Row],[LPN Admin Hours]])</f>
        <v>43.144444444444446</v>
      </c>
      <c r="V120" s="3">
        <f>Table39[[#This Row],[LPN Hours Contract]]+Table39[[#This Row],[LPN Admin Hours Contract]]</f>
        <v>0</v>
      </c>
      <c r="W120" s="4">
        <f t="shared" si="7"/>
        <v>0</v>
      </c>
      <c r="X120" s="3">
        <v>43.144444444444446</v>
      </c>
      <c r="Y120" s="3">
        <v>0</v>
      </c>
      <c r="Z120" s="4">
        <f>Table39[[#This Row],[LPN Hours Contract]]/Table39[[#This Row],[LPN Hours]]</f>
        <v>0</v>
      </c>
      <c r="AA120" s="3">
        <v>0</v>
      </c>
      <c r="AB120" s="3">
        <v>0</v>
      </c>
      <c r="AC120" s="4">
        <v>0</v>
      </c>
      <c r="AD120" s="3">
        <f>SUM(Table39[[#This Row],[CNA Hours]], Table39[[#This Row],[NA in Training Hours]], Table39[[#This Row],[Med Aide/Tech Hours]])</f>
        <v>156.68055555555557</v>
      </c>
      <c r="AE120" s="3">
        <f>SUM(Table39[[#This Row],[CNA Hours Contract]], Table39[[#This Row],[NA in Training Hours Contract]], Table39[[#This Row],[Med Aide/Tech Hours Contract]])</f>
        <v>0</v>
      </c>
      <c r="AF120" s="4">
        <f>Table39[[#This Row],[CNA/NA/Med Aide Contract Hours]]/Table39[[#This Row],[Total CNA, NA in Training, Med Aide/Tech Hours]]</f>
        <v>0</v>
      </c>
      <c r="AG120" s="3">
        <v>151.13055555555556</v>
      </c>
      <c r="AH120" s="3">
        <v>0</v>
      </c>
      <c r="AI120" s="4">
        <f>Table39[[#This Row],[CNA Hours Contract]]/Table39[[#This Row],[CNA Hours]]</f>
        <v>0</v>
      </c>
      <c r="AJ120" s="3">
        <v>0</v>
      </c>
      <c r="AK120" s="3">
        <v>0</v>
      </c>
      <c r="AL120" s="4">
        <v>0</v>
      </c>
      <c r="AM120" s="3">
        <v>5.55</v>
      </c>
      <c r="AN120" s="3">
        <v>0</v>
      </c>
      <c r="AO120" s="4">
        <f>Table39[[#This Row],[Med Aide/Tech Hours Contract]]/Table39[[#This Row],[Med Aide/Tech Hours]]</f>
        <v>0</v>
      </c>
      <c r="AP120" s="1" t="s">
        <v>118</v>
      </c>
      <c r="AQ120" s="1">
        <v>5</v>
      </c>
    </row>
    <row r="121" spans="1:43" x14ac:dyDescent="0.2">
      <c r="A121" s="1" t="s">
        <v>352</v>
      </c>
      <c r="B121" s="1" t="s">
        <v>475</v>
      </c>
      <c r="C121" s="1" t="s">
        <v>824</v>
      </c>
      <c r="D121" s="1" t="s">
        <v>993</v>
      </c>
      <c r="E121" s="3">
        <v>126.97777777777777</v>
      </c>
      <c r="F121" s="3">
        <f t="shared" si="5"/>
        <v>715.0528888888889</v>
      </c>
      <c r="G121" s="3">
        <f>SUM(Table39[[#This Row],[RN Hours Contract (W/ Admin, DON)]], Table39[[#This Row],[LPN Contract Hours (w/ Admin)]], Table39[[#This Row],[CNA/NA/Med Aide Contract Hours]])</f>
        <v>0.27777777777777779</v>
      </c>
      <c r="H121" s="4">
        <f>Table39[[#This Row],[Total Contract Hours]]/Table39[[#This Row],[Total Hours Nurse Staffing]]</f>
        <v>3.8847165306808696E-4</v>
      </c>
      <c r="I121" s="3">
        <f>SUM(Table39[[#This Row],[RN Hours]], Table39[[#This Row],[RN Admin Hours]], Table39[[#This Row],[RN DON Hours]])</f>
        <v>162.42422222222223</v>
      </c>
      <c r="J121" s="3">
        <f t="shared" si="6"/>
        <v>0.27777777777777779</v>
      </c>
      <c r="K121" s="4">
        <f>Table39[[#This Row],[RN Hours Contract (W/ Admin, DON)]]/Table39[[#This Row],[RN Hours (w/ Admin, DON)]]</f>
        <v>1.7101992176864699E-3</v>
      </c>
      <c r="L121" s="3">
        <v>100.19088888888889</v>
      </c>
      <c r="M121" s="3">
        <v>0</v>
      </c>
      <c r="N121" s="4">
        <f>Table39[[#This Row],[RN Hours Contract]]/Table39[[#This Row],[RN Hours]]</f>
        <v>0</v>
      </c>
      <c r="O121" s="3">
        <v>57.077777777777776</v>
      </c>
      <c r="P121" s="3">
        <v>0.27777777777777779</v>
      </c>
      <c r="Q121" s="4">
        <f>Table39[[#This Row],[RN Admin Hours Contract]]/Table39[[#This Row],[RN Admin Hours]]</f>
        <v>4.8666536889234967E-3</v>
      </c>
      <c r="R121" s="3">
        <v>5.1555555555555559</v>
      </c>
      <c r="S121" s="3">
        <v>0</v>
      </c>
      <c r="T121" s="4">
        <f>Table39[[#This Row],[RN DON Hours Contract]]/Table39[[#This Row],[RN DON Hours]]</f>
        <v>0</v>
      </c>
      <c r="U121" s="3">
        <f>SUM(Table39[[#This Row],[LPN Hours]], Table39[[#This Row],[LPN Admin Hours]])</f>
        <v>118.1768888888889</v>
      </c>
      <c r="V121" s="3">
        <f>Table39[[#This Row],[LPN Hours Contract]]+Table39[[#This Row],[LPN Admin Hours Contract]]</f>
        <v>0</v>
      </c>
      <c r="W121" s="4">
        <f t="shared" si="7"/>
        <v>0</v>
      </c>
      <c r="X121" s="3">
        <v>107.52411111111111</v>
      </c>
      <c r="Y121" s="3">
        <v>0</v>
      </c>
      <c r="Z121" s="4">
        <f>Table39[[#This Row],[LPN Hours Contract]]/Table39[[#This Row],[LPN Hours]]</f>
        <v>0</v>
      </c>
      <c r="AA121" s="3">
        <v>10.652777777777779</v>
      </c>
      <c r="AB121" s="3">
        <v>0</v>
      </c>
      <c r="AC121" s="4">
        <f>Table39[[#This Row],[LPN Admin Hours Contract]]/Table39[[#This Row],[LPN Admin Hours]]</f>
        <v>0</v>
      </c>
      <c r="AD121" s="3">
        <f>SUM(Table39[[#This Row],[CNA Hours]], Table39[[#This Row],[NA in Training Hours]], Table39[[#This Row],[Med Aide/Tech Hours]])</f>
        <v>434.45177777777781</v>
      </c>
      <c r="AE121" s="3">
        <f>SUM(Table39[[#This Row],[CNA Hours Contract]], Table39[[#This Row],[NA in Training Hours Contract]], Table39[[#This Row],[Med Aide/Tech Hours Contract]])</f>
        <v>0</v>
      </c>
      <c r="AF121" s="4">
        <f>Table39[[#This Row],[CNA/NA/Med Aide Contract Hours]]/Table39[[#This Row],[Total CNA, NA in Training, Med Aide/Tech Hours]]</f>
        <v>0</v>
      </c>
      <c r="AG121" s="3">
        <v>434.45177777777781</v>
      </c>
      <c r="AH121" s="3">
        <v>0</v>
      </c>
      <c r="AI121" s="4">
        <f>Table39[[#This Row],[CNA Hours Contract]]/Table39[[#This Row],[CNA Hours]]</f>
        <v>0</v>
      </c>
      <c r="AJ121" s="3">
        <v>0</v>
      </c>
      <c r="AK121" s="3">
        <v>0</v>
      </c>
      <c r="AL121" s="4">
        <v>0</v>
      </c>
      <c r="AM121" s="3">
        <v>0</v>
      </c>
      <c r="AN121" s="3">
        <v>0</v>
      </c>
      <c r="AO121" s="4">
        <v>0</v>
      </c>
      <c r="AP121" s="1" t="s">
        <v>119</v>
      </c>
      <c r="AQ121" s="1">
        <v>5</v>
      </c>
    </row>
    <row r="122" spans="1:43" x14ac:dyDescent="0.2">
      <c r="A122" s="1" t="s">
        <v>352</v>
      </c>
      <c r="B122" s="1" t="s">
        <v>476</v>
      </c>
      <c r="C122" s="1" t="s">
        <v>825</v>
      </c>
      <c r="D122" s="1" t="s">
        <v>975</v>
      </c>
      <c r="E122" s="3">
        <v>38.855555555555554</v>
      </c>
      <c r="F122" s="3">
        <f t="shared" si="5"/>
        <v>122.62222222222223</v>
      </c>
      <c r="G122" s="3">
        <f>SUM(Table39[[#This Row],[RN Hours Contract (W/ Admin, DON)]], Table39[[#This Row],[LPN Contract Hours (w/ Admin)]], Table39[[#This Row],[CNA/NA/Med Aide Contract Hours]])</f>
        <v>0</v>
      </c>
      <c r="H122" s="4">
        <f>Table39[[#This Row],[Total Contract Hours]]/Table39[[#This Row],[Total Hours Nurse Staffing]]</f>
        <v>0</v>
      </c>
      <c r="I122" s="3">
        <f>SUM(Table39[[#This Row],[RN Hours]], Table39[[#This Row],[RN Admin Hours]], Table39[[#This Row],[RN DON Hours]])</f>
        <v>28.594444444444445</v>
      </c>
      <c r="J122" s="3">
        <f t="shared" si="6"/>
        <v>0</v>
      </c>
      <c r="K122" s="4">
        <f>Table39[[#This Row],[RN Hours Contract (W/ Admin, DON)]]/Table39[[#This Row],[RN Hours (w/ Admin, DON)]]</f>
        <v>0</v>
      </c>
      <c r="L122" s="3">
        <v>22.677777777777777</v>
      </c>
      <c r="M122" s="3">
        <v>0</v>
      </c>
      <c r="N122" s="4">
        <f>Table39[[#This Row],[RN Hours Contract]]/Table39[[#This Row],[RN Hours]]</f>
        <v>0</v>
      </c>
      <c r="O122" s="3">
        <v>0.68888888888888888</v>
      </c>
      <c r="P122" s="3">
        <v>0</v>
      </c>
      <c r="Q122" s="4">
        <f>Table39[[#This Row],[RN Admin Hours Contract]]/Table39[[#This Row],[RN Admin Hours]]</f>
        <v>0</v>
      </c>
      <c r="R122" s="3">
        <v>5.2277777777777779</v>
      </c>
      <c r="S122" s="3">
        <v>0</v>
      </c>
      <c r="T122" s="4">
        <f>Table39[[#This Row],[RN DON Hours Contract]]/Table39[[#This Row],[RN DON Hours]]</f>
        <v>0</v>
      </c>
      <c r="U122" s="3">
        <f>SUM(Table39[[#This Row],[LPN Hours]], Table39[[#This Row],[LPN Admin Hours]])</f>
        <v>24.005555555555556</v>
      </c>
      <c r="V122" s="3">
        <f>Table39[[#This Row],[LPN Hours Contract]]+Table39[[#This Row],[LPN Admin Hours Contract]]</f>
        <v>0</v>
      </c>
      <c r="W122" s="4">
        <f t="shared" si="7"/>
        <v>0</v>
      </c>
      <c r="X122" s="3">
        <v>20.402777777777779</v>
      </c>
      <c r="Y122" s="3">
        <v>0</v>
      </c>
      <c r="Z122" s="4">
        <f>Table39[[#This Row],[LPN Hours Contract]]/Table39[[#This Row],[LPN Hours]]</f>
        <v>0</v>
      </c>
      <c r="AA122" s="3">
        <v>3.6027777777777779</v>
      </c>
      <c r="AB122" s="3">
        <v>0</v>
      </c>
      <c r="AC122" s="4">
        <f>Table39[[#This Row],[LPN Admin Hours Contract]]/Table39[[#This Row],[LPN Admin Hours]]</f>
        <v>0</v>
      </c>
      <c r="AD122" s="3">
        <f>SUM(Table39[[#This Row],[CNA Hours]], Table39[[#This Row],[NA in Training Hours]], Table39[[#This Row],[Med Aide/Tech Hours]])</f>
        <v>70.022222222222226</v>
      </c>
      <c r="AE122" s="3">
        <f>SUM(Table39[[#This Row],[CNA Hours Contract]], Table39[[#This Row],[NA in Training Hours Contract]], Table39[[#This Row],[Med Aide/Tech Hours Contract]])</f>
        <v>0</v>
      </c>
      <c r="AF122" s="4">
        <f>Table39[[#This Row],[CNA/NA/Med Aide Contract Hours]]/Table39[[#This Row],[Total CNA, NA in Training, Med Aide/Tech Hours]]</f>
        <v>0</v>
      </c>
      <c r="AG122" s="3">
        <v>68.472222222222229</v>
      </c>
      <c r="AH122" s="3">
        <v>0</v>
      </c>
      <c r="AI122" s="4">
        <f>Table39[[#This Row],[CNA Hours Contract]]/Table39[[#This Row],[CNA Hours]]</f>
        <v>0</v>
      </c>
      <c r="AJ122" s="3">
        <v>0</v>
      </c>
      <c r="AK122" s="3">
        <v>0</v>
      </c>
      <c r="AL122" s="4">
        <v>0</v>
      </c>
      <c r="AM122" s="3">
        <v>1.55</v>
      </c>
      <c r="AN122" s="3">
        <v>0</v>
      </c>
      <c r="AO122" s="4">
        <f>Table39[[#This Row],[Med Aide/Tech Hours Contract]]/Table39[[#This Row],[Med Aide/Tech Hours]]</f>
        <v>0</v>
      </c>
      <c r="AP122" s="1" t="s">
        <v>120</v>
      </c>
      <c r="AQ122" s="1">
        <v>5</v>
      </c>
    </row>
    <row r="123" spans="1:43" x14ac:dyDescent="0.2">
      <c r="A123" s="1" t="s">
        <v>352</v>
      </c>
      <c r="B123" s="1" t="s">
        <v>477</v>
      </c>
      <c r="C123" s="1" t="s">
        <v>826</v>
      </c>
      <c r="D123" s="1" t="s">
        <v>997</v>
      </c>
      <c r="E123" s="3">
        <v>18.544444444444444</v>
      </c>
      <c r="F123" s="3">
        <f t="shared" si="5"/>
        <v>100.06488888888889</v>
      </c>
      <c r="G123" s="3">
        <f>SUM(Table39[[#This Row],[RN Hours Contract (W/ Admin, DON)]], Table39[[#This Row],[LPN Contract Hours (w/ Admin)]], Table39[[#This Row],[CNA/NA/Med Aide Contract Hours]])</f>
        <v>0</v>
      </c>
      <c r="H123" s="4">
        <f>Table39[[#This Row],[Total Contract Hours]]/Table39[[#This Row],[Total Hours Nurse Staffing]]</f>
        <v>0</v>
      </c>
      <c r="I123" s="3">
        <f>SUM(Table39[[#This Row],[RN Hours]], Table39[[#This Row],[RN Admin Hours]], Table39[[#This Row],[RN DON Hours]])</f>
        <v>23.239111111111111</v>
      </c>
      <c r="J123" s="3">
        <f t="shared" si="6"/>
        <v>0</v>
      </c>
      <c r="K123" s="4">
        <f>Table39[[#This Row],[RN Hours Contract (W/ Admin, DON)]]/Table39[[#This Row],[RN Hours (w/ Admin, DON)]]</f>
        <v>0</v>
      </c>
      <c r="L123" s="3">
        <v>16.308333333333334</v>
      </c>
      <c r="M123" s="3">
        <v>0</v>
      </c>
      <c r="N123" s="4">
        <f>Table39[[#This Row],[RN Hours Contract]]/Table39[[#This Row],[RN Hours]]</f>
        <v>0</v>
      </c>
      <c r="O123" s="3">
        <v>3.625</v>
      </c>
      <c r="P123" s="3">
        <v>0</v>
      </c>
      <c r="Q123" s="4">
        <f>Table39[[#This Row],[RN Admin Hours Contract]]/Table39[[#This Row],[RN Admin Hours]]</f>
        <v>0</v>
      </c>
      <c r="R123" s="3">
        <v>3.3057777777777777</v>
      </c>
      <c r="S123" s="3">
        <v>0</v>
      </c>
      <c r="T123" s="4">
        <f>Table39[[#This Row],[RN DON Hours Contract]]/Table39[[#This Row],[RN DON Hours]]</f>
        <v>0</v>
      </c>
      <c r="U123" s="3">
        <f>SUM(Table39[[#This Row],[LPN Hours]], Table39[[#This Row],[LPN Admin Hours]])</f>
        <v>14.626666666666667</v>
      </c>
      <c r="V123" s="3">
        <f>Table39[[#This Row],[LPN Hours Contract]]+Table39[[#This Row],[LPN Admin Hours Contract]]</f>
        <v>0</v>
      </c>
      <c r="W123" s="4">
        <f t="shared" si="7"/>
        <v>0</v>
      </c>
      <c r="X123" s="3">
        <v>14.626666666666667</v>
      </c>
      <c r="Y123" s="3">
        <v>0</v>
      </c>
      <c r="Z123" s="4">
        <f>Table39[[#This Row],[LPN Hours Contract]]/Table39[[#This Row],[LPN Hours]]</f>
        <v>0</v>
      </c>
      <c r="AA123" s="3">
        <v>0</v>
      </c>
      <c r="AB123" s="3">
        <v>0</v>
      </c>
      <c r="AC123" s="4">
        <v>0</v>
      </c>
      <c r="AD123" s="3">
        <f>SUM(Table39[[#This Row],[CNA Hours]], Table39[[#This Row],[NA in Training Hours]], Table39[[#This Row],[Med Aide/Tech Hours]])</f>
        <v>62.199111111111108</v>
      </c>
      <c r="AE123" s="3">
        <f>SUM(Table39[[#This Row],[CNA Hours Contract]], Table39[[#This Row],[NA in Training Hours Contract]], Table39[[#This Row],[Med Aide/Tech Hours Contract]])</f>
        <v>0</v>
      </c>
      <c r="AF123" s="4">
        <f>Table39[[#This Row],[CNA/NA/Med Aide Contract Hours]]/Table39[[#This Row],[Total CNA, NA in Training, Med Aide/Tech Hours]]</f>
        <v>0</v>
      </c>
      <c r="AG123" s="3">
        <v>38.129666666666665</v>
      </c>
      <c r="AH123" s="3">
        <v>0</v>
      </c>
      <c r="AI123" s="4">
        <f>Table39[[#This Row],[CNA Hours Contract]]/Table39[[#This Row],[CNA Hours]]</f>
        <v>0</v>
      </c>
      <c r="AJ123" s="3">
        <v>1.9444444444444444</v>
      </c>
      <c r="AK123" s="3">
        <v>0</v>
      </c>
      <c r="AL123" s="4">
        <f>Table39[[#This Row],[NA in Training Hours Contract]]/Table39[[#This Row],[NA in Training Hours]]</f>
        <v>0</v>
      </c>
      <c r="AM123" s="3">
        <v>22.125</v>
      </c>
      <c r="AN123" s="3">
        <v>0</v>
      </c>
      <c r="AO123" s="4">
        <f>Table39[[#This Row],[Med Aide/Tech Hours Contract]]/Table39[[#This Row],[Med Aide/Tech Hours]]</f>
        <v>0</v>
      </c>
      <c r="AP123" s="1" t="s">
        <v>121</v>
      </c>
      <c r="AQ123" s="1">
        <v>5</v>
      </c>
    </row>
    <row r="124" spans="1:43" x14ac:dyDescent="0.2">
      <c r="A124" s="1" t="s">
        <v>352</v>
      </c>
      <c r="B124" s="1" t="s">
        <v>478</v>
      </c>
      <c r="C124" s="1" t="s">
        <v>716</v>
      </c>
      <c r="D124" s="1" t="s">
        <v>966</v>
      </c>
      <c r="E124" s="3">
        <v>19.477777777777778</v>
      </c>
      <c r="F124" s="3">
        <f t="shared" si="5"/>
        <v>80.644444444444446</v>
      </c>
      <c r="G124" s="3">
        <f>SUM(Table39[[#This Row],[RN Hours Contract (W/ Admin, DON)]], Table39[[#This Row],[LPN Contract Hours (w/ Admin)]], Table39[[#This Row],[CNA/NA/Med Aide Contract Hours]])</f>
        <v>6.3222222222222229</v>
      </c>
      <c r="H124" s="4">
        <f>Table39[[#This Row],[Total Contract Hours]]/Table39[[#This Row],[Total Hours Nurse Staffing]]</f>
        <v>7.8396252411132544E-2</v>
      </c>
      <c r="I124" s="3">
        <f>SUM(Table39[[#This Row],[RN Hours]], Table39[[#This Row],[RN Admin Hours]], Table39[[#This Row],[RN DON Hours]])</f>
        <v>40.24444444444444</v>
      </c>
      <c r="J124" s="3">
        <f t="shared" si="6"/>
        <v>3.588888888888889</v>
      </c>
      <c r="K124" s="4">
        <f>Table39[[#This Row],[RN Hours Contract (W/ Admin, DON)]]/Table39[[#This Row],[RN Hours (w/ Admin, DON)]]</f>
        <v>8.9177250138045297E-2</v>
      </c>
      <c r="L124" s="3">
        <v>27.152777777777779</v>
      </c>
      <c r="M124" s="3">
        <v>3.588888888888889</v>
      </c>
      <c r="N124" s="4">
        <f>Table39[[#This Row],[RN Hours Contract]]/Table39[[#This Row],[RN Hours]]</f>
        <v>0.13217391304347825</v>
      </c>
      <c r="O124" s="3">
        <v>8.3638888888888889</v>
      </c>
      <c r="P124" s="3">
        <v>0</v>
      </c>
      <c r="Q124" s="4">
        <f>Table39[[#This Row],[RN Admin Hours Contract]]/Table39[[#This Row],[RN Admin Hours]]</f>
        <v>0</v>
      </c>
      <c r="R124" s="3">
        <v>4.7277777777777779</v>
      </c>
      <c r="S124" s="3">
        <v>0</v>
      </c>
      <c r="T124" s="4">
        <f>Table39[[#This Row],[RN DON Hours Contract]]/Table39[[#This Row],[RN DON Hours]]</f>
        <v>0</v>
      </c>
      <c r="U124" s="3">
        <f>SUM(Table39[[#This Row],[LPN Hours]], Table39[[#This Row],[LPN Admin Hours]])</f>
        <v>0.63055555555555554</v>
      </c>
      <c r="V124" s="3">
        <f>Table39[[#This Row],[LPN Hours Contract]]+Table39[[#This Row],[LPN Admin Hours Contract]]</f>
        <v>0.63055555555555554</v>
      </c>
      <c r="W124" s="4">
        <f t="shared" si="7"/>
        <v>1</v>
      </c>
      <c r="X124" s="3">
        <v>0.63055555555555554</v>
      </c>
      <c r="Y124" s="3">
        <v>0.63055555555555554</v>
      </c>
      <c r="Z124" s="4">
        <f>Table39[[#This Row],[LPN Hours Contract]]/Table39[[#This Row],[LPN Hours]]</f>
        <v>1</v>
      </c>
      <c r="AA124" s="3">
        <v>0</v>
      </c>
      <c r="AB124" s="3">
        <v>0</v>
      </c>
      <c r="AC124" s="4">
        <v>0</v>
      </c>
      <c r="AD124" s="3">
        <f>SUM(Table39[[#This Row],[CNA Hours]], Table39[[#This Row],[NA in Training Hours]], Table39[[#This Row],[Med Aide/Tech Hours]])</f>
        <v>39.769444444444446</v>
      </c>
      <c r="AE124" s="3">
        <f>SUM(Table39[[#This Row],[CNA Hours Contract]], Table39[[#This Row],[NA in Training Hours Contract]], Table39[[#This Row],[Med Aide/Tech Hours Contract]])</f>
        <v>2.1027777777777779</v>
      </c>
      <c r="AF124" s="4">
        <f>Table39[[#This Row],[CNA/NA/Med Aide Contract Hours]]/Table39[[#This Row],[Total CNA, NA in Training, Med Aide/Tech Hours]]</f>
        <v>5.2874205489976948E-2</v>
      </c>
      <c r="AG124" s="3">
        <v>39.56111111111111</v>
      </c>
      <c r="AH124" s="3">
        <v>2.1027777777777779</v>
      </c>
      <c r="AI124" s="4">
        <f>Table39[[#This Row],[CNA Hours Contract]]/Table39[[#This Row],[CNA Hours]]</f>
        <v>5.3152647100126391E-2</v>
      </c>
      <c r="AJ124" s="3">
        <v>0</v>
      </c>
      <c r="AK124" s="3">
        <v>0</v>
      </c>
      <c r="AL124" s="4">
        <v>0</v>
      </c>
      <c r="AM124" s="3">
        <v>0.20833333333333334</v>
      </c>
      <c r="AN124" s="3">
        <v>0</v>
      </c>
      <c r="AO124" s="4">
        <f>Table39[[#This Row],[Med Aide/Tech Hours Contract]]/Table39[[#This Row],[Med Aide/Tech Hours]]</f>
        <v>0</v>
      </c>
      <c r="AP124" s="1" t="s">
        <v>122</v>
      </c>
      <c r="AQ124" s="1">
        <v>5</v>
      </c>
    </row>
    <row r="125" spans="1:43" x14ac:dyDescent="0.2">
      <c r="A125" s="1" t="s">
        <v>352</v>
      </c>
      <c r="B125" s="1" t="s">
        <v>479</v>
      </c>
      <c r="C125" s="1" t="s">
        <v>775</v>
      </c>
      <c r="D125" s="1" t="s">
        <v>947</v>
      </c>
      <c r="E125" s="3">
        <v>32.988888888888887</v>
      </c>
      <c r="F125" s="3">
        <f t="shared" si="5"/>
        <v>135.11666666666667</v>
      </c>
      <c r="G125" s="3">
        <f>SUM(Table39[[#This Row],[RN Hours Contract (W/ Admin, DON)]], Table39[[#This Row],[LPN Contract Hours (w/ Admin)]], Table39[[#This Row],[CNA/NA/Med Aide Contract Hours]])</f>
        <v>1.35</v>
      </c>
      <c r="H125" s="4">
        <f>Table39[[#This Row],[Total Contract Hours]]/Table39[[#This Row],[Total Hours Nurse Staffing]]</f>
        <v>9.9913654866165044E-3</v>
      </c>
      <c r="I125" s="3">
        <f>SUM(Table39[[#This Row],[RN Hours]], Table39[[#This Row],[RN Admin Hours]], Table39[[#This Row],[RN DON Hours]])</f>
        <v>37.347222222222221</v>
      </c>
      <c r="J125" s="3">
        <f t="shared" si="6"/>
        <v>0.90555555555555556</v>
      </c>
      <c r="K125" s="4">
        <f>Table39[[#This Row],[RN Hours Contract (W/ Admin, DON)]]/Table39[[#This Row],[RN Hours (w/ Admin, DON)]]</f>
        <v>2.4246931944960953E-2</v>
      </c>
      <c r="L125" s="3">
        <v>21.141666666666666</v>
      </c>
      <c r="M125" s="3">
        <v>0.90555555555555556</v>
      </c>
      <c r="N125" s="4">
        <f>Table39[[#This Row],[RN Hours Contract]]/Table39[[#This Row],[RN Hours]]</f>
        <v>4.2832742083826043E-2</v>
      </c>
      <c r="O125" s="3">
        <v>11.438888888888888</v>
      </c>
      <c r="P125" s="3">
        <v>0</v>
      </c>
      <c r="Q125" s="4">
        <f>Table39[[#This Row],[RN Admin Hours Contract]]/Table39[[#This Row],[RN Admin Hours]]</f>
        <v>0</v>
      </c>
      <c r="R125" s="3">
        <v>4.7666666666666666</v>
      </c>
      <c r="S125" s="3">
        <v>0</v>
      </c>
      <c r="T125" s="4">
        <f>Table39[[#This Row],[RN DON Hours Contract]]/Table39[[#This Row],[RN DON Hours]]</f>
        <v>0</v>
      </c>
      <c r="U125" s="3">
        <f>SUM(Table39[[#This Row],[LPN Hours]], Table39[[#This Row],[LPN Admin Hours]])</f>
        <v>20.047222222222221</v>
      </c>
      <c r="V125" s="3">
        <f>Table39[[#This Row],[LPN Hours Contract]]+Table39[[#This Row],[LPN Admin Hours Contract]]</f>
        <v>0</v>
      </c>
      <c r="W125" s="4">
        <f t="shared" si="7"/>
        <v>0</v>
      </c>
      <c r="X125" s="3">
        <v>20.047222222222221</v>
      </c>
      <c r="Y125" s="3">
        <v>0</v>
      </c>
      <c r="Z125" s="4">
        <f>Table39[[#This Row],[LPN Hours Contract]]/Table39[[#This Row],[LPN Hours]]</f>
        <v>0</v>
      </c>
      <c r="AA125" s="3">
        <v>0</v>
      </c>
      <c r="AB125" s="3">
        <v>0</v>
      </c>
      <c r="AC125" s="4">
        <v>0</v>
      </c>
      <c r="AD125" s="3">
        <f>SUM(Table39[[#This Row],[CNA Hours]], Table39[[#This Row],[NA in Training Hours]], Table39[[#This Row],[Med Aide/Tech Hours]])</f>
        <v>77.722222222222229</v>
      </c>
      <c r="AE125" s="3">
        <f>SUM(Table39[[#This Row],[CNA Hours Contract]], Table39[[#This Row],[NA in Training Hours Contract]], Table39[[#This Row],[Med Aide/Tech Hours Contract]])</f>
        <v>0.44444444444444442</v>
      </c>
      <c r="AF125" s="4">
        <f>Table39[[#This Row],[CNA/NA/Med Aide Contract Hours]]/Table39[[#This Row],[Total CNA, NA in Training, Med Aide/Tech Hours]]</f>
        <v>5.718370264474624E-3</v>
      </c>
      <c r="AG125" s="3">
        <v>48.658333333333331</v>
      </c>
      <c r="AH125" s="3">
        <v>0.44444444444444442</v>
      </c>
      <c r="AI125" s="4">
        <f>Table39[[#This Row],[CNA Hours Contract]]/Table39[[#This Row],[CNA Hours]]</f>
        <v>9.1339841297025746E-3</v>
      </c>
      <c r="AJ125" s="3">
        <v>18.18888888888889</v>
      </c>
      <c r="AK125" s="3">
        <v>0</v>
      </c>
      <c r="AL125" s="4">
        <f>Table39[[#This Row],[NA in Training Hours Contract]]/Table39[[#This Row],[NA in Training Hours]]</f>
        <v>0</v>
      </c>
      <c r="AM125" s="3">
        <v>10.875</v>
      </c>
      <c r="AN125" s="3">
        <v>0</v>
      </c>
      <c r="AO125" s="4">
        <f>Table39[[#This Row],[Med Aide/Tech Hours Contract]]/Table39[[#This Row],[Med Aide/Tech Hours]]</f>
        <v>0</v>
      </c>
      <c r="AP125" s="1" t="s">
        <v>123</v>
      </c>
      <c r="AQ125" s="1">
        <v>5</v>
      </c>
    </row>
    <row r="126" spans="1:43" x14ac:dyDescent="0.2">
      <c r="A126" s="1" t="s">
        <v>352</v>
      </c>
      <c r="B126" s="1" t="s">
        <v>480</v>
      </c>
      <c r="C126" s="1" t="s">
        <v>827</v>
      </c>
      <c r="D126" s="1" t="s">
        <v>1005</v>
      </c>
      <c r="E126" s="3">
        <v>34.18888888888889</v>
      </c>
      <c r="F126" s="3">
        <f t="shared" si="5"/>
        <v>178.83888888888887</v>
      </c>
      <c r="G126" s="3">
        <f>SUM(Table39[[#This Row],[RN Hours Contract (W/ Admin, DON)]], Table39[[#This Row],[LPN Contract Hours (w/ Admin)]], Table39[[#This Row],[CNA/NA/Med Aide Contract Hours]])</f>
        <v>1.3666666666666667</v>
      </c>
      <c r="H126" s="4">
        <f>Table39[[#This Row],[Total Contract Hours]]/Table39[[#This Row],[Total Hours Nurse Staffing]]</f>
        <v>7.6418874840794015E-3</v>
      </c>
      <c r="I126" s="3">
        <f>SUM(Table39[[#This Row],[RN Hours]], Table39[[#This Row],[RN Admin Hours]], Table39[[#This Row],[RN DON Hours]])</f>
        <v>30.65444444444444</v>
      </c>
      <c r="J126" s="3">
        <f t="shared" si="6"/>
        <v>0.8833333333333333</v>
      </c>
      <c r="K126" s="4">
        <f>Table39[[#This Row],[RN Hours Contract (W/ Admin, DON)]]/Table39[[#This Row],[RN Hours (w/ Admin, DON)]]</f>
        <v>2.8815832396969811E-2</v>
      </c>
      <c r="L126" s="3">
        <v>16.171666666666667</v>
      </c>
      <c r="M126" s="3">
        <v>0.8833333333333333</v>
      </c>
      <c r="N126" s="4">
        <f>Table39[[#This Row],[RN Hours Contract]]/Table39[[#This Row],[RN Hours]]</f>
        <v>5.4622281768525197E-2</v>
      </c>
      <c r="O126" s="3">
        <v>9.0244444444444394</v>
      </c>
      <c r="P126" s="3">
        <v>0</v>
      </c>
      <c r="Q126" s="4">
        <f>Table39[[#This Row],[RN Admin Hours Contract]]/Table39[[#This Row],[RN Admin Hours]]</f>
        <v>0</v>
      </c>
      <c r="R126" s="3">
        <v>5.458333333333333</v>
      </c>
      <c r="S126" s="3">
        <v>0</v>
      </c>
      <c r="T126" s="4">
        <f>Table39[[#This Row],[RN DON Hours Contract]]/Table39[[#This Row],[RN DON Hours]]</f>
        <v>0</v>
      </c>
      <c r="U126" s="3">
        <f>SUM(Table39[[#This Row],[LPN Hours]], Table39[[#This Row],[LPN Admin Hours]])</f>
        <v>34.512222222222221</v>
      </c>
      <c r="V126" s="3">
        <f>Table39[[#This Row],[LPN Hours Contract]]+Table39[[#This Row],[LPN Admin Hours Contract]]</f>
        <v>0.48333333333333334</v>
      </c>
      <c r="W126" s="4">
        <f t="shared" si="7"/>
        <v>1.4004700428189692E-2</v>
      </c>
      <c r="X126" s="3">
        <v>30.496666666666666</v>
      </c>
      <c r="Y126" s="3">
        <v>0.48333333333333334</v>
      </c>
      <c r="Z126" s="4">
        <f>Table39[[#This Row],[LPN Hours Contract]]/Table39[[#This Row],[LPN Hours]]</f>
        <v>1.5848726636790905E-2</v>
      </c>
      <c r="AA126" s="3">
        <v>4.0155555555555571</v>
      </c>
      <c r="AB126" s="3">
        <v>0</v>
      </c>
      <c r="AC126" s="4">
        <f>Table39[[#This Row],[LPN Admin Hours Contract]]/Table39[[#This Row],[LPN Admin Hours]]</f>
        <v>0</v>
      </c>
      <c r="AD126" s="3">
        <f>SUM(Table39[[#This Row],[CNA Hours]], Table39[[#This Row],[NA in Training Hours]], Table39[[#This Row],[Med Aide/Tech Hours]])</f>
        <v>113.67222222222222</v>
      </c>
      <c r="AE126" s="3">
        <f>SUM(Table39[[#This Row],[CNA Hours Contract]], Table39[[#This Row],[NA in Training Hours Contract]], Table39[[#This Row],[Med Aide/Tech Hours Contract]])</f>
        <v>0</v>
      </c>
      <c r="AF126" s="4">
        <f>Table39[[#This Row],[CNA/NA/Med Aide Contract Hours]]/Table39[[#This Row],[Total CNA, NA in Training, Med Aide/Tech Hours]]</f>
        <v>0</v>
      </c>
      <c r="AG126" s="3">
        <v>102.12111111111111</v>
      </c>
      <c r="AH126" s="3">
        <v>0</v>
      </c>
      <c r="AI126" s="4">
        <f>Table39[[#This Row],[CNA Hours Contract]]/Table39[[#This Row],[CNA Hours]]</f>
        <v>0</v>
      </c>
      <c r="AJ126" s="3">
        <v>0</v>
      </c>
      <c r="AK126" s="3">
        <v>0</v>
      </c>
      <c r="AL126" s="4">
        <v>0</v>
      </c>
      <c r="AM126" s="3">
        <v>11.551111111111108</v>
      </c>
      <c r="AN126" s="3">
        <v>0</v>
      </c>
      <c r="AO126" s="4">
        <f>Table39[[#This Row],[Med Aide/Tech Hours Contract]]/Table39[[#This Row],[Med Aide/Tech Hours]]</f>
        <v>0</v>
      </c>
      <c r="AP126" s="1" t="s">
        <v>124</v>
      </c>
      <c r="AQ126" s="1">
        <v>5</v>
      </c>
    </row>
    <row r="127" spans="1:43" x14ac:dyDescent="0.2">
      <c r="A127" s="1" t="s">
        <v>352</v>
      </c>
      <c r="B127" s="1" t="s">
        <v>481</v>
      </c>
      <c r="C127" s="1" t="s">
        <v>728</v>
      </c>
      <c r="D127" s="1" t="s">
        <v>993</v>
      </c>
      <c r="E127" s="3">
        <v>48.911111111111111</v>
      </c>
      <c r="F127" s="3">
        <f t="shared" si="5"/>
        <v>307.42222222222222</v>
      </c>
      <c r="G127" s="3">
        <f>SUM(Table39[[#This Row],[RN Hours Contract (W/ Admin, DON)]], Table39[[#This Row],[LPN Contract Hours (w/ Admin)]], Table39[[#This Row],[CNA/NA/Med Aide Contract Hours]])</f>
        <v>9.1666666666666679</v>
      </c>
      <c r="H127" s="4">
        <f>Table39[[#This Row],[Total Contract Hours]]/Table39[[#This Row],[Total Hours Nurse Staffing]]</f>
        <v>2.9817840104091373E-2</v>
      </c>
      <c r="I127" s="3">
        <f>SUM(Table39[[#This Row],[RN Hours]], Table39[[#This Row],[RN Admin Hours]], Table39[[#This Row],[RN DON Hours]])</f>
        <v>47.155555555555551</v>
      </c>
      <c r="J127" s="3">
        <f t="shared" si="6"/>
        <v>0</v>
      </c>
      <c r="K127" s="4">
        <f>Table39[[#This Row],[RN Hours Contract (W/ Admin, DON)]]/Table39[[#This Row],[RN Hours (w/ Admin, DON)]]</f>
        <v>0</v>
      </c>
      <c r="L127" s="3">
        <v>21.774999999999999</v>
      </c>
      <c r="M127" s="3">
        <v>0</v>
      </c>
      <c r="N127" s="4">
        <f>Table39[[#This Row],[RN Hours Contract]]/Table39[[#This Row],[RN Hours]]</f>
        <v>0</v>
      </c>
      <c r="O127" s="3">
        <v>21.052777777777777</v>
      </c>
      <c r="P127" s="3">
        <v>0</v>
      </c>
      <c r="Q127" s="4">
        <f>Table39[[#This Row],[RN Admin Hours Contract]]/Table39[[#This Row],[RN Admin Hours]]</f>
        <v>0</v>
      </c>
      <c r="R127" s="3">
        <v>4.3277777777777775</v>
      </c>
      <c r="S127" s="3">
        <v>0</v>
      </c>
      <c r="T127" s="4">
        <f>Table39[[#This Row],[RN DON Hours Contract]]/Table39[[#This Row],[RN DON Hours]]</f>
        <v>0</v>
      </c>
      <c r="U127" s="3">
        <f>SUM(Table39[[#This Row],[LPN Hours]], Table39[[#This Row],[LPN Admin Hours]])</f>
        <v>68.844444444444449</v>
      </c>
      <c r="V127" s="3">
        <f>Table39[[#This Row],[LPN Hours Contract]]+Table39[[#This Row],[LPN Admin Hours Contract]]</f>
        <v>3.7222222222222223</v>
      </c>
      <c r="W127" s="4">
        <f t="shared" si="7"/>
        <v>5.406714009038089E-2</v>
      </c>
      <c r="X127" s="3">
        <v>68.844444444444449</v>
      </c>
      <c r="Y127" s="3">
        <v>3.7222222222222223</v>
      </c>
      <c r="Z127" s="4">
        <f>Table39[[#This Row],[LPN Hours Contract]]/Table39[[#This Row],[LPN Hours]]</f>
        <v>5.406714009038089E-2</v>
      </c>
      <c r="AA127" s="3">
        <v>0</v>
      </c>
      <c r="AB127" s="3">
        <v>0</v>
      </c>
      <c r="AC127" s="4">
        <v>0</v>
      </c>
      <c r="AD127" s="3">
        <f>SUM(Table39[[#This Row],[CNA Hours]], Table39[[#This Row],[NA in Training Hours]], Table39[[#This Row],[Med Aide/Tech Hours]])</f>
        <v>191.42222222222222</v>
      </c>
      <c r="AE127" s="3">
        <f>SUM(Table39[[#This Row],[CNA Hours Contract]], Table39[[#This Row],[NA in Training Hours Contract]], Table39[[#This Row],[Med Aide/Tech Hours Contract]])</f>
        <v>5.4444444444444446</v>
      </c>
      <c r="AF127" s="4">
        <f>Table39[[#This Row],[CNA/NA/Med Aide Contract Hours]]/Table39[[#This Row],[Total CNA, NA in Training, Med Aide/Tech Hours]]</f>
        <v>2.8442071047132575E-2</v>
      </c>
      <c r="AG127" s="3">
        <v>167.07499999999999</v>
      </c>
      <c r="AH127" s="3">
        <v>5.4444444444444446</v>
      </c>
      <c r="AI127" s="4">
        <f>Table39[[#This Row],[CNA Hours Contract]]/Table39[[#This Row],[CNA Hours]]</f>
        <v>3.2586828935774026E-2</v>
      </c>
      <c r="AJ127" s="3">
        <v>0</v>
      </c>
      <c r="AK127" s="3">
        <v>0</v>
      </c>
      <c r="AL127" s="4">
        <v>0</v>
      </c>
      <c r="AM127" s="3">
        <v>24.347222222222221</v>
      </c>
      <c r="AN127" s="3">
        <v>0</v>
      </c>
      <c r="AO127" s="4">
        <f>Table39[[#This Row],[Med Aide/Tech Hours Contract]]/Table39[[#This Row],[Med Aide/Tech Hours]]</f>
        <v>0</v>
      </c>
      <c r="AP127" s="1" t="s">
        <v>125</v>
      </c>
      <c r="AQ127" s="1">
        <v>5</v>
      </c>
    </row>
    <row r="128" spans="1:43" x14ac:dyDescent="0.2">
      <c r="A128" s="1" t="s">
        <v>352</v>
      </c>
      <c r="B128" s="1" t="s">
        <v>482</v>
      </c>
      <c r="C128" s="1" t="s">
        <v>745</v>
      </c>
      <c r="D128" s="1" t="s">
        <v>973</v>
      </c>
      <c r="E128" s="3">
        <v>73.36666666666666</v>
      </c>
      <c r="F128" s="3">
        <f t="shared" si="5"/>
        <v>265.34044444444442</v>
      </c>
      <c r="G128" s="3">
        <f>SUM(Table39[[#This Row],[RN Hours Contract (W/ Admin, DON)]], Table39[[#This Row],[LPN Contract Hours (w/ Admin)]], Table39[[#This Row],[CNA/NA/Med Aide Contract Hours]])</f>
        <v>46.437777777777782</v>
      </c>
      <c r="H128" s="4">
        <f>Table39[[#This Row],[Total Contract Hours]]/Table39[[#This Row],[Total Hours Nurse Staffing]]</f>
        <v>0.17501205997829208</v>
      </c>
      <c r="I128" s="3">
        <f>SUM(Table39[[#This Row],[RN Hours]], Table39[[#This Row],[RN Admin Hours]], Table39[[#This Row],[RN DON Hours]])</f>
        <v>66.12522222222222</v>
      </c>
      <c r="J128" s="3">
        <f t="shared" si="6"/>
        <v>8.823888888888888</v>
      </c>
      <c r="K128" s="4">
        <f>Table39[[#This Row],[RN Hours Contract (W/ Admin, DON)]]/Table39[[#This Row],[RN Hours (w/ Admin, DON)]]</f>
        <v>0.13344210563459563</v>
      </c>
      <c r="L128" s="3">
        <v>44.122444444444447</v>
      </c>
      <c r="M128" s="3">
        <v>8.823888888888888</v>
      </c>
      <c r="N128" s="4">
        <f>Table39[[#This Row],[RN Hours Contract]]/Table39[[#This Row],[RN Hours]]</f>
        <v>0.19998640147871324</v>
      </c>
      <c r="O128" s="3">
        <v>16.580555555555556</v>
      </c>
      <c r="P128" s="3">
        <v>0</v>
      </c>
      <c r="Q128" s="4">
        <f>Table39[[#This Row],[RN Admin Hours Contract]]/Table39[[#This Row],[RN Admin Hours]]</f>
        <v>0</v>
      </c>
      <c r="R128" s="3">
        <v>5.4222222222222225</v>
      </c>
      <c r="S128" s="3">
        <v>0</v>
      </c>
      <c r="T128" s="4">
        <f>Table39[[#This Row],[RN DON Hours Contract]]/Table39[[#This Row],[RN DON Hours]]</f>
        <v>0</v>
      </c>
      <c r="U128" s="3">
        <f>SUM(Table39[[#This Row],[LPN Hours]], Table39[[#This Row],[LPN Admin Hours]])</f>
        <v>66.284000000000006</v>
      </c>
      <c r="V128" s="3">
        <f>Table39[[#This Row],[LPN Hours Contract]]+Table39[[#This Row],[LPN Admin Hours Contract]]</f>
        <v>2.4055555555555554</v>
      </c>
      <c r="W128" s="4">
        <f t="shared" si="7"/>
        <v>3.6291647389348189E-2</v>
      </c>
      <c r="X128" s="3">
        <v>60.861777777777782</v>
      </c>
      <c r="Y128" s="3">
        <v>2.4055555555555554</v>
      </c>
      <c r="Z128" s="4">
        <f>Table39[[#This Row],[LPN Hours Contract]]/Table39[[#This Row],[LPN Hours]]</f>
        <v>3.9524897947261182E-2</v>
      </c>
      <c r="AA128" s="3">
        <v>5.4222222222222225</v>
      </c>
      <c r="AB128" s="3">
        <v>0</v>
      </c>
      <c r="AC128" s="4">
        <f>Table39[[#This Row],[LPN Admin Hours Contract]]/Table39[[#This Row],[LPN Admin Hours]]</f>
        <v>0</v>
      </c>
      <c r="AD128" s="3">
        <f>SUM(Table39[[#This Row],[CNA Hours]], Table39[[#This Row],[NA in Training Hours]], Table39[[#This Row],[Med Aide/Tech Hours]])</f>
        <v>132.9312222222222</v>
      </c>
      <c r="AE128" s="3">
        <f>SUM(Table39[[#This Row],[CNA Hours Contract]], Table39[[#This Row],[NA in Training Hours Contract]], Table39[[#This Row],[Med Aide/Tech Hours Contract]])</f>
        <v>35.208333333333336</v>
      </c>
      <c r="AF128" s="4">
        <f>Table39[[#This Row],[CNA/NA/Med Aide Contract Hours]]/Table39[[#This Row],[Total CNA, NA in Training, Med Aide/Tech Hours]]</f>
        <v>0.26486127746930122</v>
      </c>
      <c r="AG128" s="3">
        <v>132.9312222222222</v>
      </c>
      <c r="AH128" s="3">
        <v>35.208333333333336</v>
      </c>
      <c r="AI128" s="4">
        <f>Table39[[#This Row],[CNA Hours Contract]]/Table39[[#This Row],[CNA Hours]]</f>
        <v>0.26486127746930122</v>
      </c>
      <c r="AJ128" s="3">
        <v>0</v>
      </c>
      <c r="AK128" s="3">
        <v>0</v>
      </c>
      <c r="AL128" s="4">
        <v>0</v>
      </c>
      <c r="AM128" s="3">
        <v>0</v>
      </c>
      <c r="AN128" s="3">
        <v>0</v>
      </c>
      <c r="AO128" s="4">
        <v>0</v>
      </c>
      <c r="AP128" s="1" t="s">
        <v>126</v>
      </c>
      <c r="AQ128" s="1">
        <v>5</v>
      </c>
    </row>
    <row r="129" spans="1:43" x14ac:dyDescent="0.2">
      <c r="A129" s="1" t="s">
        <v>352</v>
      </c>
      <c r="B129" s="1" t="s">
        <v>483</v>
      </c>
      <c r="C129" s="1" t="s">
        <v>828</v>
      </c>
      <c r="D129" s="1" t="s">
        <v>993</v>
      </c>
      <c r="E129" s="3">
        <v>40.722222222222221</v>
      </c>
      <c r="F129" s="3">
        <f t="shared" si="5"/>
        <v>195.04722222222222</v>
      </c>
      <c r="G129" s="3">
        <f>SUM(Table39[[#This Row],[RN Hours Contract (W/ Admin, DON)]], Table39[[#This Row],[LPN Contract Hours (w/ Admin)]], Table39[[#This Row],[CNA/NA/Med Aide Contract Hours]])</f>
        <v>13.008333333333333</v>
      </c>
      <c r="H129" s="4">
        <f>Table39[[#This Row],[Total Contract Hours]]/Table39[[#This Row],[Total Hours Nurse Staffing]]</f>
        <v>6.6693250922141359E-2</v>
      </c>
      <c r="I129" s="3">
        <f>SUM(Table39[[#This Row],[RN Hours]], Table39[[#This Row],[RN Admin Hours]], Table39[[#This Row],[RN DON Hours]])</f>
        <v>36.352777777777774</v>
      </c>
      <c r="J129" s="3">
        <f t="shared" si="6"/>
        <v>0</v>
      </c>
      <c r="K129" s="4">
        <f>Table39[[#This Row],[RN Hours Contract (W/ Admin, DON)]]/Table39[[#This Row],[RN Hours (w/ Admin, DON)]]</f>
        <v>0</v>
      </c>
      <c r="L129" s="3">
        <v>25.774999999999999</v>
      </c>
      <c r="M129" s="3">
        <v>0</v>
      </c>
      <c r="N129" s="4">
        <f>Table39[[#This Row],[RN Hours Contract]]/Table39[[#This Row],[RN Hours]]</f>
        <v>0</v>
      </c>
      <c r="O129" s="3">
        <v>5.6</v>
      </c>
      <c r="P129" s="3">
        <v>0</v>
      </c>
      <c r="Q129" s="4">
        <f>Table39[[#This Row],[RN Admin Hours Contract]]/Table39[[#This Row],[RN Admin Hours]]</f>
        <v>0</v>
      </c>
      <c r="R129" s="3">
        <v>4.9777777777777779</v>
      </c>
      <c r="S129" s="3">
        <v>0</v>
      </c>
      <c r="T129" s="4">
        <f>Table39[[#This Row],[RN DON Hours Contract]]/Table39[[#This Row],[RN DON Hours]]</f>
        <v>0</v>
      </c>
      <c r="U129" s="3">
        <f>SUM(Table39[[#This Row],[LPN Hours]], Table39[[#This Row],[LPN Admin Hours]])</f>
        <v>47.758333333333333</v>
      </c>
      <c r="V129" s="3">
        <f>Table39[[#This Row],[LPN Hours Contract]]+Table39[[#This Row],[LPN Admin Hours Contract]]</f>
        <v>0</v>
      </c>
      <c r="W129" s="4">
        <f t="shared" si="7"/>
        <v>0</v>
      </c>
      <c r="X129" s="3">
        <v>47.758333333333333</v>
      </c>
      <c r="Y129" s="3">
        <v>0</v>
      </c>
      <c r="Z129" s="4">
        <f>Table39[[#This Row],[LPN Hours Contract]]/Table39[[#This Row],[LPN Hours]]</f>
        <v>0</v>
      </c>
      <c r="AA129" s="3">
        <v>0</v>
      </c>
      <c r="AB129" s="3">
        <v>0</v>
      </c>
      <c r="AC129" s="4">
        <v>0</v>
      </c>
      <c r="AD129" s="3">
        <f>SUM(Table39[[#This Row],[CNA Hours]], Table39[[#This Row],[NA in Training Hours]], Table39[[#This Row],[Med Aide/Tech Hours]])</f>
        <v>110.9361111111111</v>
      </c>
      <c r="AE129" s="3">
        <f>SUM(Table39[[#This Row],[CNA Hours Contract]], Table39[[#This Row],[NA in Training Hours Contract]], Table39[[#This Row],[Med Aide/Tech Hours Contract]])</f>
        <v>13.008333333333333</v>
      </c>
      <c r="AF129" s="4">
        <f>Table39[[#This Row],[CNA/NA/Med Aide Contract Hours]]/Table39[[#This Row],[Total CNA, NA in Training, Med Aide/Tech Hours]]</f>
        <v>0.11725968400230363</v>
      </c>
      <c r="AG129" s="3">
        <v>100.44166666666666</v>
      </c>
      <c r="AH129" s="3">
        <v>13.008333333333333</v>
      </c>
      <c r="AI129" s="4">
        <f>Table39[[#This Row],[CNA Hours Contract]]/Table39[[#This Row],[CNA Hours]]</f>
        <v>0.12951132498133244</v>
      </c>
      <c r="AJ129" s="3">
        <v>0</v>
      </c>
      <c r="AK129" s="3">
        <v>0</v>
      </c>
      <c r="AL129" s="4">
        <v>0</v>
      </c>
      <c r="AM129" s="3">
        <v>10.494444444444444</v>
      </c>
      <c r="AN129" s="3">
        <v>0</v>
      </c>
      <c r="AO129" s="4">
        <f>Table39[[#This Row],[Med Aide/Tech Hours Contract]]/Table39[[#This Row],[Med Aide/Tech Hours]]</f>
        <v>0</v>
      </c>
      <c r="AP129" s="1" t="s">
        <v>127</v>
      </c>
      <c r="AQ129" s="1">
        <v>5</v>
      </c>
    </row>
    <row r="130" spans="1:43" x14ac:dyDescent="0.2">
      <c r="A130" s="1" t="s">
        <v>352</v>
      </c>
      <c r="B130" s="1" t="s">
        <v>484</v>
      </c>
      <c r="C130" s="1" t="s">
        <v>775</v>
      </c>
      <c r="D130" s="1" t="s">
        <v>947</v>
      </c>
      <c r="E130" s="3">
        <v>42.822222222222223</v>
      </c>
      <c r="F130" s="3">
        <f t="shared" ref="F130:F193" si="8">SUM(I130,U130,AD130)</f>
        <v>190.95833333333331</v>
      </c>
      <c r="G130" s="3">
        <f>SUM(Table39[[#This Row],[RN Hours Contract (W/ Admin, DON)]], Table39[[#This Row],[LPN Contract Hours (w/ Admin)]], Table39[[#This Row],[CNA/NA/Med Aide Contract Hours]])</f>
        <v>0</v>
      </c>
      <c r="H130" s="4">
        <f>Table39[[#This Row],[Total Contract Hours]]/Table39[[#This Row],[Total Hours Nurse Staffing]]</f>
        <v>0</v>
      </c>
      <c r="I130" s="3">
        <f>SUM(Table39[[#This Row],[RN Hours]], Table39[[#This Row],[RN Admin Hours]], Table39[[#This Row],[RN DON Hours]])</f>
        <v>53.972222222222221</v>
      </c>
      <c r="J130" s="3">
        <f t="shared" si="6"/>
        <v>0</v>
      </c>
      <c r="K130" s="4">
        <f>Table39[[#This Row],[RN Hours Contract (W/ Admin, DON)]]/Table39[[#This Row],[RN Hours (w/ Admin, DON)]]</f>
        <v>0</v>
      </c>
      <c r="L130" s="3">
        <v>32.138888888888886</v>
      </c>
      <c r="M130" s="3">
        <v>0</v>
      </c>
      <c r="N130" s="4">
        <f>Table39[[#This Row],[RN Hours Contract]]/Table39[[#This Row],[RN Hours]]</f>
        <v>0</v>
      </c>
      <c r="O130" s="3">
        <v>16.322222222222223</v>
      </c>
      <c r="P130" s="3">
        <v>0</v>
      </c>
      <c r="Q130" s="4">
        <f>Table39[[#This Row],[RN Admin Hours Contract]]/Table39[[#This Row],[RN Admin Hours]]</f>
        <v>0</v>
      </c>
      <c r="R130" s="3">
        <v>5.5111111111111111</v>
      </c>
      <c r="S130" s="3">
        <v>0</v>
      </c>
      <c r="T130" s="4">
        <f>Table39[[#This Row],[RN DON Hours Contract]]/Table39[[#This Row],[RN DON Hours]]</f>
        <v>0</v>
      </c>
      <c r="U130" s="3">
        <f>SUM(Table39[[#This Row],[LPN Hours]], Table39[[#This Row],[LPN Admin Hours]])</f>
        <v>35.494444444444447</v>
      </c>
      <c r="V130" s="3">
        <f>Table39[[#This Row],[LPN Hours Contract]]+Table39[[#This Row],[LPN Admin Hours Contract]]</f>
        <v>0</v>
      </c>
      <c r="W130" s="4">
        <f t="shared" si="7"/>
        <v>0</v>
      </c>
      <c r="X130" s="3">
        <v>35.494444444444447</v>
      </c>
      <c r="Y130" s="3">
        <v>0</v>
      </c>
      <c r="Z130" s="4">
        <f>Table39[[#This Row],[LPN Hours Contract]]/Table39[[#This Row],[LPN Hours]]</f>
        <v>0</v>
      </c>
      <c r="AA130" s="3">
        <v>0</v>
      </c>
      <c r="AB130" s="3">
        <v>0</v>
      </c>
      <c r="AC130" s="4">
        <v>0</v>
      </c>
      <c r="AD130" s="3">
        <f>SUM(Table39[[#This Row],[CNA Hours]], Table39[[#This Row],[NA in Training Hours]], Table39[[#This Row],[Med Aide/Tech Hours]])</f>
        <v>101.49166666666666</v>
      </c>
      <c r="AE130" s="3">
        <f>SUM(Table39[[#This Row],[CNA Hours Contract]], Table39[[#This Row],[NA in Training Hours Contract]], Table39[[#This Row],[Med Aide/Tech Hours Contract]])</f>
        <v>0</v>
      </c>
      <c r="AF130" s="4">
        <f>Table39[[#This Row],[CNA/NA/Med Aide Contract Hours]]/Table39[[#This Row],[Total CNA, NA in Training, Med Aide/Tech Hours]]</f>
        <v>0</v>
      </c>
      <c r="AG130" s="3">
        <v>90.105555555555554</v>
      </c>
      <c r="AH130" s="3">
        <v>0</v>
      </c>
      <c r="AI130" s="4">
        <f>Table39[[#This Row],[CNA Hours Contract]]/Table39[[#This Row],[CNA Hours]]</f>
        <v>0</v>
      </c>
      <c r="AJ130" s="3">
        <v>11.352777777777778</v>
      </c>
      <c r="AK130" s="3">
        <v>0</v>
      </c>
      <c r="AL130" s="4">
        <f>Table39[[#This Row],[NA in Training Hours Contract]]/Table39[[#This Row],[NA in Training Hours]]</f>
        <v>0</v>
      </c>
      <c r="AM130" s="3">
        <v>3.3333333333333333E-2</v>
      </c>
      <c r="AN130" s="3">
        <v>0</v>
      </c>
      <c r="AO130" s="4">
        <f>Table39[[#This Row],[Med Aide/Tech Hours Contract]]/Table39[[#This Row],[Med Aide/Tech Hours]]</f>
        <v>0</v>
      </c>
      <c r="AP130" s="1" t="s">
        <v>128</v>
      </c>
      <c r="AQ130" s="1">
        <v>5</v>
      </c>
    </row>
    <row r="131" spans="1:43" x14ac:dyDescent="0.2">
      <c r="A131" s="1" t="s">
        <v>352</v>
      </c>
      <c r="B131" s="1" t="s">
        <v>485</v>
      </c>
      <c r="C131" s="1" t="s">
        <v>730</v>
      </c>
      <c r="D131" s="1" t="s">
        <v>975</v>
      </c>
      <c r="E131" s="3">
        <v>158.56666666666666</v>
      </c>
      <c r="F131" s="3">
        <f t="shared" si="8"/>
        <v>877.52222222222235</v>
      </c>
      <c r="G131" s="3">
        <f>SUM(Table39[[#This Row],[RN Hours Contract (W/ Admin, DON)]], Table39[[#This Row],[LPN Contract Hours (w/ Admin)]], Table39[[#This Row],[CNA/NA/Med Aide Contract Hours]])</f>
        <v>0</v>
      </c>
      <c r="H131" s="4">
        <f>Table39[[#This Row],[Total Contract Hours]]/Table39[[#This Row],[Total Hours Nurse Staffing]]</f>
        <v>0</v>
      </c>
      <c r="I131" s="3">
        <f>SUM(Table39[[#This Row],[RN Hours]], Table39[[#This Row],[RN Admin Hours]], Table39[[#This Row],[RN DON Hours]])</f>
        <v>269.41666666666669</v>
      </c>
      <c r="J131" s="3">
        <f t="shared" si="6"/>
        <v>0</v>
      </c>
      <c r="K131" s="4">
        <f>Table39[[#This Row],[RN Hours Contract (W/ Admin, DON)]]/Table39[[#This Row],[RN Hours (w/ Admin, DON)]]</f>
        <v>0</v>
      </c>
      <c r="L131" s="3">
        <v>223.89166666666668</v>
      </c>
      <c r="M131" s="3">
        <v>0</v>
      </c>
      <c r="N131" s="4">
        <f>Table39[[#This Row],[RN Hours Contract]]/Table39[[#This Row],[RN Hours]]</f>
        <v>0</v>
      </c>
      <c r="O131" s="3">
        <v>40.81388888888889</v>
      </c>
      <c r="P131" s="3">
        <v>0</v>
      </c>
      <c r="Q131" s="4">
        <f>Table39[[#This Row],[RN Admin Hours Contract]]/Table39[[#This Row],[RN Admin Hours]]</f>
        <v>0</v>
      </c>
      <c r="R131" s="3">
        <v>4.7111111111111112</v>
      </c>
      <c r="S131" s="3">
        <v>0</v>
      </c>
      <c r="T131" s="4">
        <f>Table39[[#This Row],[RN DON Hours Contract]]/Table39[[#This Row],[RN DON Hours]]</f>
        <v>0</v>
      </c>
      <c r="U131" s="3">
        <f>SUM(Table39[[#This Row],[LPN Hours]], Table39[[#This Row],[LPN Admin Hours]])</f>
        <v>127.52222222222223</v>
      </c>
      <c r="V131" s="3">
        <f>Table39[[#This Row],[LPN Hours Contract]]+Table39[[#This Row],[LPN Admin Hours Contract]]</f>
        <v>0</v>
      </c>
      <c r="W131" s="4">
        <f t="shared" si="7"/>
        <v>0</v>
      </c>
      <c r="X131" s="3">
        <v>123.04166666666667</v>
      </c>
      <c r="Y131" s="3">
        <v>0</v>
      </c>
      <c r="Z131" s="4">
        <f>Table39[[#This Row],[LPN Hours Contract]]/Table39[[#This Row],[LPN Hours]]</f>
        <v>0</v>
      </c>
      <c r="AA131" s="3">
        <v>4.4805555555555552</v>
      </c>
      <c r="AB131" s="3">
        <v>0</v>
      </c>
      <c r="AC131" s="4">
        <f>Table39[[#This Row],[LPN Admin Hours Contract]]/Table39[[#This Row],[LPN Admin Hours]]</f>
        <v>0</v>
      </c>
      <c r="AD131" s="3">
        <f>SUM(Table39[[#This Row],[CNA Hours]], Table39[[#This Row],[NA in Training Hours]], Table39[[#This Row],[Med Aide/Tech Hours]])</f>
        <v>480.58333333333337</v>
      </c>
      <c r="AE131" s="3">
        <f>SUM(Table39[[#This Row],[CNA Hours Contract]], Table39[[#This Row],[NA in Training Hours Contract]], Table39[[#This Row],[Med Aide/Tech Hours Contract]])</f>
        <v>0</v>
      </c>
      <c r="AF131" s="4">
        <f>Table39[[#This Row],[CNA/NA/Med Aide Contract Hours]]/Table39[[#This Row],[Total CNA, NA in Training, Med Aide/Tech Hours]]</f>
        <v>0</v>
      </c>
      <c r="AG131" s="3">
        <v>463.12777777777779</v>
      </c>
      <c r="AH131" s="3">
        <v>0</v>
      </c>
      <c r="AI131" s="4">
        <f>Table39[[#This Row],[CNA Hours Contract]]/Table39[[#This Row],[CNA Hours]]</f>
        <v>0</v>
      </c>
      <c r="AJ131" s="3">
        <v>0</v>
      </c>
      <c r="AK131" s="3">
        <v>0</v>
      </c>
      <c r="AL131" s="4">
        <v>0</v>
      </c>
      <c r="AM131" s="3">
        <v>17.455555555555556</v>
      </c>
      <c r="AN131" s="3">
        <v>0</v>
      </c>
      <c r="AO131" s="4">
        <f>Table39[[#This Row],[Med Aide/Tech Hours Contract]]/Table39[[#This Row],[Med Aide/Tech Hours]]</f>
        <v>0</v>
      </c>
      <c r="AP131" s="1" t="s">
        <v>129</v>
      </c>
      <c r="AQ131" s="1">
        <v>5</v>
      </c>
    </row>
    <row r="132" spans="1:43" x14ac:dyDescent="0.2">
      <c r="A132" s="1" t="s">
        <v>352</v>
      </c>
      <c r="B132" s="1" t="s">
        <v>486</v>
      </c>
      <c r="C132" s="1" t="s">
        <v>829</v>
      </c>
      <c r="D132" s="1" t="s">
        <v>959</v>
      </c>
      <c r="E132" s="3">
        <v>38.444444444444443</v>
      </c>
      <c r="F132" s="3">
        <f t="shared" si="8"/>
        <v>206.95277777777778</v>
      </c>
      <c r="G132" s="3">
        <f>SUM(Table39[[#This Row],[RN Hours Contract (W/ Admin, DON)]], Table39[[#This Row],[LPN Contract Hours (w/ Admin)]], Table39[[#This Row],[CNA/NA/Med Aide Contract Hours]])</f>
        <v>0</v>
      </c>
      <c r="H132" s="4">
        <f>Table39[[#This Row],[Total Contract Hours]]/Table39[[#This Row],[Total Hours Nurse Staffing]]</f>
        <v>0</v>
      </c>
      <c r="I132" s="3">
        <f>SUM(Table39[[#This Row],[RN Hours]], Table39[[#This Row],[RN Admin Hours]], Table39[[#This Row],[RN DON Hours]])</f>
        <v>33.580555555555556</v>
      </c>
      <c r="J132" s="3">
        <f t="shared" si="6"/>
        <v>0</v>
      </c>
      <c r="K132" s="4">
        <f>Table39[[#This Row],[RN Hours Contract (W/ Admin, DON)]]/Table39[[#This Row],[RN Hours (w/ Admin, DON)]]</f>
        <v>0</v>
      </c>
      <c r="L132" s="3">
        <v>16.836111111111112</v>
      </c>
      <c r="M132" s="3">
        <v>0</v>
      </c>
      <c r="N132" s="4">
        <f>Table39[[#This Row],[RN Hours Contract]]/Table39[[#This Row],[RN Hours]]</f>
        <v>0</v>
      </c>
      <c r="O132" s="3">
        <v>11.238888888888889</v>
      </c>
      <c r="P132" s="3">
        <v>0</v>
      </c>
      <c r="Q132" s="4">
        <f>Table39[[#This Row],[RN Admin Hours Contract]]/Table39[[#This Row],[RN Admin Hours]]</f>
        <v>0</v>
      </c>
      <c r="R132" s="3">
        <v>5.5055555555555555</v>
      </c>
      <c r="S132" s="3">
        <v>0</v>
      </c>
      <c r="T132" s="4">
        <f>Table39[[#This Row],[RN DON Hours Contract]]/Table39[[#This Row],[RN DON Hours]]</f>
        <v>0</v>
      </c>
      <c r="U132" s="3">
        <f>SUM(Table39[[#This Row],[LPN Hours]], Table39[[#This Row],[LPN Admin Hours]])</f>
        <v>28.044444444444444</v>
      </c>
      <c r="V132" s="3">
        <f>Table39[[#This Row],[LPN Hours Contract]]+Table39[[#This Row],[LPN Admin Hours Contract]]</f>
        <v>0</v>
      </c>
      <c r="W132" s="4">
        <f t="shared" si="7"/>
        <v>0</v>
      </c>
      <c r="X132" s="3">
        <v>22.894444444444446</v>
      </c>
      <c r="Y132" s="3">
        <v>0</v>
      </c>
      <c r="Z132" s="4">
        <f>Table39[[#This Row],[LPN Hours Contract]]/Table39[[#This Row],[LPN Hours]]</f>
        <v>0</v>
      </c>
      <c r="AA132" s="3">
        <v>5.15</v>
      </c>
      <c r="AB132" s="3">
        <v>0</v>
      </c>
      <c r="AC132" s="4">
        <f>Table39[[#This Row],[LPN Admin Hours Contract]]/Table39[[#This Row],[LPN Admin Hours]]</f>
        <v>0</v>
      </c>
      <c r="AD132" s="3">
        <f>SUM(Table39[[#This Row],[CNA Hours]], Table39[[#This Row],[NA in Training Hours]], Table39[[#This Row],[Med Aide/Tech Hours]])</f>
        <v>145.32777777777778</v>
      </c>
      <c r="AE132" s="3">
        <f>SUM(Table39[[#This Row],[CNA Hours Contract]], Table39[[#This Row],[NA in Training Hours Contract]], Table39[[#This Row],[Med Aide/Tech Hours Contract]])</f>
        <v>0</v>
      </c>
      <c r="AF132" s="4">
        <f>Table39[[#This Row],[CNA/NA/Med Aide Contract Hours]]/Table39[[#This Row],[Total CNA, NA in Training, Med Aide/Tech Hours]]</f>
        <v>0</v>
      </c>
      <c r="AG132" s="3">
        <v>132.56666666666666</v>
      </c>
      <c r="AH132" s="3">
        <v>0</v>
      </c>
      <c r="AI132" s="4">
        <f>Table39[[#This Row],[CNA Hours Contract]]/Table39[[#This Row],[CNA Hours]]</f>
        <v>0</v>
      </c>
      <c r="AJ132" s="3">
        <v>0</v>
      </c>
      <c r="AK132" s="3">
        <v>0</v>
      </c>
      <c r="AL132" s="4">
        <v>0</v>
      </c>
      <c r="AM132" s="3">
        <v>12.761111111111111</v>
      </c>
      <c r="AN132" s="3">
        <v>0</v>
      </c>
      <c r="AO132" s="4">
        <f>Table39[[#This Row],[Med Aide/Tech Hours Contract]]/Table39[[#This Row],[Med Aide/Tech Hours]]</f>
        <v>0</v>
      </c>
      <c r="AP132" s="1" t="s">
        <v>130</v>
      </c>
      <c r="AQ132" s="1">
        <v>5</v>
      </c>
    </row>
    <row r="133" spans="1:43" x14ac:dyDescent="0.2">
      <c r="A133" s="1" t="s">
        <v>352</v>
      </c>
      <c r="B133" s="1" t="s">
        <v>487</v>
      </c>
      <c r="C133" s="1" t="s">
        <v>830</v>
      </c>
      <c r="D133" s="1" t="s">
        <v>1006</v>
      </c>
      <c r="E133" s="3">
        <v>37.422222222222224</v>
      </c>
      <c r="F133" s="3">
        <f t="shared" si="8"/>
        <v>127.39444444444445</v>
      </c>
      <c r="G133" s="3">
        <f>SUM(Table39[[#This Row],[RN Hours Contract (W/ Admin, DON)]], Table39[[#This Row],[LPN Contract Hours (w/ Admin)]], Table39[[#This Row],[CNA/NA/Med Aide Contract Hours]])</f>
        <v>0</v>
      </c>
      <c r="H133" s="4">
        <f>Table39[[#This Row],[Total Contract Hours]]/Table39[[#This Row],[Total Hours Nurse Staffing]]</f>
        <v>0</v>
      </c>
      <c r="I133" s="3">
        <f>SUM(Table39[[#This Row],[RN Hours]], Table39[[#This Row],[RN Admin Hours]], Table39[[#This Row],[RN DON Hours]])</f>
        <v>39.836111111111109</v>
      </c>
      <c r="J133" s="3">
        <f t="shared" si="6"/>
        <v>0</v>
      </c>
      <c r="K133" s="4">
        <f>Table39[[#This Row],[RN Hours Contract (W/ Admin, DON)]]/Table39[[#This Row],[RN Hours (w/ Admin, DON)]]</f>
        <v>0</v>
      </c>
      <c r="L133" s="3">
        <v>34.133333333333333</v>
      </c>
      <c r="M133" s="3">
        <v>0</v>
      </c>
      <c r="N133" s="4">
        <f>Table39[[#This Row],[RN Hours Contract]]/Table39[[#This Row],[RN Hours]]</f>
        <v>0</v>
      </c>
      <c r="O133" s="3">
        <v>1.0361111111111112</v>
      </c>
      <c r="P133" s="3">
        <v>0</v>
      </c>
      <c r="Q133" s="4">
        <f>Table39[[#This Row],[RN Admin Hours Contract]]/Table39[[#This Row],[RN Admin Hours]]</f>
        <v>0</v>
      </c>
      <c r="R133" s="3">
        <v>4.666666666666667</v>
      </c>
      <c r="S133" s="3">
        <v>0</v>
      </c>
      <c r="T133" s="4">
        <f>Table39[[#This Row],[RN DON Hours Contract]]/Table39[[#This Row],[RN DON Hours]]</f>
        <v>0</v>
      </c>
      <c r="U133" s="3">
        <f>SUM(Table39[[#This Row],[LPN Hours]], Table39[[#This Row],[LPN Admin Hours]])</f>
        <v>11.930555555555555</v>
      </c>
      <c r="V133" s="3">
        <f>Table39[[#This Row],[LPN Hours Contract]]+Table39[[#This Row],[LPN Admin Hours Contract]]</f>
        <v>0</v>
      </c>
      <c r="W133" s="4">
        <f t="shared" si="7"/>
        <v>0</v>
      </c>
      <c r="X133" s="3">
        <v>7.947222222222222</v>
      </c>
      <c r="Y133" s="3">
        <v>0</v>
      </c>
      <c r="Z133" s="4">
        <f>Table39[[#This Row],[LPN Hours Contract]]/Table39[[#This Row],[LPN Hours]]</f>
        <v>0</v>
      </c>
      <c r="AA133" s="3">
        <v>3.9833333333333334</v>
      </c>
      <c r="AB133" s="3">
        <v>0</v>
      </c>
      <c r="AC133" s="4">
        <f>Table39[[#This Row],[LPN Admin Hours Contract]]/Table39[[#This Row],[LPN Admin Hours]]</f>
        <v>0</v>
      </c>
      <c r="AD133" s="3">
        <f>SUM(Table39[[#This Row],[CNA Hours]], Table39[[#This Row],[NA in Training Hours]], Table39[[#This Row],[Med Aide/Tech Hours]])</f>
        <v>75.62777777777778</v>
      </c>
      <c r="AE133" s="3">
        <f>SUM(Table39[[#This Row],[CNA Hours Contract]], Table39[[#This Row],[NA in Training Hours Contract]], Table39[[#This Row],[Med Aide/Tech Hours Contract]])</f>
        <v>0</v>
      </c>
      <c r="AF133" s="4">
        <f>Table39[[#This Row],[CNA/NA/Med Aide Contract Hours]]/Table39[[#This Row],[Total CNA, NA in Training, Med Aide/Tech Hours]]</f>
        <v>0</v>
      </c>
      <c r="AG133" s="3">
        <v>73.525000000000006</v>
      </c>
      <c r="AH133" s="3">
        <v>0</v>
      </c>
      <c r="AI133" s="4">
        <f>Table39[[#This Row],[CNA Hours Contract]]/Table39[[#This Row],[CNA Hours]]</f>
        <v>0</v>
      </c>
      <c r="AJ133" s="3">
        <v>1.5916666666666666</v>
      </c>
      <c r="AK133" s="3">
        <v>0</v>
      </c>
      <c r="AL133" s="4">
        <f>Table39[[#This Row],[NA in Training Hours Contract]]/Table39[[#This Row],[NA in Training Hours]]</f>
        <v>0</v>
      </c>
      <c r="AM133" s="3">
        <v>0.51111111111111107</v>
      </c>
      <c r="AN133" s="3">
        <v>0</v>
      </c>
      <c r="AO133" s="4">
        <f>Table39[[#This Row],[Med Aide/Tech Hours Contract]]/Table39[[#This Row],[Med Aide/Tech Hours]]</f>
        <v>0</v>
      </c>
      <c r="AP133" s="1" t="s">
        <v>131</v>
      </c>
      <c r="AQ133" s="1">
        <v>5</v>
      </c>
    </row>
    <row r="134" spans="1:43" x14ac:dyDescent="0.2">
      <c r="A134" s="1" t="s">
        <v>352</v>
      </c>
      <c r="B134" s="1" t="s">
        <v>488</v>
      </c>
      <c r="C134" s="1" t="s">
        <v>831</v>
      </c>
      <c r="D134" s="1" t="s">
        <v>957</v>
      </c>
      <c r="E134" s="3">
        <v>26.1</v>
      </c>
      <c r="F134" s="3">
        <f t="shared" si="8"/>
        <v>132.23611111111111</v>
      </c>
      <c r="G134" s="3">
        <f>SUM(Table39[[#This Row],[RN Hours Contract (W/ Admin, DON)]], Table39[[#This Row],[LPN Contract Hours (w/ Admin)]], Table39[[#This Row],[CNA/NA/Med Aide Contract Hours]])</f>
        <v>0</v>
      </c>
      <c r="H134" s="4">
        <f>Table39[[#This Row],[Total Contract Hours]]/Table39[[#This Row],[Total Hours Nurse Staffing]]</f>
        <v>0</v>
      </c>
      <c r="I134" s="3">
        <f>SUM(Table39[[#This Row],[RN Hours]], Table39[[#This Row],[RN Admin Hours]], Table39[[#This Row],[RN DON Hours]])</f>
        <v>41.62777777777778</v>
      </c>
      <c r="J134" s="3">
        <f t="shared" si="6"/>
        <v>0</v>
      </c>
      <c r="K134" s="4">
        <f>Table39[[#This Row],[RN Hours Contract (W/ Admin, DON)]]/Table39[[#This Row],[RN Hours (w/ Admin, DON)]]</f>
        <v>0</v>
      </c>
      <c r="L134" s="3">
        <v>33.00277777777778</v>
      </c>
      <c r="M134" s="3">
        <v>0</v>
      </c>
      <c r="N134" s="4">
        <f>Table39[[#This Row],[RN Hours Contract]]/Table39[[#This Row],[RN Hours]]</f>
        <v>0</v>
      </c>
      <c r="O134" s="3">
        <v>3.5583333333333331</v>
      </c>
      <c r="P134" s="3">
        <v>0</v>
      </c>
      <c r="Q134" s="4">
        <f>Table39[[#This Row],[RN Admin Hours Contract]]/Table39[[#This Row],[RN Admin Hours]]</f>
        <v>0</v>
      </c>
      <c r="R134" s="3">
        <v>5.0666666666666664</v>
      </c>
      <c r="S134" s="3">
        <v>0</v>
      </c>
      <c r="T134" s="4">
        <f>Table39[[#This Row],[RN DON Hours Contract]]/Table39[[#This Row],[RN DON Hours]]</f>
        <v>0</v>
      </c>
      <c r="U134" s="3">
        <f>SUM(Table39[[#This Row],[LPN Hours]], Table39[[#This Row],[LPN Admin Hours]])</f>
        <v>8.3888888888888893</v>
      </c>
      <c r="V134" s="3">
        <f>Table39[[#This Row],[LPN Hours Contract]]+Table39[[#This Row],[LPN Admin Hours Contract]]</f>
        <v>0</v>
      </c>
      <c r="W134" s="4">
        <f t="shared" si="7"/>
        <v>0</v>
      </c>
      <c r="X134" s="3">
        <v>8.3888888888888893</v>
      </c>
      <c r="Y134" s="3">
        <v>0</v>
      </c>
      <c r="Z134" s="4">
        <f>Table39[[#This Row],[LPN Hours Contract]]/Table39[[#This Row],[LPN Hours]]</f>
        <v>0</v>
      </c>
      <c r="AA134" s="3">
        <v>0</v>
      </c>
      <c r="AB134" s="3">
        <v>0</v>
      </c>
      <c r="AC134" s="4">
        <v>0</v>
      </c>
      <c r="AD134" s="3">
        <f>SUM(Table39[[#This Row],[CNA Hours]], Table39[[#This Row],[NA in Training Hours]], Table39[[#This Row],[Med Aide/Tech Hours]])</f>
        <v>82.219444444444449</v>
      </c>
      <c r="AE134" s="3">
        <f>SUM(Table39[[#This Row],[CNA Hours Contract]], Table39[[#This Row],[NA in Training Hours Contract]], Table39[[#This Row],[Med Aide/Tech Hours Contract]])</f>
        <v>0</v>
      </c>
      <c r="AF134" s="4">
        <f>Table39[[#This Row],[CNA/NA/Med Aide Contract Hours]]/Table39[[#This Row],[Total CNA, NA in Training, Med Aide/Tech Hours]]</f>
        <v>0</v>
      </c>
      <c r="AG134" s="3">
        <v>78.805555555555557</v>
      </c>
      <c r="AH134" s="3">
        <v>0</v>
      </c>
      <c r="AI134" s="4">
        <f>Table39[[#This Row],[CNA Hours Contract]]/Table39[[#This Row],[CNA Hours]]</f>
        <v>0</v>
      </c>
      <c r="AJ134" s="3">
        <v>0</v>
      </c>
      <c r="AK134" s="3">
        <v>0</v>
      </c>
      <c r="AL134" s="4">
        <v>0</v>
      </c>
      <c r="AM134" s="3">
        <v>3.4138888888888888</v>
      </c>
      <c r="AN134" s="3">
        <v>0</v>
      </c>
      <c r="AO134" s="4">
        <f>Table39[[#This Row],[Med Aide/Tech Hours Contract]]/Table39[[#This Row],[Med Aide/Tech Hours]]</f>
        <v>0</v>
      </c>
      <c r="AP134" s="1" t="s">
        <v>132</v>
      </c>
      <c r="AQ134" s="1">
        <v>5</v>
      </c>
    </row>
    <row r="135" spans="1:43" x14ac:dyDescent="0.2">
      <c r="A135" s="1" t="s">
        <v>352</v>
      </c>
      <c r="B135" s="1" t="s">
        <v>489</v>
      </c>
      <c r="C135" s="1" t="s">
        <v>745</v>
      </c>
      <c r="D135" s="1" t="s">
        <v>973</v>
      </c>
      <c r="E135" s="3">
        <v>170.35555555555555</v>
      </c>
      <c r="F135" s="3">
        <f t="shared" si="8"/>
        <v>899.63144444444447</v>
      </c>
      <c r="G135" s="3">
        <f>SUM(Table39[[#This Row],[RN Hours Contract (W/ Admin, DON)]], Table39[[#This Row],[LPN Contract Hours (w/ Admin)]], Table39[[#This Row],[CNA/NA/Med Aide Contract Hours]])</f>
        <v>0</v>
      </c>
      <c r="H135" s="4">
        <f>Table39[[#This Row],[Total Contract Hours]]/Table39[[#This Row],[Total Hours Nurse Staffing]]</f>
        <v>0</v>
      </c>
      <c r="I135" s="3">
        <f>SUM(Table39[[#This Row],[RN Hours]], Table39[[#This Row],[RN Admin Hours]], Table39[[#This Row],[RN DON Hours]])</f>
        <v>176.02499999999998</v>
      </c>
      <c r="J135" s="3">
        <f t="shared" si="6"/>
        <v>0</v>
      </c>
      <c r="K135" s="4">
        <f>Table39[[#This Row],[RN Hours Contract (W/ Admin, DON)]]/Table39[[#This Row],[RN Hours (w/ Admin, DON)]]</f>
        <v>0</v>
      </c>
      <c r="L135" s="3">
        <v>133.59444444444443</v>
      </c>
      <c r="M135" s="3">
        <v>0</v>
      </c>
      <c r="N135" s="4">
        <f>Table39[[#This Row],[RN Hours Contract]]/Table39[[#This Row],[RN Hours]]</f>
        <v>0</v>
      </c>
      <c r="O135" s="3">
        <v>37.18611111111111</v>
      </c>
      <c r="P135" s="3">
        <v>0</v>
      </c>
      <c r="Q135" s="4">
        <f>Table39[[#This Row],[RN Admin Hours Contract]]/Table39[[#This Row],[RN Admin Hours]]</f>
        <v>0</v>
      </c>
      <c r="R135" s="3">
        <v>5.2444444444444445</v>
      </c>
      <c r="S135" s="3">
        <v>0</v>
      </c>
      <c r="T135" s="4">
        <f>Table39[[#This Row],[RN DON Hours Contract]]/Table39[[#This Row],[RN DON Hours]]</f>
        <v>0</v>
      </c>
      <c r="U135" s="3">
        <f>SUM(Table39[[#This Row],[LPN Hours]], Table39[[#This Row],[LPN Admin Hours]])</f>
        <v>119.44722222222222</v>
      </c>
      <c r="V135" s="3">
        <f>Table39[[#This Row],[LPN Hours Contract]]+Table39[[#This Row],[LPN Admin Hours Contract]]</f>
        <v>0</v>
      </c>
      <c r="W135" s="4">
        <f t="shared" si="7"/>
        <v>0</v>
      </c>
      <c r="X135" s="3">
        <v>114.55833333333334</v>
      </c>
      <c r="Y135" s="3">
        <v>0</v>
      </c>
      <c r="Z135" s="4">
        <f>Table39[[#This Row],[LPN Hours Contract]]/Table39[[#This Row],[LPN Hours]]</f>
        <v>0</v>
      </c>
      <c r="AA135" s="3">
        <v>4.8888888888888893</v>
      </c>
      <c r="AB135" s="3">
        <v>0</v>
      </c>
      <c r="AC135" s="4">
        <f>Table39[[#This Row],[LPN Admin Hours Contract]]/Table39[[#This Row],[LPN Admin Hours]]</f>
        <v>0</v>
      </c>
      <c r="AD135" s="3">
        <f>SUM(Table39[[#This Row],[CNA Hours]], Table39[[#This Row],[NA in Training Hours]], Table39[[#This Row],[Med Aide/Tech Hours]])</f>
        <v>604.1592222222223</v>
      </c>
      <c r="AE135" s="3">
        <f>SUM(Table39[[#This Row],[CNA Hours Contract]], Table39[[#This Row],[NA in Training Hours Contract]], Table39[[#This Row],[Med Aide/Tech Hours Contract]])</f>
        <v>0</v>
      </c>
      <c r="AF135" s="4">
        <f>Table39[[#This Row],[CNA/NA/Med Aide Contract Hours]]/Table39[[#This Row],[Total CNA, NA in Training, Med Aide/Tech Hours]]</f>
        <v>0</v>
      </c>
      <c r="AG135" s="3">
        <v>394.11200000000002</v>
      </c>
      <c r="AH135" s="3">
        <v>0</v>
      </c>
      <c r="AI135" s="4">
        <f>Table39[[#This Row],[CNA Hours Contract]]/Table39[[#This Row],[CNA Hours]]</f>
        <v>0</v>
      </c>
      <c r="AJ135" s="3">
        <v>0</v>
      </c>
      <c r="AK135" s="3">
        <v>0</v>
      </c>
      <c r="AL135" s="4">
        <v>0</v>
      </c>
      <c r="AM135" s="3">
        <v>210.04722222222222</v>
      </c>
      <c r="AN135" s="3">
        <v>0</v>
      </c>
      <c r="AO135" s="4">
        <f>Table39[[#This Row],[Med Aide/Tech Hours Contract]]/Table39[[#This Row],[Med Aide/Tech Hours]]</f>
        <v>0</v>
      </c>
      <c r="AP135" s="1" t="s">
        <v>133</v>
      </c>
      <c r="AQ135" s="1">
        <v>5</v>
      </c>
    </row>
    <row r="136" spans="1:43" x14ac:dyDescent="0.2">
      <c r="A136" s="1" t="s">
        <v>352</v>
      </c>
      <c r="B136" s="1" t="s">
        <v>490</v>
      </c>
      <c r="C136" s="1" t="s">
        <v>832</v>
      </c>
      <c r="D136" s="1" t="s">
        <v>1003</v>
      </c>
      <c r="E136" s="3">
        <v>33.455555555555556</v>
      </c>
      <c r="F136" s="3">
        <f t="shared" si="8"/>
        <v>121.05000000000001</v>
      </c>
      <c r="G136" s="3">
        <f>SUM(Table39[[#This Row],[RN Hours Contract (W/ Admin, DON)]], Table39[[#This Row],[LPN Contract Hours (w/ Admin)]], Table39[[#This Row],[CNA/NA/Med Aide Contract Hours]])</f>
        <v>0</v>
      </c>
      <c r="H136" s="4">
        <f>Table39[[#This Row],[Total Contract Hours]]/Table39[[#This Row],[Total Hours Nurse Staffing]]</f>
        <v>0</v>
      </c>
      <c r="I136" s="3">
        <f>SUM(Table39[[#This Row],[RN Hours]], Table39[[#This Row],[RN Admin Hours]], Table39[[#This Row],[RN DON Hours]])</f>
        <v>50.372222222222227</v>
      </c>
      <c r="J136" s="3">
        <f t="shared" si="6"/>
        <v>0</v>
      </c>
      <c r="K136" s="4">
        <f>Table39[[#This Row],[RN Hours Contract (W/ Admin, DON)]]/Table39[[#This Row],[RN Hours (w/ Admin, DON)]]</f>
        <v>0</v>
      </c>
      <c r="L136" s="3">
        <v>32.875</v>
      </c>
      <c r="M136" s="3">
        <v>0</v>
      </c>
      <c r="N136" s="4">
        <f>Table39[[#This Row],[RN Hours Contract]]/Table39[[#This Row],[RN Hours]]</f>
        <v>0</v>
      </c>
      <c r="O136" s="3">
        <v>11.897222222222222</v>
      </c>
      <c r="P136" s="3">
        <v>0</v>
      </c>
      <c r="Q136" s="4">
        <f>Table39[[#This Row],[RN Admin Hours Contract]]/Table39[[#This Row],[RN Admin Hours]]</f>
        <v>0</v>
      </c>
      <c r="R136" s="3">
        <v>5.6</v>
      </c>
      <c r="S136" s="3">
        <v>0</v>
      </c>
      <c r="T136" s="4">
        <f>Table39[[#This Row],[RN DON Hours Contract]]/Table39[[#This Row],[RN DON Hours]]</f>
        <v>0</v>
      </c>
      <c r="U136" s="3">
        <f>SUM(Table39[[#This Row],[LPN Hours]], Table39[[#This Row],[LPN Admin Hours]])</f>
        <v>8.4111111111111114</v>
      </c>
      <c r="V136" s="3">
        <f>Table39[[#This Row],[LPN Hours Contract]]+Table39[[#This Row],[LPN Admin Hours Contract]]</f>
        <v>0</v>
      </c>
      <c r="W136" s="4">
        <f t="shared" si="7"/>
        <v>0</v>
      </c>
      <c r="X136" s="3">
        <v>8.4111111111111114</v>
      </c>
      <c r="Y136" s="3">
        <v>0</v>
      </c>
      <c r="Z136" s="4">
        <f>Table39[[#This Row],[LPN Hours Contract]]/Table39[[#This Row],[LPN Hours]]</f>
        <v>0</v>
      </c>
      <c r="AA136" s="3">
        <v>0</v>
      </c>
      <c r="AB136" s="3">
        <v>0</v>
      </c>
      <c r="AC136" s="4">
        <v>0</v>
      </c>
      <c r="AD136" s="3">
        <f>SUM(Table39[[#This Row],[CNA Hours]], Table39[[#This Row],[NA in Training Hours]], Table39[[#This Row],[Med Aide/Tech Hours]])</f>
        <v>62.266666666666666</v>
      </c>
      <c r="AE136" s="3">
        <f>SUM(Table39[[#This Row],[CNA Hours Contract]], Table39[[#This Row],[NA in Training Hours Contract]], Table39[[#This Row],[Med Aide/Tech Hours Contract]])</f>
        <v>0</v>
      </c>
      <c r="AF136" s="4">
        <f>Table39[[#This Row],[CNA/NA/Med Aide Contract Hours]]/Table39[[#This Row],[Total CNA, NA in Training, Med Aide/Tech Hours]]</f>
        <v>0</v>
      </c>
      <c r="AG136" s="3">
        <v>55.725000000000001</v>
      </c>
      <c r="AH136" s="3">
        <v>0</v>
      </c>
      <c r="AI136" s="4">
        <f>Table39[[#This Row],[CNA Hours Contract]]/Table39[[#This Row],[CNA Hours]]</f>
        <v>0</v>
      </c>
      <c r="AJ136" s="3">
        <v>6.541666666666667</v>
      </c>
      <c r="AK136" s="3">
        <v>0</v>
      </c>
      <c r="AL136" s="4">
        <f>Table39[[#This Row],[NA in Training Hours Contract]]/Table39[[#This Row],[NA in Training Hours]]</f>
        <v>0</v>
      </c>
      <c r="AM136" s="3">
        <v>0</v>
      </c>
      <c r="AN136" s="3">
        <v>0</v>
      </c>
      <c r="AO136" s="4">
        <v>0</v>
      </c>
      <c r="AP136" s="1" t="s">
        <v>134</v>
      </c>
      <c r="AQ136" s="1">
        <v>5</v>
      </c>
    </row>
    <row r="137" spans="1:43" x14ac:dyDescent="0.2">
      <c r="A137" s="1" t="s">
        <v>352</v>
      </c>
      <c r="B137" s="1" t="s">
        <v>491</v>
      </c>
      <c r="C137" s="1" t="s">
        <v>833</v>
      </c>
      <c r="D137" s="1" t="s">
        <v>981</v>
      </c>
      <c r="E137" s="3">
        <v>38.211111111111109</v>
      </c>
      <c r="F137" s="3">
        <f t="shared" si="8"/>
        <v>187.71966666666668</v>
      </c>
      <c r="G137" s="3">
        <f>SUM(Table39[[#This Row],[RN Hours Contract (W/ Admin, DON)]], Table39[[#This Row],[LPN Contract Hours (w/ Admin)]], Table39[[#This Row],[CNA/NA/Med Aide Contract Hours]])</f>
        <v>2.7111111111111112</v>
      </c>
      <c r="H137" s="4">
        <f>Table39[[#This Row],[Total Contract Hours]]/Table39[[#This Row],[Total Hours Nurse Staffing]]</f>
        <v>1.4442339256468125E-2</v>
      </c>
      <c r="I137" s="3">
        <f>SUM(Table39[[#This Row],[RN Hours]], Table39[[#This Row],[RN Admin Hours]], Table39[[#This Row],[RN DON Hours]])</f>
        <v>43.581000000000003</v>
      </c>
      <c r="J137" s="3">
        <f t="shared" si="6"/>
        <v>0.46388888888888891</v>
      </c>
      <c r="K137" s="4">
        <f>Table39[[#This Row],[RN Hours Contract (W/ Admin, DON)]]/Table39[[#This Row],[RN Hours (w/ Admin, DON)]]</f>
        <v>1.0644291982489821E-2</v>
      </c>
      <c r="L137" s="3">
        <v>38.292111111111112</v>
      </c>
      <c r="M137" s="3">
        <v>0.46388888888888891</v>
      </c>
      <c r="N137" s="4">
        <f>Table39[[#This Row],[RN Hours Contract]]/Table39[[#This Row],[RN Hours]]</f>
        <v>1.2114476727147164E-2</v>
      </c>
      <c r="O137" s="3">
        <v>0</v>
      </c>
      <c r="P137" s="3">
        <v>0</v>
      </c>
      <c r="Q137" s="4">
        <v>0</v>
      </c>
      <c r="R137" s="3">
        <v>5.2888888888888888</v>
      </c>
      <c r="S137" s="3">
        <v>0</v>
      </c>
      <c r="T137" s="4">
        <f>Table39[[#This Row],[RN DON Hours Contract]]/Table39[[#This Row],[RN DON Hours]]</f>
        <v>0</v>
      </c>
      <c r="U137" s="3">
        <f>SUM(Table39[[#This Row],[LPN Hours]], Table39[[#This Row],[LPN Admin Hours]])</f>
        <v>35.19188888888889</v>
      </c>
      <c r="V137" s="3">
        <f>Table39[[#This Row],[LPN Hours Contract]]+Table39[[#This Row],[LPN Admin Hours Contract]]</f>
        <v>0</v>
      </c>
      <c r="W137" s="4">
        <f t="shared" si="7"/>
        <v>0</v>
      </c>
      <c r="X137" s="3">
        <v>35.19188888888889</v>
      </c>
      <c r="Y137" s="3">
        <v>0</v>
      </c>
      <c r="Z137" s="4">
        <f>Table39[[#This Row],[LPN Hours Contract]]/Table39[[#This Row],[LPN Hours]]</f>
        <v>0</v>
      </c>
      <c r="AA137" s="3">
        <v>0</v>
      </c>
      <c r="AB137" s="3">
        <v>0</v>
      </c>
      <c r="AC137" s="4">
        <v>0</v>
      </c>
      <c r="AD137" s="3">
        <f>SUM(Table39[[#This Row],[CNA Hours]], Table39[[#This Row],[NA in Training Hours]], Table39[[#This Row],[Med Aide/Tech Hours]])</f>
        <v>108.94677777777777</v>
      </c>
      <c r="AE137" s="3">
        <f>SUM(Table39[[#This Row],[CNA Hours Contract]], Table39[[#This Row],[NA in Training Hours Contract]], Table39[[#This Row],[Med Aide/Tech Hours Contract]])</f>
        <v>2.2472222222222222</v>
      </c>
      <c r="AF137" s="4">
        <f>Table39[[#This Row],[CNA/NA/Med Aide Contract Hours]]/Table39[[#This Row],[Total CNA, NA in Training, Med Aide/Tech Hours]]</f>
        <v>2.0626789227359742E-2</v>
      </c>
      <c r="AG137" s="3">
        <v>108.94677777777777</v>
      </c>
      <c r="AH137" s="3">
        <v>2.2472222222222222</v>
      </c>
      <c r="AI137" s="4">
        <f>Table39[[#This Row],[CNA Hours Contract]]/Table39[[#This Row],[CNA Hours]]</f>
        <v>2.0626789227359742E-2</v>
      </c>
      <c r="AJ137" s="3">
        <v>0</v>
      </c>
      <c r="AK137" s="3">
        <v>0</v>
      </c>
      <c r="AL137" s="4">
        <v>0</v>
      </c>
      <c r="AM137" s="3">
        <v>0</v>
      </c>
      <c r="AN137" s="3">
        <v>0</v>
      </c>
      <c r="AO137" s="4">
        <v>0</v>
      </c>
      <c r="AP137" s="1" t="s">
        <v>135</v>
      </c>
      <c r="AQ137" s="1">
        <v>5</v>
      </c>
    </row>
    <row r="138" spans="1:43" x14ac:dyDescent="0.2">
      <c r="A138" s="1" t="s">
        <v>352</v>
      </c>
      <c r="B138" s="1" t="s">
        <v>492</v>
      </c>
      <c r="C138" s="1" t="s">
        <v>722</v>
      </c>
      <c r="D138" s="1" t="s">
        <v>970</v>
      </c>
      <c r="E138" s="3">
        <v>126.11111111111111</v>
      </c>
      <c r="F138" s="3">
        <f t="shared" si="8"/>
        <v>723.23333333333335</v>
      </c>
      <c r="G138" s="3">
        <f>SUM(Table39[[#This Row],[RN Hours Contract (W/ Admin, DON)]], Table39[[#This Row],[LPN Contract Hours (w/ Admin)]], Table39[[#This Row],[CNA/NA/Med Aide Contract Hours]])</f>
        <v>177.74722222222221</v>
      </c>
      <c r="H138" s="4">
        <f>Table39[[#This Row],[Total Contract Hours]]/Table39[[#This Row],[Total Hours Nurse Staffing]]</f>
        <v>0.24576746401192173</v>
      </c>
      <c r="I138" s="3">
        <f>SUM(Table39[[#This Row],[RN Hours]], Table39[[#This Row],[RN Admin Hours]], Table39[[#This Row],[RN DON Hours]])</f>
        <v>251.05555555555557</v>
      </c>
      <c r="J138" s="3">
        <f t="shared" si="6"/>
        <v>50.655555555555559</v>
      </c>
      <c r="K138" s="4">
        <f>Table39[[#This Row],[RN Hours Contract (W/ Admin, DON)]]/Table39[[#This Row],[RN Hours (w/ Admin, DON)]]</f>
        <v>0.20177030316441691</v>
      </c>
      <c r="L138" s="3">
        <v>186.28055555555557</v>
      </c>
      <c r="M138" s="3">
        <v>50.655555555555559</v>
      </c>
      <c r="N138" s="4">
        <f>Table39[[#This Row],[RN Hours Contract]]/Table39[[#This Row],[RN Hours]]</f>
        <v>0.27193152502945078</v>
      </c>
      <c r="O138" s="3">
        <v>59.31666666666667</v>
      </c>
      <c r="P138" s="3">
        <v>0</v>
      </c>
      <c r="Q138" s="4">
        <f>Table39[[#This Row],[RN Admin Hours Contract]]/Table39[[#This Row],[RN Admin Hours]]</f>
        <v>0</v>
      </c>
      <c r="R138" s="3">
        <v>5.458333333333333</v>
      </c>
      <c r="S138" s="3">
        <v>0</v>
      </c>
      <c r="T138" s="4">
        <f>Table39[[#This Row],[RN DON Hours Contract]]/Table39[[#This Row],[RN DON Hours]]</f>
        <v>0</v>
      </c>
      <c r="U138" s="3">
        <f>SUM(Table39[[#This Row],[LPN Hours]], Table39[[#This Row],[LPN Admin Hours]])</f>
        <v>98.777777777777771</v>
      </c>
      <c r="V138" s="3">
        <f>Table39[[#This Row],[LPN Hours Contract]]+Table39[[#This Row],[LPN Admin Hours Contract]]</f>
        <v>29.022222222222222</v>
      </c>
      <c r="W138" s="4">
        <f t="shared" si="7"/>
        <v>0.2938132733408324</v>
      </c>
      <c r="X138" s="3">
        <v>93.511111111111106</v>
      </c>
      <c r="Y138" s="3">
        <v>29.022222222222222</v>
      </c>
      <c r="Z138" s="4">
        <f>Table39[[#This Row],[LPN Hours Contract]]/Table39[[#This Row],[LPN Hours]]</f>
        <v>0.31036121673003803</v>
      </c>
      <c r="AA138" s="3">
        <v>5.2666666666666666</v>
      </c>
      <c r="AB138" s="3">
        <v>0</v>
      </c>
      <c r="AC138" s="4">
        <f>Table39[[#This Row],[LPN Admin Hours Contract]]/Table39[[#This Row],[LPN Admin Hours]]</f>
        <v>0</v>
      </c>
      <c r="AD138" s="3">
        <f>SUM(Table39[[#This Row],[CNA Hours]], Table39[[#This Row],[NA in Training Hours]], Table39[[#This Row],[Med Aide/Tech Hours]])</f>
        <v>373.40000000000003</v>
      </c>
      <c r="AE138" s="3">
        <f>SUM(Table39[[#This Row],[CNA Hours Contract]], Table39[[#This Row],[NA in Training Hours Contract]], Table39[[#This Row],[Med Aide/Tech Hours Contract]])</f>
        <v>98.069444444444443</v>
      </c>
      <c r="AF138" s="4">
        <f>Table39[[#This Row],[CNA/NA/Med Aide Contract Hours]]/Table39[[#This Row],[Total CNA, NA in Training, Med Aide/Tech Hours]]</f>
        <v>0.26263911206332202</v>
      </c>
      <c r="AG138" s="3">
        <v>323.15555555555557</v>
      </c>
      <c r="AH138" s="3">
        <v>98.069444444444443</v>
      </c>
      <c r="AI138" s="4">
        <f>Table39[[#This Row],[CNA Hours Contract]]/Table39[[#This Row],[CNA Hours]]</f>
        <v>0.30347441892449456</v>
      </c>
      <c r="AJ138" s="3">
        <v>2.2055555555555557</v>
      </c>
      <c r="AK138" s="3">
        <v>0</v>
      </c>
      <c r="AL138" s="4">
        <f>Table39[[#This Row],[NA in Training Hours Contract]]/Table39[[#This Row],[NA in Training Hours]]</f>
        <v>0</v>
      </c>
      <c r="AM138" s="3">
        <v>48.038888888888891</v>
      </c>
      <c r="AN138" s="3">
        <v>0</v>
      </c>
      <c r="AO138" s="4">
        <f>Table39[[#This Row],[Med Aide/Tech Hours Contract]]/Table39[[#This Row],[Med Aide/Tech Hours]]</f>
        <v>0</v>
      </c>
      <c r="AP138" s="1" t="s">
        <v>136</v>
      </c>
      <c r="AQ138" s="1">
        <v>5</v>
      </c>
    </row>
    <row r="139" spans="1:43" x14ac:dyDescent="0.2">
      <c r="A139" s="1" t="s">
        <v>352</v>
      </c>
      <c r="B139" s="1" t="s">
        <v>493</v>
      </c>
      <c r="C139" s="1" t="s">
        <v>802</v>
      </c>
      <c r="D139" s="1" t="s">
        <v>973</v>
      </c>
      <c r="E139" s="3">
        <v>97.233333333333334</v>
      </c>
      <c r="F139" s="3">
        <f t="shared" si="8"/>
        <v>498.52400000000006</v>
      </c>
      <c r="G139" s="3">
        <f>SUM(Table39[[#This Row],[RN Hours Contract (W/ Admin, DON)]], Table39[[#This Row],[LPN Contract Hours (w/ Admin)]], Table39[[#This Row],[CNA/NA/Med Aide Contract Hours]])</f>
        <v>10.209</v>
      </c>
      <c r="H139" s="4">
        <f>Table39[[#This Row],[Total Contract Hours]]/Table39[[#This Row],[Total Hours Nurse Staffing]]</f>
        <v>2.0478452391459585E-2</v>
      </c>
      <c r="I139" s="3">
        <f>SUM(Table39[[#This Row],[RN Hours]], Table39[[#This Row],[RN Admin Hours]], Table39[[#This Row],[RN DON Hours]])</f>
        <v>137.62333333333333</v>
      </c>
      <c r="J139" s="3">
        <f t="shared" si="6"/>
        <v>9.166666666666666E-2</v>
      </c>
      <c r="K139" s="4">
        <f>Table39[[#This Row],[RN Hours Contract (W/ Admin, DON)]]/Table39[[#This Row],[RN Hours (w/ Admin, DON)]]</f>
        <v>6.6606922275776876E-4</v>
      </c>
      <c r="L139" s="3">
        <v>107.55388888888889</v>
      </c>
      <c r="M139" s="3">
        <v>9.166666666666666E-2</v>
      </c>
      <c r="N139" s="4">
        <f>Table39[[#This Row],[RN Hours Contract]]/Table39[[#This Row],[RN Hours]]</f>
        <v>8.5228593418286435E-4</v>
      </c>
      <c r="O139" s="3">
        <v>24.647222222222222</v>
      </c>
      <c r="P139" s="3">
        <v>0</v>
      </c>
      <c r="Q139" s="4">
        <f>Table39[[#This Row],[RN Admin Hours Contract]]/Table39[[#This Row],[RN Admin Hours]]</f>
        <v>0</v>
      </c>
      <c r="R139" s="3">
        <v>5.4222222222222225</v>
      </c>
      <c r="S139" s="3">
        <v>0</v>
      </c>
      <c r="T139" s="4">
        <f>Table39[[#This Row],[RN DON Hours Contract]]/Table39[[#This Row],[RN DON Hours]]</f>
        <v>0</v>
      </c>
      <c r="U139" s="3">
        <f>SUM(Table39[[#This Row],[LPN Hours]], Table39[[#This Row],[LPN Admin Hours]])</f>
        <v>86.416666666666671</v>
      </c>
      <c r="V139" s="3">
        <f>Table39[[#This Row],[LPN Hours Contract]]+Table39[[#This Row],[LPN Admin Hours Contract]]</f>
        <v>2.3805555555555555</v>
      </c>
      <c r="W139" s="4">
        <f t="shared" si="7"/>
        <v>2.7547412407585983E-2</v>
      </c>
      <c r="X139" s="3">
        <v>86.416666666666671</v>
      </c>
      <c r="Y139" s="3">
        <v>2.3805555555555555</v>
      </c>
      <c r="Z139" s="4">
        <f>Table39[[#This Row],[LPN Hours Contract]]/Table39[[#This Row],[LPN Hours]]</f>
        <v>2.7547412407585983E-2</v>
      </c>
      <c r="AA139" s="3">
        <v>0</v>
      </c>
      <c r="AB139" s="3">
        <v>0</v>
      </c>
      <c r="AC139" s="4">
        <v>0</v>
      </c>
      <c r="AD139" s="3">
        <f>SUM(Table39[[#This Row],[CNA Hours]], Table39[[#This Row],[NA in Training Hours]], Table39[[#This Row],[Med Aide/Tech Hours]])</f>
        <v>274.48400000000004</v>
      </c>
      <c r="AE139" s="3">
        <f>SUM(Table39[[#This Row],[CNA Hours Contract]], Table39[[#This Row],[NA in Training Hours Contract]], Table39[[#This Row],[Med Aide/Tech Hours Contract]])</f>
        <v>7.7367777777777773</v>
      </c>
      <c r="AF139" s="4">
        <f>Table39[[#This Row],[CNA/NA/Med Aide Contract Hours]]/Table39[[#This Row],[Total CNA, NA in Training, Med Aide/Tech Hours]]</f>
        <v>2.8186625733295115E-2</v>
      </c>
      <c r="AG139" s="3">
        <v>238.41733333333335</v>
      </c>
      <c r="AH139" s="3">
        <v>7.7367777777777773</v>
      </c>
      <c r="AI139" s="4">
        <f>Table39[[#This Row],[CNA Hours Contract]]/Table39[[#This Row],[CNA Hours]]</f>
        <v>3.2450567538900042E-2</v>
      </c>
      <c r="AJ139" s="3">
        <v>0</v>
      </c>
      <c r="AK139" s="3">
        <v>0</v>
      </c>
      <c r="AL139" s="4">
        <v>0</v>
      </c>
      <c r="AM139" s="3">
        <v>36.06666666666667</v>
      </c>
      <c r="AN139" s="3">
        <v>0</v>
      </c>
      <c r="AO139" s="4">
        <f>Table39[[#This Row],[Med Aide/Tech Hours Contract]]/Table39[[#This Row],[Med Aide/Tech Hours]]</f>
        <v>0</v>
      </c>
      <c r="AP139" s="1" t="s">
        <v>137</v>
      </c>
      <c r="AQ139" s="1">
        <v>5</v>
      </c>
    </row>
    <row r="140" spans="1:43" x14ac:dyDescent="0.2">
      <c r="A140" s="1" t="s">
        <v>352</v>
      </c>
      <c r="B140" s="1" t="s">
        <v>494</v>
      </c>
      <c r="C140" s="1" t="s">
        <v>742</v>
      </c>
      <c r="D140" s="1" t="s">
        <v>971</v>
      </c>
      <c r="E140" s="3">
        <v>56.911111111111111</v>
      </c>
      <c r="F140" s="3">
        <f t="shared" si="8"/>
        <v>349.44533333333334</v>
      </c>
      <c r="G140" s="3">
        <f>SUM(Table39[[#This Row],[RN Hours Contract (W/ Admin, DON)]], Table39[[#This Row],[LPN Contract Hours (w/ Admin)]], Table39[[#This Row],[CNA/NA/Med Aide Contract Hours]])</f>
        <v>31.867111111111111</v>
      </c>
      <c r="H140" s="4">
        <f>Table39[[#This Row],[Total Contract Hours]]/Table39[[#This Row],[Total Hours Nurse Staffing]]</f>
        <v>9.1193408729007996E-2</v>
      </c>
      <c r="I140" s="3">
        <f>SUM(Table39[[#This Row],[RN Hours]], Table39[[#This Row],[RN Admin Hours]], Table39[[#This Row],[RN DON Hours]])</f>
        <v>80.075777777777773</v>
      </c>
      <c r="J140" s="3">
        <f t="shared" si="6"/>
        <v>4.9016666666666673</v>
      </c>
      <c r="K140" s="4">
        <f>Table39[[#This Row],[RN Hours Contract (W/ Admin, DON)]]/Table39[[#This Row],[RN Hours (w/ Admin, DON)]]</f>
        <v>6.1212851160428607E-2</v>
      </c>
      <c r="L140" s="3">
        <v>55.332666666666661</v>
      </c>
      <c r="M140" s="3">
        <v>2.6966666666666663</v>
      </c>
      <c r="N140" s="4">
        <f>Table39[[#This Row],[RN Hours Contract]]/Table39[[#This Row],[RN Hours]]</f>
        <v>4.8735526934059442E-2</v>
      </c>
      <c r="O140" s="3">
        <v>20.954777777777775</v>
      </c>
      <c r="P140" s="3">
        <v>0</v>
      </c>
      <c r="Q140" s="4">
        <f>Table39[[#This Row],[RN Admin Hours Contract]]/Table39[[#This Row],[RN Admin Hours]]</f>
        <v>0</v>
      </c>
      <c r="R140" s="3">
        <v>3.7883333333333344</v>
      </c>
      <c r="S140" s="3">
        <v>2.205000000000001</v>
      </c>
      <c r="T140" s="4">
        <f>Table39[[#This Row],[RN DON Hours Contract]]/Table39[[#This Row],[RN DON Hours]]</f>
        <v>0.58205015398152227</v>
      </c>
      <c r="U140" s="3">
        <f>SUM(Table39[[#This Row],[LPN Hours]], Table39[[#This Row],[LPN Admin Hours]])</f>
        <v>76.821777777777783</v>
      </c>
      <c r="V140" s="3">
        <f>Table39[[#This Row],[LPN Hours Contract]]+Table39[[#This Row],[LPN Admin Hours Contract]]</f>
        <v>6.1513333333333335</v>
      </c>
      <c r="W140" s="4">
        <f t="shared" si="7"/>
        <v>8.0072780287997039E-2</v>
      </c>
      <c r="X140" s="3">
        <v>61.738444444444447</v>
      </c>
      <c r="Y140" s="3">
        <v>6.1513333333333335</v>
      </c>
      <c r="Z140" s="4">
        <f>Table39[[#This Row],[LPN Hours Contract]]/Table39[[#This Row],[LPN Hours]]</f>
        <v>9.9635379360240153E-2</v>
      </c>
      <c r="AA140" s="3">
        <v>15.083333333333334</v>
      </c>
      <c r="AB140" s="3">
        <v>0</v>
      </c>
      <c r="AC140" s="4">
        <f>Table39[[#This Row],[LPN Admin Hours Contract]]/Table39[[#This Row],[LPN Admin Hours]]</f>
        <v>0</v>
      </c>
      <c r="AD140" s="3">
        <f>SUM(Table39[[#This Row],[CNA Hours]], Table39[[#This Row],[NA in Training Hours]], Table39[[#This Row],[Med Aide/Tech Hours]])</f>
        <v>192.54777777777781</v>
      </c>
      <c r="AE140" s="3">
        <f>SUM(Table39[[#This Row],[CNA Hours Contract]], Table39[[#This Row],[NA in Training Hours Contract]], Table39[[#This Row],[Med Aide/Tech Hours Contract]])</f>
        <v>20.81411111111111</v>
      </c>
      <c r="AF140" s="4">
        <f>Table39[[#This Row],[CNA/NA/Med Aide Contract Hours]]/Table39[[#This Row],[Total CNA, NA in Training, Med Aide/Tech Hours]]</f>
        <v>0.10809842290225223</v>
      </c>
      <c r="AG140" s="3">
        <v>139.03444444444446</v>
      </c>
      <c r="AH140" s="3">
        <v>20.81411111111111</v>
      </c>
      <c r="AI140" s="4">
        <f>Table39[[#This Row],[CNA Hours Contract]]/Table39[[#This Row],[CNA Hours]]</f>
        <v>0.14970470946448119</v>
      </c>
      <c r="AJ140" s="3">
        <v>9.0022222222222243</v>
      </c>
      <c r="AK140" s="3">
        <v>0</v>
      </c>
      <c r="AL140" s="4">
        <f>Table39[[#This Row],[NA in Training Hours Contract]]/Table39[[#This Row],[NA in Training Hours]]</f>
        <v>0</v>
      </c>
      <c r="AM140" s="3">
        <v>44.511111111111127</v>
      </c>
      <c r="AN140" s="3">
        <v>0</v>
      </c>
      <c r="AO140" s="4">
        <f>Table39[[#This Row],[Med Aide/Tech Hours Contract]]/Table39[[#This Row],[Med Aide/Tech Hours]]</f>
        <v>0</v>
      </c>
      <c r="AP140" s="1" t="s">
        <v>138</v>
      </c>
      <c r="AQ140" s="1">
        <v>5</v>
      </c>
    </row>
    <row r="141" spans="1:43" x14ac:dyDescent="0.2">
      <c r="A141" s="1" t="s">
        <v>352</v>
      </c>
      <c r="B141" s="1" t="s">
        <v>495</v>
      </c>
      <c r="C141" s="1" t="s">
        <v>834</v>
      </c>
      <c r="D141" s="1" t="s">
        <v>954</v>
      </c>
      <c r="E141" s="3">
        <v>38.4</v>
      </c>
      <c r="F141" s="3">
        <f t="shared" si="8"/>
        <v>181.9411111111111</v>
      </c>
      <c r="G141" s="3">
        <f>SUM(Table39[[#This Row],[RN Hours Contract (W/ Admin, DON)]], Table39[[#This Row],[LPN Contract Hours (w/ Admin)]], Table39[[#This Row],[CNA/NA/Med Aide Contract Hours]])</f>
        <v>0</v>
      </c>
      <c r="H141" s="4">
        <f>Table39[[#This Row],[Total Contract Hours]]/Table39[[#This Row],[Total Hours Nurse Staffing]]</f>
        <v>0</v>
      </c>
      <c r="I141" s="3">
        <f>SUM(Table39[[#This Row],[RN Hours]], Table39[[#This Row],[RN Admin Hours]], Table39[[#This Row],[RN DON Hours]])</f>
        <v>23.22</v>
      </c>
      <c r="J141" s="3">
        <f t="shared" si="6"/>
        <v>0</v>
      </c>
      <c r="K141" s="4">
        <f>Table39[[#This Row],[RN Hours Contract (W/ Admin, DON)]]/Table39[[#This Row],[RN Hours (w/ Admin, DON)]]</f>
        <v>0</v>
      </c>
      <c r="L141" s="3">
        <v>11.858888888888888</v>
      </c>
      <c r="M141" s="3">
        <v>0</v>
      </c>
      <c r="N141" s="4">
        <f>Table39[[#This Row],[RN Hours Contract]]/Table39[[#This Row],[RN Hours]]</f>
        <v>0</v>
      </c>
      <c r="O141" s="3">
        <v>6.7455555555555557</v>
      </c>
      <c r="P141" s="3">
        <v>0</v>
      </c>
      <c r="Q141" s="4">
        <f>Table39[[#This Row],[RN Admin Hours Contract]]/Table39[[#This Row],[RN Admin Hours]]</f>
        <v>0</v>
      </c>
      <c r="R141" s="3">
        <v>4.6155555555555576</v>
      </c>
      <c r="S141" s="3">
        <v>0</v>
      </c>
      <c r="T141" s="4">
        <f>Table39[[#This Row],[RN DON Hours Contract]]/Table39[[#This Row],[RN DON Hours]]</f>
        <v>0</v>
      </c>
      <c r="U141" s="3">
        <f>SUM(Table39[[#This Row],[LPN Hours]], Table39[[#This Row],[LPN Admin Hours]])</f>
        <v>25.196666666666665</v>
      </c>
      <c r="V141" s="3">
        <f>Table39[[#This Row],[LPN Hours Contract]]+Table39[[#This Row],[LPN Admin Hours Contract]]</f>
        <v>0</v>
      </c>
      <c r="W141" s="4">
        <f t="shared" si="7"/>
        <v>0</v>
      </c>
      <c r="X141" s="3">
        <v>25.196666666666665</v>
      </c>
      <c r="Y141" s="3">
        <v>0</v>
      </c>
      <c r="Z141" s="4">
        <f>Table39[[#This Row],[LPN Hours Contract]]/Table39[[#This Row],[LPN Hours]]</f>
        <v>0</v>
      </c>
      <c r="AA141" s="3">
        <v>0</v>
      </c>
      <c r="AB141" s="3">
        <v>0</v>
      </c>
      <c r="AC141" s="4">
        <v>0</v>
      </c>
      <c r="AD141" s="3">
        <f>SUM(Table39[[#This Row],[CNA Hours]], Table39[[#This Row],[NA in Training Hours]], Table39[[#This Row],[Med Aide/Tech Hours]])</f>
        <v>133.52444444444444</v>
      </c>
      <c r="AE141" s="3">
        <f>SUM(Table39[[#This Row],[CNA Hours Contract]], Table39[[#This Row],[NA in Training Hours Contract]], Table39[[#This Row],[Med Aide/Tech Hours Contract]])</f>
        <v>0</v>
      </c>
      <c r="AF141" s="4">
        <f>Table39[[#This Row],[CNA/NA/Med Aide Contract Hours]]/Table39[[#This Row],[Total CNA, NA in Training, Med Aide/Tech Hours]]</f>
        <v>0</v>
      </c>
      <c r="AG141" s="3">
        <v>92.914444444444442</v>
      </c>
      <c r="AH141" s="3">
        <v>0</v>
      </c>
      <c r="AI141" s="4">
        <f>Table39[[#This Row],[CNA Hours Contract]]/Table39[[#This Row],[CNA Hours]]</f>
        <v>0</v>
      </c>
      <c r="AJ141" s="3">
        <v>3.9711111111111119</v>
      </c>
      <c r="AK141" s="3">
        <v>0</v>
      </c>
      <c r="AL141" s="4">
        <f>Table39[[#This Row],[NA in Training Hours Contract]]/Table39[[#This Row],[NA in Training Hours]]</f>
        <v>0</v>
      </c>
      <c r="AM141" s="3">
        <v>36.638888888888886</v>
      </c>
      <c r="AN141" s="3">
        <v>0</v>
      </c>
      <c r="AO141" s="4">
        <f>Table39[[#This Row],[Med Aide/Tech Hours Contract]]/Table39[[#This Row],[Med Aide/Tech Hours]]</f>
        <v>0</v>
      </c>
      <c r="AP141" s="1" t="s">
        <v>139</v>
      </c>
      <c r="AQ141" s="1">
        <v>5</v>
      </c>
    </row>
    <row r="142" spans="1:43" x14ac:dyDescent="0.2">
      <c r="A142" s="1" t="s">
        <v>352</v>
      </c>
      <c r="B142" s="1" t="s">
        <v>496</v>
      </c>
      <c r="C142" s="1" t="s">
        <v>835</v>
      </c>
      <c r="D142" s="1" t="s">
        <v>953</v>
      </c>
      <c r="E142" s="3">
        <v>29.655555555555555</v>
      </c>
      <c r="F142" s="3">
        <f t="shared" si="8"/>
        <v>101.60833333333333</v>
      </c>
      <c r="G142" s="3">
        <f>SUM(Table39[[#This Row],[RN Hours Contract (W/ Admin, DON)]], Table39[[#This Row],[LPN Contract Hours (w/ Admin)]], Table39[[#This Row],[CNA/NA/Med Aide Contract Hours]])</f>
        <v>0</v>
      </c>
      <c r="H142" s="4">
        <f>Table39[[#This Row],[Total Contract Hours]]/Table39[[#This Row],[Total Hours Nurse Staffing]]</f>
        <v>0</v>
      </c>
      <c r="I142" s="3">
        <f>SUM(Table39[[#This Row],[RN Hours]], Table39[[#This Row],[RN Admin Hours]], Table39[[#This Row],[RN DON Hours]])</f>
        <v>23.756333333333334</v>
      </c>
      <c r="J142" s="3">
        <f t="shared" si="6"/>
        <v>0</v>
      </c>
      <c r="K142" s="4">
        <f>Table39[[#This Row],[RN Hours Contract (W/ Admin, DON)]]/Table39[[#This Row],[RN Hours (w/ Admin, DON)]]</f>
        <v>0</v>
      </c>
      <c r="L142" s="3">
        <v>16.076111111111111</v>
      </c>
      <c r="M142" s="3">
        <v>0</v>
      </c>
      <c r="N142" s="4">
        <f>Table39[[#This Row],[RN Hours Contract]]/Table39[[#This Row],[RN Hours]]</f>
        <v>0</v>
      </c>
      <c r="O142" s="3">
        <v>2.7913333333333328</v>
      </c>
      <c r="P142" s="3">
        <v>0</v>
      </c>
      <c r="Q142" s="4">
        <f>Table39[[#This Row],[RN Admin Hours Contract]]/Table39[[#This Row],[RN Admin Hours]]</f>
        <v>0</v>
      </c>
      <c r="R142" s="3">
        <v>4.8888888888888893</v>
      </c>
      <c r="S142" s="3">
        <v>0</v>
      </c>
      <c r="T142" s="4">
        <f>Table39[[#This Row],[RN DON Hours Contract]]/Table39[[#This Row],[RN DON Hours]]</f>
        <v>0</v>
      </c>
      <c r="U142" s="3">
        <f>SUM(Table39[[#This Row],[LPN Hours]], Table39[[#This Row],[LPN Admin Hours]])</f>
        <v>12.788333333333334</v>
      </c>
      <c r="V142" s="3">
        <f>Table39[[#This Row],[LPN Hours Contract]]+Table39[[#This Row],[LPN Admin Hours Contract]]</f>
        <v>0</v>
      </c>
      <c r="W142" s="4">
        <f t="shared" si="7"/>
        <v>0</v>
      </c>
      <c r="X142" s="3">
        <v>12.788333333333334</v>
      </c>
      <c r="Y142" s="3">
        <v>0</v>
      </c>
      <c r="Z142" s="4">
        <f>Table39[[#This Row],[LPN Hours Contract]]/Table39[[#This Row],[LPN Hours]]</f>
        <v>0</v>
      </c>
      <c r="AA142" s="3">
        <v>0</v>
      </c>
      <c r="AB142" s="3">
        <v>0</v>
      </c>
      <c r="AC142" s="4">
        <v>0</v>
      </c>
      <c r="AD142" s="3">
        <f>SUM(Table39[[#This Row],[CNA Hours]], Table39[[#This Row],[NA in Training Hours]], Table39[[#This Row],[Med Aide/Tech Hours]])</f>
        <v>65.063666666666663</v>
      </c>
      <c r="AE142" s="3">
        <f>SUM(Table39[[#This Row],[CNA Hours Contract]], Table39[[#This Row],[NA in Training Hours Contract]], Table39[[#This Row],[Med Aide/Tech Hours Contract]])</f>
        <v>0</v>
      </c>
      <c r="AF142" s="4">
        <f>Table39[[#This Row],[CNA/NA/Med Aide Contract Hours]]/Table39[[#This Row],[Total CNA, NA in Training, Med Aide/Tech Hours]]</f>
        <v>0</v>
      </c>
      <c r="AG142" s="3">
        <v>57.413666666666664</v>
      </c>
      <c r="AH142" s="3">
        <v>0</v>
      </c>
      <c r="AI142" s="4">
        <f>Table39[[#This Row],[CNA Hours Contract]]/Table39[[#This Row],[CNA Hours]]</f>
        <v>0</v>
      </c>
      <c r="AJ142" s="3">
        <v>0</v>
      </c>
      <c r="AK142" s="3">
        <v>0</v>
      </c>
      <c r="AL142" s="4">
        <v>0</v>
      </c>
      <c r="AM142" s="3">
        <v>7.6500000000000012</v>
      </c>
      <c r="AN142" s="3">
        <v>0</v>
      </c>
      <c r="AO142" s="4">
        <f>Table39[[#This Row],[Med Aide/Tech Hours Contract]]/Table39[[#This Row],[Med Aide/Tech Hours]]</f>
        <v>0</v>
      </c>
      <c r="AP142" s="1" t="s">
        <v>140</v>
      </c>
      <c r="AQ142" s="1">
        <v>5</v>
      </c>
    </row>
    <row r="143" spans="1:43" x14ac:dyDescent="0.2">
      <c r="A143" s="1" t="s">
        <v>352</v>
      </c>
      <c r="B143" s="1" t="s">
        <v>497</v>
      </c>
      <c r="C143" s="1" t="s">
        <v>836</v>
      </c>
      <c r="D143" s="1" t="s">
        <v>1007</v>
      </c>
      <c r="E143" s="3">
        <v>32.277777777777779</v>
      </c>
      <c r="F143" s="3">
        <f t="shared" si="8"/>
        <v>181.7166666666667</v>
      </c>
      <c r="G143" s="3">
        <f>SUM(Table39[[#This Row],[RN Hours Contract (W/ Admin, DON)]], Table39[[#This Row],[LPN Contract Hours (w/ Admin)]], Table39[[#This Row],[CNA/NA/Med Aide Contract Hours]])</f>
        <v>0</v>
      </c>
      <c r="H143" s="4">
        <f>Table39[[#This Row],[Total Contract Hours]]/Table39[[#This Row],[Total Hours Nurse Staffing]]</f>
        <v>0</v>
      </c>
      <c r="I143" s="3">
        <f>SUM(Table39[[#This Row],[RN Hours]], Table39[[#This Row],[RN Admin Hours]], Table39[[#This Row],[RN DON Hours]])</f>
        <v>55.530555555555559</v>
      </c>
      <c r="J143" s="3">
        <f t="shared" si="6"/>
        <v>0</v>
      </c>
      <c r="K143" s="4">
        <f>Table39[[#This Row],[RN Hours Contract (W/ Admin, DON)]]/Table39[[#This Row],[RN Hours (w/ Admin, DON)]]</f>
        <v>0</v>
      </c>
      <c r="L143" s="3">
        <v>44.119444444444447</v>
      </c>
      <c r="M143" s="3">
        <v>0</v>
      </c>
      <c r="N143" s="4">
        <f>Table39[[#This Row],[RN Hours Contract]]/Table39[[#This Row],[RN Hours]]</f>
        <v>0</v>
      </c>
      <c r="O143" s="3">
        <v>5.3666666666666663</v>
      </c>
      <c r="P143" s="3">
        <v>0</v>
      </c>
      <c r="Q143" s="4">
        <f>Table39[[#This Row],[RN Admin Hours Contract]]/Table39[[#This Row],[RN Admin Hours]]</f>
        <v>0</v>
      </c>
      <c r="R143" s="3">
        <v>6.0444444444444443</v>
      </c>
      <c r="S143" s="3">
        <v>0</v>
      </c>
      <c r="T143" s="4">
        <f>Table39[[#This Row],[RN DON Hours Contract]]/Table39[[#This Row],[RN DON Hours]]</f>
        <v>0</v>
      </c>
      <c r="U143" s="3">
        <f>SUM(Table39[[#This Row],[LPN Hours]], Table39[[#This Row],[LPN Admin Hours]])</f>
        <v>17.519444444444446</v>
      </c>
      <c r="V143" s="3">
        <f>Table39[[#This Row],[LPN Hours Contract]]+Table39[[#This Row],[LPN Admin Hours Contract]]</f>
        <v>0</v>
      </c>
      <c r="W143" s="4">
        <f t="shared" si="7"/>
        <v>0</v>
      </c>
      <c r="X143" s="3">
        <v>17.519444444444446</v>
      </c>
      <c r="Y143" s="3">
        <v>0</v>
      </c>
      <c r="Z143" s="4">
        <f>Table39[[#This Row],[LPN Hours Contract]]/Table39[[#This Row],[LPN Hours]]</f>
        <v>0</v>
      </c>
      <c r="AA143" s="3">
        <v>0</v>
      </c>
      <c r="AB143" s="3">
        <v>0</v>
      </c>
      <c r="AC143" s="4">
        <v>0</v>
      </c>
      <c r="AD143" s="3">
        <f>SUM(Table39[[#This Row],[CNA Hours]], Table39[[#This Row],[NA in Training Hours]], Table39[[#This Row],[Med Aide/Tech Hours]])</f>
        <v>108.66666666666667</v>
      </c>
      <c r="AE143" s="3">
        <f>SUM(Table39[[#This Row],[CNA Hours Contract]], Table39[[#This Row],[NA in Training Hours Contract]], Table39[[#This Row],[Med Aide/Tech Hours Contract]])</f>
        <v>0</v>
      </c>
      <c r="AF143" s="4">
        <f>Table39[[#This Row],[CNA/NA/Med Aide Contract Hours]]/Table39[[#This Row],[Total CNA, NA in Training, Med Aide/Tech Hours]]</f>
        <v>0</v>
      </c>
      <c r="AG143" s="3">
        <v>108.66666666666667</v>
      </c>
      <c r="AH143" s="3">
        <v>0</v>
      </c>
      <c r="AI143" s="4">
        <f>Table39[[#This Row],[CNA Hours Contract]]/Table39[[#This Row],[CNA Hours]]</f>
        <v>0</v>
      </c>
      <c r="AJ143" s="3">
        <v>0</v>
      </c>
      <c r="AK143" s="3">
        <v>0</v>
      </c>
      <c r="AL143" s="4">
        <v>0</v>
      </c>
      <c r="AM143" s="3">
        <v>0</v>
      </c>
      <c r="AN143" s="3">
        <v>0</v>
      </c>
      <c r="AO143" s="4">
        <v>0</v>
      </c>
      <c r="AP143" s="1" t="s">
        <v>141</v>
      </c>
      <c r="AQ143" s="1">
        <v>5</v>
      </c>
    </row>
    <row r="144" spans="1:43" x14ac:dyDescent="0.2">
      <c r="A144" s="1" t="s">
        <v>352</v>
      </c>
      <c r="B144" s="1" t="s">
        <v>498</v>
      </c>
      <c r="C144" s="1" t="s">
        <v>837</v>
      </c>
      <c r="D144" s="1" t="s">
        <v>984</v>
      </c>
      <c r="E144" s="3">
        <v>65.37777777777778</v>
      </c>
      <c r="F144" s="3">
        <f t="shared" si="8"/>
        <v>276.06177777777776</v>
      </c>
      <c r="G144" s="3">
        <f>SUM(Table39[[#This Row],[RN Hours Contract (W/ Admin, DON)]], Table39[[#This Row],[LPN Contract Hours (w/ Admin)]], Table39[[#This Row],[CNA/NA/Med Aide Contract Hours]])</f>
        <v>29.375</v>
      </c>
      <c r="H144" s="4">
        <f>Table39[[#This Row],[Total Contract Hours]]/Table39[[#This Row],[Total Hours Nurse Staffing]]</f>
        <v>0.10640734199591396</v>
      </c>
      <c r="I144" s="3">
        <f>SUM(Table39[[#This Row],[RN Hours]], Table39[[#This Row],[RN Admin Hours]], Table39[[#This Row],[RN DON Hours]])</f>
        <v>52.108222222222231</v>
      </c>
      <c r="J144" s="3">
        <f t="shared" si="6"/>
        <v>0.20555555555555555</v>
      </c>
      <c r="K144" s="4">
        <f>Table39[[#This Row],[RN Hours Contract (W/ Admin, DON)]]/Table39[[#This Row],[RN Hours (w/ Admin, DON)]]</f>
        <v>3.9447815870389397E-3</v>
      </c>
      <c r="L144" s="3">
        <v>31.190555555555555</v>
      </c>
      <c r="M144" s="3">
        <v>0.20555555555555555</v>
      </c>
      <c r="N144" s="4">
        <f>Table39[[#This Row],[RN Hours Contract]]/Table39[[#This Row],[RN Hours]]</f>
        <v>6.5903140195572021E-3</v>
      </c>
      <c r="O144" s="3">
        <v>15.262777777777783</v>
      </c>
      <c r="P144" s="3">
        <v>0</v>
      </c>
      <c r="Q144" s="4">
        <f>Table39[[#This Row],[RN Admin Hours Contract]]/Table39[[#This Row],[RN Admin Hours]]</f>
        <v>0</v>
      </c>
      <c r="R144" s="3">
        <v>5.6548888888888893</v>
      </c>
      <c r="S144" s="3">
        <v>0</v>
      </c>
      <c r="T144" s="4">
        <f>Table39[[#This Row],[RN DON Hours Contract]]/Table39[[#This Row],[RN DON Hours]]</f>
        <v>0</v>
      </c>
      <c r="U144" s="3">
        <f>SUM(Table39[[#This Row],[LPN Hours]], Table39[[#This Row],[LPN Admin Hours]])</f>
        <v>54.878</v>
      </c>
      <c r="V144" s="3">
        <f>Table39[[#This Row],[LPN Hours Contract]]+Table39[[#This Row],[LPN Admin Hours Contract]]</f>
        <v>0.11666666666666667</v>
      </c>
      <c r="W144" s="4">
        <f t="shared" si="7"/>
        <v>2.12592781563954E-3</v>
      </c>
      <c r="X144" s="3">
        <v>48.522888888888893</v>
      </c>
      <c r="Y144" s="3">
        <v>0.11666666666666667</v>
      </c>
      <c r="Z144" s="4">
        <f>Table39[[#This Row],[LPN Hours Contract]]/Table39[[#This Row],[LPN Hours]]</f>
        <v>2.4043635764106745E-3</v>
      </c>
      <c r="AA144" s="3">
        <v>6.3551111111111105</v>
      </c>
      <c r="AB144" s="3">
        <v>0</v>
      </c>
      <c r="AC144" s="4">
        <f>Table39[[#This Row],[LPN Admin Hours Contract]]/Table39[[#This Row],[LPN Admin Hours]]</f>
        <v>0</v>
      </c>
      <c r="AD144" s="3">
        <f>SUM(Table39[[#This Row],[CNA Hours]], Table39[[#This Row],[NA in Training Hours]], Table39[[#This Row],[Med Aide/Tech Hours]])</f>
        <v>169.07555555555552</v>
      </c>
      <c r="AE144" s="3">
        <f>SUM(Table39[[#This Row],[CNA Hours Contract]], Table39[[#This Row],[NA in Training Hours Contract]], Table39[[#This Row],[Med Aide/Tech Hours Contract]])</f>
        <v>29.052777777777777</v>
      </c>
      <c r="AF144" s="4">
        <f>Table39[[#This Row],[CNA/NA/Med Aide Contract Hours]]/Table39[[#This Row],[Total CNA, NA in Training, Med Aide/Tech Hours]]</f>
        <v>0.17183310551495717</v>
      </c>
      <c r="AG144" s="3">
        <v>146.50833333333333</v>
      </c>
      <c r="AH144" s="3">
        <v>29.052777777777777</v>
      </c>
      <c r="AI144" s="4">
        <f>Table39[[#This Row],[CNA Hours Contract]]/Table39[[#This Row],[CNA Hours]]</f>
        <v>0.19830119636729046</v>
      </c>
      <c r="AJ144" s="3">
        <v>12.326444444444446</v>
      </c>
      <c r="AK144" s="3">
        <v>0</v>
      </c>
      <c r="AL144" s="4">
        <f>Table39[[#This Row],[NA in Training Hours Contract]]/Table39[[#This Row],[NA in Training Hours]]</f>
        <v>0</v>
      </c>
      <c r="AM144" s="3">
        <v>10.240777777777778</v>
      </c>
      <c r="AN144" s="3">
        <v>0</v>
      </c>
      <c r="AO144" s="4">
        <f>Table39[[#This Row],[Med Aide/Tech Hours Contract]]/Table39[[#This Row],[Med Aide/Tech Hours]]</f>
        <v>0</v>
      </c>
      <c r="AP144" s="1" t="s">
        <v>142</v>
      </c>
      <c r="AQ144" s="1">
        <v>5</v>
      </c>
    </row>
    <row r="145" spans="1:43" x14ac:dyDescent="0.2">
      <c r="A145" s="1" t="s">
        <v>352</v>
      </c>
      <c r="B145" s="1" t="s">
        <v>499</v>
      </c>
      <c r="C145" s="1" t="s">
        <v>719</v>
      </c>
      <c r="D145" s="1" t="s">
        <v>1008</v>
      </c>
      <c r="E145" s="3">
        <v>32.855555555555554</v>
      </c>
      <c r="F145" s="3">
        <f t="shared" si="8"/>
        <v>175.35477777777777</v>
      </c>
      <c r="G145" s="3">
        <f>SUM(Table39[[#This Row],[RN Hours Contract (W/ Admin, DON)]], Table39[[#This Row],[LPN Contract Hours (w/ Admin)]], Table39[[#This Row],[CNA/NA/Med Aide Contract Hours]])</f>
        <v>0</v>
      </c>
      <c r="H145" s="4">
        <f>Table39[[#This Row],[Total Contract Hours]]/Table39[[#This Row],[Total Hours Nurse Staffing]]</f>
        <v>0</v>
      </c>
      <c r="I145" s="3">
        <f>SUM(Table39[[#This Row],[RN Hours]], Table39[[#This Row],[RN Admin Hours]], Table39[[#This Row],[RN DON Hours]])</f>
        <v>29.840777777777774</v>
      </c>
      <c r="J145" s="3">
        <f t="shared" ref="J145:J208" si="9">SUM(M145,P145,S145)</f>
        <v>0</v>
      </c>
      <c r="K145" s="4">
        <f>Table39[[#This Row],[RN Hours Contract (W/ Admin, DON)]]/Table39[[#This Row],[RN Hours (w/ Admin, DON)]]</f>
        <v>0</v>
      </c>
      <c r="L145" s="3">
        <v>12.487333333333332</v>
      </c>
      <c r="M145" s="3">
        <v>0</v>
      </c>
      <c r="N145" s="4">
        <f>Table39[[#This Row],[RN Hours Contract]]/Table39[[#This Row],[RN Hours]]</f>
        <v>0</v>
      </c>
      <c r="O145" s="3">
        <v>10.328555555555555</v>
      </c>
      <c r="P145" s="3">
        <v>0</v>
      </c>
      <c r="Q145" s="4">
        <f>Table39[[#This Row],[RN Admin Hours Contract]]/Table39[[#This Row],[RN Admin Hours]]</f>
        <v>0</v>
      </c>
      <c r="R145" s="3">
        <v>7.0248888888888894</v>
      </c>
      <c r="S145" s="3">
        <v>0</v>
      </c>
      <c r="T145" s="4">
        <f>Table39[[#This Row],[RN DON Hours Contract]]/Table39[[#This Row],[RN DON Hours]]</f>
        <v>0</v>
      </c>
      <c r="U145" s="3">
        <f>SUM(Table39[[#This Row],[LPN Hours]], Table39[[#This Row],[LPN Admin Hours]])</f>
        <v>32.95088888888889</v>
      </c>
      <c r="V145" s="3">
        <f>Table39[[#This Row],[LPN Hours Contract]]+Table39[[#This Row],[LPN Admin Hours Contract]]</f>
        <v>0</v>
      </c>
      <c r="W145" s="4">
        <f t="shared" ref="W145:W208" si="10">V145/U145</f>
        <v>0</v>
      </c>
      <c r="X145" s="3">
        <v>32.773111111111113</v>
      </c>
      <c r="Y145" s="3">
        <v>0</v>
      </c>
      <c r="Z145" s="4">
        <f>Table39[[#This Row],[LPN Hours Contract]]/Table39[[#This Row],[LPN Hours]]</f>
        <v>0</v>
      </c>
      <c r="AA145" s="3">
        <v>0.17777777777777778</v>
      </c>
      <c r="AB145" s="3">
        <v>0</v>
      </c>
      <c r="AC145" s="4">
        <f>Table39[[#This Row],[LPN Admin Hours Contract]]/Table39[[#This Row],[LPN Admin Hours]]</f>
        <v>0</v>
      </c>
      <c r="AD145" s="3">
        <f>SUM(Table39[[#This Row],[CNA Hours]], Table39[[#This Row],[NA in Training Hours]], Table39[[#This Row],[Med Aide/Tech Hours]])</f>
        <v>112.56311111111111</v>
      </c>
      <c r="AE145" s="3">
        <f>SUM(Table39[[#This Row],[CNA Hours Contract]], Table39[[#This Row],[NA in Training Hours Contract]], Table39[[#This Row],[Med Aide/Tech Hours Contract]])</f>
        <v>0</v>
      </c>
      <c r="AF145" s="4">
        <f>Table39[[#This Row],[CNA/NA/Med Aide Contract Hours]]/Table39[[#This Row],[Total CNA, NA in Training, Med Aide/Tech Hours]]</f>
        <v>0</v>
      </c>
      <c r="AG145" s="3">
        <v>71.719777777777779</v>
      </c>
      <c r="AH145" s="3">
        <v>0</v>
      </c>
      <c r="AI145" s="4">
        <f>Table39[[#This Row],[CNA Hours Contract]]/Table39[[#This Row],[CNA Hours]]</f>
        <v>0</v>
      </c>
      <c r="AJ145" s="3">
        <v>10.136777777777779</v>
      </c>
      <c r="AK145" s="3">
        <v>0</v>
      </c>
      <c r="AL145" s="4">
        <f>Table39[[#This Row],[NA in Training Hours Contract]]/Table39[[#This Row],[NA in Training Hours]]</f>
        <v>0</v>
      </c>
      <c r="AM145" s="3">
        <v>30.706555555555546</v>
      </c>
      <c r="AN145" s="3">
        <v>0</v>
      </c>
      <c r="AO145" s="4">
        <f>Table39[[#This Row],[Med Aide/Tech Hours Contract]]/Table39[[#This Row],[Med Aide/Tech Hours]]</f>
        <v>0</v>
      </c>
      <c r="AP145" s="1" t="s">
        <v>143</v>
      </c>
      <c r="AQ145" s="1">
        <v>5</v>
      </c>
    </row>
    <row r="146" spans="1:43" x14ac:dyDescent="0.2">
      <c r="A146" s="1" t="s">
        <v>352</v>
      </c>
      <c r="B146" s="1" t="s">
        <v>500</v>
      </c>
      <c r="C146" s="1" t="s">
        <v>732</v>
      </c>
      <c r="D146" s="1" t="s">
        <v>1007</v>
      </c>
      <c r="E146" s="3">
        <v>51.6</v>
      </c>
      <c r="F146" s="3">
        <f t="shared" si="8"/>
        <v>194.94444444444446</v>
      </c>
      <c r="G146" s="3">
        <f>SUM(Table39[[#This Row],[RN Hours Contract (W/ Admin, DON)]], Table39[[#This Row],[LPN Contract Hours (w/ Admin)]], Table39[[#This Row],[CNA/NA/Med Aide Contract Hours]])</f>
        <v>0</v>
      </c>
      <c r="H146" s="4">
        <f>Table39[[#This Row],[Total Contract Hours]]/Table39[[#This Row],[Total Hours Nurse Staffing]]</f>
        <v>0</v>
      </c>
      <c r="I146" s="3">
        <f>SUM(Table39[[#This Row],[RN Hours]], Table39[[#This Row],[RN Admin Hours]], Table39[[#This Row],[RN DON Hours]])</f>
        <v>27.169444444444444</v>
      </c>
      <c r="J146" s="3">
        <f t="shared" si="9"/>
        <v>0</v>
      </c>
      <c r="K146" s="4">
        <f>Table39[[#This Row],[RN Hours Contract (W/ Admin, DON)]]/Table39[[#This Row],[RN Hours (w/ Admin, DON)]]</f>
        <v>0</v>
      </c>
      <c r="L146" s="3">
        <v>10.447222222222223</v>
      </c>
      <c r="M146" s="3">
        <v>0</v>
      </c>
      <c r="N146" s="4">
        <f>Table39[[#This Row],[RN Hours Contract]]/Table39[[#This Row],[RN Hours]]</f>
        <v>0</v>
      </c>
      <c r="O146" s="3">
        <v>11.394444444444444</v>
      </c>
      <c r="P146" s="3">
        <v>0</v>
      </c>
      <c r="Q146" s="4">
        <f>Table39[[#This Row],[RN Admin Hours Contract]]/Table39[[#This Row],[RN Admin Hours]]</f>
        <v>0</v>
      </c>
      <c r="R146" s="3">
        <v>5.3277777777777775</v>
      </c>
      <c r="S146" s="3">
        <v>0</v>
      </c>
      <c r="T146" s="4">
        <f>Table39[[#This Row],[RN DON Hours Contract]]/Table39[[#This Row],[RN DON Hours]]</f>
        <v>0</v>
      </c>
      <c r="U146" s="3">
        <f>SUM(Table39[[#This Row],[LPN Hours]], Table39[[#This Row],[LPN Admin Hours]])</f>
        <v>44.283333333333331</v>
      </c>
      <c r="V146" s="3">
        <f>Table39[[#This Row],[LPN Hours Contract]]+Table39[[#This Row],[LPN Admin Hours Contract]]</f>
        <v>0</v>
      </c>
      <c r="W146" s="4">
        <f t="shared" si="10"/>
        <v>0</v>
      </c>
      <c r="X146" s="3">
        <v>38.5</v>
      </c>
      <c r="Y146" s="3">
        <v>0</v>
      </c>
      <c r="Z146" s="4">
        <f>Table39[[#This Row],[LPN Hours Contract]]/Table39[[#This Row],[LPN Hours]]</f>
        <v>0</v>
      </c>
      <c r="AA146" s="3">
        <v>5.7833333333333332</v>
      </c>
      <c r="AB146" s="3">
        <v>0</v>
      </c>
      <c r="AC146" s="4">
        <f>Table39[[#This Row],[LPN Admin Hours Contract]]/Table39[[#This Row],[LPN Admin Hours]]</f>
        <v>0</v>
      </c>
      <c r="AD146" s="3">
        <f>SUM(Table39[[#This Row],[CNA Hours]], Table39[[#This Row],[NA in Training Hours]], Table39[[#This Row],[Med Aide/Tech Hours]])</f>
        <v>123.49166666666667</v>
      </c>
      <c r="AE146" s="3">
        <f>SUM(Table39[[#This Row],[CNA Hours Contract]], Table39[[#This Row],[NA in Training Hours Contract]], Table39[[#This Row],[Med Aide/Tech Hours Contract]])</f>
        <v>0</v>
      </c>
      <c r="AF146" s="4">
        <f>Table39[[#This Row],[CNA/NA/Med Aide Contract Hours]]/Table39[[#This Row],[Total CNA, NA in Training, Med Aide/Tech Hours]]</f>
        <v>0</v>
      </c>
      <c r="AG146" s="3">
        <v>95.13055555555556</v>
      </c>
      <c r="AH146" s="3">
        <v>0</v>
      </c>
      <c r="AI146" s="4">
        <f>Table39[[#This Row],[CNA Hours Contract]]/Table39[[#This Row],[CNA Hours]]</f>
        <v>0</v>
      </c>
      <c r="AJ146" s="3">
        <v>8.4472222222222229</v>
      </c>
      <c r="AK146" s="3">
        <v>0</v>
      </c>
      <c r="AL146" s="4">
        <f>Table39[[#This Row],[NA in Training Hours Contract]]/Table39[[#This Row],[NA in Training Hours]]</f>
        <v>0</v>
      </c>
      <c r="AM146" s="3">
        <v>19.913888888888888</v>
      </c>
      <c r="AN146" s="3">
        <v>0</v>
      </c>
      <c r="AO146" s="4">
        <f>Table39[[#This Row],[Med Aide/Tech Hours Contract]]/Table39[[#This Row],[Med Aide/Tech Hours]]</f>
        <v>0</v>
      </c>
      <c r="AP146" s="1" t="s">
        <v>144</v>
      </c>
      <c r="AQ146" s="1">
        <v>5</v>
      </c>
    </row>
    <row r="147" spans="1:43" x14ac:dyDescent="0.2">
      <c r="A147" s="1" t="s">
        <v>352</v>
      </c>
      <c r="B147" s="1" t="s">
        <v>501</v>
      </c>
      <c r="C147" s="1" t="s">
        <v>740</v>
      </c>
      <c r="D147" s="1" t="s">
        <v>1009</v>
      </c>
      <c r="E147" s="3">
        <v>48</v>
      </c>
      <c r="F147" s="3">
        <f t="shared" si="8"/>
        <v>196.98633333333333</v>
      </c>
      <c r="G147" s="3">
        <f>SUM(Table39[[#This Row],[RN Hours Contract (W/ Admin, DON)]], Table39[[#This Row],[LPN Contract Hours (w/ Admin)]], Table39[[#This Row],[CNA/NA/Med Aide Contract Hours]])</f>
        <v>1.9027777777777777</v>
      </c>
      <c r="H147" s="4">
        <f>Table39[[#This Row],[Total Contract Hours]]/Table39[[#This Row],[Total Hours Nurse Staffing]]</f>
        <v>9.659440559046115E-3</v>
      </c>
      <c r="I147" s="3">
        <f>SUM(Table39[[#This Row],[RN Hours]], Table39[[#This Row],[RN Admin Hours]], Table39[[#This Row],[RN DON Hours]])</f>
        <v>42.400333333333336</v>
      </c>
      <c r="J147" s="3">
        <f t="shared" si="9"/>
        <v>1.3333333333333333</v>
      </c>
      <c r="K147" s="4">
        <f>Table39[[#This Row],[RN Hours Contract (W/ Admin, DON)]]/Table39[[#This Row],[RN Hours (w/ Admin, DON)]]</f>
        <v>3.1446293661213355E-2</v>
      </c>
      <c r="L147" s="3">
        <v>25.042000000000002</v>
      </c>
      <c r="M147" s="3">
        <v>1.3333333333333333</v>
      </c>
      <c r="N147" s="4">
        <f>Table39[[#This Row],[RN Hours Contract]]/Table39[[#This Row],[RN Hours]]</f>
        <v>5.3243883608870425E-2</v>
      </c>
      <c r="O147" s="3">
        <v>11.497222222222222</v>
      </c>
      <c r="P147" s="3">
        <v>0</v>
      </c>
      <c r="Q147" s="4">
        <f>Table39[[#This Row],[RN Admin Hours Contract]]/Table39[[#This Row],[RN Admin Hours]]</f>
        <v>0</v>
      </c>
      <c r="R147" s="3">
        <v>5.8611111111111107</v>
      </c>
      <c r="S147" s="3">
        <v>0</v>
      </c>
      <c r="T147" s="4">
        <f>Table39[[#This Row],[RN DON Hours Contract]]/Table39[[#This Row],[RN DON Hours]]</f>
        <v>0</v>
      </c>
      <c r="U147" s="3">
        <f>SUM(Table39[[#This Row],[LPN Hours]], Table39[[#This Row],[LPN Admin Hours]])</f>
        <v>14.277777777777779</v>
      </c>
      <c r="V147" s="3">
        <f>Table39[[#This Row],[LPN Hours Contract]]+Table39[[#This Row],[LPN Admin Hours Contract]]</f>
        <v>0.56944444444444442</v>
      </c>
      <c r="W147" s="4">
        <f t="shared" si="10"/>
        <v>3.9883268482490269E-2</v>
      </c>
      <c r="X147" s="3">
        <v>14.277777777777779</v>
      </c>
      <c r="Y147" s="3">
        <v>0.56944444444444442</v>
      </c>
      <c r="Z147" s="4">
        <f>Table39[[#This Row],[LPN Hours Contract]]/Table39[[#This Row],[LPN Hours]]</f>
        <v>3.9883268482490269E-2</v>
      </c>
      <c r="AA147" s="3">
        <v>0</v>
      </c>
      <c r="AB147" s="3">
        <v>0</v>
      </c>
      <c r="AC147" s="4">
        <v>0</v>
      </c>
      <c r="AD147" s="3">
        <f>SUM(Table39[[#This Row],[CNA Hours]], Table39[[#This Row],[NA in Training Hours]], Table39[[#This Row],[Med Aide/Tech Hours]])</f>
        <v>140.30822222222221</v>
      </c>
      <c r="AE147" s="3">
        <f>SUM(Table39[[#This Row],[CNA Hours Contract]], Table39[[#This Row],[NA in Training Hours Contract]], Table39[[#This Row],[Med Aide/Tech Hours Contract]])</f>
        <v>0</v>
      </c>
      <c r="AF147" s="4">
        <f>Table39[[#This Row],[CNA/NA/Med Aide Contract Hours]]/Table39[[#This Row],[Total CNA, NA in Training, Med Aide/Tech Hours]]</f>
        <v>0</v>
      </c>
      <c r="AG147" s="3">
        <v>119.375</v>
      </c>
      <c r="AH147" s="3">
        <v>0</v>
      </c>
      <c r="AI147" s="4">
        <f>Table39[[#This Row],[CNA Hours Contract]]/Table39[[#This Row],[CNA Hours]]</f>
        <v>0</v>
      </c>
      <c r="AJ147" s="3">
        <v>1.9666666666666666</v>
      </c>
      <c r="AK147" s="3">
        <v>0</v>
      </c>
      <c r="AL147" s="4">
        <f>Table39[[#This Row],[NA in Training Hours Contract]]/Table39[[#This Row],[NA in Training Hours]]</f>
        <v>0</v>
      </c>
      <c r="AM147" s="3">
        <v>18.966555555555555</v>
      </c>
      <c r="AN147" s="3">
        <v>0</v>
      </c>
      <c r="AO147" s="4">
        <f>Table39[[#This Row],[Med Aide/Tech Hours Contract]]/Table39[[#This Row],[Med Aide/Tech Hours]]</f>
        <v>0</v>
      </c>
      <c r="AP147" s="1" t="s">
        <v>145</v>
      </c>
      <c r="AQ147" s="1">
        <v>5</v>
      </c>
    </row>
    <row r="148" spans="1:43" x14ac:dyDescent="0.2">
      <c r="A148" s="1" t="s">
        <v>352</v>
      </c>
      <c r="B148" s="1" t="s">
        <v>502</v>
      </c>
      <c r="C148" s="1" t="s">
        <v>765</v>
      </c>
      <c r="D148" s="1" t="s">
        <v>978</v>
      </c>
      <c r="E148" s="3">
        <v>44.488888888888887</v>
      </c>
      <c r="F148" s="3">
        <f t="shared" si="8"/>
        <v>224.37777777777774</v>
      </c>
      <c r="G148" s="3">
        <f>SUM(Table39[[#This Row],[RN Hours Contract (W/ Admin, DON)]], Table39[[#This Row],[LPN Contract Hours (w/ Admin)]], Table39[[#This Row],[CNA/NA/Med Aide Contract Hours]])</f>
        <v>0.21388888888888888</v>
      </c>
      <c r="H148" s="4">
        <f>Table39[[#This Row],[Total Contract Hours]]/Table39[[#This Row],[Total Hours Nurse Staffing]]</f>
        <v>9.5325344161632179E-4</v>
      </c>
      <c r="I148" s="3">
        <f>SUM(Table39[[#This Row],[RN Hours]], Table39[[#This Row],[RN Admin Hours]], Table39[[#This Row],[RN DON Hours]])</f>
        <v>75.954555555555544</v>
      </c>
      <c r="J148" s="3">
        <f t="shared" si="9"/>
        <v>0.21388888888888888</v>
      </c>
      <c r="K148" s="4">
        <f>Table39[[#This Row],[RN Hours Contract (W/ Admin, DON)]]/Table39[[#This Row],[RN Hours (w/ Admin, DON)]]</f>
        <v>2.8160113284112871E-3</v>
      </c>
      <c r="L148" s="3">
        <v>50.823999999999998</v>
      </c>
      <c r="M148" s="3">
        <v>0.21388888888888888</v>
      </c>
      <c r="N148" s="4">
        <f>Table39[[#This Row],[RN Hours Contract]]/Table39[[#This Row],[RN Hours]]</f>
        <v>4.2084229672770517E-3</v>
      </c>
      <c r="O148" s="3">
        <v>19.619444444444444</v>
      </c>
      <c r="P148" s="3">
        <v>0</v>
      </c>
      <c r="Q148" s="4">
        <f>Table39[[#This Row],[RN Admin Hours Contract]]/Table39[[#This Row],[RN Admin Hours]]</f>
        <v>0</v>
      </c>
      <c r="R148" s="3">
        <v>5.5111111111111111</v>
      </c>
      <c r="S148" s="3">
        <v>0</v>
      </c>
      <c r="T148" s="4">
        <f>Table39[[#This Row],[RN DON Hours Contract]]/Table39[[#This Row],[RN DON Hours]]</f>
        <v>0</v>
      </c>
      <c r="U148" s="3">
        <f>SUM(Table39[[#This Row],[LPN Hours]], Table39[[#This Row],[LPN Admin Hours]])</f>
        <v>6.9694444444444441</v>
      </c>
      <c r="V148" s="3">
        <f>Table39[[#This Row],[LPN Hours Contract]]+Table39[[#This Row],[LPN Admin Hours Contract]]</f>
        <v>0</v>
      </c>
      <c r="W148" s="4">
        <f t="shared" si="10"/>
        <v>0</v>
      </c>
      <c r="X148" s="3">
        <v>6.9694444444444441</v>
      </c>
      <c r="Y148" s="3">
        <v>0</v>
      </c>
      <c r="Z148" s="4">
        <f>Table39[[#This Row],[LPN Hours Contract]]/Table39[[#This Row],[LPN Hours]]</f>
        <v>0</v>
      </c>
      <c r="AA148" s="3">
        <v>0</v>
      </c>
      <c r="AB148" s="3">
        <v>0</v>
      </c>
      <c r="AC148" s="4">
        <v>0</v>
      </c>
      <c r="AD148" s="3">
        <f>SUM(Table39[[#This Row],[CNA Hours]], Table39[[#This Row],[NA in Training Hours]], Table39[[#This Row],[Med Aide/Tech Hours]])</f>
        <v>141.45377777777776</v>
      </c>
      <c r="AE148" s="3">
        <f>SUM(Table39[[#This Row],[CNA Hours Contract]], Table39[[#This Row],[NA in Training Hours Contract]], Table39[[#This Row],[Med Aide/Tech Hours Contract]])</f>
        <v>0</v>
      </c>
      <c r="AF148" s="4">
        <f>Table39[[#This Row],[CNA/NA/Med Aide Contract Hours]]/Table39[[#This Row],[Total CNA, NA in Training, Med Aide/Tech Hours]]</f>
        <v>0</v>
      </c>
      <c r="AG148" s="3">
        <v>125.76211111111111</v>
      </c>
      <c r="AH148" s="3">
        <v>0</v>
      </c>
      <c r="AI148" s="4">
        <f>Table39[[#This Row],[CNA Hours Contract]]/Table39[[#This Row],[CNA Hours]]</f>
        <v>0</v>
      </c>
      <c r="AJ148" s="3">
        <v>5.6694444444444443</v>
      </c>
      <c r="AK148" s="3">
        <v>0</v>
      </c>
      <c r="AL148" s="4">
        <f>Table39[[#This Row],[NA in Training Hours Contract]]/Table39[[#This Row],[NA in Training Hours]]</f>
        <v>0</v>
      </c>
      <c r="AM148" s="3">
        <v>10.02222222222222</v>
      </c>
      <c r="AN148" s="3">
        <v>0</v>
      </c>
      <c r="AO148" s="4">
        <f>Table39[[#This Row],[Med Aide/Tech Hours Contract]]/Table39[[#This Row],[Med Aide/Tech Hours]]</f>
        <v>0</v>
      </c>
      <c r="AP148" s="1" t="s">
        <v>146</v>
      </c>
      <c r="AQ148" s="1">
        <v>5</v>
      </c>
    </row>
    <row r="149" spans="1:43" x14ac:dyDescent="0.2">
      <c r="A149" s="1" t="s">
        <v>352</v>
      </c>
      <c r="B149" s="1" t="s">
        <v>503</v>
      </c>
      <c r="C149" s="1" t="s">
        <v>838</v>
      </c>
      <c r="D149" s="1" t="s">
        <v>966</v>
      </c>
      <c r="E149" s="3">
        <v>28.577777777777779</v>
      </c>
      <c r="F149" s="3">
        <f t="shared" si="8"/>
        <v>169.39288888888888</v>
      </c>
      <c r="G149" s="3">
        <f>SUM(Table39[[#This Row],[RN Hours Contract (W/ Admin, DON)]], Table39[[#This Row],[LPN Contract Hours (w/ Admin)]], Table39[[#This Row],[CNA/NA/Med Aide Contract Hours]])</f>
        <v>0</v>
      </c>
      <c r="H149" s="4">
        <f>Table39[[#This Row],[Total Contract Hours]]/Table39[[#This Row],[Total Hours Nurse Staffing]]</f>
        <v>0</v>
      </c>
      <c r="I149" s="3">
        <f>SUM(Table39[[#This Row],[RN Hours]], Table39[[#This Row],[RN Admin Hours]], Table39[[#This Row],[RN DON Hours]])</f>
        <v>44.493888888888883</v>
      </c>
      <c r="J149" s="3">
        <f t="shared" si="9"/>
        <v>0</v>
      </c>
      <c r="K149" s="4">
        <f>Table39[[#This Row],[RN Hours Contract (W/ Admin, DON)]]/Table39[[#This Row],[RN Hours (w/ Admin, DON)]]</f>
        <v>0</v>
      </c>
      <c r="L149" s="3">
        <v>39.36333333333333</v>
      </c>
      <c r="M149" s="3">
        <v>0</v>
      </c>
      <c r="N149" s="4">
        <f>Table39[[#This Row],[RN Hours Contract]]/Table39[[#This Row],[RN Hours]]</f>
        <v>0</v>
      </c>
      <c r="O149" s="3">
        <v>0</v>
      </c>
      <c r="P149" s="3">
        <v>0</v>
      </c>
      <c r="Q149" s="4">
        <v>0</v>
      </c>
      <c r="R149" s="3">
        <v>5.1305555555555555</v>
      </c>
      <c r="S149" s="3">
        <v>0</v>
      </c>
      <c r="T149" s="4">
        <f>Table39[[#This Row],[RN DON Hours Contract]]/Table39[[#This Row],[RN DON Hours]]</f>
        <v>0</v>
      </c>
      <c r="U149" s="3">
        <f>SUM(Table39[[#This Row],[LPN Hours]], Table39[[#This Row],[LPN Admin Hours]])</f>
        <v>24.652777777777779</v>
      </c>
      <c r="V149" s="3">
        <f>Table39[[#This Row],[LPN Hours Contract]]+Table39[[#This Row],[LPN Admin Hours Contract]]</f>
        <v>0</v>
      </c>
      <c r="W149" s="4">
        <f t="shared" si="10"/>
        <v>0</v>
      </c>
      <c r="X149" s="3">
        <v>24.652777777777779</v>
      </c>
      <c r="Y149" s="3">
        <v>0</v>
      </c>
      <c r="Z149" s="4">
        <f>Table39[[#This Row],[LPN Hours Contract]]/Table39[[#This Row],[LPN Hours]]</f>
        <v>0</v>
      </c>
      <c r="AA149" s="3">
        <v>0</v>
      </c>
      <c r="AB149" s="3">
        <v>0</v>
      </c>
      <c r="AC149" s="4">
        <v>0</v>
      </c>
      <c r="AD149" s="3">
        <f>SUM(Table39[[#This Row],[CNA Hours]], Table39[[#This Row],[NA in Training Hours]], Table39[[#This Row],[Med Aide/Tech Hours]])</f>
        <v>100.24622222222222</v>
      </c>
      <c r="AE149" s="3">
        <f>SUM(Table39[[#This Row],[CNA Hours Contract]], Table39[[#This Row],[NA in Training Hours Contract]], Table39[[#This Row],[Med Aide/Tech Hours Contract]])</f>
        <v>0</v>
      </c>
      <c r="AF149" s="4">
        <f>Table39[[#This Row],[CNA/NA/Med Aide Contract Hours]]/Table39[[#This Row],[Total CNA, NA in Training, Med Aide/Tech Hours]]</f>
        <v>0</v>
      </c>
      <c r="AG149" s="3">
        <v>98.843444444444444</v>
      </c>
      <c r="AH149" s="3">
        <v>0</v>
      </c>
      <c r="AI149" s="4">
        <f>Table39[[#This Row],[CNA Hours Contract]]/Table39[[#This Row],[CNA Hours]]</f>
        <v>0</v>
      </c>
      <c r="AJ149" s="3">
        <v>0</v>
      </c>
      <c r="AK149" s="3">
        <v>0</v>
      </c>
      <c r="AL149" s="4">
        <v>0</v>
      </c>
      <c r="AM149" s="3">
        <v>1.4027777777777777</v>
      </c>
      <c r="AN149" s="3">
        <v>0</v>
      </c>
      <c r="AO149" s="4">
        <f>Table39[[#This Row],[Med Aide/Tech Hours Contract]]/Table39[[#This Row],[Med Aide/Tech Hours]]</f>
        <v>0</v>
      </c>
      <c r="AP149" s="1" t="s">
        <v>147</v>
      </c>
      <c r="AQ149" s="1">
        <v>5</v>
      </c>
    </row>
    <row r="150" spans="1:43" x14ac:dyDescent="0.2">
      <c r="A150" s="1" t="s">
        <v>352</v>
      </c>
      <c r="B150" s="1" t="s">
        <v>504</v>
      </c>
      <c r="C150" s="1" t="s">
        <v>745</v>
      </c>
      <c r="D150" s="1" t="s">
        <v>973</v>
      </c>
      <c r="E150" s="3">
        <v>68.5</v>
      </c>
      <c r="F150" s="3">
        <f t="shared" si="8"/>
        <v>340.05411111111107</v>
      </c>
      <c r="G150" s="3">
        <f>SUM(Table39[[#This Row],[RN Hours Contract (W/ Admin, DON)]], Table39[[#This Row],[LPN Contract Hours (w/ Admin)]], Table39[[#This Row],[CNA/NA/Med Aide Contract Hours]])</f>
        <v>19.388888888888889</v>
      </c>
      <c r="H150" s="4">
        <f>Table39[[#This Row],[Total Contract Hours]]/Table39[[#This Row],[Total Hours Nurse Staffing]]</f>
        <v>5.7017069505604832E-2</v>
      </c>
      <c r="I150" s="3">
        <f>SUM(Table39[[#This Row],[RN Hours]], Table39[[#This Row],[RN Admin Hours]], Table39[[#This Row],[RN DON Hours]])</f>
        <v>113.46666666666665</v>
      </c>
      <c r="J150" s="3">
        <f t="shared" si="9"/>
        <v>0</v>
      </c>
      <c r="K150" s="4">
        <f>Table39[[#This Row],[RN Hours Contract (W/ Admin, DON)]]/Table39[[#This Row],[RN Hours (w/ Admin, DON)]]</f>
        <v>0</v>
      </c>
      <c r="L150" s="3">
        <v>96.980555555555554</v>
      </c>
      <c r="M150" s="3">
        <v>0</v>
      </c>
      <c r="N150" s="4">
        <f>Table39[[#This Row],[RN Hours Contract]]/Table39[[#This Row],[RN Hours]]</f>
        <v>0</v>
      </c>
      <c r="O150" s="3">
        <v>10.886111111111111</v>
      </c>
      <c r="P150" s="3">
        <v>0</v>
      </c>
      <c r="Q150" s="4">
        <f>Table39[[#This Row],[RN Admin Hours Contract]]/Table39[[#This Row],[RN Admin Hours]]</f>
        <v>0</v>
      </c>
      <c r="R150" s="3">
        <v>5.6</v>
      </c>
      <c r="S150" s="3">
        <v>0</v>
      </c>
      <c r="T150" s="4">
        <f>Table39[[#This Row],[RN DON Hours Contract]]/Table39[[#This Row],[RN DON Hours]]</f>
        <v>0</v>
      </c>
      <c r="U150" s="3">
        <f>SUM(Table39[[#This Row],[LPN Hours]], Table39[[#This Row],[LPN Admin Hours]])</f>
        <v>52.673999999999999</v>
      </c>
      <c r="V150" s="3">
        <f>Table39[[#This Row],[LPN Hours Contract]]+Table39[[#This Row],[LPN Admin Hours Contract]]</f>
        <v>2.3333333333333335</v>
      </c>
      <c r="W150" s="4">
        <f t="shared" si="10"/>
        <v>4.4297629444001473E-2</v>
      </c>
      <c r="X150" s="3">
        <v>52.673999999999999</v>
      </c>
      <c r="Y150" s="3">
        <v>2.3333333333333335</v>
      </c>
      <c r="Z150" s="4">
        <f>Table39[[#This Row],[LPN Hours Contract]]/Table39[[#This Row],[LPN Hours]]</f>
        <v>4.4297629444001473E-2</v>
      </c>
      <c r="AA150" s="3">
        <v>0</v>
      </c>
      <c r="AB150" s="3">
        <v>0</v>
      </c>
      <c r="AC150" s="4">
        <v>0</v>
      </c>
      <c r="AD150" s="3">
        <f>SUM(Table39[[#This Row],[CNA Hours]], Table39[[#This Row],[NA in Training Hours]], Table39[[#This Row],[Med Aide/Tech Hours]])</f>
        <v>173.91344444444442</v>
      </c>
      <c r="AE150" s="3">
        <f>SUM(Table39[[#This Row],[CNA Hours Contract]], Table39[[#This Row],[NA in Training Hours Contract]], Table39[[#This Row],[Med Aide/Tech Hours Contract]])</f>
        <v>17.055555555555557</v>
      </c>
      <c r="AF150" s="4">
        <f>Table39[[#This Row],[CNA/NA/Med Aide Contract Hours]]/Table39[[#This Row],[Total CNA, NA in Training, Med Aide/Tech Hours]]</f>
        <v>9.8069218340413294E-2</v>
      </c>
      <c r="AG150" s="3">
        <v>169.01066666666665</v>
      </c>
      <c r="AH150" s="3">
        <v>17.055555555555557</v>
      </c>
      <c r="AI150" s="4">
        <f>Table39[[#This Row],[CNA Hours Contract]]/Table39[[#This Row],[CNA Hours]]</f>
        <v>0.10091407774394254</v>
      </c>
      <c r="AJ150" s="3">
        <v>0</v>
      </c>
      <c r="AK150" s="3">
        <v>0</v>
      </c>
      <c r="AL150" s="4">
        <v>0</v>
      </c>
      <c r="AM150" s="3">
        <v>4.9027777777777777</v>
      </c>
      <c r="AN150" s="3">
        <v>0</v>
      </c>
      <c r="AO150" s="4">
        <f>Table39[[#This Row],[Med Aide/Tech Hours Contract]]/Table39[[#This Row],[Med Aide/Tech Hours]]</f>
        <v>0</v>
      </c>
      <c r="AP150" s="1" t="s">
        <v>148</v>
      </c>
      <c r="AQ150" s="1">
        <v>5</v>
      </c>
    </row>
    <row r="151" spans="1:43" x14ac:dyDescent="0.2">
      <c r="A151" s="1" t="s">
        <v>352</v>
      </c>
      <c r="B151" s="1" t="s">
        <v>505</v>
      </c>
      <c r="C151" s="1" t="s">
        <v>779</v>
      </c>
      <c r="D151" s="1" t="s">
        <v>980</v>
      </c>
      <c r="E151" s="3">
        <v>103.02222222222223</v>
      </c>
      <c r="F151" s="3">
        <f t="shared" si="8"/>
        <v>372.88888888888891</v>
      </c>
      <c r="G151" s="3">
        <f>SUM(Table39[[#This Row],[RN Hours Contract (W/ Admin, DON)]], Table39[[#This Row],[LPN Contract Hours (w/ Admin)]], Table39[[#This Row],[CNA/NA/Med Aide Contract Hours]])</f>
        <v>25.722222222222221</v>
      </c>
      <c r="H151" s="4">
        <f>Table39[[#This Row],[Total Contract Hours]]/Table39[[#This Row],[Total Hours Nurse Staffing]]</f>
        <v>6.8980929678188307E-2</v>
      </c>
      <c r="I151" s="3">
        <f>SUM(Table39[[#This Row],[RN Hours]], Table39[[#This Row],[RN Admin Hours]], Table39[[#This Row],[RN DON Hours]])</f>
        <v>94.830555555555549</v>
      </c>
      <c r="J151" s="3">
        <f t="shared" si="9"/>
        <v>14.227777777777778</v>
      </c>
      <c r="K151" s="4">
        <f>Table39[[#This Row],[RN Hours Contract (W/ Admin, DON)]]/Table39[[#This Row],[RN Hours (w/ Admin, DON)]]</f>
        <v>0.15003368581387858</v>
      </c>
      <c r="L151" s="3">
        <v>71.575000000000003</v>
      </c>
      <c r="M151" s="3">
        <v>13.833333333333334</v>
      </c>
      <c r="N151" s="4">
        <f>Table39[[#This Row],[RN Hours Contract]]/Table39[[#This Row],[RN Hours]]</f>
        <v>0.19327046221911748</v>
      </c>
      <c r="O151" s="3">
        <v>17.083333333333332</v>
      </c>
      <c r="P151" s="3">
        <v>0</v>
      </c>
      <c r="Q151" s="4">
        <f>Table39[[#This Row],[RN Admin Hours Contract]]/Table39[[#This Row],[RN Admin Hours]]</f>
        <v>0</v>
      </c>
      <c r="R151" s="3">
        <v>6.1722222222222225</v>
      </c>
      <c r="S151" s="3">
        <v>0.39444444444444443</v>
      </c>
      <c r="T151" s="4">
        <f>Table39[[#This Row],[RN DON Hours Contract]]/Table39[[#This Row],[RN DON Hours]]</f>
        <v>6.3906390639063906E-2</v>
      </c>
      <c r="U151" s="3">
        <f>SUM(Table39[[#This Row],[LPN Hours]], Table39[[#This Row],[LPN Admin Hours]])</f>
        <v>43.591666666666669</v>
      </c>
      <c r="V151" s="3">
        <f>Table39[[#This Row],[LPN Hours Contract]]+Table39[[#This Row],[LPN Admin Hours Contract]]</f>
        <v>0</v>
      </c>
      <c r="W151" s="4">
        <f t="shared" si="10"/>
        <v>0</v>
      </c>
      <c r="X151" s="3">
        <v>35.038888888888891</v>
      </c>
      <c r="Y151" s="3">
        <v>0</v>
      </c>
      <c r="Z151" s="4">
        <f>Table39[[#This Row],[LPN Hours Contract]]/Table39[[#This Row],[LPN Hours]]</f>
        <v>0</v>
      </c>
      <c r="AA151" s="3">
        <v>8.5527777777777771</v>
      </c>
      <c r="AB151" s="3">
        <v>0</v>
      </c>
      <c r="AC151" s="4">
        <f>Table39[[#This Row],[LPN Admin Hours Contract]]/Table39[[#This Row],[LPN Admin Hours]]</f>
        <v>0</v>
      </c>
      <c r="AD151" s="3">
        <f>SUM(Table39[[#This Row],[CNA Hours]], Table39[[#This Row],[NA in Training Hours]], Table39[[#This Row],[Med Aide/Tech Hours]])</f>
        <v>234.46666666666667</v>
      </c>
      <c r="AE151" s="3">
        <f>SUM(Table39[[#This Row],[CNA Hours Contract]], Table39[[#This Row],[NA in Training Hours Contract]], Table39[[#This Row],[Med Aide/Tech Hours Contract]])</f>
        <v>11.494444444444444</v>
      </c>
      <c r="AF151" s="4">
        <f>Table39[[#This Row],[CNA/NA/Med Aide Contract Hours]]/Table39[[#This Row],[Total CNA, NA in Training, Med Aide/Tech Hours]]</f>
        <v>4.9023789214292478E-2</v>
      </c>
      <c r="AG151" s="3">
        <v>188.40277777777777</v>
      </c>
      <c r="AH151" s="3">
        <v>11.494444444444444</v>
      </c>
      <c r="AI151" s="4">
        <f>Table39[[#This Row],[CNA Hours Contract]]/Table39[[#This Row],[CNA Hours]]</f>
        <v>6.1009952082565426E-2</v>
      </c>
      <c r="AJ151" s="3">
        <v>0</v>
      </c>
      <c r="AK151" s="3">
        <v>0</v>
      </c>
      <c r="AL151" s="4">
        <v>0</v>
      </c>
      <c r="AM151" s="3">
        <v>46.06388888888889</v>
      </c>
      <c r="AN151" s="3">
        <v>0</v>
      </c>
      <c r="AO151" s="4">
        <f>Table39[[#This Row],[Med Aide/Tech Hours Contract]]/Table39[[#This Row],[Med Aide/Tech Hours]]</f>
        <v>0</v>
      </c>
      <c r="AP151" s="1" t="s">
        <v>149</v>
      </c>
      <c r="AQ151" s="1">
        <v>5</v>
      </c>
    </row>
    <row r="152" spans="1:43" x14ac:dyDescent="0.2">
      <c r="A152" s="1" t="s">
        <v>352</v>
      </c>
      <c r="B152" s="1" t="s">
        <v>506</v>
      </c>
      <c r="C152" s="1" t="s">
        <v>839</v>
      </c>
      <c r="D152" s="1" t="s">
        <v>1001</v>
      </c>
      <c r="E152" s="3">
        <v>20.144444444444446</v>
      </c>
      <c r="F152" s="3">
        <f t="shared" si="8"/>
        <v>77.106666666666655</v>
      </c>
      <c r="G152" s="3">
        <f>SUM(Table39[[#This Row],[RN Hours Contract (W/ Admin, DON)]], Table39[[#This Row],[LPN Contract Hours (w/ Admin)]], Table39[[#This Row],[CNA/NA/Med Aide Contract Hours]])</f>
        <v>12.44488888888889</v>
      </c>
      <c r="H152" s="4">
        <f>Table39[[#This Row],[Total Contract Hours]]/Table39[[#This Row],[Total Hours Nurse Staffing]]</f>
        <v>0.16139835148999945</v>
      </c>
      <c r="I152" s="3">
        <f>SUM(Table39[[#This Row],[RN Hours]], Table39[[#This Row],[RN Admin Hours]], Table39[[#This Row],[RN DON Hours]])</f>
        <v>20.518888888888888</v>
      </c>
      <c r="J152" s="3">
        <f t="shared" si="9"/>
        <v>10.866111111111111</v>
      </c>
      <c r="K152" s="4">
        <f>Table39[[#This Row],[RN Hours Contract (W/ Admin, DON)]]/Table39[[#This Row],[RN Hours (w/ Admin, DON)]]</f>
        <v>0.52956625331672713</v>
      </c>
      <c r="L152" s="3">
        <v>14.918888888888889</v>
      </c>
      <c r="M152" s="3">
        <v>5.2661111111111119</v>
      </c>
      <c r="N152" s="4">
        <f>Table39[[#This Row],[RN Hours Contract]]/Table39[[#This Row],[RN Hours]]</f>
        <v>0.35298279585908993</v>
      </c>
      <c r="O152" s="3">
        <v>0</v>
      </c>
      <c r="P152" s="3">
        <v>0</v>
      </c>
      <c r="Q152" s="4">
        <v>0</v>
      </c>
      <c r="R152" s="3">
        <v>5.6</v>
      </c>
      <c r="S152" s="3">
        <v>5.6</v>
      </c>
      <c r="T152" s="4">
        <f>Table39[[#This Row],[RN DON Hours Contract]]/Table39[[#This Row],[RN DON Hours]]</f>
        <v>1</v>
      </c>
      <c r="U152" s="3">
        <f>SUM(Table39[[#This Row],[LPN Hours]], Table39[[#This Row],[LPN Admin Hours]])</f>
        <v>13.366555555555555</v>
      </c>
      <c r="V152" s="3">
        <f>Table39[[#This Row],[LPN Hours Contract]]+Table39[[#This Row],[LPN Admin Hours Contract]]</f>
        <v>0</v>
      </c>
      <c r="W152" s="4">
        <f t="shared" si="10"/>
        <v>0</v>
      </c>
      <c r="X152" s="3">
        <v>13.366555555555555</v>
      </c>
      <c r="Y152" s="3">
        <v>0</v>
      </c>
      <c r="Z152" s="4">
        <f>Table39[[#This Row],[LPN Hours Contract]]/Table39[[#This Row],[LPN Hours]]</f>
        <v>0</v>
      </c>
      <c r="AA152" s="3">
        <v>0</v>
      </c>
      <c r="AB152" s="3">
        <v>0</v>
      </c>
      <c r="AC152" s="4">
        <v>0</v>
      </c>
      <c r="AD152" s="3">
        <f>SUM(Table39[[#This Row],[CNA Hours]], Table39[[#This Row],[NA in Training Hours]], Table39[[#This Row],[Med Aide/Tech Hours]])</f>
        <v>43.221222222222217</v>
      </c>
      <c r="AE152" s="3">
        <f>SUM(Table39[[#This Row],[CNA Hours Contract]], Table39[[#This Row],[NA in Training Hours Contract]], Table39[[#This Row],[Med Aide/Tech Hours Contract]])</f>
        <v>1.5787777777777778</v>
      </c>
      <c r="AF152" s="4">
        <f>Table39[[#This Row],[CNA/NA/Med Aide Contract Hours]]/Table39[[#This Row],[Total CNA, NA in Training, Med Aide/Tech Hours]]</f>
        <v>3.652783740497853E-2</v>
      </c>
      <c r="AG152" s="3">
        <v>39.149444444444441</v>
      </c>
      <c r="AH152" s="3">
        <v>1.5787777777777778</v>
      </c>
      <c r="AI152" s="4">
        <f>Table39[[#This Row],[CNA Hours Contract]]/Table39[[#This Row],[CNA Hours]]</f>
        <v>4.0326952276887713E-2</v>
      </c>
      <c r="AJ152" s="3">
        <v>0</v>
      </c>
      <c r="AK152" s="3">
        <v>0</v>
      </c>
      <c r="AL152" s="4">
        <v>0</v>
      </c>
      <c r="AM152" s="3">
        <v>4.0717777777777773</v>
      </c>
      <c r="AN152" s="3">
        <v>0</v>
      </c>
      <c r="AO152" s="4">
        <f>Table39[[#This Row],[Med Aide/Tech Hours Contract]]/Table39[[#This Row],[Med Aide/Tech Hours]]</f>
        <v>0</v>
      </c>
      <c r="AP152" s="1" t="s">
        <v>150</v>
      </c>
      <c r="AQ152" s="1">
        <v>5</v>
      </c>
    </row>
    <row r="153" spans="1:43" x14ac:dyDescent="0.2">
      <c r="A153" s="1" t="s">
        <v>352</v>
      </c>
      <c r="B153" s="1" t="s">
        <v>507</v>
      </c>
      <c r="C153" s="1" t="s">
        <v>755</v>
      </c>
      <c r="D153" s="1" t="s">
        <v>1010</v>
      </c>
      <c r="E153" s="3">
        <v>87.355555555555554</v>
      </c>
      <c r="F153" s="3">
        <f t="shared" si="8"/>
        <v>479.18588888888883</v>
      </c>
      <c r="G153" s="3">
        <f>SUM(Table39[[#This Row],[RN Hours Contract (W/ Admin, DON)]], Table39[[#This Row],[LPN Contract Hours (w/ Admin)]], Table39[[#This Row],[CNA/NA/Med Aide Contract Hours]])</f>
        <v>0</v>
      </c>
      <c r="H153" s="4">
        <f>Table39[[#This Row],[Total Contract Hours]]/Table39[[#This Row],[Total Hours Nurse Staffing]]</f>
        <v>0</v>
      </c>
      <c r="I153" s="3">
        <f>SUM(Table39[[#This Row],[RN Hours]], Table39[[#This Row],[RN Admin Hours]], Table39[[#This Row],[RN DON Hours]])</f>
        <v>75.400999999999996</v>
      </c>
      <c r="J153" s="3">
        <f t="shared" si="9"/>
        <v>0</v>
      </c>
      <c r="K153" s="4">
        <f>Table39[[#This Row],[RN Hours Contract (W/ Admin, DON)]]/Table39[[#This Row],[RN Hours (w/ Admin, DON)]]</f>
        <v>0</v>
      </c>
      <c r="L153" s="3">
        <v>23.595444444444446</v>
      </c>
      <c r="M153" s="3">
        <v>0</v>
      </c>
      <c r="N153" s="4">
        <f>Table39[[#This Row],[RN Hours Contract]]/Table39[[#This Row],[RN Hours]]</f>
        <v>0</v>
      </c>
      <c r="O153" s="3">
        <v>46.638888888888886</v>
      </c>
      <c r="P153" s="3">
        <v>0</v>
      </c>
      <c r="Q153" s="4">
        <f>Table39[[#This Row],[RN Admin Hours Contract]]/Table39[[#This Row],[RN Admin Hours]]</f>
        <v>0</v>
      </c>
      <c r="R153" s="3">
        <v>5.166666666666667</v>
      </c>
      <c r="S153" s="3">
        <v>0</v>
      </c>
      <c r="T153" s="4">
        <f>Table39[[#This Row],[RN DON Hours Contract]]/Table39[[#This Row],[RN DON Hours]]</f>
        <v>0</v>
      </c>
      <c r="U153" s="3">
        <f>SUM(Table39[[#This Row],[LPN Hours]], Table39[[#This Row],[LPN Admin Hours]])</f>
        <v>109.46788888888889</v>
      </c>
      <c r="V153" s="3">
        <f>Table39[[#This Row],[LPN Hours Contract]]+Table39[[#This Row],[LPN Admin Hours Contract]]</f>
        <v>0</v>
      </c>
      <c r="W153" s="4">
        <f t="shared" si="10"/>
        <v>0</v>
      </c>
      <c r="X153" s="3">
        <v>109.46788888888889</v>
      </c>
      <c r="Y153" s="3">
        <v>0</v>
      </c>
      <c r="Z153" s="4">
        <f>Table39[[#This Row],[LPN Hours Contract]]/Table39[[#This Row],[LPN Hours]]</f>
        <v>0</v>
      </c>
      <c r="AA153" s="3">
        <v>0</v>
      </c>
      <c r="AB153" s="3">
        <v>0</v>
      </c>
      <c r="AC153" s="4">
        <v>0</v>
      </c>
      <c r="AD153" s="3">
        <f>SUM(Table39[[#This Row],[CNA Hours]], Table39[[#This Row],[NA in Training Hours]], Table39[[#This Row],[Med Aide/Tech Hours]])</f>
        <v>294.31699999999995</v>
      </c>
      <c r="AE153" s="3">
        <f>SUM(Table39[[#This Row],[CNA Hours Contract]], Table39[[#This Row],[NA in Training Hours Contract]], Table39[[#This Row],[Med Aide/Tech Hours Contract]])</f>
        <v>0</v>
      </c>
      <c r="AF153" s="4">
        <f>Table39[[#This Row],[CNA/NA/Med Aide Contract Hours]]/Table39[[#This Row],[Total CNA, NA in Training, Med Aide/Tech Hours]]</f>
        <v>0</v>
      </c>
      <c r="AG153" s="3">
        <v>269.46422222222219</v>
      </c>
      <c r="AH153" s="3">
        <v>0</v>
      </c>
      <c r="AI153" s="4">
        <f>Table39[[#This Row],[CNA Hours Contract]]/Table39[[#This Row],[CNA Hours]]</f>
        <v>0</v>
      </c>
      <c r="AJ153" s="3">
        <v>0</v>
      </c>
      <c r="AK153" s="3">
        <v>0</v>
      </c>
      <c r="AL153" s="4">
        <v>0</v>
      </c>
      <c r="AM153" s="3">
        <v>24.852777777777778</v>
      </c>
      <c r="AN153" s="3">
        <v>0</v>
      </c>
      <c r="AO153" s="4">
        <f>Table39[[#This Row],[Med Aide/Tech Hours Contract]]/Table39[[#This Row],[Med Aide/Tech Hours]]</f>
        <v>0</v>
      </c>
      <c r="AP153" s="1" t="s">
        <v>151</v>
      </c>
      <c r="AQ153" s="1">
        <v>5</v>
      </c>
    </row>
    <row r="154" spans="1:43" x14ac:dyDescent="0.2">
      <c r="A154" s="1" t="s">
        <v>352</v>
      </c>
      <c r="B154" s="1" t="s">
        <v>508</v>
      </c>
      <c r="C154" s="1" t="s">
        <v>819</v>
      </c>
      <c r="D154" s="1" t="s">
        <v>1001</v>
      </c>
      <c r="E154" s="3">
        <v>39.455555555555556</v>
      </c>
      <c r="F154" s="3">
        <f t="shared" si="8"/>
        <v>205.5648888888889</v>
      </c>
      <c r="G154" s="3">
        <f>SUM(Table39[[#This Row],[RN Hours Contract (W/ Admin, DON)]], Table39[[#This Row],[LPN Contract Hours (w/ Admin)]], Table39[[#This Row],[CNA/NA/Med Aide Contract Hours]])</f>
        <v>52.85</v>
      </c>
      <c r="H154" s="4">
        <f>Table39[[#This Row],[Total Contract Hours]]/Table39[[#This Row],[Total Hours Nurse Staffing]]</f>
        <v>0.25709643454026954</v>
      </c>
      <c r="I154" s="3">
        <f>SUM(Table39[[#This Row],[RN Hours]], Table39[[#This Row],[RN Admin Hours]], Table39[[#This Row],[RN DON Hours]])</f>
        <v>35.663888888888891</v>
      </c>
      <c r="J154" s="3">
        <f t="shared" si="9"/>
        <v>7.8583333333333334</v>
      </c>
      <c r="K154" s="4">
        <f>Table39[[#This Row],[RN Hours Contract (W/ Admin, DON)]]/Table39[[#This Row],[RN Hours (w/ Admin, DON)]]</f>
        <v>0.22034426357192927</v>
      </c>
      <c r="L154" s="3">
        <v>10.202777777777778</v>
      </c>
      <c r="M154" s="3">
        <v>7.8583333333333334</v>
      </c>
      <c r="N154" s="4">
        <f>Table39[[#This Row],[RN Hours Contract]]/Table39[[#This Row],[RN Hours]]</f>
        <v>0.77021508303838826</v>
      </c>
      <c r="O154" s="3">
        <v>20.483333333333334</v>
      </c>
      <c r="P154" s="3">
        <v>0</v>
      </c>
      <c r="Q154" s="4">
        <f>Table39[[#This Row],[RN Admin Hours Contract]]/Table39[[#This Row],[RN Admin Hours]]</f>
        <v>0</v>
      </c>
      <c r="R154" s="3">
        <v>4.9777777777777779</v>
      </c>
      <c r="S154" s="3">
        <v>0</v>
      </c>
      <c r="T154" s="4">
        <f>Table39[[#This Row],[RN DON Hours Contract]]/Table39[[#This Row],[RN DON Hours]]</f>
        <v>0</v>
      </c>
      <c r="U154" s="3">
        <f>SUM(Table39[[#This Row],[LPN Hours]], Table39[[#This Row],[LPN Admin Hours]])</f>
        <v>24.631555555555558</v>
      </c>
      <c r="V154" s="3">
        <f>Table39[[#This Row],[LPN Hours Contract]]+Table39[[#This Row],[LPN Admin Hours Contract]]</f>
        <v>7.2472222222222218</v>
      </c>
      <c r="W154" s="4">
        <f t="shared" si="10"/>
        <v>0.29422511322422906</v>
      </c>
      <c r="X154" s="3">
        <v>24.631555555555558</v>
      </c>
      <c r="Y154" s="3">
        <v>7.2472222222222218</v>
      </c>
      <c r="Z154" s="4">
        <f>Table39[[#This Row],[LPN Hours Contract]]/Table39[[#This Row],[LPN Hours]]</f>
        <v>0.29422511322422906</v>
      </c>
      <c r="AA154" s="3">
        <v>0</v>
      </c>
      <c r="AB154" s="3">
        <v>0</v>
      </c>
      <c r="AC154" s="4">
        <v>0</v>
      </c>
      <c r="AD154" s="3">
        <f>SUM(Table39[[#This Row],[CNA Hours]], Table39[[#This Row],[NA in Training Hours]], Table39[[#This Row],[Med Aide/Tech Hours]])</f>
        <v>145.26944444444445</v>
      </c>
      <c r="AE154" s="3">
        <f>SUM(Table39[[#This Row],[CNA Hours Contract]], Table39[[#This Row],[NA in Training Hours Contract]], Table39[[#This Row],[Med Aide/Tech Hours Contract]])</f>
        <v>37.744444444444447</v>
      </c>
      <c r="AF154" s="4">
        <f>Table39[[#This Row],[CNA/NA/Med Aide Contract Hours]]/Table39[[#This Row],[Total CNA, NA in Training, Med Aide/Tech Hours]]</f>
        <v>0.25982369925617149</v>
      </c>
      <c r="AG154" s="3">
        <v>121.22222222222223</v>
      </c>
      <c r="AH154" s="3">
        <v>37.744444444444447</v>
      </c>
      <c r="AI154" s="4">
        <f>Table39[[#This Row],[CNA Hours Contract]]/Table39[[#This Row],[CNA Hours]]</f>
        <v>0.31136571952337305</v>
      </c>
      <c r="AJ154" s="3">
        <v>0</v>
      </c>
      <c r="AK154" s="3">
        <v>0</v>
      </c>
      <c r="AL154" s="4">
        <v>0</v>
      </c>
      <c r="AM154" s="3">
        <v>24.047222222222221</v>
      </c>
      <c r="AN154" s="3">
        <v>0</v>
      </c>
      <c r="AO154" s="4">
        <f>Table39[[#This Row],[Med Aide/Tech Hours Contract]]/Table39[[#This Row],[Med Aide/Tech Hours]]</f>
        <v>0</v>
      </c>
      <c r="AP154" s="1" t="s">
        <v>152</v>
      </c>
      <c r="AQ154" s="1">
        <v>5</v>
      </c>
    </row>
    <row r="155" spans="1:43" x14ac:dyDescent="0.2">
      <c r="A155" s="1" t="s">
        <v>352</v>
      </c>
      <c r="B155" s="1" t="s">
        <v>509</v>
      </c>
      <c r="C155" s="1" t="s">
        <v>840</v>
      </c>
      <c r="D155" s="1" t="s">
        <v>1003</v>
      </c>
      <c r="E155" s="3">
        <v>44.844444444444441</v>
      </c>
      <c r="F155" s="3">
        <f t="shared" si="8"/>
        <v>197.05011111111111</v>
      </c>
      <c r="G155" s="3">
        <f>SUM(Table39[[#This Row],[RN Hours Contract (W/ Admin, DON)]], Table39[[#This Row],[LPN Contract Hours (w/ Admin)]], Table39[[#This Row],[CNA/NA/Med Aide Contract Hours]])</f>
        <v>8.710222222222221</v>
      </c>
      <c r="H155" s="4">
        <f>Table39[[#This Row],[Total Contract Hours]]/Table39[[#This Row],[Total Hours Nurse Staffing]]</f>
        <v>4.4203082013543081E-2</v>
      </c>
      <c r="I155" s="3">
        <f>SUM(Table39[[#This Row],[RN Hours]], Table39[[#This Row],[RN Admin Hours]], Table39[[#This Row],[RN DON Hours]])</f>
        <v>58.11855555555556</v>
      </c>
      <c r="J155" s="3">
        <f t="shared" si="9"/>
        <v>0</v>
      </c>
      <c r="K155" s="4">
        <f>Table39[[#This Row],[RN Hours Contract (W/ Admin, DON)]]/Table39[[#This Row],[RN Hours (w/ Admin, DON)]]</f>
        <v>0</v>
      </c>
      <c r="L155" s="3">
        <v>31.763000000000002</v>
      </c>
      <c r="M155" s="3">
        <v>0</v>
      </c>
      <c r="N155" s="4">
        <f>Table39[[#This Row],[RN Hours Contract]]/Table39[[#This Row],[RN Hours]]</f>
        <v>0</v>
      </c>
      <c r="O155" s="3">
        <v>21.022222222222222</v>
      </c>
      <c r="P155" s="3">
        <v>0</v>
      </c>
      <c r="Q155" s="4">
        <f>Table39[[#This Row],[RN Admin Hours Contract]]/Table39[[#This Row],[RN Admin Hours]]</f>
        <v>0</v>
      </c>
      <c r="R155" s="3">
        <v>5.333333333333333</v>
      </c>
      <c r="S155" s="3">
        <v>0</v>
      </c>
      <c r="T155" s="4">
        <f>Table39[[#This Row],[RN DON Hours Contract]]/Table39[[#This Row],[RN DON Hours]]</f>
        <v>0</v>
      </c>
      <c r="U155" s="3">
        <f>SUM(Table39[[#This Row],[LPN Hours]], Table39[[#This Row],[LPN Admin Hours]])</f>
        <v>47.890777777777778</v>
      </c>
      <c r="V155" s="3">
        <f>Table39[[#This Row],[LPN Hours Contract]]+Table39[[#This Row],[LPN Admin Hours Contract]]</f>
        <v>0</v>
      </c>
      <c r="W155" s="4">
        <f t="shared" si="10"/>
        <v>0</v>
      </c>
      <c r="X155" s="3">
        <v>47.890777777777778</v>
      </c>
      <c r="Y155" s="3">
        <v>0</v>
      </c>
      <c r="Z155" s="4">
        <f>Table39[[#This Row],[LPN Hours Contract]]/Table39[[#This Row],[LPN Hours]]</f>
        <v>0</v>
      </c>
      <c r="AA155" s="3">
        <v>0</v>
      </c>
      <c r="AB155" s="3">
        <v>0</v>
      </c>
      <c r="AC155" s="4">
        <v>0</v>
      </c>
      <c r="AD155" s="3">
        <f>SUM(Table39[[#This Row],[CNA Hours]], Table39[[#This Row],[NA in Training Hours]], Table39[[#This Row],[Med Aide/Tech Hours]])</f>
        <v>91.040777777777777</v>
      </c>
      <c r="AE155" s="3">
        <f>SUM(Table39[[#This Row],[CNA Hours Contract]], Table39[[#This Row],[NA in Training Hours Contract]], Table39[[#This Row],[Med Aide/Tech Hours Contract]])</f>
        <v>8.710222222222221</v>
      </c>
      <c r="AF155" s="4">
        <f>Table39[[#This Row],[CNA/NA/Med Aide Contract Hours]]/Table39[[#This Row],[Total CNA, NA in Training, Med Aide/Tech Hours]]</f>
        <v>9.5673855549466835E-2</v>
      </c>
      <c r="AG155" s="3">
        <v>90.537999999999997</v>
      </c>
      <c r="AH155" s="3">
        <v>8.710222222222221</v>
      </c>
      <c r="AI155" s="4">
        <f>Table39[[#This Row],[CNA Hours Contract]]/Table39[[#This Row],[CNA Hours]]</f>
        <v>9.6205153882593181E-2</v>
      </c>
      <c r="AJ155" s="3">
        <v>0</v>
      </c>
      <c r="AK155" s="3">
        <v>0</v>
      </c>
      <c r="AL155" s="4">
        <v>0</v>
      </c>
      <c r="AM155" s="3">
        <v>0.50277777777777777</v>
      </c>
      <c r="AN155" s="3">
        <v>0</v>
      </c>
      <c r="AO155" s="4">
        <f>Table39[[#This Row],[Med Aide/Tech Hours Contract]]/Table39[[#This Row],[Med Aide/Tech Hours]]</f>
        <v>0</v>
      </c>
      <c r="AP155" s="1" t="s">
        <v>153</v>
      </c>
      <c r="AQ155" s="1">
        <v>5</v>
      </c>
    </row>
    <row r="156" spans="1:43" x14ac:dyDescent="0.2">
      <c r="A156" s="1" t="s">
        <v>352</v>
      </c>
      <c r="B156" s="1" t="s">
        <v>510</v>
      </c>
      <c r="C156" s="1" t="s">
        <v>841</v>
      </c>
      <c r="D156" s="1" t="s">
        <v>965</v>
      </c>
      <c r="E156" s="3">
        <v>34.755555555555553</v>
      </c>
      <c r="F156" s="3">
        <f t="shared" si="8"/>
        <v>128.626</v>
      </c>
      <c r="G156" s="3">
        <f>SUM(Table39[[#This Row],[RN Hours Contract (W/ Admin, DON)]], Table39[[#This Row],[LPN Contract Hours (w/ Admin)]], Table39[[#This Row],[CNA/NA/Med Aide Contract Hours]])</f>
        <v>0</v>
      </c>
      <c r="H156" s="4">
        <f>Table39[[#This Row],[Total Contract Hours]]/Table39[[#This Row],[Total Hours Nurse Staffing]]</f>
        <v>0</v>
      </c>
      <c r="I156" s="3">
        <f>SUM(Table39[[#This Row],[RN Hours]], Table39[[#This Row],[RN Admin Hours]], Table39[[#This Row],[RN DON Hours]])</f>
        <v>20.533444444444445</v>
      </c>
      <c r="J156" s="3">
        <f t="shared" si="9"/>
        <v>0</v>
      </c>
      <c r="K156" s="4">
        <f>Table39[[#This Row],[RN Hours Contract (W/ Admin, DON)]]/Table39[[#This Row],[RN Hours (w/ Admin, DON)]]</f>
        <v>0</v>
      </c>
      <c r="L156" s="3">
        <v>8.9042222222222218</v>
      </c>
      <c r="M156" s="3">
        <v>0</v>
      </c>
      <c r="N156" s="4">
        <f>Table39[[#This Row],[RN Hours Contract]]/Table39[[#This Row],[RN Hours]]</f>
        <v>0</v>
      </c>
      <c r="O156" s="3">
        <v>6.4736666666666682</v>
      </c>
      <c r="P156" s="3">
        <v>0</v>
      </c>
      <c r="Q156" s="4">
        <f>Table39[[#This Row],[RN Admin Hours Contract]]/Table39[[#This Row],[RN Admin Hours]]</f>
        <v>0</v>
      </c>
      <c r="R156" s="3">
        <v>5.1555555555555559</v>
      </c>
      <c r="S156" s="3">
        <v>0</v>
      </c>
      <c r="T156" s="4">
        <f>Table39[[#This Row],[RN DON Hours Contract]]/Table39[[#This Row],[RN DON Hours]]</f>
        <v>0</v>
      </c>
      <c r="U156" s="3">
        <f>SUM(Table39[[#This Row],[LPN Hours]], Table39[[#This Row],[LPN Admin Hours]])</f>
        <v>26.673777777777776</v>
      </c>
      <c r="V156" s="3">
        <f>Table39[[#This Row],[LPN Hours Contract]]+Table39[[#This Row],[LPN Admin Hours Contract]]</f>
        <v>0</v>
      </c>
      <c r="W156" s="4">
        <f t="shared" si="10"/>
        <v>0</v>
      </c>
      <c r="X156" s="3">
        <v>26.673777777777776</v>
      </c>
      <c r="Y156" s="3">
        <v>0</v>
      </c>
      <c r="Z156" s="4">
        <f>Table39[[#This Row],[LPN Hours Contract]]/Table39[[#This Row],[LPN Hours]]</f>
        <v>0</v>
      </c>
      <c r="AA156" s="3">
        <v>0</v>
      </c>
      <c r="AB156" s="3">
        <v>0</v>
      </c>
      <c r="AC156" s="4">
        <v>0</v>
      </c>
      <c r="AD156" s="3">
        <f>SUM(Table39[[#This Row],[CNA Hours]], Table39[[#This Row],[NA in Training Hours]], Table39[[#This Row],[Med Aide/Tech Hours]])</f>
        <v>81.418777777777777</v>
      </c>
      <c r="AE156" s="3">
        <f>SUM(Table39[[#This Row],[CNA Hours Contract]], Table39[[#This Row],[NA in Training Hours Contract]], Table39[[#This Row],[Med Aide/Tech Hours Contract]])</f>
        <v>0</v>
      </c>
      <c r="AF156" s="4">
        <f>Table39[[#This Row],[CNA/NA/Med Aide Contract Hours]]/Table39[[#This Row],[Total CNA, NA in Training, Med Aide/Tech Hours]]</f>
        <v>0</v>
      </c>
      <c r="AG156" s="3">
        <v>78.770333333333326</v>
      </c>
      <c r="AH156" s="3">
        <v>0</v>
      </c>
      <c r="AI156" s="4">
        <f>Table39[[#This Row],[CNA Hours Contract]]/Table39[[#This Row],[CNA Hours]]</f>
        <v>0</v>
      </c>
      <c r="AJ156" s="3">
        <v>0</v>
      </c>
      <c r="AK156" s="3">
        <v>0</v>
      </c>
      <c r="AL156" s="4">
        <v>0</v>
      </c>
      <c r="AM156" s="3">
        <v>2.6484444444444444</v>
      </c>
      <c r="AN156" s="3">
        <v>0</v>
      </c>
      <c r="AO156" s="4">
        <f>Table39[[#This Row],[Med Aide/Tech Hours Contract]]/Table39[[#This Row],[Med Aide/Tech Hours]]</f>
        <v>0</v>
      </c>
      <c r="AP156" s="1" t="s">
        <v>154</v>
      </c>
      <c r="AQ156" s="1">
        <v>5</v>
      </c>
    </row>
    <row r="157" spans="1:43" x14ac:dyDescent="0.2">
      <c r="A157" s="1" t="s">
        <v>352</v>
      </c>
      <c r="B157" s="1" t="s">
        <v>511</v>
      </c>
      <c r="C157" s="1" t="s">
        <v>842</v>
      </c>
      <c r="D157" s="1" t="s">
        <v>1011</v>
      </c>
      <c r="E157" s="3">
        <v>63.244444444444447</v>
      </c>
      <c r="F157" s="3">
        <f t="shared" si="8"/>
        <v>306.45255555555559</v>
      </c>
      <c r="G157" s="3">
        <f>SUM(Table39[[#This Row],[RN Hours Contract (W/ Admin, DON)]], Table39[[#This Row],[LPN Contract Hours (w/ Admin)]], Table39[[#This Row],[CNA/NA/Med Aide Contract Hours]])</f>
        <v>1.1595555555555555</v>
      </c>
      <c r="H157" s="4">
        <f>Table39[[#This Row],[Total Contract Hours]]/Table39[[#This Row],[Total Hours Nurse Staffing]]</f>
        <v>3.7838012264359926E-3</v>
      </c>
      <c r="I157" s="3">
        <f>SUM(Table39[[#This Row],[RN Hours]], Table39[[#This Row],[RN Admin Hours]], Table39[[#This Row],[RN DON Hours]])</f>
        <v>55.410555555555568</v>
      </c>
      <c r="J157" s="3">
        <f t="shared" si="9"/>
        <v>0</v>
      </c>
      <c r="K157" s="4">
        <f>Table39[[#This Row],[RN Hours Contract (W/ Admin, DON)]]/Table39[[#This Row],[RN Hours (w/ Admin, DON)]]</f>
        <v>0</v>
      </c>
      <c r="L157" s="3">
        <v>21.292444444444445</v>
      </c>
      <c r="M157" s="3">
        <v>0</v>
      </c>
      <c r="N157" s="4">
        <f>Table39[[#This Row],[RN Hours Contract]]/Table39[[#This Row],[RN Hours]]</f>
        <v>0</v>
      </c>
      <c r="O157" s="3">
        <v>28.518111111111118</v>
      </c>
      <c r="P157" s="3">
        <v>0</v>
      </c>
      <c r="Q157" s="4">
        <f>Table39[[#This Row],[RN Admin Hours Contract]]/Table39[[#This Row],[RN Admin Hours]]</f>
        <v>0</v>
      </c>
      <c r="R157" s="3">
        <v>5.6</v>
      </c>
      <c r="S157" s="3">
        <v>0</v>
      </c>
      <c r="T157" s="4">
        <f>Table39[[#This Row],[RN DON Hours Contract]]/Table39[[#This Row],[RN DON Hours]]</f>
        <v>0</v>
      </c>
      <c r="U157" s="3">
        <f>SUM(Table39[[#This Row],[LPN Hours]], Table39[[#This Row],[LPN Admin Hours]])</f>
        <v>88.664555555555566</v>
      </c>
      <c r="V157" s="3">
        <f>Table39[[#This Row],[LPN Hours Contract]]+Table39[[#This Row],[LPN Admin Hours Contract]]</f>
        <v>0</v>
      </c>
      <c r="W157" s="4">
        <f t="shared" si="10"/>
        <v>0</v>
      </c>
      <c r="X157" s="3">
        <v>88.664555555555566</v>
      </c>
      <c r="Y157" s="3">
        <v>0</v>
      </c>
      <c r="Z157" s="4">
        <f>Table39[[#This Row],[LPN Hours Contract]]/Table39[[#This Row],[LPN Hours]]</f>
        <v>0</v>
      </c>
      <c r="AA157" s="3">
        <v>0</v>
      </c>
      <c r="AB157" s="3">
        <v>0</v>
      </c>
      <c r="AC157" s="4">
        <v>0</v>
      </c>
      <c r="AD157" s="3">
        <f>SUM(Table39[[#This Row],[CNA Hours]], Table39[[#This Row],[NA in Training Hours]], Table39[[#This Row],[Med Aide/Tech Hours]])</f>
        <v>162.37744444444445</v>
      </c>
      <c r="AE157" s="3">
        <f>SUM(Table39[[#This Row],[CNA Hours Contract]], Table39[[#This Row],[NA in Training Hours Contract]], Table39[[#This Row],[Med Aide/Tech Hours Contract]])</f>
        <v>1.1595555555555555</v>
      </c>
      <c r="AF157" s="4">
        <f>Table39[[#This Row],[CNA/NA/Med Aide Contract Hours]]/Table39[[#This Row],[Total CNA, NA in Training, Med Aide/Tech Hours]]</f>
        <v>7.1411122371265292E-3</v>
      </c>
      <c r="AG157" s="3">
        <v>129.64155555555556</v>
      </c>
      <c r="AH157" s="3">
        <v>1.1595555555555555</v>
      </c>
      <c r="AI157" s="4">
        <f>Table39[[#This Row],[CNA Hours Contract]]/Table39[[#This Row],[CNA Hours]]</f>
        <v>8.9443199797047228E-3</v>
      </c>
      <c r="AJ157" s="3">
        <v>29.06611111111112</v>
      </c>
      <c r="AK157" s="3">
        <v>0</v>
      </c>
      <c r="AL157" s="4">
        <f>Table39[[#This Row],[NA in Training Hours Contract]]/Table39[[#This Row],[NA in Training Hours]]</f>
        <v>0</v>
      </c>
      <c r="AM157" s="3">
        <v>3.6697777777777767</v>
      </c>
      <c r="AN157" s="3">
        <v>0</v>
      </c>
      <c r="AO157" s="4">
        <f>Table39[[#This Row],[Med Aide/Tech Hours Contract]]/Table39[[#This Row],[Med Aide/Tech Hours]]</f>
        <v>0</v>
      </c>
      <c r="AP157" s="1" t="s">
        <v>155</v>
      </c>
      <c r="AQ157" s="1">
        <v>5</v>
      </c>
    </row>
    <row r="158" spans="1:43" x14ac:dyDescent="0.2">
      <c r="A158" s="1" t="s">
        <v>352</v>
      </c>
      <c r="B158" s="1" t="s">
        <v>512</v>
      </c>
      <c r="C158" s="1" t="s">
        <v>843</v>
      </c>
      <c r="D158" s="1" t="s">
        <v>1012</v>
      </c>
      <c r="E158" s="3">
        <v>19.977777777777778</v>
      </c>
      <c r="F158" s="3">
        <f t="shared" si="8"/>
        <v>122.90833333333333</v>
      </c>
      <c r="G158" s="3">
        <f>SUM(Table39[[#This Row],[RN Hours Contract (W/ Admin, DON)]], Table39[[#This Row],[LPN Contract Hours (w/ Admin)]], Table39[[#This Row],[CNA/NA/Med Aide Contract Hours]])</f>
        <v>0</v>
      </c>
      <c r="H158" s="4">
        <f>Table39[[#This Row],[Total Contract Hours]]/Table39[[#This Row],[Total Hours Nurse Staffing]]</f>
        <v>0</v>
      </c>
      <c r="I158" s="3">
        <f>SUM(Table39[[#This Row],[RN Hours]], Table39[[#This Row],[RN Admin Hours]], Table39[[#This Row],[RN DON Hours]])</f>
        <v>33.894444444444446</v>
      </c>
      <c r="J158" s="3">
        <f t="shared" si="9"/>
        <v>0</v>
      </c>
      <c r="K158" s="4">
        <f>Table39[[#This Row],[RN Hours Contract (W/ Admin, DON)]]/Table39[[#This Row],[RN Hours (w/ Admin, DON)]]</f>
        <v>0</v>
      </c>
      <c r="L158" s="3">
        <v>29.894444444444446</v>
      </c>
      <c r="M158" s="3">
        <v>0</v>
      </c>
      <c r="N158" s="4">
        <f>Table39[[#This Row],[RN Hours Contract]]/Table39[[#This Row],[RN Hours]]</f>
        <v>0</v>
      </c>
      <c r="O158" s="3">
        <v>0</v>
      </c>
      <c r="P158" s="3">
        <v>0</v>
      </c>
      <c r="Q158" s="4">
        <v>0</v>
      </c>
      <c r="R158" s="3">
        <v>4</v>
      </c>
      <c r="S158" s="3">
        <v>0</v>
      </c>
      <c r="T158" s="4">
        <f>Table39[[#This Row],[RN DON Hours Contract]]/Table39[[#This Row],[RN DON Hours]]</f>
        <v>0</v>
      </c>
      <c r="U158" s="3">
        <f>SUM(Table39[[#This Row],[LPN Hours]], Table39[[#This Row],[LPN Admin Hours]])</f>
        <v>14.922222222222222</v>
      </c>
      <c r="V158" s="3">
        <f>Table39[[#This Row],[LPN Hours Contract]]+Table39[[#This Row],[LPN Admin Hours Contract]]</f>
        <v>0</v>
      </c>
      <c r="W158" s="4">
        <f t="shared" si="10"/>
        <v>0</v>
      </c>
      <c r="X158" s="3">
        <v>14.922222222222222</v>
      </c>
      <c r="Y158" s="3">
        <v>0</v>
      </c>
      <c r="Z158" s="4">
        <f>Table39[[#This Row],[LPN Hours Contract]]/Table39[[#This Row],[LPN Hours]]</f>
        <v>0</v>
      </c>
      <c r="AA158" s="3">
        <v>0</v>
      </c>
      <c r="AB158" s="3">
        <v>0</v>
      </c>
      <c r="AC158" s="4">
        <v>0</v>
      </c>
      <c r="AD158" s="3">
        <f>SUM(Table39[[#This Row],[CNA Hours]], Table39[[#This Row],[NA in Training Hours]], Table39[[#This Row],[Med Aide/Tech Hours]])</f>
        <v>74.091666666666669</v>
      </c>
      <c r="AE158" s="3">
        <f>SUM(Table39[[#This Row],[CNA Hours Contract]], Table39[[#This Row],[NA in Training Hours Contract]], Table39[[#This Row],[Med Aide/Tech Hours Contract]])</f>
        <v>0</v>
      </c>
      <c r="AF158" s="4">
        <f>Table39[[#This Row],[CNA/NA/Med Aide Contract Hours]]/Table39[[#This Row],[Total CNA, NA in Training, Med Aide/Tech Hours]]</f>
        <v>0</v>
      </c>
      <c r="AG158" s="3">
        <v>74.091666666666669</v>
      </c>
      <c r="AH158" s="3">
        <v>0</v>
      </c>
      <c r="AI158" s="4">
        <f>Table39[[#This Row],[CNA Hours Contract]]/Table39[[#This Row],[CNA Hours]]</f>
        <v>0</v>
      </c>
      <c r="AJ158" s="3">
        <v>0</v>
      </c>
      <c r="AK158" s="3">
        <v>0</v>
      </c>
      <c r="AL158" s="4">
        <v>0</v>
      </c>
      <c r="AM158" s="3">
        <v>0</v>
      </c>
      <c r="AN158" s="3">
        <v>0</v>
      </c>
      <c r="AO158" s="4">
        <v>0</v>
      </c>
      <c r="AP158" s="1" t="s">
        <v>156</v>
      </c>
      <c r="AQ158" s="1">
        <v>5</v>
      </c>
    </row>
    <row r="159" spans="1:43" x14ac:dyDescent="0.2">
      <c r="A159" s="1" t="s">
        <v>352</v>
      </c>
      <c r="B159" s="1" t="s">
        <v>513</v>
      </c>
      <c r="C159" s="1" t="s">
        <v>844</v>
      </c>
      <c r="D159" s="1" t="s">
        <v>1013</v>
      </c>
      <c r="E159" s="3">
        <v>18.222222222222221</v>
      </c>
      <c r="F159" s="3">
        <f t="shared" si="8"/>
        <v>92.558888888888887</v>
      </c>
      <c r="G159" s="3">
        <f>SUM(Table39[[#This Row],[RN Hours Contract (W/ Admin, DON)]], Table39[[#This Row],[LPN Contract Hours (w/ Admin)]], Table39[[#This Row],[CNA/NA/Med Aide Contract Hours]])</f>
        <v>0</v>
      </c>
      <c r="H159" s="4">
        <f>Table39[[#This Row],[Total Contract Hours]]/Table39[[#This Row],[Total Hours Nurse Staffing]]</f>
        <v>0</v>
      </c>
      <c r="I159" s="3">
        <f>SUM(Table39[[#This Row],[RN Hours]], Table39[[#This Row],[RN Admin Hours]], Table39[[#This Row],[RN DON Hours]])</f>
        <v>29.211111111111109</v>
      </c>
      <c r="J159" s="3">
        <f t="shared" si="9"/>
        <v>0</v>
      </c>
      <c r="K159" s="4">
        <f>Table39[[#This Row],[RN Hours Contract (W/ Admin, DON)]]/Table39[[#This Row],[RN Hours (w/ Admin, DON)]]</f>
        <v>0</v>
      </c>
      <c r="L159" s="3">
        <v>20.542222222222222</v>
      </c>
      <c r="M159" s="3">
        <v>0</v>
      </c>
      <c r="N159" s="4">
        <f>Table39[[#This Row],[RN Hours Contract]]/Table39[[#This Row],[RN Hours]]</f>
        <v>0</v>
      </c>
      <c r="O159" s="3">
        <v>3.8099999999999996</v>
      </c>
      <c r="P159" s="3">
        <v>0</v>
      </c>
      <c r="Q159" s="4">
        <f>Table39[[#This Row],[RN Admin Hours Contract]]/Table39[[#This Row],[RN Admin Hours]]</f>
        <v>0</v>
      </c>
      <c r="R159" s="3">
        <v>4.8588888888888881</v>
      </c>
      <c r="S159" s="3">
        <v>0</v>
      </c>
      <c r="T159" s="4">
        <f>Table39[[#This Row],[RN DON Hours Contract]]/Table39[[#This Row],[RN DON Hours]]</f>
        <v>0</v>
      </c>
      <c r="U159" s="3">
        <f>SUM(Table39[[#This Row],[LPN Hours]], Table39[[#This Row],[LPN Admin Hours]])</f>
        <v>10.146666666666667</v>
      </c>
      <c r="V159" s="3">
        <f>Table39[[#This Row],[LPN Hours Contract]]+Table39[[#This Row],[LPN Admin Hours Contract]]</f>
        <v>0</v>
      </c>
      <c r="W159" s="4">
        <f t="shared" si="10"/>
        <v>0</v>
      </c>
      <c r="X159" s="3">
        <v>10.146666666666667</v>
      </c>
      <c r="Y159" s="3">
        <v>0</v>
      </c>
      <c r="Z159" s="4">
        <f>Table39[[#This Row],[LPN Hours Contract]]/Table39[[#This Row],[LPN Hours]]</f>
        <v>0</v>
      </c>
      <c r="AA159" s="3">
        <v>0</v>
      </c>
      <c r="AB159" s="3">
        <v>0</v>
      </c>
      <c r="AC159" s="4">
        <v>0</v>
      </c>
      <c r="AD159" s="3">
        <f>SUM(Table39[[#This Row],[CNA Hours]], Table39[[#This Row],[NA in Training Hours]], Table39[[#This Row],[Med Aide/Tech Hours]])</f>
        <v>53.201111111111111</v>
      </c>
      <c r="AE159" s="3">
        <f>SUM(Table39[[#This Row],[CNA Hours Contract]], Table39[[#This Row],[NA in Training Hours Contract]], Table39[[#This Row],[Med Aide/Tech Hours Contract]])</f>
        <v>0</v>
      </c>
      <c r="AF159" s="4">
        <f>Table39[[#This Row],[CNA/NA/Med Aide Contract Hours]]/Table39[[#This Row],[Total CNA, NA in Training, Med Aide/Tech Hours]]</f>
        <v>0</v>
      </c>
      <c r="AG159" s="3">
        <v>47.055555555555557</v>
      </c>
      <c r="AH159" s="3">
        <v>0</v>
      </c>
      <c r="AI159" s="4">
        <f>Table39[[#This Row],[CNA Hours Contract]]/Table39[[#This Row],[CNA Hours]]</f>
        <v>0</v>
      </c>
      <c r="AJ159" s="3">
        <v>0</v>
      </c>
      <c r="AK159" s="3">
        <v>0</v>
      </c>
      <c r="AL159" s="4">
        <v>0</v>
      </c>
      <c r="AM159" s="3">
        <v>6.1455555555555543</v>
      </c>
      <c r="AN159" s="3">
        <v>0</v>
      </c>
      <c r="AO159" s="4">
        <f>Table39[[#This Row],[Med Aide/Tech Hours Contract]]/Table39[[#This Row],[Med Aide/Tech Hours]]</f>
        <v>0</v>
      </c>
      <c r="AP159" s="1" t="s">
        <v>157</v>
      </c>
      <c r="AQ159" s="1">
        <v>5</v>
      </c>
    </row>
    <row r="160" spans="1:43" x14ac:dyDescent="0.2">
      <c r="A160" s="1" t="s">
        <v>352</v>
      </c>
      <c r="B160" s="1" t="s">
        <v>514</v>
      </c>
      <c r="C160" s="1" t="s">
        <v>845</v>
      </c>
      <c r="D160" s="1" t="s">
        <v>993</v>
      </c>
      <c r="E160" s="3">
        <v>30.777777777777779</v>
      </c>
      <c r="F160" s="3">
        <f t="shared" si="8"/>
        <v>120.35044444444445</v>
      </c>
      <c r="G160" s="3">
        <f>SUM(Table39[[#This Row],[RN Hours Contract (W/ Admin, DON)]], Table39[[#This Row],[LPN Contract Hours (w/ Admin)]], Table39[[#This Row],[CNA/NA/Med Aide Contract Hours]])</f>
        <v>0.53333333333333333</v>
      </c>
      <c r="H160" s="4">
        <f>Table39[[#This Row],[Total Contract Hours]]/Table39[[#This Row],[Total Hours Nurse Staffing]]</f>
        <v>4.4315028149275173E-3</v>
      </c>
      <c r="I160" s="3">
        <f>SUM(Table39[[#This Row],[RN Hours]], Table39[[#This Row],[RN Admin Hours]], Table39[[#This Row],[RN DON Hours]])</f>
        <v>37.048666666666669</v>
      </c>
      <c r="J160" s="3">
        <f t="shared" si="9"/>
        <v>0.53333333333333333</v>
      </c>
      <c r="K160" s="4">
        <f>Table39[[#This Row],[RN Hours Contract (W/ Admin, DON)]]/Table39[[#This Row],[RN Hours (w/ Admin, DON)]]</f>
        <v>1.4395479819336728E-2</v>
      </c>
      <c r="L160" s="3">
        <v>31.887555555555558</v>
      </c>
      <c r="M160" s="3">
        <v>0</v>
      </c>
      <c r="N160" s="4">
        <f>Table39[[#This Row],[RN Hours Contract]]/Table39[[#This Row],[RN Hours]]</f>
        <v>0</v>
      </c>
      <c r="O160" s="3">
        <v>0</v>
      </c>
      <c r="P160" s="3">
        <v>0</v>
      </c>
      <c r="Q160" s="4">
        <v>0</v>
      </c>
      <c r="R160" s="3">
        <v>5.1611111111111114</v>
      </c>
      <c r="S160" s="3">
        <v>0.53333333333333333</v>
      </c>
      <c r="T160" s="4">
        <f>Table39[[#This Row],[RN DON Hours Contract]]/Table39[[#This Row],[RN DON Hours]]</f>
        <v>0.10333692142088266</v>
      </c>
      <c r="U160" s="3">
        <f>SUM(Table39[[#This Row],[LPN Hours]], Table39[[#This Row],[LPN Admin Hours]])</f>
        <v>8.9044444444444437</v>
      </c>
      <c r="V160" s="3">
        <f>Table39[[#This Row],[LPN Hours Contract]]+Table39[[#This Row],[LPN Admin Hours Contract]]</f>
        <v>0</v>
      </c>
      <c r="W160" s="4">
        <f t="shared" si="10"/>
        <v>0</v>
      </c>
      <c r="X160" s="3">
        <v>8.9044444444444437</v>
      </c>
      <c r="Y160" s="3">
        <v>0</v>
      </c>
      <c r="Z160" s="4">
        <f>Table39[[#This Row],[LPN Hours Contract]]/Table39[[#This Row],[LPN Hours]]</f>
        <v>0</v>
      </c>
      <c r="AA160" s="3">
        <v>0</v>
      </c>
      <c r="AB160" s="3">
        <v>0</v>
      </c>
      <c r="AC160" s="4">
        <v>0</v>
      </c>
      <c r="AD160" s="3">
        <f>SUM(Table39[[#This Row],[CNA Hours]], Table39[[#This Row],[NA in Training Hours]], Table39[[#This Row],[Med Aide/Tech Hours]])</f>
        <v>74.397333333333336</v>
      </c>
      <c r="AE160" s="3">
        <f>SUM(Table39[[#This Row],[CNA Hours Contract]], Table39[[#This Row],[NA in Training Hours Contract]], Table39[[#This Row],[Med Aide/Tech Hours Contract]])</f>
        <v>0</v>
      </c>
      <c r="AF160" s="4">
        <f>Table39[[#This Row],[CNA/NA/Med Aide Contract Hours]]/Table39[[#This Row],[Total CNA, NA in Training, Med Aide/Tech Hours]]</f>
        <v>0</v>
      </c>
      <c r="AG160" s="3">
        <v>69.891222222222225</v>
      </c>
      <c r="AH160" s="3">
        <v>0</v>
      </c>
      <c r="AI160" s="4">
        <f>Table39[[#This Row],[CNA Hours Contract]]/Table39[[#This Row],[CNA Hours]]</f>
        <v>0</v>
      </c>
      <c r="AJ160" s="3">
        <v>0</v>
      </c>
      <c r="AK160" s="3">
        <v>0</v>
      </c>
      <c r="AL160" s="4">
        <v>0</v>
      </c>
      <c r="AM160" s="3">
        <v>4.5061111111111121</v>
      </c>
      <c r="AN160" s="3">
        <v>0</v>
      </c>
      <c r="AO160" s="4">
        <f>Table39[[#This Row],[Med Aide/Tech Hours Contract]]/Table39[[#This Row],[Med Aide/Tech Hours]]</f>
        <v>0</v>
      </c>
      <c r="AP160" s="1" t="s">
        <v>158</v>
      </c>
      <c r="AQ160" s="1">
        <v>5</v>
      </c>
    </row>
    <row r="161" spans="1:43" x14ac:dyDescent="0.2">
      <c r="A161" s="1" t="s">
        <v>352</v>
      </c>
      <c r="B161" s="1" t="s">
        <v>515</v>
      </c>
      <c r="C161" s="1" t="s">
        <v>846</v>
      </c>
      <c r="D161" s="1" t="s">
        <v>984</v>
      </c>
      <c r="E161" s="3">
        <v>29.8</v>
      </c>
      <c r="F161" s="3">
        <f t="shared" si="8"/>
        <v>149.47433333333333</v>
      </c>
      <c r="G161" s="3">
        <f>SUM(Table39[[#This Row],[RN Hours Contract (W/ Admin, DON)]], Table39[[#This Row],[LPN Contract Hours (w/ Admin)]], Table39[[#This Row],[CNA/NA/Med Aide Contract Hours]])</f>
        <v>15.313888888888888</v>
      </c>
      <c r="H161" s="4">
        <f>Table39[[#This Row],[Total Contract Hours]]/Table39[[#This Row],[Total Hours Nurse Staffing]]</f>
        <v>0.10245162863338113</v>
      </c>
      <c r="I161" s="3">
        <f>SUM(Table39[[#This Row],[RN Hours]], Table39[[#This Row],[RN Admin Hours]], Table39[[#This Row],[RN DON Hours]])</f>
        <v>29.916</v>
      </c>
      <c r="J161" s="3">
        <f t="shared" si="9"/>
        <v>8.7472222222222218</v>
      </c>
      <c r="K161" s="4">
        <f>Table39[[#This Row],[RN Hours Contract (W/ Admin, DON)]]/Table39[[#This Row],[RN Hours (w/ Admin, DON)]]</f>
        <v>0.2923927738408284</v>
      </c>
      <c r="L161" s="3">
        <v>15.999333333333334</v>
      </c>
      <c r="M161" s="3">
        <v>1.0138888888888888</v>
      </c>
      <c r="N161" s="4">
        <f>Table39[[#This Row],[RN Hours Contract]]/Table39[[#This Row],[RN Hours]]</f>
        <v>6.3370696001222263E-2</v>
      </c>
      <c r="O161" s="3">
        <v>3.7333333333333334</v>
      </c>
      <c r="P161" s="3">
        <v>3.1111111111111112</v>
      </c>
      <c r="Q161" s="4">
        <f>Table39[[#This Row],[RN Admin Hours Contract]]/Table39[[#This Row],[RN Admin Hours]]</f>
        <v>0.83333333333333337</v>
      </c>
      <c r="R161" s="3">
        <v>10.183333333333334</v>
      </c>
      <c r="S161" s="3">
        <v>4.6222222222222218</v>
      </c>
      <c r="T161" s="4">
        <f>Table39[[#This Row],[RN DON Hours Contract]]/Table39[[#This Row],[RN DON Hours]]</f>
        <v>0.45390070921985809</v>
      </c>
      <c r="U161" s="3">
        <f>SUM(Table39[[#This Row],[LPN Hours]], Table39[[#This Row],[LPN Admin Hours]])</f>
        <v>21.605555555555554</v>
      </c>
      <c r="V161" s="3">
        <f>Table39[[#This Row],[LPN Hours Contract]]+Table39[[#This Row],[LPN Admin Hours Contract]]</f>
        <v>5.0361111111111114</v>
      </c>
      <c r="W161" s="4">
        <f t="shared" si="10"/>
        <v>0.2330933401902803</v>
      </c>
      <c r="X161" s="3">
        <v>15.947222222222223</v>
      </c>
      <c r="Y161" s="3">
        <v>0</v>
      </c>
      <c r="Z161" s="4">
        <f>Table39[[#This Row],[LPN Hours Contract]]/Table39[[#This Row],[LPN Hours]]</f>
        <v>0</v>
      </c>
      <c r="AA161" s="3">
        <v>5.6583333333333332</v>
      </c>
      <c r="AB161" s="3">
        <v>5.0361111111111114</v>
      </c>
      <c r="AC161" s="4">
        <f>Table39[[#This Row],[LPN Admin Hours Contract]]/Table39[[#This Row],[LPN Admin Hours]]</f>
        <v>0.89003436426116844</v>
      </c>
      <c r="AD161" s="3">
        <f>SUM(Table39[[#This Row],[CNA Hours]], Table39[[#This Row],[NA in Training Hours]], Table39[[#This Row],[Med Aide/Tech Hours]])</f>
        <v>97.952777777777783</v>
      </c>
      <c r="AE161" s="3">
        <f>SUM(Table39[[#This Row],[CNA Hours Contract]], Table39[[#This Row],[NA in Training Hours Contract]], Table39[[#This Row],[Med Aide/Tech Hours Contract]])</f>
        <v>1.5305555555555554</v>
      </c>
      <c r="AF161" s="4">
        <f>Table39[[#This Row],[CNA/NA/Med Aide Contract Hours]]/Table39[[#This Row],[Total CNA, NA in Training, Med Aide/Tech Hours]]</f>
        <v>1.5625443098998947E-2</v>
      </c>
      <c r="AG161" s="3">
        <v>82.766666666666666</v>
      </c>
      <c r="AH161" s="3">
        <v>1.5305555555555554</v>
      </c>
      <c r="AI161" s="4">
        <f>Table39[[#This Row],[CNA Hours Contract]]/Table39[[#This Row],[CNA Hours]]</f>
        <v>1.8492415089273725E-2</v>
      </c>
      <c r="AJ161" s="3">
        <v>0</v>
      </c>
      <c r="AK161" s="3">
        <v>0</v>
      </c>
      <c r="AL161" s="4">
        <v>0</v>
      </c>
      <c r="AM161" s="3">
        <v>15.186111111111112</v>
      </c>
      <c r="AN161" s="3">
        <v>0</v>
      </c>
      <c r="AO161" s="4">
        <f>Table39[[#This Row],[Med Aide/Tech Hours Contract]]/Table39[[#This Row],[Med Aide/Tech Hours]]</f>
        <v>0</v>
      </c>
      <c r="AP161" s="1" t="s">
        <v>159</v>
      </c>
      <c r="AQ161" s="1">
        <v>5</v>
      </c>
    </row>
    <row r="162" spans="1:43" x14ac:dyDescent="0.2">
      <c r="A162" s="1" t="s">
        <v>352</v>
      </c>
      <c r="B162" s="1" t="s">
        <v>516</v>
      </c>
      <c r="C162" s="1" t="s">
        <v>847</v>
      </c>
      <c r="D162" s="1" t="s">
        <v>988</v>
      </c>
      <c r="E162" s="3">
        <v>30.077777777777779</v>
      </c>
      <c r="F162" s="3">
        <f t="shared" si="8"/>
        <v>141.24166666666667</v>
      </c>
      <c r="G162" s="3">
        <f>SUM(Table39[[#This Row],[RN Hours Contract (W/ Admin, DON)]], Table39[[#This Row],[LPN Contract Hours (w/ Admin)]], Table39[[#This Row],[CNA/NA/Med Aide Contract Hours]])</f>
        <v>0</v>
      </c>
      <c r="H162" s="4">
        <f>Table39[[#This Row],[Total Contract Hours]]/Table39[[#This Row],[Total Hours Nurse Staffing]]</f>
        <v>0</v>
      </c>
      <c r="I162" s="3">
        <f>SUM(Table39[[#This Row],[RN Hours]], Table39[[#This Row],[RN Admin Hours]], Table39[[#This Row],[RN DON Hours]])</f>
        <v>40.522222222222226</v>
      </c>
      <c r="J162" s="3">
        <f t="shared" si="9"/>
        <v>0</v>
      </c>
      <c r="K162" s="4">
        <f>Table39[[#This Row],[RN Hours Contract (W/ Admin, DON)]]/Table39[[#This Row],[RN Hours (w/ Admin, DON)]]</f>
        <v>0</v>
      </c>
      <c r="L162" s="3">
        <v>24.272222222222222</v>
      </c>
      <c r="M162" s="3">
        <v>0</v>
      </c>
      <c r="N162" s="4">
        <f>Table39[[#This Row],[RN Hours Contract]]/Table39[[#This Row],[RN Hours]]</f>
        <v>0</v>
      </c>
      <c r="O162" s="3">
        <v>11.213888888888889</v>
      </c>
      <c r="P162" s="3">
        <v>0</v>
      </c>
      <c r="Q162" s="4">
        <f>Table39[[#This Row],[RN Admin Hours Contract]]/Table39[[#This Row],[RN Admin Hours]]</f>
        <v>0</v>
      </c>
      <c r="R162" s="3">
        <v>5.0361111111111114</v>
      </c>
      <c r="S162" s="3">
        <v>0</v>
      </c>
      <c r="T162" s="4">
        <f>Table39[[#This Row],[RN DON Hours Contract]]/Table39[[#This Row],[RN DON Hours]]</f>
        <v>0</v>
      </c>
      <c r="U162" s="3">
        <f>SUM(Table39[[#This Row],[LPN Hours]], Table39[[#This Row],[LPN Admin Hours]])</f>
        <v>13.375</v>
      </c>
      <c r="V162" s="3">
        <f>Table39[[#This Row],[LPN Hours Contract]]+Table39[[#This Row],[LPN Admin Hours Contract]]</f>
        <v>0</v>
      </c>
      <c r="W162" s="4">
        <f t="shared" si="10"/>
        <v>0</v>
      </c>
      <c r="X162" s="3">
        <v>13.375</v>
      </c>
      <c r="Y162" s="3">
        <v>0</v>
      </c>
      <c r="Z162" s="4">
        <f>Table39[[#This Row],[LPN Hours Contract]]/Table39[[#This Row],[LPN Hours]]</f>
        <v>0</v>
      </c>
      <c r="AA162" s="3">
        <v>0</v>
      </c>
      <c r="AB162" s="3">
        <v>0</v>
      </c>
      <c r="AC162" s="4">
        <v>0</v>
      </c>
      <c r="AD162" s="3">
        <f>SUM(Table39[[#This Row],[CNA Hours]], Table39[[#This Row],[NA in Training Hours]], Table39[[#This Row],[Med Aide/Tech Hours]])</f>
        <v>87.344444444444434</v>
      </c>
      <c r="AE162" s="3">
        <f>SUM(Table39[[#This Row],[CNA Hours Contract]], Table39[[#This Row],[NA in Training Hours Contract]], Table39[[#This Row],[Med Aide/Tech Hours Contract]])</f>
        <v>0</v>
      </c>
      <c r="AF162" s="4">
        <f>Table39[[#This Row],[CNA/NA/Med Aide Contract Hours]]/Table39[[#This Row],[Total CNA, NA in Training, Med Aide/Tech Hours]]</f>
        <v>0</v>
      </c>
      <c r="AG162" s="3">
        <v>49.916666666666664</v>
      </c>
      <c r="AH162" s="3">
        <v>0</v>
      </c>
      <c r="AI162" s="4">
        <f>Table39[[#This Row],[CNA Hours Contract]]/Table39[[#This Row],[CNA Hours]]</f>
        <v>0</v>
      </c>
      <c r="AJ162" s="3">
        <v>3.5222222222222221</v>
      </c>
      <c r="AK162" s="3">
        <v>0</v>
      </c>
      <c r="AL162" s="4">
        <f>Table39[[#This Row],[NA in Training Hours Contract]]/Table39[[#This Row],[NA in Training Hours]]</f>
        <v>0</v>
      </c>
      <c r="AM162" s="3">
        <v>33.905555555555559</v>
      </c>
      <c r="AN162" s="3">
        <v>0</v>
      </c>
      <c r="AO162" s="4">
        <f>Table39[[#This Row],[Med Aide/Tech Hours Contract]]/Table39[[#This Row],[Med Aide/Tech Hours]]</f>
        <v>0</v>
      </c>
      <c r="AP162" s="1" t="s">
        <v>160</v>
      </c>
      <c r="AQ162" s="1">
        <v>5</v>
      </c>
    </row>
    <row r="163" spans="1:43" x14ac:dyDescent="0.2">
      <c r="A163" s="1" t="s">
        <v>352</v>
      </c>
      <c r="B163" s="1" t="s">
        <v>517</v>
      </c>
      <c r="C163" s="1" t="s">
        <v>745</v>
      </c>
      <c r="D163" s="1" t="s">
        <v>973</v>
      </c>
      <c r="E163" s="3">
        <v>49.755555555555553</v>
      </c>
      <c r="F163" s="3">
        <f t="shared" si="8"/>
        <v>215.00677777777778</v>
      </c>
      <c r="G163" s="3">
        <f>SUM(Table39[[#This Row],[RN Hours Contract (W/ Admin, DON)]], Table39[[#This Row],[LPN Contract Hours (w/ Admin)]], Table39[[#This Row],[CNA/NA/Med Aide Contract Hours]])</f>
        <v>5.5111111111111111</v>
      </c>
      <c r="H163" s="4">
        <f>Table39[[#This Row],[Total Contract Hours]]/Table39[[#This Row],[Total Hours Nurse Staffing]]</f>
        <v>2.5632266889777634E-2</v>
      </c>
      <c r="I163" s="3">
        <f>SUM(Table39[[#This Row],[RN Hours]], Table39[[#This Row],[RN Admin Hours]], Table39[[#This Row],[RN DON Hours]])</f>
        <v>58.080444444444446</v>
      </c>
      <c r="J163" s="3">
        <f t="shared" si="9"/>
        <v>5.5111111111111111</v>
      </c>
      <c r="K163" s="4">
        <f>Table39[[#This Row],[RN Hours Contract (W/ Admin, DON)]]/Table39[[#This Row],[RN Hours (w/ Admin, DON)]]</f>
        <v>9.4887550600316797E-2</v>
      </c>
      <c r="L163" s="3">
        <v>44.404888888888891</v>
      </c>
      <c r="M163" s="3">
        <v>0</v>
      </c>
      <c r="N163" s="4">
        <f>Table39[[#This Row],[RN Hours Contract]]/Table39[[#This Row],[RN Hours]]</f>
        <v>0</v>
      </c>
      <c r="O163" s="3">
        <v>7.4533333333333331</v>
      </c>
      <c r="P163" s="3">
        <v>0</v>
      </c>
      <c r="Q163" s="4">
        <f>Table39[[#This Row],[RN Admin Hours Contract]]/Table39[[#This Row],[RN Admin Hours]]</f>
        <v>0</v>
      </c>
      <c r="R163" s="3">
        <v>6.2222222222222223</v>
      </c>
      <c r="S163" s="3">
        <v>5.5111111111111111</v>
      </c>
      <c r="T163" s="4">
        <f>Table39[[#This Row],[RN DON Hours Contract]]/Table39[[#This Row],[RN DON Hours]]</f>
        <v>0.88571428571428568</v>
      </c>
      <c r="U163" s="3">
        <f>SUM(Table39[[#This Row],[LPN Hours]], Table39[[#This Row],[LPN Admin Hours]])</f>
        <v>42.93911111111111</v>
      </c>
      <c r="V163" s="3">
        <f>Table39[[#This Row],[LPN Hours Contract]]+Table39[[#This Row],[LPN Admin Hours Contract]]</f>
        <v>0</v>
      </c>
      <c r="W163" s="4">
        <f t="shared" si="10"/>
        <v>0</v>
      </c>
      <c r="X163" s="3">
        <v>42.93911111111111</v>
      </c>
      <c r="Y163" s="3">
        <v>0</v>
      </c>
      <c r="Z163" s="4">
        <f>Table39[[#This Row],[LPN Hours Contract]]/Table39[[#This Row],[LPN Hours]]</f>
        <v>0</v>
      </c>
      <c r="AA163" s="3">
        <v>0</v>
      </c>
      <c r="AB163" s="3">
        <v>0</v>
      </c>
      <c r="AC163" s="4">
        <v>0</v>
      </c>
      <c r="AD163" s="3">
        <f>SUM(Table39[[#This Row],[CNA Hours]], Table39[[#This Row],[NA in Training Hours]], Table39[[#This Row],[Med Aide/Tech Hours]])</f>
        <v>113.98722222222223</v>
      </c>
      <c r="AE163" s="3">
        <f>SUM(Table39[[#This Row],[CNA Hours Contract]], Table39[[#This Row],[NA in Training Hours Contract]], Table39[[#This Row],[Med Aide/Tech Hours Contract]])</f>
        <v>0</v>
      </c>
      <c r="AF163" s="4">
        <f>Table39[[#This Row],[CNA/NA/Med Aide Contract Hours]]/Table39[[#This Row],[Total CNA, NA in Training, Med Aide/Tech Hours]]</f>
        <v>0</v>
      </c>
      <c r="AG163" s="3">
        <v>100.24344444444445</v>
      </c>
      <c r="AH163" s="3">
        <v>0</v>
      </c>
      <c r="AI163" s="4">
        <f>Table39[[#This Row],[CNA Hours Contract]]/Table39[[#This Row],[CNA Hours]]</f>
        <v>0</v>
      </c>
      <c r="AJ163" s="3">
        <v>0</v>
      </c>
      <c r="AK163" s="3">
        <v>0</v>
      </c>
      <c r="AL163" s="4">
        <v>0</v>
      </c>
      <c r="AM163" s="3">
        <v>13.743777777777778</v>
      </c>
      <c r="AN163" s="3">
        <v>0</v>
      </c>
      <c r="AO163" s="4">
        <f>Table39[[#This Row],[Med Aide/Tech Hours Contract]]/Table39[[#This Row],[Med Aide/Tech Hours]]</f>
        <v>0</v>
      </c>
      <c r="AP163" s="1" t="s">
        <v>161</v>
      </c>
      <c r="AQ163" s="1">
        <v>5</v>
      </c>
    </row>
    <row r="164" spans="1:43" x14ac:dyDescent="0.2">
      <c r="A164" s="1" t="s">
        <v>352</v>
      </c>
      <c r="B164" s="1" t="s">
        <v>518</v>
      </c>
      <c r="C164" s="1" t="s">
        <v>706</v>
      </c>
      <c r="D164" s="1" t="s">
        <v>1014</v>
      </c>
      <c r="E164" s="3">
        <v>39.166666666666664</v>
      </c>
      <c r="F164" s="3">
        <f t="shared" si="8"/>
        <v>188.83222222222221</v>
      </c>
      <c r="G164" s="3">
        <f>SUM(Table39[[#This Row],[RN Hours Contract (W/ Admin, DON)]], Table39[[#This Row],[LPN Contract Hours (w/ Admin)]], Table39[[#This Row],[CNA/NA/Med Aide Contract Hours]])</f>
        <v>33.664444444444442</v>
      </c>
      <c r="H164" s="4">
        <f>Table39[[#This Row],[Total Contract Hours]]/Table39[[#This Row],[Total Hours Nurse Staffing]]</f>
        <v>0.17827701251551936</v>
      </c>
      <c r="I164" s="3">
        <f>SUM(Table39[[#This Row],[RN Hours]], Table39[[#This Row],[RN Admin Hours]], Table39[[#This Row],[RN DON Hours]])</f>
        <v>42.211111111111109</v>
      </c>
      <c r="J164" s="3">
        <f t="shared" si="9"/>
        <v>10.47111111111111</v>
      </c>
      <c r="K164" s="4">
        <f>Table39[[#This Row],[RN Hours Contract (W/ Admin, DON)]]/Table39[[#This Row],[RN Hours (w/ Admin, DON)]]</f>
        <v>0.24806528033693076</v>
      </c>
      <c r="L164" s="3">
        <v>23.294444444444444</v>
      </c>
      <c r="M164" s="3">
        <v>4.4544444444444444</v>
      </c>
      <c r="N164" s="4">
        <f>Table39[[#This Row],[RN Hours Contract]]/Table39[[#This Row],[RN Hours]]</f>
        <v>0.19122346768423562</v>
      </c>
      <c r="O164" s="3">
        <v>12.366666666666667</v>
      </c>
      <c r="P164" s="3">
        <v>0</v>
      </c>
      <c r="Q164" s="4">
        <f>Table39[[#This Row],[RN Admin Hours Contract]]/Table39[[#This Row],[RN Admin Hours]]</f>
        <v>0</v>
      </c>
      <c r="R164" s="3">
        <v>6.55</v>
      </c>
      <c r="S164" s="3">
        <v>6.0166666666666666</v>
      </c>
      <c r="T164" s="4">
        <f>Table39[[#This Row],[RN DON Hours Contract]]/Table39[[#This Row],[RN DON Hours]]</f>
        <v>0.9185750636132316</v>
      </c>
      <c r="U164" s="3">
        <f>SUM(Table39[[#This Row],[LPN Hours]], Table39[[#This Row],[LPN Admin Hours]])</f>
        <v>28.894444444444446</v>
      </c>
      <c r="V164" s="3">
        <f>Table39[[#This Row],[LPN Hours Contract]]+Table39[[#This Row],[LPN Admin Hours Contract]]</f>
        <v>6.7388888888888889</v>
      </c>
      <c r="W164" s="4">
        <f t="shared" si="10"/>
        <v>0.23322437992693712</v>
      </c>
      <c r="X164" s="3">
        <v>28.894444444444446</v>
      </c>
      <c r="Y164" s="3">
        <v>6.7388888888888889</v>
      </c>
      <c r="Z164" s="4">
        <f>Table39[[#This Row],[LPN Hours Contract]]/Table39[[#This Row],[LPN Hours]]</f>
        <v>0.23322437992693712</v>
      </c>
      <c r="AA164" s="3">
        <v>0</v>
      </c>
      <c r="AB164" s="3">
        <v>0</v>
      </c>
      <c r="AC164" s="4">
        <v>0</v>
      </c>
      <c r="AD164" s="3">
        <f>SUM(Table39[[#This Row],[CNA Hours]], Table39[[#This Row],[NA in Training Hours]], Table39[[#This Row],[Med Aide/Tech Hours]])</f>
        <v>117.72666666666666</v>
      </c>
      <c r="AE164" s="3">
        <f>SUM(Table39[[#This Row],[CNA Hours Contract]], Table39[[#This Row],[NA in Training Hours Contract]], Table39[[#This Row],[Med Aide/Tech Hours Contract]])</f>
        <v>16.454444444444437</v>
      </c>
      <c r="AF164" s="4">
        <f>Table39[[#This Row],[CNA/NA/Med Aide Contract Hours]]/Table39[[#This Row],[Total CNA, NA in Training, Med Aide/Tech Hours]]</f>
        <v>0.1397682012949015</v>
      </c>
      <c r="AG164" s="3">
        <v>75.644444444444446</v>
      </c>
      <c r="AH164" s="3">
        <v>16.454444444444437</v>
      </c>
      <c r="AI164" s="4">
        <f>Table39[[#This Row],[CNA Hours Contract]]/Table39[[#This Row],[CNA Hours]]</f>
        <v>0.2175235017626321</v>
      </c>
      <c r="AJ164" s="3">
        <v>0</v>
      </c>
      <c r="AK164" s="3">
        <v>0</v>
      </c>
      <c r="AL164" s="4">
        <v>0</v>
      </c>
      <c r="AM164" s="3">
        <v>42.082222222222207</v>
      </c>
      <c r="AN164" s="3">
        <v>0</v>
      </c>
      <c r="AO164" s="4">
        <f>Table39[[#This Row],[Med Aide/Tech Hours Contract]]/Table39[[#This Row],[Med Aide/Tech Hours]]</f>
        <v>0</v>
      </c>
      <c r="AP164" s="1" t="s">
        <v>162</v>
      </c>
      <c r="AQ164" s="1">
        <v>5</v>
      </c>
    </row>
    <row r="165" spans="1:43" x14ac:dyDescent="0.2">
      <c r="A165" s="1" t="s">
        <v>352</v>
      </c>
      <c r="B165" s="1" t="s">
        <v>519</v>
      </c>
      <c r="C165" s="1" t="s">
        <v>848</v>
      </c>
      <c r="D165" s="1" t="s">
        <v>960</v>
      </c>
      <c r="E165" s="3">
        <v>36.81111111111111</v>
      </c>
      <c r="F165" s="3">
        <f t="shared" si="8"/>
        <v>132.685</v>
      </c>
      <c r="G165" s="3">
        <f>SUM(Table39[[#This Row],[RN Hours Contract (W/ Admin, DON)]], Table39[[#This Row],[LPN Contract Hours (w/ Admin)]], Table39[[#This Row],[CNA/NA/Med Aide Contract Hours]])</f>
        <v>9.2099999999999973</v>
      </c>
      <c r="H165" s="4">
        <f>Table39[[#This Row],[Total Contract Hours]]/Table39[[#This Row],[Total Hours Nurse Staffing]]</f>
        <v>6.9412518370576909E-2</v>
      </c>
      <c r="I165" s="3">
        <f>SUM(Table39[[#This Row],[RN Hours]], Table39[[#This Row],[RN Admin Hours]], Table39[[#This Row],[RN DON Hours]])</f>
        <v>38.419444444444444</v>
      </c>
      <c r="J165" s="3">
        <f t="shared" si="9"/>
        <v>0</v>
      </c>
      <c r="K165" s="4">
        <f>Table39[[#This Row],[RN Hours Contract (W/ Admin, DON)]]/Table39[[#This Row],[RN Hours (w/ Admin, DON)]]</f>
        <v>0</v>
      </c>
      <c r="L165" s="3">
        <v>25.31111111111111</v>
      </c>
      <c r="M165" s="3">
        <v>0</v>
      </c>
      <c r="N165" s="4">
        <f>Table39[[#This Row],[RN Hours Contract]]/Table39[[#This Row],[RN Hours]]</f>
        <v>0</v>
      </c>
      <c r="O165" s="3">
        <v>13.108333333333333</v>
      </c>
      <c r="P165" s="3">
        <v>0</v>
      </c>
      <c r="Q165" s="4">
        <f>Table39[[#This Row],[RN Admin Hours Contract]]/Table39[[#This Row],[RN Admin Hours]]</f>
        <v>0</v>
      </c>
      <c r="R165" s="3">
        <v>0</v>
      </c>
      <c r="S165" s="3">
        <v>0</v>
      </c>
      <c r="T165" s="4">
        <v>0</v>
      </c>
      <c r="U165" s="3">
        <f>SUM(Table39[[#This Row],[LPN Hours]], Table39[[#This Row],[LPN Admin Hours]])</f>
        <v>19.540555555555557</v>
      </c>
      <c r="V165" s="3">
        <f>Table39[[#This Row],[LPN Hours Contract]]+Table39[[#This Row],[LPN Admin Hours Contract]]</f>
        <v>9.2099999999999973</v>
      </c>
      <c r="W165" s="4">
        <f t="shared" si="10"/>
        <v>0.47132743866033588</v>
      </c>
      <c r="X165" s="3">
        <v>19.540555555555557</v>
      </c>
      <c r="Y165" s="3">
        <v>9.2099999999999973</v>
      </c>
      <c r="Z165" s="4">
        <f>Table39[[#This Row],[LPN Hours Contract]]/Table39[[#This Row],[LPN Hours]]</f>
        <v>0.47132743866033588</v>
      </c>
      <c r="AA165" s="3">
        <v>0</v>
      </c>
      <c r="AB165" s="3">
        <v>0</v>
      </c>
      <c r="AC165" s="4">
        <v>0</v>
      </c>
      <c r="AD165" s="3">
        <f>SUM(Table39[[#This Row],[CNA Hours]], Table39[[#This Row],[NA in Training Hours]], Table39[[#This Row],[Med Aide/Tech Hours]])</f>
        <v>74.724999999999994</v>
      </c>
      <c r="AE165" s="3">
        <f>SUM(Table39[[#This Row],[CNA Hours Contract]], Table39[[#This Row],[NA in Training Hours Contract]], Table39[[#This Row],[Med Aide/Tech Hours Contract]])</f>
        <v>0</v>
      </c>
      <c r="AF165" s="4">
        <f>Table39[[#This Row],[CNA/NA/Med Aide Contract Hours]]/Table39[[#This Row],[Total CNA, NA in Training, Med Aide/Tech Hours]]</f>
        <v>0</v>
      </c>
      <c r="AG165" s="3">
        <v>70.458333333333329</v>
      </c>
      <c r="AH165" s="3">
        <v>0</v>
      </c>
      <c r="AI165" s="4">
        <f>Table39[[#This Row],[CNA Hours Contract]]/Table39[[#This Row],[CNA Hours]]</f>
        <v>0</v>
      </c>
      <c r="AJ165" s="3">
        <v>0</v>
      </c>
      <c r="AK165" s="3">
        <v>0</v>
      </c>
      <c r="AL165" s="4">
        <v>0</v>
      </c>
      <c r="AM165" s="3">
        <v>4.2666666666666666</v>
      </c>
      <c r="AN165" s="3">
        <v>0</v>
      </c>
      <c r="AO165" s="4">
        <f>Table39[[#This Row],[Med Aide/Tech Hours Contract]]/Table39[[#This Row],[Med Aide/Tech Hours]]</f>
        <v>0</v>
      </c>
      <c r="AP165" s="1" t="s">
        <v>163</v>
      </c>
      <c r="AQ165" s="1">
        <v>5</v>
      </c>
    </row>
    <row r="166" spans="1:43" x14ac:dyDescent="0.2">
      <c r="A166" s="1" t="s">
        <v>352</v>
      </c>
      <c r="B166" s="1" t="s">
        <v>520</v>
      </c>
      <c r="C166" s="1" t="s">
        <v>849</v>
      </c>
      <c r="D166" s="1" t="s">
        <v>1000</v>
      </c>
      <c r="E166" s="3">
        <v>25.588888888888889</v>
      </c>
      <c r="F166" s="3">
        <f t="shared" si="8"/>
        <v>133.27500000000001</v>
      </c>
      <c r="G166" s="3">
        <f>SUM(Table39[[#This Row],[RN Hours Contract (W/ Admin, DON)]], Table39[[#This Row],[LPN Contract Hours (w/ Admin)]], Table39[[#This Row],[CNA/NA/Med Aide Contract Hours]])</f>
        <v>0</v>
      </c>
      <c r="H166" s="4">
        <f>Table39[[#This Row],[Total Contract Hours]]/Table39[[#This Row],[Total Hours Nurse Staffing]]</f>
        <v>0</v>
      </c>
      <c r="I166" s="3">
        <f>SUM(Table39[[#This Row],[RN Hours]], Table39[[#This Row],[RN Admin Hours]], Table39[[#This Row],[RN DON Hours]])</f>
        <v>20.166666666666664</v>
      </c>
      <c r="J166" s="3">
        <f t="shared" si="9"/>
        <v>0</v>
      </c>
      <c r="K166" s="4">
        <f>Table39[[#This Row],[RN Hours Contract (W/ Admin, DON)]]/Table39[[#This Row],[RN Hours (w/ Admin, DON)]]</f>
        <v>0</v>
      </c>
      <c r="L166" s="3">
        <v>10.666666666666666</v>
      </c>
      <c r="M166" s="3">
        <v>0</v>
      </c>
      <c r="N166" s="4">
        <f>Table39[[#This Row],[RN Hours Contract]]/Table39[[#This Row],[RN Hours]]</f>
        <v>0</v>
      </c>
      <c r="O166" s="3">
        <v>0</v>
      </c>
      <c r="P166" s="3">
        <v>0</v>
      </c>
      <c r="Q166" s="4">
        <v>0</v>
      </c>
      <c r="R166" s="3">
        <v>9.5</v>
      </c>
      <c r="S166" s="3">
        <v>0</v>
      </c>
      <c r="T166" s="4">
        <f>Table39[[#This Row],[RN DON Hours Contract]]/Table39[[#This Row],[RN DON Hours]]</f>
        <v>0</v>
      </c>
      <c r="U166" s="3">
        <f>SUM(Table39[[#This Row],[LPN Hours]], Table39[[#This Row],[LPN Admin Hours]])</f>
        <v>27.427777777777777</v>
      </c>
      <c r="V166" s="3">
        <f>Table39[[#This Row],[LPN Hours Contract]]+Table39[[#This Row],[LPN Admin Hours Contract]]</f>
        <v>0</v>
      </c>
      <c r="W166" s="4">
        <f t="shared" si="10"/>
        <v>0</v>
      </c>
      <c r="X166" s="3">
        <v>27.427777777777777</v>
      </c>
      <c r="Y166" s="3">
        <v>0</v>
      </c>
      <c r="Z166" s="4">
        <f>Table39[[#This Row],[LPN Hours Contract]]/Table39[[#This Row],[LPN Hours]]</f>
        <v>0</v>
      </c>
      <c r="AA166" s="3">
        <v>0</v>
      </c>
      <c r="AB166" s="3">
        <v>0</v>
      </c>
      <c r="AC166" s="4">
        <v>0</v>
      </c>
      <c r="AD166" s="3">
        <f>SUM(Table39[[#This Row],[CNA Hours]], Table39[[#This Row],[NA in Training Hours]], Table39[[#This Row],[Med Aide/Tech Hours]])</f>
        <v>85.680555555555557</v>
      </c>
      <c r="AE166" s="3">
        <f>SUM(Table39[[#This Row],[CNA Hours Contract]], Table39[[#This Row],[NA in Training Hours Contract]], Table39[[#This Row],[Med Aide/Tech Hours Contract]])</f>
        <v>0</v>
      </c>
      <c r="AF166" s="4">
        <f>Table39[[#This Row],[CNA/NA/Med Aide Contract Hours]]/Table39[[#This Row],[Total CNA, NA in Training, Med Aide/Tech Hours]]</f>
        <v>0</v>
      </c>
      <c r="AG166" s="3">
        <v>75.597222222222229</v>
      </c>
      <c r="AH166" s="3">
        <v>0</v>
      </c>
      <c r="AI166" s="4">
        <f>Table39[[#This Row],[CNA Hours Contract]]/Table39[[#This Row],[CNA Hours]]</f>
        <v>0</v>
      </c>
      <c r="AJ166" s="3">
        <v>0</v>
      </c>
      <c r="AK166" s="3">
        <v>0</v>
      </c>
      <c r="AL166" s="4">
        <v>0</v>
      </c>
      <c r="AM166" s="3">
        <v>10.083333333333334</v>
      </c>
      <c r="AN166" s="3">
        <v>0</v>
      </c>
      <c r="AO166" s="4">
        <f>Table39[[#This Row],[Med Aide/Tech Hours Contract]]/Table39[[#This Row],[Med Aide/Tech Hours]]</f>
        <v>0</v>
      </c>
      <c r="AP166" s="1" t="s">
        <v>164</v>
      </c>
      <c r="AQ166" s="1">
        <v>5</v>
      </c>
    </row>
    <row r="167" spans="1:43" x14ac:dyDescent="0.2">
      <c r="A167" s="1" t="s">
        <v>352</v>
      </c>
      <c r="B167" s="1" t="s">
        <v>521</v>
      </c>
      <c r="C167" s="1" t="s">
        <v>714</v>
      </c>
      <c r="D167" s="1" t="s">
        <v>973</v>
      </c>
      <c r="E167" s="3">
        <v>37.200000000000003</v>
      </c>
      <c r="F167" s="3">
        <f t="shared" si="8"/>
        <v>220.2</v>
      </c>
      <c r="G167" s="3">
        <f>SUM(Table39[[#This Row],[RN Hours Contract (W/ Admin, DON)]], Table39[[#This Row],[LPN Contract Hours (w/ Admin)]], Table39[[#This Row],[CNA/NA/Med Aide Contract Hours]])</f>
        <v>0</v>
      </c>
      <c r="H167" s="4">
        <f>Table39[[#This Row],[Total Contract Hours]]/Table39[[#This Row],[Total Hours Nurse Staffing]]</f>
        <v>0</v>
      </c>
      <c r="I167" s="3">
        <f>SUM(Table39[[#This Row],[RN Hours]], Table39[[#This Row],[RN Admin Hours]], Table39[[#This Row],[RN DON Hours]])</f>
        <v>128.21666666666667</v>
      </c>
      <c r="J167" s="3">
        <f t="shared" si="9"/>
        <v>0</v>
      </c>
      <c r="K167" s="4">
        <f>Table39[[#This Row],[RN Hours Contract (W/ Admin, DON)]]/Table39[[#This Row],[RN Hours (w/ Admin, DON)]]</f>
        <v>0</v>
      </c>
      <c r="L167" s="3">
        <v>106.17222222222222</v>
      </c>
      <c r="M167" s="3">
        <v>0</v>
      </c>
      <c r="N167" s="4">
        <f>Table39[[#This Row],[RN Hours Contract]]/Table39[[#This Row],[RN Hours]]</f>
        <v>0</v>
      </c>
      <c r="O167" s="3">
        <v>14.044444444444444</v>
      </c>
      <c r="P167" s="3">
        <v>0</v>
      </c>
      <c r="Q167" s="4">
        <f>Table39[[#This Row],[RN Admin Hours Contract]]/Table39[[#This Row],[RN Admin Hours]]</f>
        <v>0</v>
      </c>
      <c r="R167" s="3">
        <v>8</v>
      </c>
      <c r="S167" s="3">
        <v>0</v>
      </c>
      <c r="T167" s="4">
        <f>Table39[[#This Row],[RN DON Hours Contract]]/Table39[[#This Row],[RN DON Hours]]</f>
        <v>0</v>
      </c>
      <c r="U167" s="3">
        <f>SUM(Table39[[#This Row],[LPN Hours]], Table39[[#This Row],[LPN Admin Hours]])</f>
        <v>4.9749999999999996</v>
      </c>
      <c r="V167" s="3">
        <f>Table39[[#This Row],[LPN Hours Contract]]+Table39[[#This Row],[LPN Admin Hours Contract]]</f>
        <v>0</v>
      </c>
      <c r="W167" s="4">
        <f t="shared" si="10"/>
        <v>0</v>
      </c>
      <c r="X167" s="3">
        <v>4.9749999999999996</v>
      </c>
      <c r="Y167" s="3">
        <v>0</v>
      </c>
      <c r="Z167" s="4">
        <f>Table39[[#This Row],[LPN Hours Contract]]/Table39[[#This Row],[LPN Hours]]</f>
        <v>0</v>
      </c>
      <c r="AA167" s="3">
        <v>0</v>
      </c>
      <c r="AB167" s="3">
        <v>0</v>
      </c>
      <c r="AC167" s="4">
        <v>0</v>
      </c>
      <c r="AD167" s="3">
        <f>SUM(Table39[[#This Row],[CNA Hours]], Table39[[#This Row],[NA in Training Hours]], Table39[[#This Row],[Med Aide/Tech Hours]])</f>
        <v>87.00833333333334</v>
      </c>
      <c r="AE167" s="3">
        <f>SUM(Table39[[#This Row],[CNA Hours Contract]], Table39[[#This Row],[NA in Training Hours Contract]], Table39[[#This Row],[Med Aide/Tech Hours Contract]])</f>
        <v>0</v>
      </c>
      <c r="AF167" s="4">
        <f>Table39[[#This Row],[CNA/NA/Med Aide Contract Hours]]/Table39[[#This Row],[Total CNA, NA in Training, Med Aide/Tech Hours]]</f>
        <v>0</v>
      </c>
      <c r="AG167" s="3">
        <v>84.180555555555557</v>
      </c>
      <c r="AH167" s="3">
        <v>0</v>
      </c>
      <c r="AI167" s="4">
        <f>Table39[[#This Row],[CNA Hours Contract]]/Table39[[#This Row],[CNA Hours]]</f>
        <v>0</v>
      </c>
      <c r="AJ167" s="3">
        <v>0</v>
      </c>
      <c r="AK167" s="3">
        <v>0</v>
      </c>
      <c r="AL167" s="4">
        <v>0</v>
      </c>
      <c r="AM167" s="3">
        <v>2.8277777777777779</v>
      </c>
      <c r="AN167" s="3">
        <v>0</v>
      </c>
      <c r="AO167" s="4">
        <f>Table39[[#This Row],[Med Aide/Tech Hours Contract]]/Table39[[#This Row],[Med Aide/Tech Hours]]</f>
        <v>0</v>
      </c>
      <c r="AP167" s="1" t="s">
        <v>165</v>
      </c>
      <c r="AQ167" s="1">
        <v>5</v>
      </c>
    </row>
    <row r="168" spans="1:43" x14ac:dyDescent="0.2">
      <c r="A168" s="1" t="s">
        <v>352</v>
      </c>
      <c r="B168" s="1" t="s">
        <v>522</v>
      </c>
      <c r="C168" s="1" t="s">
        <v>850</v>
      </c>
      <c r="D168" s="1" t="s">
        <v>1009</v>
      </c>
      <c r="E168" s="3">
        <v>58.533333333333331</v>
      </c>
      <c r="F168" s="3">
        <f t="shared" si="8"/>
        <v>282.31111111111113</v>
      </c>
      <c r="G168" s="3">
        <f>SUM(Table39[[#This Row],[RN Hours Contract (W/ Admin, DON)]], Table39[[#This Row],[LPN Contract Hours (w/ Admin)]], Table39[[#This Row],[CNA/NA/Med Aide Contract Hours]])</f>
        <v>13.166666666666666</v>
      </c>
      <c r="H168" s="4">
        <f>Table39[[#This Row],[Total Contract Hours]]/Table39[[#This Row],[Total Hours Nurse Staffing]]</f>
        <v>4.6638853904282108E-2</v>
      </c>
      <c r="I168" s="3">
        <f>SUM(Table39[[#This Row],[RN Hours]], Table39[[#This Row],[RN Admin Hours]], Table39[[#This Row],[RN DON Hours]])</f>
        <v>103.72122222222222</v>
      </c>
      <c r="J168" s="3">
        <f t="shared" si="9"/>
        <v>0</v>
      </c>
      <c r="K168" s="4">
        <f>Table39[[#This Row],[RN Hours Contract (W/ Admin, DON)]]/Table39[[#This Row],[RN Hours (w/ Admin, DON)]]</f>
        <v>0</v>
      </c>
      <c r="L168" s="3">
        <v>71.462888888888884</v>
      </c>
      <c r="M168" s="3">
        <v>0</v>
      </c>
      <c r="N168" s="4">
        <f>Table39[[#This Row],[RN Hours Contract]]/Table39[[#This Row],[RN Hours]]</f>
        <v>0</v>
      </c>
      <c r="O168" s="3">
        <v>26.81111111111111</v>
      </c>
      <c r="P168" s="3">
        <v>0</v>
      </c>
      <c r="Q168" s="4">
        <f>Table39[[#This Row],[RN Admin Hours Contract]]/Table39[[#This Row],[RN Admin Hours]]</f>
        <v>0</v>
      </c>
      <c r="R168" s="3">
        <v>5.447222222222222</v>
      </c>
      <c r="S168" s="3">
        <v>0</v>
      </c>
      <c r="T168" s="4">
        <f>Table39[[#This Row],[RN DON Hours Contract]]/Table39[[#This Row],[RN DON Hours]]</f>
        <v>0</v>
      </c>
      <c r="U168" s="3">
        <f>SUM(Table39[[#This Row],[LPN Hours]], Table39[[#This Row],[LPN Admin Hours]])</f>
        <v>6.7833333333333332</v>
      </c>
      <c r="V168" s="3">
        <f>Table39[[#This Row],[LPN Hours Contract]]+Table39[[#This Row],[LPN Admin Hours Contract]]</f>
        <v>2.1</v>
      </c>
      <c r="W168" s="4">
        <f t="shared" si="10"/>
        <v>0.30958230958230959</v>
      </c>
      <c r="X168" s="3">
        <v>6.7833333333333332</v>
      </c>
      <c r="Y168" s="3">
        <v>2.1</v>
      </c>
      <c r="Z168" s="4">
        <f>Table39[[#This Row],[LPN Hours Contract]]/Table39[[#This Row],[LPN Hours]]</f>
        <v>0.30958230958230959</v>
      </c>
      <c r="AA168" s="3">
        <v>0</v>
      </c>
      <c r="AB168" s="3">
        <v>0</v>
      </c>
      <c r="AC168" s="4">
        <v>0</v>
      </c>
      <c r="AD168" s="3">
        <f>SUM(Table39[[#This Row],[CNA Hours]], Table39[[#This Row],[NA in Training Hours]], Table39[[#This Row],[Med Aide/Tech Hours]])</f>
        <v>171.80655555555558</v>
      </c>
      <c r="AE168" s="3">
        <f>SUM(Table39[[#This Row],[CNA Hours Contract]], Table39[[#This Row],[NA in Training Hours Contract]], Table39[[#This Row],[Med Aide/Tech Hours Contract]])</f>
        <v>11.066666666666666</v>
      </c>
      <c r="AF168" s="4">
        <f>Table39[[#This Row],[CNA/NA/Med Aide Contract Hours]]/Table39[[#This Row],[Total CNA, NA in Training, Med Aide/Tech Hours]]</f>
        <v>6.4413529686811841E-2</v>
      </c>
      <c r="AG168" s="3">
        <v>151.59822222222223</v>
      </c>
      <c r="AH168" s="3">
        <v>11.066666666666666</v>
      </c>
      <c r="AI168" s="4">
        <f>Table39[[#This Row],[CNA Hours Contract]]/Table39[[#This Row],[CNA Hours]]</f>
        <v>7.2999976546192266E-2</v>
      </c>
      <c r="AJ168" s="3">
        <v>0</v>
      </c>
      <c r="AK168" s="3">
        <v>0</v>
      </c>
      <c r="AL168" s="4">
        <v>0</v>
      </c>
      <c r="AM168" s="3">
        <v>20.208333333333332</v>
      </c>
      <c r="AN168" s="3">
        <v>0</v>
      </c>
      <c r="AO168" s="4">
        <f>Table39[[#This Row],[Med Aide/Tech Hours Contract]]/Table39[[#This Row],[Med Aide/Tech Hours]]</f>
        <v>0</v>
      </c>
      <c r="AP168" s="1" t="s">
        <v>166</v>
      </c>
      <c r="AQ168" s="1">
        <v>5</v>
      </c>
    </row>
    <row r="169" spans="1:43" x14ac:dyDescent="0.2">
      <c r="A169" s="1" t="s">
        <v>352</v>
      </c>
      <c r="B169" s="1" t="s">
        <v>523</v>
      </c>
      <c r="C169" s="1" t="s">
        <v>851</v>
      </c>
      <c r="D169" s="1" t="s">
        <v>980</v>
      </c>
      <c r="E169" s="3">
        <v>26.633333333333333</v>
      </c>
      <c r="F169" s="3">
        <f t="shared" si="8"/>
        <v>123.96522222222222</v>
      </c>
      <c r="G169" s="3">
        <f>SUM(Table39[[#This Row],[RN Hours Contract (W/ Admin, DON)]], Table39[[#This Row],[LPN Contract Hours (w/ Admin)]], Table39[[#This Row],[CNA/NA/Med Aide Contract Hours]])</f>
        <v>15.95</v>
      </c>
      <c r="H169" s="4">
        <f>Table39[[#This Row],[Total Contract Hours]]/Table39[[#This Row],[Total Hours Nurse Staffing]]</f>
        <v>0.12866511844271736</v>
      </c>
      <c r="I169" s="3">
        <f>SUM(Table39[[#This Row],[RN Hours]], Table39[[#This Row],[RN Admin Hours]], Table39[[#This Row],[RN DON Hours]])</f>
        <v>26.041666666666668</v>
      </c>
      <c r="J169" s="3">
        <f t="shared" si="9"/>
        <v>0</v>
      </c>
      <c r="K169" s="4">
        <f>Table39[[#This Row],[RN Hours Contract (W/ Admin, DON)]]/Table39[[#This Row],[RN Hours (w/ Admin, DON)]]</f>
        <v>0</v>
      </c>
      <c r="L169" s="3">
        <v>14.505555555555556</v>
      </c>
      <c r="M169" s="3">
        <v>0</v>
      </c>
      <c r="N169" s="4">
        <f>Table39[[#This Row],[RN Hours Contract]]/Table39[[#This Row],[RN Hours]]</f>
        <v>0</v>
      </c>
      <c r="O169" s="3">
        <v>6.3138888888888891</v>
      </c>
      <c r="P169" s="3">
        <v>0</v>
      </c>
      <c r="Q169" s="4">
        <f>Table39[[#This Row],[RN Admin Hours Contract]]/Table39[[#This Row],[RN Admin Hours]]</f>
        <v>0</v>
      </c>
      <c r="R169" s="3">
        <v>5.2222222222222223</v>
      </c>
      <c r="S169" s="3">
        <v>0</v>
      </c>
      <c r="T169" s="4">
        <f>Table39[[#This Row],[RN DON Hours Contract]]/Table39[[#This Row],[RN DON Hours]]</f>
        <v>0</v>
      </c>
      <c r="U169" s="3">
        <f>SUM(Table39[[#This Row],[LPN Hours]], Table39[[#This Row],[LPN Admin Hours]])</f>
        <v>12.722222222222221</v>
      </c>
      <c r="V169" s="3">
        <f>Table39[[#This Row],[LPN Hours Contract]]+Table39[[#This Row],[LPN Admin Hours Contract]]</f>
        <v>0</v>
      </c>
      <c r="W169" s="4">
        <f t="shared" si="10"/>
        <v>0</v>
      </c>
      <c r="X169" s="3">
        <v>12.722222222222221</v>
      </c>
      <c r="Y169" s="3">
        <v>0</v>
      </c>
      <c r="Z169" s="4">
        <f>Table39[[#This Row],[LPN Hours Contract]]/Table39[[#This Row],[LPN Hours]]</f>
        <v>0</v>
      </c>
      <c r="AA169" s="3">
        <v>0</v>
      </c>
      <c r="AB169" s="3">
        <v>0</v>
      </c>
      <c r="AC169" s="4">
        <v>0</v>
      </c>
      <c r="AD169" s="3">
        <f>SUM(Table39[[#This Row],[CNA Hours]], Table39[[#This Row],[NA in Training Hours]], Table39[[#This Row],[Med Aide/Tech Hours]])</f>
        <v>85.201333333333338</v>
      </c>
      <c r="AE169" s="3">
        <f>SUM(Table39[[#This Row],[CNA Hours Contract]], Table39[[#This Row],[NA in Training Hours Contract]], Table39[[#This Row],[Med Aide/Tech Hours Contract]])</f>
        <v>15.95</v>
      </c>
      <c r="AF169" s="4">
        <f>Table39[[#This Row],[CNA/NA/Med Aide Contract Hours]]/Table39[[#This Row],[Total CNA, NA in Training, Med Aide/Tech Hours]]</f>
        <v>0.18720364313547516</v>
      </c>
      <c r="AG169" s="3">
        <v>85.201333333333338</v>
      </c>
      <c r="AH169" s="3">
        <v>15.95</v>
      </c>
      <c r="AI169" s="4">
        <f>Table39[[#This Row],[CNA Hours Contract]]/Table39[[#This Row],[CNA Hours]]</f>
        <v>0.18720364313547516</v>
      </c>
      <c r="AJ169" s="3">
        <v>0</v>
      </c>
      <c r="AK169" s="3">
        <v>0</v>
      </c>
      <c r="AL169" s="4">
        <v>0</v>
      </c>
      <c r="AM169" s="3">
        <v>0</v>
      </c>
      <c r="AN169" s="3">
        <v>0</v>
      </c>
      <c r="AO169" s="4">
        <v>0</v>
      </c>
      <c r="AP169" s="1" t="s">
        <v>167</v>
      </c>
      <c r="AQ169" s="1">
        <v>5</v>
      </c>
    </row>
    <row r="170" spans="1:43" x14ac:dyDescent="0.2">
      <c r="A170" s="1" t="s">
        <v>352</v>
      </c>
      <c r="B170" s="1" t="s">
        <v>433</v>
      </c>
      <c r="C170" s="1" t="s">
        <v>852</v>
      </c>
      <c r="D170" s="1" t="s">
        <v>1015</v>
      </c>
      <c r="E170" s="3">
        <v>57.68888888888889</v>
      </c>
      <c r="F170" s="3">
        <f t="shared" si="8"/>
        <v>226.44222222222223</v>
      </c>
      <c r="G170" s="3">
        <f>SUM(Table39[[#This Row],[RN Hours Contract (W/ Admin, DON)]], Table39[[#This Row],[LPN Contract Hours (w/ Admin)]], Table39[[#This Row],[CNA/NA/Med Aide Contract Hours]])</f>
        <v>32.87277777777777</v>
      </c>
      <c r="H170" s="4">
        <f>Table39[[#This Row],[Total Contract Hours]]/Table39[[#This Row],[Total Hours Nurse Staffing]]</f>
        <v>0.14517070825032627</v>
      </c>
      <c r="I170" s="3">
        <f>SUM(Table39[[#This Row],[RN Hours]], Table39[[#This Row],[RN Admin Hours]], Table39[[#This Row],[RN DON Hours]])</f>
        <v>45.725000000000001</v>
      </c>
      <c r="J170" s="3">
        <f t="shared" si="9"/>
        <v>0</v>
      </c>
      <c r="K170" s="4">
        <f>Table39[[#This Row],[RN Hours Contract (W/ Admin, DON)]]/Table39[[#This Row],[RN Hours (w/ Admin, DON)]]</f>
        <v>0</v>
      </c>
      <c r="L170" s="3">
        <v>41.25</v>
      </c>
      <c r="M170" s="3">
        <v>0</v>
      </c>
      <c r="N170" s="4">
        <f>Table39[[#This Row],[RN Hours Contract]]/Table39[[#This Row],[RN Hours]]</f>
        <v>0</v>
      </c>
      <c r="O170" s="3">
        <v>0</v>
      </c>
      <c r="P170" s="3">
        <v>0</v>
      </c>
      <c r="Q170" s="4">
        <v>0</v>
      </c>
      <c r="R170" s="3">
        <v>4.4749999999999996</v>
      </c>
      <c r="S170" s="3">
        <v>0</v>
      </c>
      <c r="T170" s="4">
        <f>Table39[[#This Row],[RN DON Hours Contract]]/Table39[[#This Row],[RN DON Hours]]</f>
        <v>0</v>
      </c>
      <c r="U170" s="3">
        <f>SUM(Table39[[#This Row],[LPN Hours]], Table39[[#This Row],[LPN Admin Hours]])</f>
        <v>42.025555555555556</v>
      </c>
      <c r="V170" s="3">
        <f>Table39[[#This Row],[LPN Hours Contract]]+Table39[[#This Row],[LPN Admin Hours Contract]]</f>
        <v>3.1227777777777774</v>
      </c>
      <c r="W170" s="4">
        <f t="shared" si="10"/>
        <v>7.4306638817650622E-2</v>
      </c>
      <c r="X170" s="3">
        <v>42.025555555555556</v>
      </c>
      <c r="Y170" s="3">
        <v>3.1227777777777774</v>
      </c>
      <c r="Z170" s="4">
        <f>Table39[[#This Row],[LPN Hours Contract]]/Table39[[#This Row],[LPN Hours]]</f>
        <v>7.4306638817650622E-2</v>
      </c>
      <c r="AA170" s="3">
        <v>0</v>
      </c>
      <c r="AB170" s="3">
        <v>0</v>
      </c>
      <c r="AC170" s="4">
        <v>0</v>
      </c>
      <c r="AD170" s="3">
        <f>SUM(Table39[[#This Row],[CNA Hours]], Table39[[#This Row],[NA in Training Hours]], Table39[[#This Row],[Med Aide/Tech Hours]])</f>
        <v>138.69166666666666</v>
      </c>
      <c r="AE170" s="3">
        <f>SUM(Table39[[#This Row],[CNA Hours Contract]], Table39[[#This Row],[NA in Training Hours Contract]], Table39[[#This Row],[Med Aide/Tech Hours Contract]])</f>
        <v>29.749999999999989</v>
      </c>
      <c r="AF170" s="4">
        <f>Table39[[#This Row],[CNA/NA/Med Aide Contract Hours]]/Table39[[#This Row],[Total CNA, NA in Training, Med Aide/Tech Hours]]</f>
        <v>0.21450459652706835</v>
      </c>
      <c r="AG170" s="3">
        <v>138.69166666666666</v>
      </c>
      <c r="AH170" s="3">
        <v>29.749999999999989</v>
      </c>
      <c r="AI170" s="4">
        <f>Table39[[#This Row],[CNA Hours Contract]]/Table39[[#This Row],[CNA Hours]]</f>
        <v>0.21450459652706835</v>
      </c>
      <c r="AJ170" s="3">
        <v>0</v>
      </c>
      <c r="AK170" s="3">
        <v>0</v>
      </c>
      <c r="AL170" s="4">
        <v>0</v>
      </c>
      <c r="AM170" s="3">
        <v>0</v>
      </c>
      <c r="AN170" s="3">
        <v>0</v>
      </c>
      <c r="AO170" s="4">
        <v>0</v>
      </c>
      <c r="AP170" s="1" t="s">
        <v>168</v>
      </c>
      <c r="AQ170" s="1">
        <v>5</v>
      </c>
    </row>
    <row r="171" spans="1:43" x14ac:dyDescent="0.2">
      <c r="A171" s="1" t="s">
        <v>352</v>
      </c>
      <c r="B171" s="1" t="s">
        <v>524</v>
      </c>
      <c r="C171" s="1" t="s">
        <v>745</v>
      </c>
      <c r="D171" s="1" t="s">
        <v>973</v>
      </c>
      <c r="E171" s="3">
        <v>55.68888888888889</v>
      </c>
      <c r="F171" s="3">
        <f t="shared" si="8"/>
        <v>168.5361111111111</v>
      </c>
      <c r="G171" s="3">
        <f>SUM(Table39[[#This Row],[RN Hours Contract (W/ Admin, DON)]], Table39[[#This Row],[LPN Contract Hours (w/ Admin)]], Table39[[#This Row],[CNA/NA/Med Aide Contract Hours]])</f>
        <v>0</v>
      </c>
      <c r="H171" s="4">
        <f>Table39[[#This Row],[Total Contract Hours]]/Table39[[#This Row],[Total Hours Nurse Staffing]]</f>
        <v>0</v>
      </c>
      <c r="I171" s="3">
        <f>SUM(Table39[[#This Row],[RN Hours]], Table39[[#This Row],[RN Admin Hours]], Table39[[#This Row],[RN DON Hours]])</f>
        <v>70.208333333333329</v>
      </c>
      <c r="J171" s="3">
        <f t="shared" si="9"/>
        <v>0</v>
      </c>
      <c r="K171" s="4">
        <f>Table39[[#This Row],[RN Hours Contract (W/ Admin, DON)]]/Table39[[#This Row],[RN Hours (w/ Admin, DON)]]</f>
        <v>0</v>
      </c>
      <c r="L171" s="3">
        <v>49.086111111111109</v>
      </c>
      <c r="M171" s="3">
        <v>0</v>
      </c>
      <c r="N171" s="4">
        <f>Table39[[#This Row],[RN Hours Contract]]/Table39[[#This Row],[RN Hours]]</f>
        <v>0</v>
      </c>
      <c r="O171" s="3">
        <v>15.522222222222222</v>
      </c>
      <c r="P171" s="3">
        <v>0</v>
      </c>
      <c r="Q171" s="4">
        <f>Table39[[#This Row],[RN Admin Hours Contract]]/Table39[[#This Row],[RN Admin Hours]]</f>
        <v>0</v>
      </c>
      <c r="R171" s="3">
        <v>5.6</v>
      </c>
      <c r="S171" s="3">
        <v>0</v>
      </c>
      <c r="T171" s="4">
        <f>Table39[[#This Row],[RN DON Hours Contract]]/Table39[[#This Row],[RN DON Hours]]</f>
        <v>0</v>
      </c>
      <c r="U171" s="3">
        <f>SUM(Table39[[#This Row],[LPN Hours]], Table39[[#This Row],[LPN Admin Hours]])</f>
        <v>25.472222222222221</v>
      </c>
      <c r="V171" s="3">
        <f>Table39[[#This Row],[LPN Hours Contract]]+Table39[[#This Row],[LPN Admin Hours Contract]]</f>
        <v>0</v>
      </c>
      <c r="W171" s="4">
        <f t="shared" si="10"/>
        <v>0</v>
      </c>
      <c r="X171" s="3">
        <v>25.472222222222221</v>
      </c>
      <c r="Y171" s="3">
        <v>0</v>
      </c>
      <c r="Z171" s="4">
        <f>Table39[[#This Row],[LPN Hours Contract]]/Table39[[#This Row],[LPN Hours]]</f>
        <v>0</v>
      </c>
      <c r="AA171" s="3">
        <v>0</v>
      </c>
      <c r="AB171" s="3">
        <v>0</v>
      </c>
      <c r="AC171" s="4">
        <v>0</v>
      </c>
      <c r="AD171" s="3">
        <f>SUM(Table39[[#This Row],[CNA Hours]], Table39[[#This Row],[NA in Training Hours]], Table39[[#This Row],[Med Aide/Tech Hours]])</f>
        <v>72.855555555555554</v>
      </c>
      <c r="AE171" s="3">
        <f>SUM(Table39[[#This Row],[CNA Hours Contract]], Table39[[#This Row],[NA in Training Hours Contract]], Table39[[#This Row],[Med Aide/Tech Hours Contract]])</f>
        <v>0</v>
      </c>
      <c r="AF171" s="4">
        <f>Table39[[#This Row],[CNA/NA/Med Aide Contract Hours]]/Table39[[#This Row],[Total CNA, NA in Training, Med Aide/Tech Hours]]</f>
        <v>0</v>
      </c>
      <c r="AG171" s="3">
        <v>66.466666666666669</v>
      </c>
      <c r="AH171" s="3">
        <v>0</v>
      </c>
      <c r="AI171" s="4">
        <f>Table39[[#This Row],[CNA Hours Contract]]/Table39[[#This Row],[CNA Hours]]</f>
        <v>0</v>
      </c>
      <c r="AJ171" s="3">
        <v>5.6722222222222225</v>
      </c>
      <c r="AK171" s="3">
        <v>0</v>
      </c>
      <c r="AL171" s="4">
        <f>Table39[[#This Row],[NA in Training Hours Contract]]/Table39[[#This Row],[NA in Training Hours]]</f>
        <v>0</v>
      </c>
      <c r="AM171" s="3">
        <v>0.71666666666666667</v>
      </c>
      <c r="AN171" s="3">
        <v>0</v>
      </c>
      <c r="AO171" s="4">
        <f>Table39[[#This Row],[Med Aide/Tech Hours Contract]]/Table39[[#This Row],[Med Aide/Tech Hours]]</f>
        <v>0</v>
      </c>
      <c r="AP171" s="1" t="s">
        <v>169</v>
      </c>
      <c r="AQ171" s="1">
        <v>5</v>
      </c>
    </row>
    <row r="172" spans="1:43" x14ac:dyDescent="0.2">
      <c r="A172" s="1" t="s">
        <v>352</v>
      </c>
      <c r="B172" s="1" t="s">
        <v>525</v>
      </c>
      <c r="C172" s="1" t="s">
        <v>853</v>
      </c>
      <c r="D172" s="1" t="s">
        <v>1016</v>
      </c>
      <c r="E172" s="3">
        <v>33.855555555555554</v>
      </c>
      <c r="F172" s="3">
        <f t="shared" si="8"/>
        <v>139.54444444444442</v>
      </c>
      <c r="G172" s="3">
        <f>SUM(Table39[[#This Row],[RN Hours Contract (W/ Admin, DON)]], Table39[[#This Row],[LPN Contract Hours (w/ Admin)]], Table39[[#This Row],[CNA/NA/Med Aide Contract Hours]])</f>
        <v>0</v>
      </c>
      <c r="H172" s="4">
        <f>Table39[[#This Row],[Total Contract Hours]]/Table39[[#This Row],[Total Hours Nurse Staffing]]</f>
        <v>0</v>
      </c>
      <c r="I172" s="3">
        <f>SUM(Table39[[#This Row],[RN Hours]], Table39[[#This Row],[RN Admin Hours]], Table39[[#This Row],[RN DON Hours]])</f>
        <v>57.697222222222223</v>
      </c>
      <c r="J172" s="3">
        <f t="shared" si="9"/>
        <v>0</v>
      </c>
      <c r="K172" s="4">
        <f>Table39[[#This Row],[RN Hours Contract (W/ Admin, DON)]]/Table39[[#This Row],[RN Hours (w/ Admin, DON)]]</f>
        <v>0</v>
      </c>
      <c r="L172" s="3">
        <v>34.930555555555557</v>
      </c>
      <c r="M172" s="3">
        <v>0</v>
      </c>
      <c r="N172" s="4">
        <f>Table39[[#This Row],[RN Hours Contract]]/Table39[[#This Row],[RN Hours]]</f>
        <v>0</v>
      </c>
      <c r="O172" s="3">
        <v>17.066666666666666</v>
      </c>
      <c r="P172" s="3">
        <v>0</v>
      </c>
      <c r="Q172" s="4">
        <f>Table39[[#This Row],[RN Admin Hours Contract]]/Table39[[#This Row],[RN Admin Hours]]</f>
        <v>0</v>
      </c>
      <c r="R172" s="3">
        <v>5.7</v>
      </c>
      <c r="S172" s="3">
        <v>0</v>
      </c>
      <c r="T172" s="4">
        <f>Table39[[#This Row],[RN DON Hours Contract]]/Table39[[#This Row],[RN DON Hours]]</f>
        <v>0</v>
      </c>
      <c r="U172" s="3">
        <f>SUM(Table39[[#This Row],[LPN Hours]], Table39[[#This Row],[LPN Admin Hours]])</f>
        <v>7.1749999999999998</v>
      </c>
      <c r="V172" s="3">
        <f>Table39[[#This Row],[LPN Hours Contract]]+Table39[[#This Row],[LPN Admin Hours Contract]]</f>
        <v>0</v>
      </c>
      <c r="W172" s="4">
        <f t="shared" si="10"/>
        <v>0</v>
      </c>
      <c r="X172" s="3">
        <v>7.1749999999999998</v>
      </c>
      <c r="Y172" s="3">
        <v>0</v>
      </c>
      <c r="Z172" s="4">
        <f>Table39[[#This Row],[LPN Hours Contract]]/Table39[[#This Row],[LPN Hours]]</f>
        <v>0</v>
      </c>
      <c r="AA172" s="3">
        <v>0</v>
      </c>
      <c r="AB172" s="3">
        <v>0</v>
      </c>
      <c r="AC172" s="4">
        <v>0</v>
      </c>
      <c r="AD172" s="3">
        <f>SUM(Table39[[#This Row],[CNA Hours]], Table39[[#This Row],[NA in Training Hours]], Table39[[#This Row],[Med Aide/Tech Hours]])</f>
        <v>74.672222222222217</v>
      </c>
      <c r="AE172" s="3">
        <f>SUM(Table39[[#This Row],[CNA Hours Contract]], Table39[[#This Row],[NA in Training Hours Contract]], Table39[[#This Row],[Med Aide/Tech Hours Contract]])</f>
        <v>0</v>
      </c>
      <c r="AF172" s="4">
        <f>Table39[[#This Row],[CNA/NA/Med Aide Contract Hours]]/Table39[[#This Row],[Total CNA, NA in Training, Med Aide/Tech Hours]]</f>
        <v>0</v>
      </c>
      <c r="AG172" s="3">
        <v>69.99444444444444</v>
      </c>
      <c r="AH172" s="3">
        <v>0</v>
      </c>
      <c r="AI172" s="4">
        <f>Table39[[#This Row],[CNA Hours Contract]]/Table39[[#This Row],[CNA Hours]]</f>
        <v>0</v>
      </c>
      <c r="AJ172" s="3">
        <v>4.677777777777778</v>
      </c>
      <c r="AK172" s="3">
        <v>0</v>
      </c>
      <c r="AL172" s="4">
        <f>Table39[[#This Row],[NA in Training Hours Contract]]/Table39[[#This Row],[NA in Training Hours]]</f>
        <v>0</v>
      </c>
      <c r="AM172" s="3">
        <v>0</v>
      </c>
      <c r="AN172" s="3">
        <v>0</v>
      </c>
      <c r="AO172" s="4">
        <v>0</v>
      </c>
      <c r="AP172" s="1" t="s">
        <v>170</v>
      </c>
      <c r="AQ172" s="1">
        <v>5</v>
      </c>
    </row>
    <row r="173" spans="1:43" x14ac:dyDescent="0.2">
      <c r="A173" s="1" t="s">
        <v>352</v>
      </c>
      <c r="B173" s="1" t="s">
        <v>526</v>
      </c>
      <c r="C173" s="1" t="s">
        <v>751</v>
      </c>
      <c r="D173" s="1" t="s">
        <v>993</v>
      </c>
      <c r="E173" s="3">
        <v>51.633333333333333</v>
      </c>
      <c r="F173" s="3">
        <f t="shared" si="8"/>
        <v>270.5022222222222</v>
      </c>
      <c r="G173" s="3">
        <f>SUM(Table39[[#This Row],[RN Hours Contract (W/ Admin, DON)]], Table39[[#This Row],[LPN Contract Hours (w/ Admin)]], Table39[[#This Row],[CNA/NA/Med Aide Contract Hours]])</f>
        <v>75.349999999999994</v>
      </c>
      <c r="H173" s="4">
        <f>Table39[[#This Row],[Total Contract Hours]]/Table39[[#This Row],[Total Hours Nurse Staffing]]</f>
        <v>0.27855593710464488</v>
      </c>
      <c r="I173" s="3">
        <f>SUM(Table39[[#This Row],[RN Hours]], Table39[[#This Row],[RN Admin Hours]], Table39[[#This Row],[RN DON Hours]])</f>
        <v>53.524444444444441</v>
      </c>
      <c r="J173" s="3">
        <f t="shared" si="9"/>
        <v>11.347222222222221</v>
      </c>
      <c r="K173" s="4">
        <f>Table39[[#This Row],[RN Hours Contract (W/ Admin, DON)]]/Table39[[#This Row],[RN Hours (w/ Admin, DON)]]</f>
        <v>0.21200074732209581</v>
      </c>
      <c r="L173" s="3">
        <v>43.283333333333331</v>
      </c>
      <c r="M173" s="3">
        <v>11.347222222222221</v>
      </c>
      <c r="N173" s="4">
        <f>Table39[[#This Row],[RN Hours Contract]]/Table39[[#This Row],[RN Hours]]</f>
        <v>0.2621614683609293</v>
      </c>
      <c r="O173" s="3">
        <v>0.70777777777777784</v>
      </c>
      <c r="P173" s="3">
        <v>0</v>
      </c>
      <c r="Q173" s="4">
        <f>Table39[[#This Row],[RN Admin Hours Contract]]/Table39[[#This Row],[RN Admin Hours]]</f>
        <v>0</v>
      </c>
      <c r="R173" s="3">
        <v>9.5333333333333332</v>
      </c>
      <c r="S173" s="3">
        <v>0</v>
      </c>
      <c r="T173" s="4">
        <f>Table39[[#This Row],[RN DON Hours Contract]]/Table39[[#This Row],[RN DON Hours]]</f>
        <v>0</v>
      </c>
      <c r="U173" s="3">
        <f>SUM(Table39[[#This Row],[LPN Hours]], Table39[[#This Row],[LPN Admin Hours]])</f>
        <v>37.819444444444443</v>
      </c>
      <c r="V173" s="3">
        <f>Table39[[#This Row],[LPN Hours Contract]]+Table39[[#This Row],[LPN Admin Hours Contract]]</f>
        <v>4.8555555555555552</v>
      </c>
      <c r="W173" s="4">
        <f t="shared" si="10"/>
        <v>0.12838780756518545</v>
      </c>
      <c r="X173" s="3">
        <v>37.819444444444443</v>
      </c>
      <c r="Y173" s="3">
        <v>4.8555555555555552</v>
      </c>
      <c r="Z173" s="4">
        <f>Table39[[#This Row],[LPN Hours Contract]]/Table39[[#This Row],[LPN Hours]]</f>
        <v>0.12838780756518545</v>
      </c>
      <c r="AA173" s="3">
        <v>0</v>
      </c>
      <c r="AB173" s="3">
        <v>0</v>
      </c>
      <c r="AC173" s="4">
        <v>0</v>
      </c>
      <c r="AD173" s="3">
        <f>SUM(Table39[[#This Row],[CNA Hours]], Table39[[#This Row],[NA in Training Hours]], Table39[[#This Row],[Med Aide/Tech Hours]])</f>
        <v>179.15833333333333</v>
      </c>
      <c r="AE173" s="3">
        <f>SUM(Table39[[#This Row],[CNA Hours Contract]], Table39[[#This Row],[NA in Training Hours Contract]], Table39[[#This Row],[Med Aide/Tech Hours Contract]])</f>
        <v>59.147222222222226</v>
      </c>
      <c r="AF173" s="4">
        <f>Table39[[#This Row],[CNA/NA/Med Aide Contract Hours]]/Table39[[#This Row],[Total CNA, NA in Training, Med Aide/Tech Hours]]</f>
        <v>0.33013938632804629</v>
      </c>
      <c r="AG173" s="3">
        <v>157.40833333333333</v>
      </c>
      <c r="AH173" s="3">
        <v>59.147222222222226</v>
      </c>
      <c r="AI173" s="4">
        <f>Table39[[#This Row],[CNA Hours Contract]]/Table39[[#This Row],[CNA Hours]]</f>
        <v>0.37575661319639297</v>
      </c>
      <c r="AJ173" s="3">
        <v>0</v>
      </c>
      <c r="AK173" s="3">
        <v>0</v>
      </c>
      <c r="AL173" s="4">
        <v>0</v>
      </c>
      <c r="AM173" s="3">
        <v>21.75</v>
      </c>
      <c r="AN173" s="3">
        <v>0</v>
      </c>
      <c r="AO173" s="4">
        <f>Table39[[#This Row],[Med Aide/Tech Hours Contract]]/Table39[[#This Row],[Med Aide/Tech Hours]]</f>
        <v>0</v>
      </c>
      <c r="AP173" s="1" t="s">
        <v>171</v>
      </c>
      <c r="AQ173" s="1">
        <v>5</v>
      </c>
    </row>
    <row r="174" spans="1:43" x14ac:dyDescent="0.2">
      <c r="A174" s="1" t="s">
        <v>352</v>
      </c>
      <c r="B174" s="1" t="s">
        <v>527</v>
      </c>
      <c r="C174" s="1" t="s">
        <v>759</v>
      </c>
      <c r="D174" s="1" t="s">
        <v>974</v>
      </c>
      <c r="E174" s="3">
        <v>59.5</v>
      </c>
      <c r="F174" s="3">
        <f t="shared" si="8"/>
        <v>265.94388888888886</v>
      </c>
      <c r="G174" s="3">
        <f>SUM(Table39[[#This Row],[RN Hours Contract (W/ Admin, DON)]], Table39[[#This Row],[LPN Contract Hours (w/ Admin)]], Table39[[#This Row],[CNA/NA/Med Aide Contract Hours]])</f>
        <v>1.1111111111111112E-2</v>
      </c>
      <c r="H174" s="4">
        <f>Table39[[#This Row],[Total Contract Hours]]/Table39[[#This Row],[Total Hours Nurse Staffing]]</f>
        <v>4.1779907624624249E-5</v>
      </c>
      <c r="I174" s="3">
        <f>SUM(Table39[[#This Row],[RN Hours]], Table39[[#This Row],[RN Admin Hours]], Table39[[#This Row],[RN DON Hours]])</f>
        <v>37.13055555555556</v>
      </c>
      <c r="J174" s="3">
        <f t="shared" si="9"/>
        <v>1.1111111111111112E-2</v>
      </c>
      <c r="K174" s="4">
        <f>Table39[[#This Row],[RN Hours Contract (W/ Admin, DON)]]/Table39[[#This Row],[RN Hours (w/ Admin, DON)]]</f>
        <v>2.9924440787012791E-4</v>
      </c>
      <c r="L174" s="3">
        <v>18.344444444444445</v>
      </c>
      <c r="M174" s="3">
        <v>0</v>
      </c>
      <c r="N174" s="4">
        <f>Table39[[#This Row],[RN Hours Contract]]/Table39[[#This Row],[RN Hours]]</f>
        <v>0</v>
      </c>
      <c r="O174" s="3">
        <v>13.630555555555556</v>
      </c>
      <c r="P174" s="3">
        <v>1.1111111111111112E-2</v>
      </c>
      <c r="Q174" s="4">
        <f>Table39[[#This Row],[RN Admin Hours Contract]]/Table39[[#This Row],[RN Admin Hours]]</f>
        <v>8.1516201345017318E-4</v>
      </c>
      <c r="R174" s="3">
        <v>5.1555555555555559</v>
      </c>
      <c r="S174" s="3">
        <v>0</v>
      </c>
      <c r="T174" s="4">
        <f>Table39[[#This Row],[RN DON Hours Contract]]/Table39[[#This Row],[RN DON Hours]]</f>
        <v>0</v>
      </c>
      <c r="U174" s="3">
        <f>SUM(Table39[[#This Row],[LPN Hours]], Table39[[#This Row],[LPN Admin Hours]])</f>
        <v>42.489333333333335</v>
      </c>
      <c r="V174" s="3">
        <f>Table39[[#This Row],[LPN Hours Contract]]+Table39[[#This Row],[LPN Admin Hours Contract]]</f>
        <v>0</v>
      </c>
      <c r="W174" s="4">
        <f t="shared" si="10"/>
        <v>0</v>
      </c>
      <c r="X174" s="3">
        <v>42.489333333333335</v>
      </c>
      <c r="Y174" s="3">
        <v>0</v>
      </c>
      <c r="Z174" s="4">
        <f>Table39[[#This Row],[LPN Hours Contract]]/Table39[[#This Row],[LPN Hours]]</f>
        <v>0</v>
      </c>
      <c r="AA174" s="3">
        <v>0</v>
      </c>
      <c r="AB174" s="3">
        <v>0</v>
      </c>
      <c r="AC174" s="4">
        <v>0</v>
      </c>
      <c r="AD174" s="3">
        <f>SUM(Table39[[#This Row],[CNA Hours]], Table39[[#This Row],[NA in Training Hours]], Table39[[#This Row],[Med Aide/Tech Hours]])</f>
        <v>186.32399999999998</v>
      </c>
      <c r="AE174" s="3">
        <f>SUM(Table39[[#This Row],[CNA Hours Contract]], Table39[[#This Row],[NA in Training Hours Contract]], Table39[[#This Row],[Med Aide/Tech Hours Contract]])</f>
        <v>0</v>
      </c>
      <c r="AF174" s="4">
        <f>Table39[[#This Row],[CNA/NA/Med Aide Contract Hours]]/Table39[[#This Row],[Total CNA, NA in Training, Med Aide/Tech Hours]]</f>
        <v>0</v>
      </c>
      <c r="AG174" s="3">
        <v>122.27422222222222</v>
      </c>
      <c r="AH174" s="3">
        <v>0</v>
      </c>
      <c r="AI174" s="4">
        <f>Table39[[#This Row],[CNA Hours Contract]]/Table39[[#This Row],[CNA Hours]]</f>
        <v>0</v>
      </c>
      <c r="AJ174" s="3">
        <v>13.721444444444442</v>
      </c>
      <c r="AK174" s="3">
        <v>0</v>
      </c>
      <c r="AL174" s="4">
        <f>Table39[[#This Row],[NA in Training Hours Contract]]/Table39[[#This Row],[NA in Training Hours]]</f>
        <v>0</v>
      </c>
      <c r="AM174" s="3">
        <v>50.328333333333312</v>
      </c>
      <c r="AN174" s="3">
        <v>0</v>
      </c>
      <c r="AO174" s="4">
        <f>Table39[[#This Row],[Med Aide/Tech Hours Contract]]/Table39[[#This Row],[Med Aide/Tech Hours]]</f>
        <v>0</v>
      </c>
      <c r="AP174" s="1" t="s">
        <v>172</v>
      </c>
      <c r="AQ174" s="1">
        <v>5</v>
      </c>
    </row>
    <row r="175" spans="1:43" x14ac:dyDescent="0.2">
      <c r="A175" s="1" t="s">
        <v>352</v>
      </c>
      <c r="B175" s="1" t="s">
        <v>528</v>
      </c>
      <c r="C175" s="1" t="s">
        <v>796</v>
      </c>
      <c r="D175" s="1" t="s">
        <v>994</v>
      </c>
      <c r="E175" s="3">
        <v>51.233333333333334</v>
      </c>
      <c r="F175" s="3">
        <f t="shared" si="8"/>
        <v>194.41388888888889</v>
      </c>
      <c r="G175" s="3">
        <f>SUM(Table39[[#This Row],[RN Hours Contract (W/ Admin, DON)]], Table39[[#This Row],[LPN Contract Hours (w/ Admin)]], Table39[[#This Row],[CNA/NA/Med Aide Contract Hours]])</f>
        <v>9.31111111111111</v>
      </c>
      <c r="H175" s="4">
        <f>Table39[[#This Row],[Total Contract Hours]]/Table39[[#This Row],[Total Hours Nurse Staffing]]</f>
        <v>4.7893240366343279E-2</v>
      </c>
      <c r="I175" s="3">
        <f>SUM(Table39[[#This Row],[RN Hours]], Table39[[#This Row],[RN Admin Hours]], Table39[[#This Row],[RN DON Hours]])</f>
        <v>47.11944444444444</v>
      </c>
      <c r="J175" s="3">
        <f t="shared" si="9"/>
        <v>7.0611111111111109</v>
      </c>
      <c r="K175" s="4">
        <f>Table39[[#This Row],[RN Hours Contract (W/ Admin, DON)]]/Table39[[#This Row],[RN Hours (w/ Admin, DON)]]</f>
        <v>0.14985556800094324</v>
      </c>
      <c r="L175" s="3">
        <v>36.680555555555557</v>
      </c>
      <c r="M175" s="3">
        <v>7.0611111111111109</v>
      </c>
      <c r="N175" s="4">
        <f>Table39[[#This Row],[RN Hours Contract]]/Table39[[#This Row],[RN Hours]]</f>
        <v>0.19250283983339642</v>
      </c>
      <c r="O175" s="3">
        <v>5.8166666666666664</v>
      </c>
      <c r="P175" s="3">
        <v>0</v>
      </c>
      <c r="Q175" s="4">
        <f>Table39[[#This Row],[RN Admin Hours Contract]]/Table39[[#This Row],[RN Admin Hours]]</f>
        <v>0</v>
      </c>
      <c r="R175" s="3">
        <v>4.6222222222222218</v>
      </c>
      <c r="S175" s="3">
        <v>0</v>
      </c>
      <c r="T175" s="4">
        <f>Table39[[#This Row],[RN DON Hours Contract]]/Table39[[#This Row],[RN DON Hours]]</f>
        <v>0</v>
      </c>
      <c r="U175" s="3">
        <f>SUM(Table39[[#This Row],[LPN Hours]], Table39[[#This Row],[LPN Admin Hours]])</f>
        <v>21.933333333333334</v>
      </c>
      <c r="V175" s="3">
        <f>Table39[[#This Row],[LPN Hours Contract]]+Table39[[#This Row],[LPN Admin Hours Contract]]</f>
        <v>0</v>
      </c>
      <c r="W175" s="4">
        <f t="shared" si="10"/>
        <v>0</v>
      </c>
      <c r="X175" s="3">
        <v>21.933333333333334</v>
      </c>
      <c r="Y175" s="3">
        <v>0</v>
      </c>
      <c r="Z175" s="4">
        <f>Table39[[#This Row],[LPN Hours Contract]]/Table39[[#This Row],[LPN Hours]]</f>
        <v>0</v>
      </c>
      <c r="AA175" s="3">
        <v>0</v>
      </c>
      <c r="AB175" s="3">
        <v>0</v>
      </c>
      <c r="AC175" s="4">
        <v>0</v>
      </c>
      <c r="AD175" s="3">
        <f>SUM(Table39[[#This Row],[CNA Hours]], Table39[[#This Row],[NA in Training Hours]], Table39[[#This Row],[Med Aide/Tech Hours]])</f>
        <v>125.36111111111111</v>
      </c>
      <c r="AE175" s="3">
        <f>SUM(Table39[[#This Row],[CNA Hours Contract]], Table39[[#This Row],[NA in Training Hours Contract]], Table39[[#This Row],[Med Aide/Tech Hours Contract]])</f>
        <v>2.25</v>
      </c>
      <c r="AF175" s="4">
        <f>Table39[[#This Row],[CNA/NA/Med Aide Contract Hours]]/Table39[[#This Row],[Total CNA, NA in Training, Med Aide/Tech Hours]]</f>
        <v>1.7948149789497009E-2</v>
      </c>
      <c r="AG175" s="3">
        <v>92.813888888888883</v>
      </c>
      <c r="AH175" s="3">
        <v>2.25</v>
      </c>
      <c r="AI175" s="4">
        <f>Table39[[#This Row],[CNA Hours Contract]]/Table39[[#This Row],[CNA Hours]]</f>
        <v>2.4242061473079342E-2</v>
      </c>
      <c r="AJ175" s="3">
        <v>0</v>
      </c>
      <c r="AK175" s="3">
        <v>0</v>
      </c>
      <c r="AL175" s="4">
        <v>0</v>
      </c>
      <c r="AM175" s="3">
        <v>32.547222222222224</v>
      </c>
      <c r="AN175" s="3">
        <v>0</v>
      </c>
      <c r="AO175" s="4">
        <f>Table39[[#This Row],[Med Aide/Tech Hours Contract]]/Table39[[#This Row],[Med Aide/Tech Hours]]</f>
        <v>0</v>
      </c>
      <c r="AP175" s="1" t="s">
        <v>173</v>
      </c>
      <c r="AQ175" s="1">
        <v>5</v>
      </c>
    </row>
    <row r="176" spans="1:43" x14ac:dyDescent="0.2">
      <c r="A176" s="1" t="s">
        <v>352</v>
      </c>
      <c r="B176" s="1" t="s">
        <v>529</v>
      </c>
      <c r="C176" s="1" t="s">
        <v>854</v>
      </c>
      <c r="D176" s="1" t="s">
        <v>988</v>
      </c>
      <c r="E176" s="3">
        <v>32.444444444444443</v>
      </c>
      <c r="F176" s="3">
        <f t="shared" si="8"/>
        <v>120.87277777777778</v>
      </c>
      <c r="G176" s="3">
        <f>SUM(Table39[[#This Row],[RN Hours Contract (W/ Admin, DON)]], Table39[[#This Row],[LPN Contract Hours (w/ Admin)]], Table39[[#This Row],[CNA/NA/Med Aide Contract Hours]])</f>
        <v>5.4305555555555554</v>
      </c>
      <c r="H176" s="4">
        <f>Table39[[#This Row],[Total Contract Hours]]/Table39[[#This Row],[Total Hours Nurse Staffing]]</f>
        <v>4.4927862628751071E-2</v>
      </c>
      <c r="I176" s="3">
        <f>SUM(Table39[[#This Row],[RN Hours]], Table39[[#This Row],[RN Admin Hours]], Table39[[#This Row],[RN DON Hours]])</f>
        <v>34.240222222222222</v>
      </c>
      <c r="J176" s="3">
        <f t="shared" si="9"/>
        <v>5.302777777777778</v>
      </c>
      <c r="K176" s="4">
        <f>Table39[[#This Row],[RN Hours Contract (W/ Admin, DON)]]/Table39[[#This Row],[RN Hours (w/ Admin, DON)]]</f>
        <v>0.15486984118742739</v>
      </c>
      <c r="L176" s="3">
        <v>24.301333333333332</v>
      </c>
      <c r="M176" s="3">
        <v>5.302777777777778</v>
      </c>
      <c r="N176" s="4">
        <f>Table39[[#This Row],[RN Hours Contract]]/Table39[[#This Row],[RN Hours]]</f>
        <v>0.21820933465013354</v>
      </c>
      <c r="O176" s="3">
        <v>1.6722222222222223</v>
      </c>
      <c r="P176" s="3">
        <v>0</v>
      </c>
      <c r="Q176" s="4">
        <f>Table39[[#This Row],[RN Admin Hours Contract]]/Table39[[#This Row],[RN Admin Hours]]</f>
        <v>0</v>
      </c>
      <c r="R176" s="3">
        <v>8.2666666666666675</v>
      </c>
      <c r="S176" s="3">
        <v>0</v>
      </c>
      <c r="T176" s="4">
        <f>Table39[[#This Row],[RN DON Hours Contract]]/Table39[[#This Row],[RN DON Hours]]</f>
        <v>0</v>
      </c>
      <c r="U176" s="3">
        <f>SUM(Table39[[#This Row],[LPN Hours]], Table39[[#This Row],[LPN Admin Hours]])</f>
        <v>21.807555555555556</v>
      </c>
      <c r="V176" s="3">
        <f>Table39[[#This Row],[LPN Hours Contract]]+Table39[[#This Row],[LPN Admin Hours Contract]]</f>
        <v>0</v>
      </c>
      <c r="W176" s="4">
        <f t="shared" si="10"/>
        <v>0</v>
      </c>
      <c r="X176" s="3">
        <v>21.807555555555556</v>
      </c>
      <c r="Y176" s="3">
        <v>0</v>
      </c>
      <c r="Z176" s="4">
        <f>Table39[[#This Row],[LPN Hours Contract]]/Table39[[#This Row],[LPN Hours]]</f>
        <v>0</v>
      </c>
      <c r="AA176" s="3">
        <v>0</v>
      </c>
      <c r="AB176" s="3">
        <v>0</v>
      </c>
      <c r="AC176" s="4">
        <v>0</v>
      </c>
      <c r="AD176" s="3">
        <f>SUM(Table39[[#This Row],[CNA Hours]], Table39[[#This Row],[NA in Training Hours]], Table39[[#This Row],[Med Aide/Tech Hours]])</f>
        <v>64.825000000000003</v>
      </c>
      <c r="AE176" s="3">
        <f>SUM(Table39[[#This Row],[CNA Hours Contract]], Table39[[#This Row],[NA in Training Hours Contract]], Table39[[#This Row],[Med Aide/Tech Hours Contract]])</f>
        <v>0.12777777777777777</v>
      </c>
      <c r="AF176" s="4">
        <f>Table39[[#This Row],[CNA/NA/Med Aide Contract Hours]]/Table39[[#This Row],[Total CNA, NA in Training, Med Aide/Tech Hours]]</f>
        <v>1.9711188241847708E-3</v>
      </c>
      <c r="AG176" s="3">
        <v>56.836111111111109</v>
      </c>
      <c r="AH176" s="3">
        <v>0.12777777777777777</v>
      </c>
      <c r="AI176" s="4">
        <f>Table39[[#This Row],[CNA Hours Contract]]/Table39[[#This Row],[CNA Hours]]</f>
        <v>2.2481794633693367E-3</v>
      </c>
      <c r="AJ176" s="3">
        <v>0</v>
      </c>
      <c r="AK176" s="3">
        <v>0</v>
      </c>
      <c r="AL176" s="4">
        <v>0</v>
      </c>
      <c r="AM176" s="3">
        <v>7.9888888888888889</v>
      </c>
      <c r="AN176" s="3">
        <v>0</v>
      </c>
      <c r="AO176" s="4">
        <f>Table39[[#This Row],[Med Aide/Tech Hours Contract]]/Table39[[#This Row],[Med Aide/Tech Hours]]</f>
        <v>0</v>
      </c>
      <c r="AP176" s="1" t="s">
        <v>174</v>
      </c>
      <c r="AQ176" s="1">
        <v>5</v>
      </c>
    </row>
    <row r="177" spans="1:43" x14ac:dyDescent="0.2">
      <c r="A177" s="1" t="s">
        <v>352</v>
      </c>
      <c r="B177" s="1" t="s">
        <v>530</v>
      </c>
      <c r="C177" s="1" t="s">
        <v>855</v>
      </c>
      <c r="D177" s="1" t="s">
        <v>1017</v>
      </c>
      <c r="E177" s="3">
        <v>24.81111111111111</v>
      </c>
      <c r="F177" s="3">
        <f t="shared" si="8"/>
        <v>110.26944444444445</v>
      </c>
      <c r="G177" s="3">
        <f>SUM(Table39[[#This Row],[RN Hours Contract (W/ Admin, DON)]], Table39[[#This Row],[LPN Contract Hours (w/ Admin)]], Table39[[#This Row],[CNA/NA/Med Aide Contract Hours]])</f>
        <v>0</v>
      </c>
      <c r="H177" s="4">
        <f>Table39[[#This Row],[Total Contract Hours]]/Table39[[#This Row],[Total Hours Nurse Staffing]]</f>
        <v>0</v>
      </c>
      <c r="I177" s="3">
        <f>SUM(Table39[[#This Row],[RN Hours]], Table39[[#This Row],[RN Admin Hours]], Table39[[#This Row],[RN DON Hours]])</f>
        <v>22.127777777777776</v>
      </c>
      <c r="J177" s="3">
        <f t="shared" si="9"/>
        <v>0</v>
      </c>
      <c r="K177" s="4">
        <f>Table39[[#This Row],[RN Hours Contract (W/ Admin, DON)]]/Table39[[#This Row],[RN Hours (w/ Admin, DON)]]</f>
        <v>0</v>
      </c>
      <c r="L177" s="3">
        <v>10.791666666666666</v>
      </c>
      <c r="M177" s="3">
        <v>0</v>
      </c>
      <c r="N177" s="4">
        <f>Table39[[#This Row],[RN Hours Contract]]/Table39[[#This Row],[RN Hours]]</f>
        <v>0</v>
      </c>
      <c r="O177" s="3">
        <v>5.5694444444444446</v>
      </c>
      <c r="P177" s="3">
        <v>0</v>
      </c>
      <c r="Q177" s="4">
        <f>Table39[[#This Row],[RN Admin Hours Contract]]/Table39[[#This Row],[RN Admin Hours]]</f>
        <v>0</v>
      </c>
      <c r="R177" s="3">
        <v>5.7666666666666666</v>
      </c>
      <c r="S177" s="3">
        <v>0</v>
      </c>
      <c r="T177" s="4">
        <f>Table39[[#This Row],[RN DON Hours Contract]]/Table39[[#This Row],[RN DON Hours]]</f>
        <v>0</v>
      </c>
      <c r="U177" s="3">
        <f>SUM(Table39[[#This Row],[LPN Hours]], Table39[[#This Row],[LPN Admin Hours]])</f>
        <v>28.725000000000001</v>
      </c>
      <c r="V177" s="3">
        <f>Table39[[#This Row],[LPN Hours Contract]]+Table39[[#This Row],[LPN Admin Hours Contract]]</f>
        <v>0</v>
      </c>
      <c r="W177" s="4">
        <f t="shared" si="10"/>
        <v>0</v>
      </c>
      <c r="X177" s="3">
        <v>28.725000000000001</v>
      </c>
      <c r="Y177" s="3">
        <v>0</v>
      </c>
      <c r="Z177" s="4">
        <f>Table39[[#This Row],[LPN Hours Contract]]/Table39[[#This Row],[LPN Hours]]</f>
        <v>0</v>
      </c>
      <c r="AA177" s="3">
        <v>0</v>
      </c>
      <c r="AB177" s="3">
        <v>0</v>
      </c>
      <c r="AC177" s="4">
        <v>0</v>
      </c>
      <c r="AD177" s="3">
        <f>SUM(Table39[[#This Row],[CNA Hours]], Table39[[#This Row],[NA in Training Hours]], Table39[[#This Row],[Med Aide/Tech Hours]])</f>
        <v>59.416666666666671</v>
      </c>
      <c r="AE177" s="3">
        <f>SUM(Table39[[#This Row],[CNA Hours Contract]], Table39[[#This Row],[NA in Training Hours Contract]], Table39[[#This Row],[Med Aide/Tech Hours Contract]])</f>
        <v>0</v>
      </c>
      <c r="AF177" s="4">
        <f>Table39[[#This Row],[CNA/NA/Med Aide Contract Hours]]/Table39[[#This Row],[Total CNA, NA in Training, Med Aide/Tech Hours]]</f>
        <v>0</v>
      </c>
      <c r="AG177" s="3">
        <v>52.772222222222226</v>
      </c>
      <c r="AH177" s="3">
        <v>0</v>
      </c>
      <c r="AI177" s="4">
        <f>Table39[[#This Row],[CNA Hours Contract]]/Table39[[#This Row],[CNA Hours]]</f>
        <v>0</v>
      </c>
      <c r="AJ177" s="3">
        <v>0.9555555555555556</v>
      </c>
      <c r="AK177" s="3">
        <v>0</v>
      </c>
      <c r="AL177" s="4">
        <f>Table39[[#This Row],[NA in Training Hours Contract]]/Table39[[#This Row],[NA in Training Hours]]</f>
        <v>0</v>
      </c>
      <c r="AM177" s="3">
        <v>5.6888888888888891</v>
      </c>
      <c r="AN177" s="3">
        <v>0</v>
      </c>
      <c r="AO177" s="4">
        <f>Table39[[#This Row],[Med Aide/Tech Hours Contract]]/Table39[[#This Row],[Med Aide/Tech Hours]]</f>
        <v>0</v>
      </c>
      <c r="AP177" s="1" t="s">
        <v>175</v>
      </c>
      <c r="AQ177" s="1">
        <v>5</v>
      </c>
    </row>
    <row r="178" spans="1:43" x14ac:dyDescent="0.2">
      <c r="A178" s="1" t="s">
        <v>352</v>
      </c>
      <c r="B178" s="1" t="s">
        <v>531</v>
      </c>
      <c r="C178" s="1" t="s">
        <v>713</v>
      </c>
      <c r="D178" s="1" t="s">
        <v>951</v>
      </c>
      <c r="E178" s="3">
        <v>45.866666666666667</v>
      </c>
      <c r="F178" s="3">
        <f t="shared" si="8"/>
        <v>191.11111111111109</v>
      </c>
      <c r="G178" s="3">
        <f>SUM(Table39[[#This Row],[RN Hours Contract (W/ Admin, DON)]], Table39[[#This Row],[LPN Contract Hours (w/ Admin)]], Table39[[#This Row],[CNA/NA/Med Aide Contract Hours]])</f>
        <v>27.430555555555554</v>
      </c>
      <c r="H178" s="4">
        <f>Table39[[#This Row],[Total Contract Hours]]/Table39[[#This Row],[Total Hours Nurse Staffing]]</f>
        <v>0.14353197674418605</v>
      </c>
      <c r="I178" s="3">
        <f>SUM(Table39[[#This Row],[RN Hours]], Table39[[#This Row],[RN Admin Hours]], Table39[[#This Row],[RN DON Hours]])</f>
        <v>35.38055555555556</v>
      </c>
      <c r="J178" s="3">
        <f t="shared" si="9"/>
        <v>1.3388888888888888</v>
      </c>
      <c r="K178" s="4">
        <f>Table39[[#This Row],[RN Hours Contract (W/ Admin, DON)]]/Table39[[#This Row],[RN Hours (w/ Admin, DON)]]</f>
        <v>3.7842506084635304E-2</v>
      </c>
      <c r="L178" s="3">
        <v>26.152777777777779</v>
      </c>
      <c r="M178" s="3">
        <v>0</v>
      </c>
      <c r="N178" s="4">
        <f>Table39[[#This Row],[RN Hours Contract]]/Table39[[#This Row],[RN Hours]]</f>
        <v>0</v>
      </c>
      <c r="O178" s="3">
        <v>3.9833333333333334</v>
      </c>
      <c r="P178" s="3">
        <v>1.3388888888888888</v>
      </c>
      <c r="Q178" s="4">
        <f>Table39[[#This Row],[RN Admin Hours Contract]]/Table39[[#This Row],[RN Admin Hours]]</f>
        <v>0.33612273361227335</v>
      </c>
      <c r="R178" s="3">
        <v>5.2444444444444445</v>
      </c>
      <c r="S178" s="3">
        <v>0</v>
      </c>
      <c r="T178" s="4">
        <f>Table39[[#This Row],[RN DON Hours Contract]]/Table39[[#This Row],[RN DON Hours]]</f>
        <v>0</v>
      </c>
      <c r="U178" s="3">
        <f>SUM(Table39[[#This Row],[LPN Hours]], Table39[[#This Row],[LPN Admin Hours]])</f>
        <v>36.93611111111111</v>
      </c>
      <c r="V178" s="3">
        <f>Table39[[#This Row],[LPN Hours Contract]]+Table39[[#This Row],[LPN Admin Hours Contract]]</f>
        <v>12.983333333333333</v>
      </c>
      <c r="W178" s="4">
        <f t="shared" si="10"/>
        <v>0.35150785891554487</v>
      </c>
      <c r="X178" s="3">
        <v>36.93611111111111</v>
      </c>
      <c r="Y178" s="3">
        <v>12.983333333333333</v>
      </c>
      <c r="Z178" s="4">
        <f>Table39[[#This Row],[LPN Hours Contract]]/Table39[[#This Row],[LPN Hours]]</f>
        <v>0.35150785891554487</v>
      </c>
      <c r="AA178" s="3">
        <v>0</v>
      </c>
      <c r="AB178" s="3">
        <v>0</v>
      </c>
      <c r="AC178" s="4">
        <v>0</v>
      </c>
      <c r="AD178" s="3">
        <f>SUM(Table39[[#This Row],[CNA Hours]], Table39[[#This Row],[NA in Training Hours]], Table39[[#This Row],[Med Aide/Tech Hours]])</f>
        <v>118.79444444444444</v>
      </c>
      <c r="AE178" s="3">
        <f>SUM(Table39[[#This Row],[CNA Hours Contract]], Table39[[#This Row],[NA in Training Hours Contract]], Table39[[#This Row],[Med Aide/Tech Hours Contract]])</f>
        <v>13.108333333333333</v>
      </c>
      <c r="AF178" s="4">
        <f>Table39[[#This Row],[CNA/NA/Med Aide Contract Hours]]/Table39[[#This Row],[Total CNA, NA in Training, Med Aide/Tech Hours]]</f>
        <v>0.1103446663237151</v>
      </c>
      <c r="AG178" s="3">
        <v>86.358333333333334</v>
      </c>
      <c r="AH178" s="3">
        <v>13.108333333333333</v>
      </c>
      <c r="AI178" s="4">
        <f>Table39[[#This Row],[CNA Hours Contract]]/Table39[[#This Row],[CNA Hours]]</f>
        <v>0.15179002219434526</v>
      </c>
      <c r="AJ178" s="3">
        <v>3.9916666666666667</v>
      </c>
      <c r="AK178" s="3">
        <v>0</v>
      </c>
      <c r="AL178" s="4">
        <f>Table39[[#This Row],[NA in Training Hours Contract]]/Table39[[#This Row],[NA in Training Hours]]</f>
        <v>0</v>
      </c>
      <c r="AM178" s="3">
        <v>28.444444444444443</v>
      </c>
      <c r="AN178" s="3">
        <v>0</v>
      </c>
      <c r="AO178" s="4">
        <f>Table39[[#This Row],[Med Aide/Tech Hours Contract]]/Table39[[#This Row],[Med Aide/Tech Hours]]</f>
        <v>0</v>
      </c>
      <c r="AP178" s="1" t="s">
        <v>176</v>
      </c>
      <c r="AQ178" s="1">
        <v>5</v>
      </c>
    </row>
    <row r="179" spans="1:43" x14ac:dyDescent="0.2">
      <c r="A179" s="1" t="s">
        <v>352</v>
      </c>
      <c r="B179" s="1" t="s">
        <v>532</v>
      </c>
      <c r="C179" s="1" t="s">
        <v>856</v>
      </c>
      <c r="D179" s="1" t="s">
        <v>1012</v>
      </c>
      <c r="E179" s="3">
        <v>42.93333333333333</v>
      </c>
      <c r="F179" s="3">
        <f t="shared" si="8"/>
        <v>163.34877777777777</v>
      </c>
      <c r="G179" s="3">
        <f>SUM(Table39[[#This Row],[RN Hours Contract (W/ Admin, DON)]], Table39[[#This Row],[LPN Contract Hours (w/ Admin)]], Table39[[#This Row],[CNA/NA/Med Aide Contract Hours]])</f>
        <v>0</v>
      </c>
      <c r="H179" s="4">
        <f>Table39[[#This Row],[Total Contract Hours]]/Table39[[#This Row],[Total Hours Nurse Staffing]]</f>
        <v>0</v>
      </c>
      <c r="I179" s="3">
        <f>SUM(Table39[[#This Row],[RN Hours]], Table39[[#This Row],[RN Admin Hours]], Table39[[#This Row],[RN DON Hours]])</f>
        <v>65.35488888888888</v>
      </c>
      <c r="J179" s="3">
        <f t="shared" si="9"/>
        <v>0</v>
      </c>
      <c r="K179" s="4">
        <f>Table39[[#This Row],[RN Hours Contract (W/ Admin, DON)]]/Table39[[#This Row],[RN Hours (w/ Admin, DON)]]</f>
        <v>0</v>
      </c>
      <c r="L179" s="3">
        <v>49.946555555555548</v>
      </c>
      <c r="M179" s="3">
        <v>0</v>
      </c>
      <c r="N179" s="4">
        <f>Table39[[#This Row],[RN Hours Contract]]/Table39[[#This Row],[RN Hours]]</f>
        <v>0</v>
      </c>
      <c r="O179" s="3">
        <v>9.8083333333333353</v>
      </c>
      <c r="P179" s="3">
        <v>0</v>
      </c>
      <c r="Q179" s="4">
        <f>Table39[[#This Row],[RN Admin Hours Contract]]/Table39[[#This Row],[RN Admin Hours]]</f>
        <v>0</v>
      </c>
      <c r="R179" s="3">
        <v>5.6</v>
      </c>
      <c r="S179" s="3">
        <v>0</v>
      </c>
      <c r="T179" s="4">
        <f>Table39[[#This Row],[RN DON Hours Contract]]/Table39[[#This Row],[RN DON Hours]]</f>
        <v>0</v>
      </c>
      <c r="U179" s="3">
        <f>SUM(Table39[[#This Row],[LPN Hours]], Table39[[#This Row],[LPN Admin Hours]])</f>
        <v>10.024666666666667</v>
      </c>
      <c r="V179" s="3">
        <f>Table39[[#This Row],[LPN Hours Contract]]+Table39[[#This Row],[LPN Admin Hours Contract]]</f>
        <v>0</v>
      </c>
      <c r="W179" s="4">
        <f t="shared" si="10"/>
        <v>0</v>
      </c>
      <c r="X179" s="3">
        <v>10.024666666666667</v>
      </c>
      <c r="Y179" s="3">
        <v>0</v>
      </c>
      <c r="Z179" s="4">
        <f>Table39[[#This Row],[LPN Hours Contract]]/Table39[[#This Row],[LPN Hours]]</f>
        <v>0</v>
      </c>
      <c r="AA179" s="3">
        <v>0</v>
      </c>
      <c r="AB179" s="3">
        <v>0</v>
      </c>
      <c r="AC179" s="4">
        <v>0</v>
      </c>
      <c r="AD179" s="3">
        <f>SUM(Table39[[#This Row],[CNA Hours]], Table39[[#This Row],[NA in Training Hours]], Table39[[#This Row],[Med Aide/Tech Hours]])</f>
        <v>87.969222222222228</v>
      </c>
      <c r="AE179" s="3">
        <f>SUM(Table39[[#This Row],[CNA Hours Contract]], Table39[[#This Row],[NA in Training Hours Contract]], Table39[[#This Row],[Med Aide/Tech Hours Contract]])</f>
        <v>0</v>
      </c>
      <c r="AF179" s="4">
        <f>Table39[[#This Row],[CNA/NA/Med Aide Contract Hours]]/Table39[[#This Row],[Total CNA, NA in Training, Med Aide/Tech Hours]]</f>
        <v>0</v>
      </c>
      <c r="AG179" s="3">
        <v>59.353000000000002</v>
      </c>
      <c r="AH179" s="3">
        <v>0</v>
      </c>
      <c r="AI179" s="4">
        <f>Table39[[#This Row],[CNA Hours Contract]]/Table39[[#This Row],[CNA Hours]]</f>
        <v>0</v>
      </c>
      <c r="AJ179" s="3">
        <v>0</v>
      </c>
      <c r="AK179" s="3">
        <v>0</v>
      </c>
      <c r="AL179" s="4">
        <v>0</v>
      </c>
      <c r="AM179" s="3">
        <v>28.616222222222223</v>
      </c>
      <c r="AN179" s="3">
        <v>0</v>
      </c>
      <c r="AO179" s="4">
        <f>Table39[[#This Row],[Med Aide/Tech Hours Contract]]/Table39[[#This Row],[Med Aide/Tech Hours]]</f>
        <v>0</v>
      </c>
      <c r="AP179" s="1" t="s">
        <v>177</v>
      </c>
      <c r="AQ179" s="1">
        <v>5</v>
      </c>
    </row>
    <row r="180" spans="1:43" x14ac:dyDescent="0.2">
      <c r="A180" s="1" t="s">
        <v>352</v>
      </c>
      <c r="B180" s="1" t="s">
        <v>353</v>
      </c>
      <c r="C180" s="1" t="s">
        <v>857</v>
      </c>
      <c r="D180" s="1" t="s">
        <v>1018</v>
      </c>
      <c r="E180" s="3">
        <v>35.144444444444446</v>
      </c>
      <c r="F180" s="3">
        <f t="shared" si="8"/>
        <v>198.11688888888887</v>
      </c>
      <c r="G180" s="3">
        <f>SUM(Table39[[#This Row],[RN Hours Contract (W/ Admin, DON)]], Table39[[#This Row],[LPN Contract Hours (w/ Admin)]], Table39[[#This Row],[CNA/NA/Med Aide Contract Hours]])</f>
        <v>0</v>
      </c>
      <c r="H180" s="4">
        <f>Table39[[#This Row],[Total Contract Hours]]/Table39[[#This Row],[Total Hours Nurse Staffing]]</f>
        <v>0</v>
      </c>
      <c r="I180" s="3">
        <f>SUM(Table39[[#This Row],[RN Hours]], Table39[[#This Row],[RN Admin Hours]], Table39[[#This Row],[RN DON Hours]])</f>
        <v>44.086111111111116</v>
      </c>
      <c r="J180" s="3">
        <f t="shared" si="9"/>
        <v>0</v>
      </c>
      <c r="K180" s="4">
        <f>Table39[[#This Row],[RN Hours Contract (W/ Admin, DON)]]/Table39[[#This Row],[RN Hours (w/ Admin, DON)]]</f>
        <v>0</v>
      </c>
      <c r="L180" s="3">
        <v>17.291666666666668</v>
      </c>
      <c r="M180" s="3">
        <v>0</v>
      </c>
      <c r="N180" s="4">
        <f>Table39[[#This Row],[RN Hours Contract]]/Table39[[#This Row],[RN Hours]]</f>
        <v>0</v>
      </c>
      <c r="O180" s="3">
        <v>21.594444444444445</v>
      </c>
      <c r="P180" s="3">
        <v>0</v>
      </c>
      <c r="Q180" s="4">
        <f>Table39[[#This Row],[RN Admin Hours Contract]]/Table39[[#This Row],[RN Admin Hours]]</f>
        <v>0</v>
      </c>
      <c r="R180" s="3">
        <v>5.2</v>
      </c>
      <c r="S180" s="3">
        <v>0</v>
      </c>
      <c r="T180" s="4">
        <f>Table39[[#This Row],[RN DON Hours Contract]]/Table39[[#This Row],[RN DON Hours]]</f>
        <v>0</v>
      </c>
      <c r="U180" s="3">
        <f>SUM(Table39[[#This Row],[LPN Hours]], Table39[[#This Row],[LPN Admin Hours]])</f>
        <v>33.416666666666664</v>
      </c>
      <c r="V180" s="3">
        <f>Table39[[#This Row],[LPN Hours Contract]]+Table39[[#This Row],[LPN Admin Hours Contract]]</f>
        <v>0</v>
      </c>
      <c r="W180" s="4">
        <f t="shared" si="10"/>
        <v>0</v>
      </c>
      <c r="X180" s="3">
        <v>33.416666666666664</v>
      </c>
      <c r="Y180" s="3">
        <v>0</v>
      </c>
      <c r="Z180" s="4">
        <f>Table39[[#This Row],[LPN Hours Contract]]/Table39[[#This Row],[LPN Hours]]</f>
        <v>0</v>
      </c>
      <c r="AA180" s="3">
        <v>0</v>
      </c>
      <c r="AB180" s="3">
        <v>0</v>
      </c>
      <c r="AC180" s="4">
        <v>0</v>
      </c>
      <c r="AD180" s="3">
        <f>SUM(Table39[[#This Row],[CNA Hours]], Table39[[#This Row],[NA in Training Hours]], Table39[[#This Row],[Med Aide/Tech Hours]])</f>
        <v>120.6141111111111</v>
      </c>
      <c r="AE180" s="3">
        <f>SUM(Table39[[#This Row],[CNA Hours Contract]], Table39[[#This Row],[NA in Training Hours Contract]], Table39[[#This Row],[Med Aide/Tech Hours Contract]])</f>
        <v>0</v>
      </c>
      <c r="AF180" s="4">
        <f>Table39[[#This Row],[CNA/NA/Med Aide Contract Hours]]/Table39[[#This Row],[Total CNA, NA in Training, Med Aide/Tech Hours]]</f>
        <v>0</v>
      </c>
      <c r="AG180" s="3">
        <v>86.890888888888895</v>
      </c>
      <c r="AH180" s="3">
        <v>0</v>
      </c>
      <c r="AI180" s="4">
        <f>Table39[[#This Row],[CNA Hours Contract]]/Table39[[#This Row],[CNA Hours]]</f>
        <v>0</v>
      </c>
      <c r="AJ180" s="3">
        <v>0</v>
      </c>
      <c r="AK180" s="3">
        <v>0</v>
      </c>
      <c r="AL180" s="4">
        <v>0</v>
      </c>
      <c r="AM180" s="3">
        <v>33.723222222222212</v>
      </c>
      <c r="AN180" s="3">
        <v>0</v>
      </c>
      <c r="AO180" s="4">
        <f>Table39[[#This Row],[Med Aide/Tech Hours Contract]]/Table39[[#This Row],[Med Aide/Tech Hours]]</f>
        <v>0</v>
      </c>
      <c r="AP180" s="1" t="s">
        <v>178</v>
      </c>
      <c r="AQ180" s="1">
        <v>5</v>
      </c>
    </row>
    <row r="181" spans="1:43" x14ac:dyDescent="0.2">
      <c r="A181" s="1" t="s">
        <v>352</v>
      </c>
      <c r="B181" s="1" t="s">
        <v>533</v>
      </c>
      <c r="C181" s="1" t="s">
        <v>718</v>
      </c>
      <c r="D181" s="1" t="s">
        <v>962</v>
      </c>
      <c r="E181" s="3">
        <v>54.68888888888889</v>
      </c>
      <c r="F181" s="3">
        <f t="shared" si="8"/>
        <v>220.79722222222222</v>
      </c>
      <c r="G181" s="3">
        <f>SUM(Table39[[#This Row],[RN Hours Contract (W/ Admin, DON)]], Table39[[#This Row],[LPN Contract Hours (w/ Admin)]], Table39[[#This Row],[CNA/NA/Med Aide Contract Hours]])</f>
        <v>4.2277777777777779</v>
      </c>
      <c r="H181" s="4">
        <f>Table39[[#This Row],[Total Contract Hours]]/Table39[[#This Row],[Total Hours Nurse Staffing]]</f>
        <v>1.9147785172418132E-2</v>
      </c>
      <c r="I181" s="3">
        <f>SUM(Table39[[#This Row],[RN Hours]], Table39[[#This Row],[RN Admin Hours]], Table39[[#This Row],[RN DON Hours]])</f>
        <v>42.916666666666671</v>
      </c>
      <c r="J181" s="3">
        <f t="shared" si="9"/>
        <v>0.27777777777777779</v>
      </c>
      <c r="K181" s="4">
        <f>Table39[[#This Row],[RN Hours Contract (W/ Admin, DON)]]/Table39[[#This Row],[RN Hours (w/ Admin, DON)]]</f>
        <v>6.4724919093851127E-3</v>
      </c>
      <c r="L181" s="3">
        <v>29.933333333333334</v>
      </c>
      <c r="M181" s="3">
        <v>0.27777777777777779</v>
      </c>
      <c r="N181" s="4">
        <f>Table39[[#This Row],[RN Hours Contract]]/Table39[[#This Row],[RN Hours]]</f>
        <v>9.2798812175204169E-3</v>
      </c>
      <c r="O181" s="3">
        <v>8.0500000000000007</v>
      </c>
      <c r="P181" s="3">
        <v>0</v>
      </c>
      <c r="Q181" s="4">
        <f>Table39[[#This Row],[RN Admin Hours Contract]]/Table39[[#This Row],[RN Admin Hours]]</f>
        <v>0</v>
      </c>
      <c r="R181" s="3">
        <v>4.9333333333333336</v>
      </c>
      <c r="S181" s="3">
        <v>0</v>
      </c>
      <c r="T181" s="4">
        <f>Table39[[#This Row],[RN DON Hours Contract]]/Table39[[#This Row],[RN DON Hours]]</f>
        <v>0</v>
      </c>
      <c r="U181" s="3">
        <f>SUM(Table39[[#This Row],[LPN Hours]], Table39[[#This Row],[LPN Admin Hours]])</f>
        <v>18.602777777777778</v>
      </c>
      <c r="V181" s="3">
        <f>Table39[[#This Row],[LPN Hours Contract]]+Table39[[#This Row],[LPN Admin Hours Contract]]</f>
        <v>0</v>
      </c>
      <c r="W181" s="4">
        <f t="shared" si="10"/>
        <v>0</v>
      </c>
      <c r="X181" s="3">
        <v>18.602777777777778</v>
      </c>
      <c r="Y181" s="3">
        <v>0</v>
      </c>
      <c r="Z181" s="4">
        <f>Table39[[#This Row],[LPN Hours Contract]]/Table39[[#This Row],[LPN Hours]]</f>
        <v>0</v>
      </c>
      <c r="AA181" s="3">
        <v>0</v>
      </c>
      <c r="AB181" s="3">
        <v>0</v>
      </c>
      <c r="AC181" s="4">
        <v>0</v>
      </c>
      <c r="AD181" s="3">
        <f>SUM(Table39[[#This Row],[CNA Hours]], Table39[[#This Row],[NA in Training Hours]], Table39[[#This Row],[Med Aide/Tech Hours]])</f>
        <v>159.27777777777777</v>
      </c>
      <c r="AE181" s="3">
        <f>SUM(Table39[[#This Row],[CNA Hours Contract]], Table39[[#This Row],[NA in Training Hours Contract]], Table39[[#This Row],[Med Aide/Tech Hours Contract]])</f>
        <v>3.95</v>
      </c>
      <c r="AF181" s="4">
        <f>Table39[[#This Row],[CNA/NA/Med Aide Contract Hours]]/Table39[[#This Row],[Total CNA, NA in Training, Med Aide/Tech Hours]]</f>
        <v>2.4799441925357518E-2</v>
      </c>
      <c r="AG181" s="3">
        <v>71.280555555555551</v>
      </c>
      <c r="AH181" s="3">
        <v>3.95</v>
      </c>
      <c r="AI181" s="4">
        <f>Table39[[#This Row],[CNA Hours Contract]]/Table39[[#This Row],[CNA Hours]]</f>
        <v>5.5414831845991976E-2</v>
      </c>
      <c r="AJ181" s="3">
        <v>10.133333333333333</v>
      </c>
      <c r="AK181" s="3">
        <v>0</v>
      </c>
      <c r="AL181" s="4">
        <f>Table39[[#This Row],[NA in Training Hours Contract]]/Table39[[#This Row],[NA in Training Hours]]</f>
        <v>0</v>
      </c>
      <c r="AM181" s="3">
        <v>77.863888888888894</v>
      </c>
      <c r="AN181" s="3">
        <v>0</v>
      </c>
      <c r="AO181" s="4">
        <f>Table39[[#This Row],[Med Aide/Tech Hours Contract]]/Table39[[#This Row],[Med Aide/Tech Hours]]</f>
        <v>0</v>
      </c>
      <c r="AP181" s="1" t="s">
        <v>179</v>
      </c>
      <c r="AQ181" s="1">
        <v>5</v>
      </c>
    </row>
    <row r="182" spans="1:43" x14ac:dyDescent="0.2">
      <c r="A182" s="1" t="s">
        <v>352</v>
      </c>
      <c r="B182" s="1" t="s">
        <v>534</v>
      </c>
      <c r="C182" s="1" t="s">
        <v>738</v>
      </c>
      <c r="D182" s="1" t="s">
        <v>981</v>
      </c>
      <c r="E182" s="3">
        <v>42.111111111111114</v>
      </c>
      <c r="F182" s="3">
        <f t="shared" si="8"/>
        <v>160.7861111111111</v>
      </c>
      <c r="G182" s="3">
        <f>SUM(Table39[[#This Row],[RN Hours Contract (W/ Admin, DON)]], Table39[[#This Row],[LPN Contract Hours (w/ Admin)]], Table39[[#This Row],[CNA/NA/Med Aide Contract Hours]])</f>
        <v>10.675000000000001</v>
      </c>
      <c r="H182" s="4">
        <f>Table39[[#This Row],[Total Contract Hours]]/Table39[[#This Row],[Total Hours Nurse Staffing]]</f>
        <v>6.6392550489781127E-2</v>
      </c>
      <c r="I182" s="3">
        <f>SUM(Table39[[#This Row],[RN Hours]], Table39[[#This Row],[RN Admin Hours]], Table39[[#This Row],[RN DON Hours]])</f>
        <v>32.783333333333331</v>
      </c>
      <c r="J182" s="3">
        <f t="shared" si="9"/>
        <v>0.2388888888888889</v>
      </c>
      <c r="K182" s="4">
        <f>Table39[[#This Row],[RN Hours Contract (W/ Admin, DON)]]/Table39[[#This Row],[RN Hours (w/ Admin, DON)]]</f>
        <v>7.2869005253346896E-3</v>
      </c>
      <c r="L182" s="3">
        <v>21.494444444444444</v>
      </c>
      <c r="M182" s="3">
        <v>0.2388888888888889</v>
      </c>
      <c r="N182" s="4">
        <f>Table39[[#This Row],[RN Hours Contract]]/Table39[[#This Row],[RN Hours]]</f>
        <v>1.111398294132851E-2</v>
      </c>
      <c r="O182" s="3">
        <v>6.2222222222222223</v>
      </c>
      <c r="P182" s="3">
        <v>0</v>
      </c>
      <c r="Q182" s="4">
        <f>Table39[[#This Row],[RN Admin Hours Contract]]/Table39[[#This Row],[RN Admin Hours]]</f>
        <v>0</v>
      </c>
      <c r="R182" s="3">
        <v>5.0666666666666664</v>
      </c>
      <c r="S182" s="3">
        <v>0</v>
      </c>
      <c r="T182" s="4">
        <f>Table39[[#This Row],[RN DON Hours Contract]]/Table39[[#This Row],[RN DON Hours]]</f>
        <v>0</v>
      </c>
      <c r="U182" s="3">
        <f>SUM(Table39[[#This Row],[LPN Hours]], Table39[[#This Row],[LPN Admin Hours]])</f>
        <v>37.93333333333333</v>
      </c>
      <c r="V182" s="3">
        <f>Table39[[#This Row],[LPN Hours Contract]]+Table39[[#This Row],[LPN Admin Hours Contract]]</f>
        <v>5.3305555555555557</v>
      </c>
      <c r="W182" s="4">
        <f t="shared" si="10"/>
        <v>0.14052431165787935</v>
      </c>
      <c r="X182" s="3">
        <v>37.93333333333333</v>
      </c>
      <c r="Y182" s="3">
        <v>5.3305555555555557</v>
      </c>
      <c r="Z182" s="4">
        <f>Table39[[#This Row],[LPN Hours Contract]]/Table39[[#This Row],[LPN Hours]]</f>
        <v>0.14052431165787935</v>
      </c>
      <c r="AA182" s="3">
        <v>0</v>
      </c>
      <c r="AB182" s="3">
        <v>0</v>
      </c>
      <c r="AC182" s="4">
        <v>0</v>
      </c>
      <c r="AD182" s="3">
        <f>SUM(Table39[[#This Row],[CNA Hours]], Table39[[#This Row],[NA in Training Hours]], Table39[[#This Row],[Med Aide/Tech Hours]])</f>
        <v>90.069444444444443</v>
      </c>
      <c r="AE182" s="3">
        <f>SUM(Table39[[#This Row],[CNA Hours Contract]], Table39[[#This Row],[NA in Training Hours Contract]], Table39[[#This Row],[Med Aide/Tech Hours Contract]])</f>
        <v>5.1055555555555552</v>
      </c>
      <c r="AF182" s="4">
        <f>Table39[[#This Row],[CNA/NA/Med Aide Contract Hours]]/Table39[[#This Row],[Total CNA, NA in Training, Med Aide/Tech Hours]]</f>
        <v>5.6684656900539705E-2</v>
      </c>
      <c r="AG182" s="3">
        <v>77.038888888888891</v>
      </c>
      <c r="AH182" s="3">
        <v>5.1055555555555552</v>
      </c>
      <c r="AI182" s="4">
        <f>Table39[[#This Row],[CNA Hours Contract]]/Table39[[#This Row],[CNA Hours]]</f>
        <v>6.6272445373909278E-2</v>
      </c>
      <c r="AJ182" s="3">
        <v>0</v>
      </c>
      <c r="AK182" s="3">
        <v>0</v>
      </c>
      <c r="AL182" s="4">
        <v>0</v>
      </c>
      <c r="AM182" s="3">
        <v>13.030555555555555</v>
      </c>
      <c r="AN182" s="3">
        <v>0</v>
      </c>
      <c r="AO182" s="4">
        <f>Table39[[#This Row],[Med Aide/Tech Hours Contract]]/Table39[[#This Row],[Med Aide/Tech Hours]]</f>
        <v>0</v>
      </c>
      <c r="AP182" s="1" t="s">
        <v>180</v>
      </c>
      <c r="AQ182" s="1">
        <v>5</v>
      </c>
    </row>
    <row r="183" spans="1:43" x14ac:dyDescent="0.2">
      <c r="A183" s="1" t="s">
        <v>352</v>
      </c>
      <c r="B183" s="1" t="s">
        <v>535</v>
      </c>
      <c r="C183" s="1" t="s">
        <v>858</v>
      </c>
      <c r="D183" s="1" t="s">
        <v>1008</v>
      </c>
      <c r="E183" s="3">
        <v>51.2</v>
      </c>
      <c r="F183" s="3">
        <f t="shared" si="8"/>
        <v>289.47711111111113</v>
      </c>
      <c r="G183" s="3">
        <f>SUM(Table39[[#This Row],[RN Hours Contract (W/ Admin, DON)]], Table39[[#This Row],[LPN Contract Hours (w/ Admin)]], Table39[[#This Row],[CNA/NA/Med Aide Contract Hours]])</f>
        <v>0</v>
      </c>
      <c r="H183" s="4">
        <f>Table39[[#This Row],[Total Contract Hours]]/Table39[[#This Row],[Total Hours Nurse Staffing]]</f>
        <v>0</v>
      </c>
      <c r="I183" s="3">
        <f>SUM(Table39[[#This Row],[RN Hours]], Table39[[#This Row],[RN Admin Hours]], Table39[[#This Row],[RN DON Hours]])</f>
        <v>82.980555555555554</v>
      </c>
      <c r="J183" s="3">
        <f t="shared" si="9"/>
        <v>0</v>
      </c>
      <c r="K183" s="4">
        <f>Table39[[#This Row],[RN Hours Contract (W/ Admin, DON)]]/Table39[[#This Row],[RN Hours (w/ Admin, DON)]]</f>
        <v>0</v>
      </c>
      <c r="L183" s="3">
        <v>56.258333333333333</v>
      </c>
      <c r="M183" s="3">
        <v>0</v>
      </c>
      <c r="N183" s="4">
        <f>Table39[[#This Row],[RN Hours Contract]]/Table39[[#This Row],[RN Hours]]</f>
        <v>0</v>
      </c>
      <c r="O183" s="3">
        <v>21.7</v>
      </c>
      <c r="P183" s="3">
        <v>0</v>
      </c>
      <c r="Q183" s="4">
        <f>Table39[[#This Row],[RN Admin Hours Contract]]/Table39[[#This Row],[RN Admin Hours]]</f>
        <v>0</v>
      </c>
      <c r="R183" s="3">
        <v>5.0222222222222221</v>
      </c>
      <c r="S183" s="3">
        <v>0</v>
      </c>
      <c r="T183" s="4">
        <f>Table39[[#This Row],[RN DON Hours Contract]]/Table39[[#This Row],[RN DON Hours]]</f>
        <v>0</v>
      </c>
      <c r="U183" s="3">
        <f>SUM(Table39[[#This Row],[LPN Hours]], Table39[[#This Row],[LPN Admin Hours]])</f>
        <v>28.213888888888889</v>
      </c>
      <c r="V183" s="3">
        <f>Table39[[#This Row],[LPN Hours Contract]]+Table39[[#This Row],[LPN Admin Hours Contract]]</f>
        <v>0</v>
      </c>
      <c r="W183" s="4">
        <f t="shared" si="10"/>
        <v>0</v>
      </c>
      <c r="X183" s="3">
        <v>28.213888888888889</v>
      </c>
      <c r="Y183" s="3">
        <v>0</v>
      </c>
      <c r="Z183" s="4">
        <f>Table39[[#This Row],[LPN Hours Contract]]/Table39[[#This Row],[LPN Hours]]</f>
        <v>0</v>
      </c>
      <c r="AA183" s="3">
        <v>0</v>
      </c>
      <c r="AB183" s="3">
        <v>0</v>
      </c>
      <c r="AC183" s="4">
        <v>0</v>
      </c>
      <c r="AD183" s="3">
        <f>SUM(Table39[[#This Row],[CNA Hours]], Table39[[#This Row],[NA in Training Hours]], Table39[[#This Row],[Med Aide/Tech Hours]])</f>
        <v>178.28266666666667</v>
      </c>
      <c r="AE183" s="3">
        <f>SUM(Table39[[#This Row],[CNA Hours Contract]], Table39[[#This Row],[NA in Training Hours Contract]], Table39[[#This Row],[Med Aide/Tech Hours Contract]])</f>
        <v>0</v>
      </c>
      <c r="AF183" s="4">
        <f>Table39[[#This Row],[CNA/NA/Med Aide Contract Hours]]/Table39[[#This Row],[Total CNA, NA in Training, Med Aide/Tech Hours]]</f>
        <v>0</v>
      </c>
      <c r="AG183" s="3">
        <v>168.89677777777777</v>
      </c>
      <c r="AH183" s="3">
        <v>0</v>
      </c>
      <c r="AI183" s="4">
        <f>Table39[[#This Row],[CNA Hours Contract]]/Table39[[#This Row],[CNA Hours]]</f>
        <v>0</v>
      </c>
      <c r="AJ183" s="3">
        <v>0</v>
      </c>
      <c r="AK183" s="3">
        <v>0</v>
      </c>
      <c r="AL183" s="4">
        <v>0</v>
      </c>
      <c r="AM183" s="3">
        <v>9.3858888888888892</v>
      </c>
      <c r="AN183" s="3">
        <v>0</v>
      </c>
      <c r="AO183" s="4">
        <f>Table39[[#This Row],[Med Aide/Tech Hours Contract]]/Table39[[#This Row],[Med Aide/Tech Hours]]</f>
        <v>0</v>
      </c>
      <c r="AP183" s="1" t="s">
        <v>181</v>
      </c>
      <c r="AQ183" s="1">
        <v>5</v>
      </c>
    </row>
    <row r="184" spans="1:43" x14ac:dyDescent="0.2">
      <c r="A184" s="1" t="s">
        <v>352</v>
      </c>
      <c r="B184" s="1" t="s">
        <v>536</v>
      </c>
      <c r="C184" s="1" t="s">
        <v>745</v>
      </c>
      <c r="D184" s="1" t="s">
        <v>973</v>
      </c>
      <c r="E184" s="3">
        <v>82.788888888888891</v>
      </c>
      <c r="F184" s="3">
        <f t="shared" si="8"/>
        <v>397.10111111111109</v>
      </c>
      <c r="G184" s="3">
        <f>SUM(Table39[[#This Row],[RN Hours Contract (W/ Admin, DON)]], Table39[[#This Row],[LPN Contract Hours (w/ Admin)]], Table39[[#This Row],[CNA/NA/Med Aide Contract Hours]])</f>
        <v>4.75</v>
      </c>
      <c r="H184" s="4">
        <f>Table39[[#This Row],[Total Contract Hours]]/Table39[[#This Row],[Total Hours Nurse Staffing]]</f>
        <v>1.1961689018469968E-2</v>
      </c>
      <c r="I184" s="3">
        <f>SUM(Table39[[#This Row],[RN Hours]], Table39[[#This Row],[RN Admin Hours]], Table39[[#This Row],[RN DON Hours]])</f>
        <v>66.435999999999993</v>
      </c>
      <c r="J184" s="3">
        <f t="shared" si="9"/>
        <v>2.411111111111111</v>
      </c>
      <c r="K184" s="4">
        <f>Table39[[#This Row],[RN Hours Contract (W/ Admin, DON)]]/Table39[[#This Row],[RN Hours (w/ Admin, DON)]]</f>
        <v>3.6292237809487496E-2</v>
      </c>
      <c r="L184" s="3">
        <v>38.835666666666668</v>
      </c>
      <c r="M184" s="3">
        <v>2.411111111111111</v>
      </c>
      <c r="N184" s="4">
        <f>Table39[[#This Row],[RN Hours Contract]]/Table39[[#This Row],[RN Hours]]</f>
        <v>6.2084967712955727E-2</v>
      </c>
      <c r="O184" s="3">
        <v>22.000333333333334</v>
      </c>
      <c r="P184" s="3">
        <v>0</v>
      </c>
      <c r="Q184" s="4">
        <f>Table39[[#This Row],[RN Admin Hours Contract]]/Table39[[#This Row],[RN Admin Hours]]</f>
        <v>0</v>
      </c>
      <c r="R184" s="3">
        <v>5.6</v>
      </c>
      <c r="S184" s="3">
        <v>0</v>
      </c>
      <c r="T184" s="4">
        <f>Table39[[#This Row],[RN DON Hours Contract]]/Table39[[#This Row],[RN DON Hours]]</f>
        <v>0</v>
      </c>
      <c r="U184" s="3">
        <f>SUM(Table39[[#This Row],[LPN Hours]], Table39[[#This Row],[LPN Admin Hours]])</f>
        <v>115.75700000000001</v>
      </c>
      <c r="V184" s="3">
        <f>Table39[[#This Row],[LPN Hours Contract]]+Table39[[#This Row],[LPN Admin Hours Contract]]</f>
        <v>0</v>
      </c>
      <c r="W184" s="4">
        <f t="shared" si="10"/>
        <v>0</v>
      </c>
      <c r="X184" s="3">
        <v>89.405000000000001</v>
      </c>
      <c r="Y184" s="3">
        <v>0</v>
      </c>
      <c r="Z184" s="4">
        <f>Table39[[#This Row],[LPN Hours Contract]]/Table39[[#This Row],[LPN Hours]]</f>
        <v>0</v>
      </c>
      <c r="AA184" s="3">
        <v>26.351999999999997</v>
      </c>
      <c r="AB184" s="3">
        <v>0</v>
      </c>
      <c r="AC184" s="4">
        <f>Table39[[#This Row],[LPN Admin Hours Contract]]/Table39[[#This Row],[LPN Admin Hours]]</f>
        <v>0</v>
      </c>
      <c r="AD184" s="3">
        <f>SUM(Table39[[#This Row],[CNA Hours]], Table39[[#This Row],[NA in Training Hours]], Table39[[#This Row],[Med Aide/Tech Hours]])</f>
        <v>214.90811111111111</v>
      </c>
      <c r="AE184" s="3">
        <f>SUM(Table39[[#This Row],[CNA Hours Contract]], Table39[[#This Row],[NA in Training Hours Contract]], Table39[[#This Row],[Med Aide/Tech Hours Contract]])</f>
        <v>2.338888888888889</v>
      </c>
      <c r="AF184" s="4">
        <f>Table39[[#This Row],[CNA/NA/Med Aide Contract Hours]]/Table39[[#This Row],[Total CNA, NA in Training, Med Aide/Tech Hours]]</f>
        <v>1.088320434625031E-2</v>
      </c>
      <c r="AG184" s="3">
        <v>181.3111111111111</v>
      </c>
      <c r="AH184" s="3">
        <v>2.338888888888889</v>
      </c>
      <c r="AI184" s="4">
        <f>Table39[[#This Row],[CNA Hours Contract]]/Table39[[#This Row],[CNA Hours]]</f>
        <v>1.2899865179556319E-2</v>
      </c>
      <c r="AJ184" s="3">
        <v>0</v>
      </c>
      <c r="AK184" s="3">
        <v>0</v>
      </c>
      <c r="AL184" s="4">
        <v>0</v>
      </c>
      <c r="AM184" s="3">
        <v>33.597000000000008</v>
      </c>
      <c r="AN184" s="3">
        <v>0</v>
      </c>
      <c r="AO184" s="4">
        <f>Table39[[#This Row],[Med Aide/Tech Hours Contract]]/Table39[[#This Row],[Med Aide/Tech Hours]]</f>
        <v>0</v>
      </c>
      <c r="AP184" s="1" t="s">
        <v>182</v>
      </c>
      <c r="AQ184" s="1">
        <v>5</v>
      </c>
    </row>
    <row r="185" spans="1:43" x14ac:dyDescent="0.2">
      <c r="A185" s="1" t="s">
        <v>352</v>
      </c>
      <c r="B185" s="1" t="s">
        <v>537</v>
      </c>
      <c r="C185" s="1" t="s">
        <v>859</v>
      </c>
      <c r="D185" s="1" t="s">
        <v>966</v>
      </c>
      <c r="E185" s="3">
        <v>51.111111111111114</v>
      </c>
      <c r="F185" s="3">
        <f t="shared" si="8"/>
        <v>169.36166666666668</v>
      </c>
      <c r="G185" s="3">
        <f>SUM(Table39[[#This Row],[RN Hours Contract (W/ Admin, DON)]], Table39[[#This Row],[LPN Contract Hours (w/ Admin)]], Table39[[#This Row],[CNA/NA/Med Aide Contract Hours]])</f>
        <v>0</v>
      </c>
      <c r="H185" s="4">
        <f>Table39[[#This Row],[Total Contract Hours]]/Table39[[#This Row],[Total Hours Nurse Staffing]]</f>
        <v>0</v>
      </c>
      <c r="I185" s="3">
        <f>SUM(Table39[[#This Row],[RN Hours]], Table39[[#This Row],[RN Admin Hours]], Table39[[#This Row],[RN DON Hours]])</f>
        <v>29.180555555555554</v>
      </c>
      <c r="J185" s="3">
        <f t="shared" si="9"/>
        <v>0</v>
      </c>
      <c r="K185" s="4">
        <f>Table39[[#This Row],[RN Hours Contract (W/ Admin, DON)]]/Table39[[#This Row],[RN Hours (w/ Admin, DON)]]</f>
        <v>0</v>
      </c>
      <c r="L185" s="3">
        <v>18.363888888888887</v>
      </c>
      <c r="M185" s="3">
        <v>0</v>
      </c>
      <c r="N185" s="4">
        <f>Table39[[#This Row],[RN Hours Contract]]/Table39[[#This Row],[RN Hours]]</f>
        <v>0</v>
      </c>
      <c r="O185" s="3">
        <v>5.9055555555555559</v>
      </c>
      <c r="P185" s="3">
        <v>0</v>
      </c>
      <c r="Q185" s="4">
        <f>Table39[[#This Row],[RN Admin Hours Contract]]/Table39[[#This Row],[RN Admin Hours]]</f>
        <v>0</v>
      </c>
      <c r="R185" s="3">
        <v>4.9111111111111114</v>
      </c>
      <c r="S185" s="3">
        <v>0</v>
      </c>
      <c r="T185" s="4">
        <f>Table39[[#This Row],[RN DON Hours Contract]]/Table39[[#This Row],[RN DON Hours]]</f>
        <v>0</v>
      </c>
      <c r="U185" s="3">
        <f>SUM(Table39[[#This Row],[LPN Hours]], Table39[[#This Row],[LPN Admin Hours]])</f>
        <v>30.827777777777779</v>
      </c>
      <c r="V185" s="3">
        <f>Table39[[#This Row],[LPN Hours Contract]]+Table39[[#This Row],[LPN Admin Hours Contract]]</f>
        <v>0</v>
      </c>
      <c r="W185" s="4">
        <f t="shared" si="10"/>
        <v>0</v>
      </c>
      <c r="X185" s="3">
        <v>30.827777777777779</v>
      </c>
      <c r="Y185" s="3">
        <v>0</v>
      </c>
      <c r="Z185" s="4">
        <f>Table39[[#This Row],[LPN Hours Contract]]/Table39[[#This Row],[LPN Hours]]</f>
        <v>0</v>
      </c>
      <c r="AA185" s="3">
        <v>0</v>
      </c>
      <c r="AB185" s="3">
        <v>0</v>
      </c>
      <c r="AC185" s="4">
        <v>0</v>
      </c>
      <c r="AD185" s="3">
        <f>SUM(Table39[[#This Row],[CNA Hours]], Table39[[#This Row],[NA in Training Hours]], Table39[[#This Row],[Med Aide/Tech Hours]])</f>
        <v>109.35333333333334</v>
      </c>
      <c r="AE185" s="3">
        <f>SUM(Table39[[#This Row],[CNA Hours Contract]], Table39[[#This Row],[NA in Training Hours Contract]], Table39[[#This Row],[Med Aide/Tech Hours Contract]])</f>
        <v>0</v>
      </c>
      <c r="AF185" s="4">
        <f>Table39[[#This Row],[CNA/NA/Med Aide Contract Hours]]/Table39[[#This Row],[Total CNA, NA in Training, Med Aide/Tech Hours]]</f>
        <v>0</v>
      </c>
      <c r="AG185" s="3">
        <v>79.413888888888891</v>
      </c>
      <c r="AH185" s="3">
        <v>0</v>
      </c>
      <c r="AI185" s="4">
        <f>Table39[[#This Row],[CNA Hours Contract]]/Table39[[#This Row],[CNA Hours]]</f>
        <v>0</v>
      </c>
      <c r="AJ185" s="3">
        <v>0</v>
      </c>
      <c r="AK185" s="3">
        <v>0</v>
      </c>
      <c r="AL185" s="4">
        <v>0</v>
      </c>
      <c r="AM185" s="3">
        <v>29.939444444444447</v>
      </c>
      <c r="AN185" s="3">
        <v>0</v>
      </c>
      <c r="AO185" s="4">
        <f>Table39[[#This Row],[Med Aide/Tech Hours Contract]]/Table39[[#This Row],[Med Aide/Tech Hours]]</f>
        <v>0</v>
      </c>
      <c r="AP185" s="1" t="s">
        <v>183</v>
      </c>
      <c r="AQ185" s="1">
        <v>5</v>
      </c>
    </row>
    <row r="186" spans="1:43" x14ac:dyDescent="0.2">
      <c r="A186" s="1" t="s">
        <v>352</v>
      </c>
      <c r="B186" s="1" t="s">
        <v>538</v>
      </c>
      <c r="C186" s="1" t="s">
        <v>779</v>
      </c>
      <c r="D186" s="1" t="s">
        <v>980</v>
      </c>
      <c r="E186" s="3">
        <v>65.75555555555556</v>
      </c>
      <c r="F186" s="3">
        <f t="shared" si="8"/>
        <v>295.11666666666667</v>
      </c>
      <c r="G186" s="3">
        <f>SUM(Table39[[#This Row],[RN Hours Contract (W/ Admin, DON)]], Table39[[#This Row],[LPN Contract Hours (w/ Admin)]], Table39[[#This Row],[CNA/NA/Med Aide Contract Hours]])</f>
        <v>0</v>
      </c>
      <c r="H186" s="4">
        <f>Table39[[#This Row],[Total Contract Hours]]/Table39[[#This Row],[Total Hours Nurse Staffing]]</f>
        <v>0</v>
      </c>
      <c r="I186" s="3">
        <f>SUM(Table39[[#This Row],[RN Hours]], Table39[[#This Row],[RN Admin Hours]], Table39[[#This Row],[RN DON Hours]])</f>
        <v>83.033333333333346</v>
      </c>
      <c r="J186" s="3">
        <f t="shared" si="9"/>
        <v>0</v>
      </c>
      <c r="K186" s="4">
        <f>Table39[[#This Row],[RN Hours Contract (W/ Admin, DON)]]/Table39[[#This Row],[RN Hours (w/ Admin, DON)]]</f>
        <v>0</v>
      </c>
      <c r="L186" s="3">
        <v>62.833333333333336</v>
      </c>
      <c r="M186" s="3">
        <v>0</v>
      </c>
      <c r="N186" s="4">
        <f>Table39[[#This Row],[RN Hours Contract]]/Table39[[#This Row],[RN Hours]]</f>
        <v>0</v>
      </c>
      <c r="O186" s="3">
        <v>14.944444444444445</v>
      </c>
      <c r="P186" s="3">
        <v>0</v>
      </c>
      <c r="Q186" s="4">
        <f>Table39[[#This Row],[RN Admin Hours Contract]]/Table39[[#This Row],[RN Admin Hours]]</f>
        <v>0</v>
      </c>
      <c r="R186" s="3">
        <v>5.2555555555555555</v>
      </c>
      <c r="S186" s="3">
        <v>0</v>
      </c>
      <c r="T186" s="4">
        <f>Table39[[#This Row],[RN DON Hours Contract]]/Table39[[#This Row],[RN DON Hours]]</f>
        <v>0</v>
      </c>
      <c r="U186" s="3">
        <f>SUM(Table39[[#This Row],[LPN Hours]], Table39[[#This Row],[LPN Admin Hours]])</f>
        <v>42.544444444444444</v>
      </c>
      <c r="V186" s="3">
        <f>Table39[[#This Row],[LPN Hours Contract]]+Table39[[#This Row],[LPN Admin Hours Contract]]</f>
        <v>0</v>
      </c>
      <c r="W186" s="4">
        <f t="shared" si="10"/>
        <v>0</v>
      </c>
      <c r="X186" s="3">
        <v>42.544444444444444</v>
      </c>
      <c r="Y186" s="3">
        <v>0</v>
      </c>
      <c r="Z186" s="4">
        <f>Table39[[#This Row],[LPN Hours Contract]]/Table39[[#This Row],[LPN Hours]]</f>
        <v>0</v>
      </c>
      <c r="AA186" s="3">
        <v>0</v>
      </c>
      <c r="AB186" s="3">
        <v>0</v>
      </c>
      <c r="AC186" s="4">
        <v>0</v>
      </c>
      <c r="AD186" s="3">
        <f>SUM(Table39[[#This Row],[CNA Hours]], Table39[[#This Row],[NA in Training Hours]], Table39[[#This Row],[Med Aide/Tech Hours]])</f>
        <v>169.53888888888889</v>
      </c>
      <c r="AE186" s="3">
        <f>SUM(Table39[[#This Row],[CNA Hours Contract]], Table39[[#This Row],[NA in Training Hours Contract]], Table39[[#This Row],[Med Aide/Tech Hours Contract]])</f>
        <v>0</v>
      </c>
      <c r="AF186" s="4">
        <f>Table39[[#This Row],[CNA/NA/Med Aide Contract Hours]]/Table39[[#This Row],[Total CNA, NA in Training, Med Aide/Tech Hours]]</f>
        <v>0</v>
      </c>
      <c r="AG186" s="3">
        <v>157.50555555555556</v>
      </c>
      <c r="AH186" s="3">
        <v>0</v>
      </c>
      <c r="AI186" s="4">
        <f>Table39[[#This Row],[CNA Hours Contract]]/Table39[[#This Row],[CNA Hours]]</f>
        <v>0</v>
      </c>
      <c r="AJ186" s="3">
        <v>0</v>
      </c>
      <c r="AK186" s="3">
        <v>0</v>
      </c>
      <c r="AL186" s="4">
        <v>0</v>
      </c>
      <c r="AM186" s="3">
        <v>12.033333333333333</v>
      </c>
      <c r="AN186" s="3">
        <v>0</v>
      </c>
      <c r="AO186" s="4">
        <f>Table39[[#This Row],[Med Aide/Tech Hours Contract]]/Table39[[#This Row],[Med Aide/Tech Hours]]</f>
        <v>0</v>
      </c>
      <c r="AP186" s="1" t="s">
        <v>184</v>
      </c>
      <c r="AQ186" s="1">
        <v>5</v>
      </c>
    </row>
    <row r="187" spans="1:43" x14ac:dyDescent="0.2">
      <c r="A187" s="1" t="s">
        <v>352</v>
      </c>
      <c r="B187" s="1" t="s">
        <v>539</v>
      </c>
      <c r="C187" s="1" t="s">
        <v>860</v>
      </c>
      <c r="D187" s="1" t="s">
        <v>1017</v>
      </c>
      <c r="E187" s="3">
        <v>27.033333333333335</v>
      </c>
      <c r="F187" s="3">
        <f t="shared" si="8"/>
        <v>137.09722222222223</v>
      </c>
      <c r="G187" s="3">
        <f>SUM(Table39[[#This Row],[RN Hours Contract (W/ Admin, DON)]], Table39[[#This Row],[LPN Contract Hours (w/ Admin)]], Table39[[#This Row],[CNA/NA/Med Aide Contract Hours]])</f>
        <v>16.763888888888889</v>
      </c>
      <c r="H187" s="4">
        <f>Table39[[#This Row],[Total Contract Hours]]/Table39[[#This Row],[Total Hours Nurse Staffing]]</f>
        <v>0.12227737817850268</v>
      </c>
      <c r="I187" s="3">
        <f>SUM(Table39[[#This Row],[RN Hours]], Table39[[#This Row],[RN Admin Hours]], Table39[[#This Row],[RN DON Hours]])</f>
        <v>29.886111111111113</v>
      </c>
      <c r="J187" s="3">
        <f t="shared" si="9"/>
        <v>0</v>
      </c>
      <c r="K187" s="4">
        <f>Table39[[#This Row],[RN Hours Contract (W/ Admin, DON)]]/Table39[[#This Row],[RN Hours (w/ Admin, DON)]]</f>
        <v>0</v>
      </c>
      <c r="L187" s="3">
        <v>24.097222222222221</v>
      </c>
      <c r="M187" s="3">
        <v>0</v>
      </c>
      <c r="N187" s="4">
        <f>Table39[[#This Row],[RN Hours Contract]]/Table39[[#This Row],[RN Hours]]</f>
        <v>0</v>
      </c>
      <c r="O187" s="3">
        <v>0.1</v>
      </c>
      <c r="P187" s="3">
        <v>0</v>
      </c>
      <c r="Q187" s="4">
        <f>Table39[[#This Row],[RN Admin Hours Contract]]/Table39[[#This Row],[RN Admin Hours]]</f>
        <v>0</v>
      </c>
      <c r="R187" s="3">
        <v>5.6888888888888891</v>
      </c>
      <c r="S187" s="3">
        <v>0</v>
      </c>
      <c r="T187" s="4">
        <f>Table39[[#This Row],[RN DON Hours Contract]]/Table39[[#This Row],[RN DON Hours]]</f>
        <v>0</v>
      </c>
      <c r="U187" s="3">
        <f>SUM(Table39[[#This Row],[LPN Hours]], Table39[[#This Row],[LPN Admin Hours]])</f>
        <v>20.597222222222221</v>
      </c>
      <c r="V187" s="3">
        <f>Table39[[#This Row],[LPN Hours Contract]]+Table39[[#This Row],[LPN Admin Hours Contract]]</f>
        <v>5.927777777777778</v>
      </c>
      <c r="W187" s="4">
        <f t="shared" si="10"/>
        <v>0.28779501011463254</v>
      </c>
      <c r="X187" s="3">
        <v>20.597222222222221</v>
      </c>
      <c r="Y187" s="3">
        <v>5.927777777777778</v>
      </c>
      <c r="Z187" s="4">
        <f>Table39[[#This Row],[LPN Hours Contract]]/Table39[[#This Row],[LPN Hours]]</f>
        <v>0.28779501011463254</v>
      </c>
      <c r="AA187" s="3">
        <v>0</v>
      </c>
      <c r="AB187" s="3">
        <v>0</v>
      </c>
      <c r="AC187" s="4">
        <v>0</v>
      </c>
      <c r="AD187" s="3">
        <f>SUM(Table39[[#This Row],[CNA Hours]], Table39[[#This Row],[NA in Training Hours]], Table39[[#This Row],[Med Aide/Tech Hours]])</f>
        <v>86.61388888888888</v>
      </c>
      <c r="AE187" s="3">
        <f>SUM(Table39[[#This Row],[CNA Hours Contract]], Table39[[#This Row],[NA in Training Hours Contract]], Table39[[#This Row],[Med Aide/Tech Hours Contract]])</f>
        <v>10.83611111111111</v>
      </c>
      <c r="AF187" s="4">
        <f>Table39[[#This Row],[CNA/NA/Med Aide Contract Hours]]/Table39[[#This Row],[Total CNA, NA in Training, Med Aide/Tech Hours]]</f>
        <v>0.12510823899169365</v>
      </c>
      <c r="AG187" s="3">
        <v>82.530555555555551</v>
      </c>
      <c r="AH187" s="3">
        <v>10.83611111111111</v>
      </c>
      <c r="AI187" s="4">
        <f>Table39[[#This Row],[CNA Hours Contract]]/Table39[[#This Row],[CNA Hours]]</f>
        <v>0.1312981723940628</v>
      </c>
      <c r="AJ187" s="3">
        <v>0</v>
      </c>
      <c r="AK187" s="3">
        <v>0</v>
      </c>
      <c r="AL187" s="4">
        <v>0</v>
      </c>
      <c r="AM187" s="3">
        <v>4.083333333333333</v>
      </c>
      <c r="AN187" s="3">
        <v>0</v>
      </c>
      <c r="AO187" s="4">
        <f>Table39[[#This Row],[Med Aide/Tech Hours Contract]]/Table39[[#This Row],[Med Aide/Tech Hours]]</f>
        <v>0</v>
      </c>
      <c r="AP187" s="1" t="s">
        <v>185</v>
      </c>
      <c r="AQ187" s="1">
        <v>5</v>
      </c>
    </row>
    <row r="188" spans="1:43" x14ac:dyDescent="0.2">
      <c r="A188" s="1" t="s">
        <v>352</v>
      </c>
      <c r="B188" s="1" t="s">
        <v>540</v>
      </c>
      <c r="C188" s="1" t="s">
        <v>804</v>
      </c>
      <c r="D188" s="1" t="s">
        <v>975</v>
      </c>
      <c r="E188" s="3">
        <v>70.111111111111114</v>
      </c>
      <c r="F188" s="3">
        <f t="shared" si="8"/>
        <v>252.93888888888887</v>
      </c>
      <c r="G188" s="3">
        <f>SUM(Table39[[#This Row],[RN Hours Contract (W/ Admin, DON)]], Table39[[#This Row],[LPN Contract Hours (w/ Admin)]], Table39[[#This Row],[CNA/NA/Med Aide Contract Hours]])</f>
        <v>12.171666666666667</v>
      </c>
      <c r="H188" s="4">
        <f>Table39[[#This Row],[Total Contract Hours]]/Table39[[#This Row],[Total Hours Nurse Staffing]]</f>
        <v>4.8120977838300869E-2</v>
      </c>
      <c r="I188" s="3">
        <f>SUM(Table39[[#This Row],[RN Hours]], Table39[[#This Row],[RN Admin Hours]], Table39[[#This Row],[RN DON Hours]])</f>
        <v>59.68322222222222</v>
      </c>
      <c r="J188" s="3">
        <f t="shared" si="9"/>
        <v>4.7638888888888893</v>
      </c>
      <c r="K188" s="4">
        <f>Table39[[#This Row],[RN Hours Contract (W/ Admin, DON)]]/Table39[[#This Row],[RN Hours (w/ Admin, DON)]]</f>
        <v>7.9819565893262404E-2</v>
      </c>
      <c r="L188" s="3">
        <v>38.583777777777776</v>
      </c>
      <c r="M188" s="3">
        <v>4.7638888888888893</v>
      </c>
      <c r="N188" s="4">
        <f>Table39[[#This Row],[RN Hours Contract]]/Table39[[#This Row],[RN Hours]]</f>
        <v>0.12346870014456278</v>
      </c>
      <c r="O188" s="3">
        <v>15.855</v>
      </c>
      <c r="P188" s="3">
        <v>0</v>
      </c>
      <c r="Q188" s="4">
        <f>Table39[[#This Row],[RN Admin Hours Contract]]/Table39[[#This Row],[RN Admin Hours]]</f>
        <v>0</v>
      </c>
      <c r="R188" s="3">
        <v>5.2444444444444445</v>
      </c>
      <c r="S188" s="3">
        <v>0</v>
      </c>
      <c r="T188" s="4">
        <f>Table39[[#This Row],[RN DON Hours Contract]]/Table39[[#This Row],[RN DON Hours]]</f>
        <v>0</v>
      </c>
      <c r="U188" s="3">
        <f>SUM(Table39[[#This Row],[LPN Hours]], Table39[[#This Row],[LPN Admin Hours]])</f>
        <v>60.644999999999996</v>
      </c>
      <c r="V188" s="3">
        <f>Table39[[#This Row],[LPN Hours Contract]]+Table39[[#This Row],[LPN Admin Hours Contract]]</f>
        <v>0.49722222222222223</v>
      </c>
      <c r="W188" s="4">
        <f t="shared" si="10"/>
        <v>8.1988988741400325E-3</v>
      </c>
      <c r="X188" s="3">
        <v>55.292222222222222</v>
      </c>
      <c r="Y188" s="3">
        <v>0.49722222222222223</v>
      </c>
      <c r="Z188" s="4">
        <f>Table39[[#This Row],[LPN Hours Contract]]/Table39[[#This Row],[LPN Hours]]</f>
        <v>8.9926250427024099E-3</v>
      </c>
      <c r="AA188" s="3">
        <v>5.3527777777777779</v>
      </c>
      <c r="AB188" s="3">
        <v>0</v>
      </c>
      <c r="AC188" s="4">
        <f>Table39[[#This Row],[LPN Admin Hours Contract]]/Table39[[#This Row],[LPN Admin Hours]]</f>
        <v>0</v>
      </c>
      <c r="AD188" s="3">
        <f>SUM(Table39[[#This Row],[CNA Hours]], Table39[[#This Row],[NA in Training Hours]], Table39[[#This Row],[Med Aide/Tech Hours]])</f>
        <v>132.61066666666665</v>
      </c>
      <c r="AE188" s="3">
        <f>SUM(Table39[[#This Row],[CNA Hours Contract]], Table39[[#This Row],[NA in Training Hours Contract]], Table39[[#This Row],[Med Aide/Tech Hours Contract]])</f>
        <v>6.9105555555555558</v>
      </c>
      <c r="AF188" s="4">
        <f>Table39[[#This Row],[CNA/NA/Med Aide Contract Hours]]/Table39[[#This Row],[Total CNA, NA in Training, Med Aide/Tech Hours]]</f>
        <v>5.2111611601547064E-2</v>
      </c>
      <c r="AG188" s="3">
        <v>132.61066666666665</v>
      </c>
      <c r="AH188" s="3">
        <v>6.9105555555555558</v>
      </c>
      <c r="AI188" s="4">
        <f>Table39[[#This Row],[CNA Hours Contract]]/Table39[[#This Row],[CNA Hours]]</f>
        <v>5.2111611601547064E-2</v>
      </c>
      <c r="AJ188" s="3">
        <v>0</v>
      </c>
      <c r="AK188" s="3">
        <v>0</v>
      </c>
      <c r="AL188" s="4">
        <v>0</v>
      </c>
      <c r="AM188" s="3">
        <v>0</v>
      </c>
      <c r="AN188" s="3">
        <v>0</v>
      </c>
      <c r="AO188" s="4">
        <v>0</v>
      </c>
      <c r="AP188" s="1" t="s">
        <v>186</v>
      </c>
      <c r="AQ188" s="1">
        <v>5</v>
      </c>
    </row>
    <row r="189" spans="1:43" x14ac:dyDescent="0.2">
      <c r="A189" s="1" t="s">
        <v>352</v>
      </c>
      <c r="B189" s="1" t="s">
        <v>541</v>
      </c>
      <c r="C189" s="1" t="s">
        <v>861</v>
      </c>
      <c r="D189" s="1" t="s">
        <v>993</v>
      </c>
      <c r="E189" s="3">
        <v>26.333333333333332</v>
      </c>
      <c r="F189" s="3">
        <f t="shared" si="8"/>
        <v>130.15833333333336</v>
      </c>
      <c r="G189" s="3">
        <f>SUM(Table39[[#This Row],[RN Hours Contract (W/ Admin, DON)]], Table39[[#This Row],[LPN Contract Hours (w/ Admin)]], Table39[[#This Row],[CNA/NA/Med Aide Contract Hours]])</f>
        <v>27.236111111111111</v>
      </c>
      <c r="H189" s="4">
        <f>Table39[[#This Row],[Total Contract Hours]]/Table39[[#This Row],[Total Hours Nurse Staffing]]</f>
        <v>0.20925368674904493</v>
      </c>
      <c r="I189" s="3">
        <f>SUM(Table39[[#This Row],[RN Hours]], Table39[[#This Row],[RN Admin Hours]], Table39[[#This Row],[RN DON Hours]])</f>
        <v>30.041666666666668</v>
      </c>
      <c r="J189" s="3">
        <f t="shared" si="9"/>
        <v>0</v>
      </c>
      <c r="K189" s="4">
        <f>Table39[[#This Row],[RN Hours Contract (W/ Admin, DON)]]/Table39[[#This Row],[RN Hours (w/ Admin, DON)]]</f>
        <v>0</v>
      </c>
      <c r="L189" s="3">
        <v>25.125</v>
      </c>
      <c r="M189" s="3">
        <v>0</v>
      </c>
      <c r="N189" s="4">
        <f>Table39[[#This Row],[RN Hours Contract]]/Table39[[#This Row],[RN Hours]]</f>
        <v>0</v>
      </c>
      <c r="O189" s="3">
        <v>0</v>
      </c>
      <c r="P189" s="3">
        <v>0</v>
      </c>
      <c r="Q189" s="4">
        <v>0</v>
      </c>
      <c r="R189" s="3">
        <v>4.916666666666667</v>
      </c>
      <c r="S189" s="3">
        <v>0</v>
      </c>
      <c r="T189" s="4">
        <f>Table39[[#This Row],[RN DON Hours Contract]]/Table39[[#This Row],[RN DON Hours]]</f>
        <v>0</v>
      </c>
      <c r="U189" s="3">
        <f>SUM(Table39[[#This Row],[LPN Hours]], Table39[[#This Row],[LPN Admin Hours]])</f>
        <v>25.930555555555557</v>
      </c>
      <c r="V189" s="3">
        <f>Table39[[#This Row],[LPN Hours Contract]]+Table39[[#This Row],[LPN Admin Hours Contract]]</f>
        <v>12.055555555555555</v>
      </c>
      <c r="W189" s="4">
        <f t="shared" si="10"/>
        <v>0.46491697911087304</v>
      </c>
      <c r="X189" s="3">
        <v>25.930555555555557</v>
      </c>
      <c r="Y189" s="3">
        <v>12.055555555555555</v>
      </c>
      <c r="Z189" s="4">
        <f>Table39[[#This Row],[LPN Hours Contract]]/Table39[[#This Row],[LPN Hours]]</f>
        <v>0.46491697911087304</v>
      </c>
      <c r="AA189" s="3">
        <v>0</v>
      </c>
      <c r="AB189" s="3">
        <v>0</v>
      </c>
      <c r="AC189" s="4">
        <v>0</v>
      </c>
      <c r="AD189" s="3">
        <f>SUM(Table39[[#This Row],[CNA Hours]], Table39[[#This Row],[NA in Training Hours]], Table39[[#This Row],[Med Aide/Tech Hours]])</f>
        <v>74.186111111111117</v>
      </c>
      <c r="AE189" s="3">
        <f>SUM(Table39[[#This Row],[CNA Hours Contract]], Table39[[#This Row],[NA in Training Hours Contract]], Table39[[#This Row],[Med Aide/Tech Hours Contract]])</f>
        <v>15.180555555555555</v>
      </c>
      <c r="AF189" s="4">
        <f>Table39[[#This Row],[CNA/NA/Med Aide Contract Hours]]/Table39[[#This Row],[Total CNA, NA in Training, Med Aide/Tech Hours]]</f>
        <v>0.20462800014977345</v>
      </c>
      <c r="AG189" s="3">
        <v>48.155555555555559</v>
      </c>
      <c r="AH189" s="3">
        <v>15.180555555555555</v>
      </c>
      <c r="AI189" s="4">
        <f>Table39[[#This Row],[CNA Hours Contract]]/Table39[[#This Row],[CNA Hours]]</f>
        <v>0.31523996308260266</v>
      </c>
      <c r="AJ189" s="3">
        <v>2.9722222222222223</v>
      </c>
      <c r="AK189" s="3">
        <v>0</v>
      </c>
      <c r="AL189" s="4">
        <f>Table39[[#This Row],[NA in Training Hours Contract]]/Table39[[#This Row],[NA in Training Hours]]</f>
        <v>0</v>
      </c>
      <c r="AM189" s="3">
        <v>23.058333333333334</v>
      </c>
      <c r="AN189" s="3">
        <v>0</v>
      </c>
      <c r="AO189" s="4">
        <f>Table39[[#This Row],[Med Aide/Tech Hours Contract]]/Table39[[#This Row],[Med Aide/Tech Hours]]</f>
        <v>0</v>
      </c>
      <c r="AP189" s="1" t="s">
        <v>187</v>
      </c>
      <c r="AQ189" s="1">
        <v>5</v>
      </c>
    </row>
    <row r="190" spans="1:43" x14ac:dyDescent="0.2">
      <c r="A190" s="1" t="s">
        <v>352</v>
      </c>
      <c r="B190" s="1" t="s">
        <v>542</v>
      </c>
      <c r="C190" s="1" t="s">
        <v>862</v>
      </c>
      <c r="D190" s="1" t="s">
        <v>968</v>
      </c>
      <c r="E190" s="3">
        <v>69.677777777777777</v>
      </c>
      <c r="F190" s="3">
        <f t="shared" si="8"/>
        <v>316.50833333333333</v>
      </c>
      <c r="G190" s="3">
        <f>SUM(Table39[[#This Row],[RN Hours Contract (W/ Admin, DON)]], Table39[[#This Row],[LPN Contract Hours (w/ Admin)]], Table39[[#This Row],[CNA/NA/Med Aide Contract Hours]])</f>
        <v>0</v>
      </c>
      <c r="H190" s="4">
        <f>Table39[[#This Row],[Total Contract Hours]]/Table39[[#This Row],[Total Hours Nurse Staffing]]</f>
        <v>0</v>
      </c>
      <c r="I190" s="3">
        <f>SUM(Table39[[#This Row],[RN Hours]], Table39[[#This Row],[RN Admin Hours]], Table39[[#This Row],[RN DON Hours]])</f>
        <v>85.986111111111114</v>
      </c>
      <c r="J190" s="3">
        <f t="shared" si="9"/>
        <v>0</v>
      </c>
      <c r="K190" s="4">
        <f>Table39[[#This Row],[RN Hours Contract (W/ Admin, DON)]]/Table39[[#This Row],[RN Hours (w/ Admin, DON)]]</f>
        <v>0</v>
      </c>
      <c r="L190" s="3">
        <v>65.686111111111117</v>
      </c>
      <c r="M190" s="3">
        <v>0</v>
      </c>
      <c r="N190" s="4">
        <f>Table39[[#This Row],[RN Hours Contract]]/Table39[[#This Row],[RN Hours]]</f>
        <v>0</v>
      </c>
      <c r="O190" s="3">
        <v>14.7</v>
      </c>
      <c r="P190" s="3">
        <v>0</v>
      </c>
      <c r="Q190" s="4">
        <f>Table39[[#This Row],[RN Admin Hours Contract]]/Table39[[#This Row],[RN Admin Hours]]</f>
        <v>0</v>
      </c>
      <c r="R190" s="3">
        <v>5.6</v>
      </c>
      <c r="S190" s="3">
        <v>0</v>
      </c>
      <c r="T190" s="4">
        <f>Table39[[#This Row],[RN DON Hours Contract]]/Table39[[#This Row],[RN DON Hours]]</f>
        <v>0</v>
      </c>
      <c r="U190" s="3">
        <f>SUM(Table39[[#This Row],[LPN Hours]], Table39[[#This Row],[LPN Admin Hours]])</f>
        <v>58.238888888888887</v>
      </c>
      <c r="V190" s="3">
        <f>Table39[[#This Row],[LPN Hours Contract]]+Table39[[#This Row],[LPN Admin Hours Contract]]</f>
        <v>0</v>
      </c>
      <c r="W190" s="4">
        <f t="shared" si="10"/>
        <v>0</v>
      </c>
      <c r="X190" s="3">
        <v>58.238888888888887</v>
      </c>
      <c r="Y190" s="3">
        <v>0</v>
      </c>
      <c r="Z190" s="4">
        <f>Table39[[#This Row],[LPN Hours Contract]]/Table39[[#This Row],[LPN Hours]]</f>
        <v>0</v>
      </c>
      <c r="AA190" s="3">
        <v>0</v>
      </c>
      <c r="AB190" s="3">
        <v>0</v>
      </c>
      <c r="AC190" s="4">
        <v>0</v>
      </c>
      <c r="AD190" s="3">
        <f>SUM(Table39[[#This Row],[CNA Hours]], Table39[[#This Row],[NA in Training Hours]], Table39[[#This Row],[Med Aide/Tech Hours]])</f>
        <v>172.28333333333333</v>
      </c>
      <c r="AE190" s="3">
        <f>SUM(Table39[[#This Row],[CNA Hours Contract]], Table39[[#This Row],[NA in Training Hours Contract]], Table39[[#This Row],[Med Aide/Tech Hours Contract]])</f>
        <v>0</v>
      </c>
      <c r="AF190" s="4">
        <f>Table39[[#This Row],[CNA/NA/Med Aide Contract Hours]]/Table39[[#This Row],[Total CNA, NA in Training, Med Aide/Tech Hours]]</f>
        <v>0</v>
      </c>
      <c r="AG190" s="3">
        <v>162.03888888888889</v>
      </c>
      <c r="AH190" s="3">
        <v>0</v>
      </c>
      <c r="AI190" s="4">
        <f>Table39[[#This Row],[CNA Hours Contract]]/Table39[[#This Row],[CNA Hours]]</f>
        <v>0</v>
      </c>
      <c r="AJ190" s="3">
        <v>0</v>
      </c>
      <c r="AK190" s="3">
        <v>0</v>
      </c>
      <c r="AL190" s="4">
        <v>0</v>
      </c>
      <c r="AM190" s="3">
        <v>10.244444444444444</v>
      </c>
      <c r="AN190" s="3">
        <v>0</v>
      </c>
      <c r="AO190" s="4">
        <f>Table39[[#This Row],[Med Aide/Tech Hours Contract]]/Table39[[#This Row],[Med Aide/Tech Hours]]</f>
        <v>0</v>
      </c>
      <c r="AP190" s="1" t="s">
        <v>188</v>
      </c>
      <c r="AQ190" s="1">
        <v>5</v>
      </c>
    </row>
    <row r="191" spans="1:43" x14ac:dyDescent="0.2">
      <c r="A191" s="1" t="s">
        <v>352</v>
      </c>
      <c r="B191" s="1" t="s">
        <v>543</v>
      </c>
      <c r="C191" s="1" t="s">
        <v>769</v>
      </c>
      <c r="D191" s="1" t="s">
        <v>973</v>
      </c>
      <c r="E191" s="3">
        <v>40.577777777777776</v>
      </c>
      <c r="F191" s="3">
        <f t="shared" si="8"/>
        <v>176.02744444444446</v>
      </c>
      <c r="G191" s="3">
        <f>SUM(Table39[[#This Row],[RN Hours Contract (W/ Admin, DON)]], Table39[[#This Row],[LPN Contract Hours (w/ Admin)]], Table39[[#This Row],[CNA/NA/Med Aide Contract Hours]])</f>
        <v>4.129666666666667</v>
      </c>
      <c r="H191" s="4">
        <f>Table39[[#This Row],[Total Contract Hours]]/Table39[[#This Row],[Total Hours Nurse Staffing]]</f>
        <v>2.3460356876168931E-2</v>
      </c>
      <c r="I191" s="3">
        <f>SUM(Table39[[#This Row],[RN Hours]], Table39[[#This Row],[RN Admin Hours]], Table39[[#This Row],[RN DON Hours]])</f>
        <v>59.722999999999999</v>
      </c>
      <c r="J191" s="3">
        <f t="shared" si="9"/>
        <v>2.6463333333333336</v>
      </c>
      <c r="K191" s="4">
        <f>Table39[[#This Row],[RN Hours Contract (W/ Admin, DON)]]/Table39[[#This Row],[RN Hours (w/ Admin, DON)]]</f>
        <v>4.4310120612382729E-2</v>
      </c>
      <c r="L191" s="3">
        <v>38.871111111111112</v>
      </c>
      <c r="M191" s="3">
        <v>0.37222222222222223</v>
      </c>
      <c r="N191" s="4">
        <f>Table39[[#This Row],[RN Hours Contract]]/Table39[[#This Row],[RN Hours]]</f>
        <v>9.5758060827806999E-3</v>
      </c>
      <c r="O191" s="3">
        <v>14.96111111111111</v>
      </c>
      <c r="P191" s="3">
        <v>0.65</v>
      </c>
      <c r="Q191" s="4">
        <f>Table39[[#This Row],[RN Admin Hours Contract]]/Table39[[#This Row],[RN Admin Hours]]</f>
        <v>4.3445971036019312E-2</v>
      </c>
      <c r="R191" s="3">
        <v>5.890777777777779</v>
      </c>
      <c r="S191" s="3">
        <v>1.6241111111111113</v>
      </c>
      <c r="T191" s="4">
        <f>Table39[[#This Row],[RN DON Hours Contract]]/Table39[[#This Row],[RN DON Hours]]</f>
        <v>0.27570401946545448</v>
      </c>
      <c r="U191" s="3">
        <f>SUM(Table39[[#This Row],[LPN Hours]], Table39[[#This Row],[LPN Admin Hours]])</f>
        <v>18.919999999999998</v>
      </c>
      <c r="V191" s="3">
        <f>Table39[[#This Row],[LPN Hours Contract]]+Table39[[#This Row],[LPN Admin Hours Contract]]</f>
        <v>0.8833333333333333</v>
      </c>
      <c r="W191" s="4">
        <f t="shared" si="10"/>
        <v>4.6687808315715298E-2</v>
      </c>
      <c r="X191" s="3">
        <v>18.919999999999998</v>
      </c>
      <c r="Y191" s="3">
        <v>0.8833333333333333</v>
      </c>
      <c r="Z191" s="4">
        <f>Table39[[#This Row],[LPN Hours Contract]]/Table39[[#This Row],[LPN Hours]]</f>
        <v>4.6687808315715298E-2</v>
      </c>
      <c r="AA191" s="3">
        <v>0</v>
      </c>
      <c r="AB191" s="3">
        <v>0</v>
      </c>
      <c r="AC191" s="4">
        <v>0</v>
      </c>
      <c r="AD191" s="3">
        <f>SUM(Table39[[#This Row],[CNA Hours]], Table39[[#This Row],[NA in Training Hours]], Table39[[#This Row],[Med Aide/Tech Hours]])</f>
        <v>97.384444444444455</v>
      </c>
      <c r="AE191" s="3">
        <f>SUM(Table39[[#This Row],[CNA Hours Contract]], Table39[[#This Row],[NA in Training Hours Contract]], Table39[[#This Row],[Med Aide/Tech Hours Contract]])</f>
        <v>0.6</v>
      </c>
      <c r="AF191" s="4">
        <f>Table39[[#This Row],[CNA/NA/Med Aide Contract Hours]]/Table39[[#This Row],[Total CNA, NA in Training, Med Aide/Tech Hours]]</f>
        <v>6.1611482554822803E-3</v>
      </c>
      <c r="AG191" s="3">
        <v>88.111111111111114</v>
      </c>
      <c r="AH191" s="3">
        <v>0.6</v>
      </c>
      <c r="AI191" s="4">
        <f>Table39[[#This Row],[CNA Hours Contract]]/Table39[[#This Row],[CNA Hours]]</f>
        <v>6.8095838587641858E-3</v>
      </c>
      <c r="AJ191" s="3">
        <v>0</v>
      </c>
      <c r="AK191" s="3">
        <v>0</v>
      </c>
      <c r="AL191" s="4">
        <v>0</v>
      </c>
      <c r="AM191" s="3">
        <v>9.2733333333333352</v>
      </c>
      <c r="AN191" s="3">
        <v>0</v>
      </c>
      <c r="AO191" s="4">
        <f>Table39[[#This Row],[Med Aide/Tech Hours Contract]]/Table39[[#This Row],[Med Aide/Tech Hours]]</f>
        <v>0</v>
      </c>
      <c r="AP191" s="1" t="s">
        <v>189</v>
      </c>
      <c r="AQ191" s="1">
        <v>5</v>
      </c>
    </row>
    <row r="192" spans="1:43" x14ac:dyDescent="0.2">
      <c r="A192" s="1" t="s">
        <v>352</v>
      </c>
      <c r="B192" s="1" t="s">
        <v>544</v>
      </c>
      <c r="C192" s="1" t="s">
        <v>863</v>
      </c>
      <c r="D192" s="1" t="s">
        <v>979</v>
      </c>
      <c r="E192" s="3">
        <v>45.611111111111114</v>
      </c>
      <c r="F192" s="3">
        <f t="shared" si="8"/>
        <v>244.3247777777778</v>
      </c>
      <c r="G192" s="3">
        <f>SUM(Table39[[#This Row],[RN Hours Contract (W/ Admin, DON)]], Table39[[#This Row],[LPN Contract Hours (w/ Admin)]], Table39[[#This Row],[CNA/NA/Med Aide Contract Hours]])</f>
        <v>0</v>
      </c>
      <c r="H192" s="4">
        <f>Table39[[#This Row],[Total Contract Hours]]/Table39[[#This Row],[Total Hours Nurse Staffing]]</f>
        <v>0</v>
      </c>
      <c r="I192" s="3">
        <f>SUM(Table39[[#This Row],[RN Hours]], Table39[[#This Row],[RN Admin Hours]], Table39[[#This Row],[RN DON Hours]])</f>
        <v>56.608444444444444</v>
      </c>
      <c r="J192" s="3">
        <f t="shared" si="9"/>
        <v>0</v>
      </c>
      <c r="K192" s="4">
        <f>Table39[[#This Row],[RN Hours Contract (W/ Admin, DON)]]/Table39[[#This Row],[RN Hours (w/ Admin, DON)]]</f>
        <v>0</v>
      </c>
      <c r="L192" s="3">
        <v>35.063777777777773</v>
      </c>
      <c r="M192" s="3">
        <v>0</v>
      </c>
      <c r="N192" s="4">
        <f>Table39[[#This Row],[RN Hours Contract]]/Table39[[#This Row],[RN Hours]]</f>
        <v>0</v>
      </c>
      <c r="O192" s="3">
        <v>16.403000000000002</v>
      </c>
      <c r="P192" s="3">
        <v>0</v>
      </c>
      <c r="Q192" s="4">
        <f>Table39[[#This Row],[RN Admin Hours Contract]]/Table39[[#This Row],[RN Admin Hours]]</f>
        <v>0</v>
      </c>
      <c r="R192" s="3">
        <v>5.1416666666666666</v>
      </c>
      <c r="S192" s="3">
        <v>0</v>
      </c>
      <c r="T192" s="4">
        <f>Table39[[#This Row],[RN DON Hours Contract]]/Table39[[#This Row],[RN DON Hours]]</f>
        <v>0</v>
      </c>
      <c r="U192" s="3">
        <f>SUM(Table39[[#This Row],[LPN Hours]], Table39[[#This Row],[LPN Admin Hours]])</f>
        <v>40.588888888888889</v>
      </c>
      <c r="V192" s="3">
        <f>Table39[[#This Row],[LPN Hours Contract]]+Table39[[#This Row],[LPN Admin Hours Contract]]</f>
        <v>0</v>
      </c>
      <c r="W192" s="4">
        <f t="shared" si="10"/>
        <v>0</v>
      </c>
      <c r="X192" s="3">
        <v>40.588888888888889</v>
      </c>
      <c r="Y192" s="3">
        <v>0</v>
      </c>
      <c r="Z192" s="4">
        <f>Table39[[#This Row],[LPN Hours Contract]]/Table39[[#This Row],[LPN Hours]]</f>
        <v>0</v>
      </c>
      <c r="AA192" s="3">
        <v>0</v>
      </c>
      <c r="AB192" s="3">
        <v>0</v>
      </c>
      <c r="AC192" s="4">
        <v>0</v>
      </c>
      <c r="AD192" s="3">
        <f>SUM(Table39[[#This Row],[CNA Hours]], Table39[[#This Row],[NA in Training Hours]], Table39[[#This Row],[Med Aide/Tech Hours]])</f>
        <v>147.12744444444445</v>
      </c>
      <c r="AE192" s="3">
        <f>SUM(Table39[[#This Row],[CNA Hours Contract]], Table39[[#This Row],[NA in Training Hours Contract]], Table39[[#This Row],[Med Aide/Tech Hours Contract]])</f>
        <v>0</v>
      </c>
      <c r="AF192" s="4">
        <f>Table39[[#This Row],[CNA/NA/Med Aide Contract Hours]]/Table39[[#This Row],[Total CNA, NA in Training, Med Aide/Tech Hours]]</f>
        <v>0</v>
      </c>
      <c r="AG192" s="3">
        <v>147.04055555555556</v>
      </c>
      <c r="AH192" s="3">
        <v>0</v>
      </c>
      <c r="AI192" s="4">
        <f>Table39[[#This Row],[CNA Hours Contract]]/Table39[[#This Row],[CNA Hours]]</f>
        <v>0</v>
      </c>
      <c r="AJ192" s="3">
        <v>0</v>
      </c>
      <c r="AK192" s="3">
        <v>0</v>
      </c>
      <c r="AL192" s="4">
        <v>0</v>
      </c>
      <c r="AM192" s="3">
        <v>8.6888888888888891E-2</v>
      </c>
      <c r="AN192" s="3">
        <v>0</v>
      </c>
      <c r="AO192" s="4">
        <f>Table39[[#This Row],[Med Aide/Tech Hours Contract]]/Table39[[#This Row],[Med Aide/Tech Hours]]</f>
        <v>0</v>
      </c>
      <c r="AP192" s="1" t="s">
        <v>190</v>
      </c>
      <c r="AQ192" s="1">
        <v>5</v>
      </c>
    </row>
    <row r="193" spans="1:43" x14ac:dyDescent="0.2">
      <c r="A193" s="1" t="s">
        <v>352</v>
      </c>
      <c r="B193" s="1" t="s">
        <v>545</v>
      </c>
      <c r="C193" s="1" t="s">
        <v>864</v>
      </c>
      <c r="D193" s="1" t="s">
        <v>1015</v>
      </c>
      <c r="E193" s="3">
        <v>56.222222222222221</v>
      </c>
      <c r="F193" s="3">
        <f t="shared" si="8"/>
        <v>269.79722222222222</v>
      </c>
      <c r="G193" s="3">
        <f>SUM(Table39[[#This Row],[RN Hours Contract (W/ Admin, DON)]], Table39[[#This Row],[LPN Contract Hours (w/ Admin)]], Table39[[#This Row],[CNA/NA/Med Aide Contract Hours]])</f>
        <v>0</v>
      </c>
      <c r="H193" s="4">
        <f>Table39[[#This Row],[Total Contract Hours]]/Table39[[#This Row],[Total Hours Nurse Staffing]]</f>
        <v>0</v>
      </c>
      <c r="I193" s="3">
        <f>SUM(Table39[[#This Row],[RN Hours]], Table39[[#This Row],[RN Admin Hours]], Table39[[#This Row],[RN DON Hours]])</f>
        <v>51.013888888888886</v>
      </c>
      <c r="J193" s="3">
        <f t="shared" si="9"/>
        <v>0</v>
      </c>
      <c r="K193" s="4">
        <f>Table39[[#This Row],[RN Hours Contract (W/ Admin, DON)]]/Table39[[#This Row],[RN Hours (w/ Admin, DON)]]</f>
        <v>0</v>
      </c>
      <c r="L193" s="3">
        <v>26.9</v>
      </c>
      <c r="M193" s="3">
        <v>0</v>
      </c>
      <c r="N193" s="4">
        <f>Table39[[#This Row],[RN Hours Contract]]/Table39[[#This Row],[RN Hours]]</f>
        <v>0</v>
      </c>
      <c r="O193" s="3">
        <v>19.397222222222222</v>
      </c>
      <c r="P193" s="3">
        <v>0</v>
      </c>
      <c r="Q193" s="4">
        <f>Table39[[#This Row],[RN Admin Hours Contract]]/Table39[[#This Row],[RN Admin Hours]]</f>
        <v>0</v>
      </c>
      <c r="R193" s="3">
        <v>4.7166666666666668</v>
      </c>
      <c r="S193" s="3">
        <v>0</v>
      </c>
      <c r="T193" s="4">
        <f>Table39[[#This Row],[RN DON Hours Contract]]/Table39[[#This Row],[RN DON Hours]]</f>
        <v>0</v>
      </c>
      <c r="U193" s="3">
        <f>SUM(Table39[[#This Row],[LPN Hours]], Table39[[#This Row],[LPN Admin Hours]])</f>
        <v>33.802777777777777</v>
      </c>
      <c r="V193" s="3">
        <f>Table39[[#This Row],[LPN Hours Contract]]+Table39[[#This Row],[LPN Admin Hours Contract]]</f>
        <v>0</v>
      </c>
      <c r="W193" s="4">
        <f t="shared" si="10"/>
        <v>0</v>
      </c>
      <c r="X193" s="3">
        <v>28.719444444444445</v>
      </c>
      <c r="Y193" s="3">
        <v>0</v>
      </c>
      <c r="Z193" s="4">
        <f>Table39[[#This Row],[LPN Hours Contract]]/Table39[[#This Row],[LPN Hours]]</f>
        <v>0</v>
      </c>
      <c r="AA193" s="3">
        <v>5.083333333333333</v>
      </c>
      <c r="AB193" s="3">
        <v>0</v>
      </c>
      <c r="AC193" s="4">
        <f>Table39[[#This Row],[LPN Admin Hours Contract]]/Table39[[#This Row],[LPN Admin Hours]]</f>
        <v>0</v>
      </c>
      <c r="AD193" s="3">
        <f>SUM(Table39[[#This Row],[CNA Hours]], Table39[[#This Row],[NA in Training Hours]], Table39[[#This Row],[Med Aide/Tech Hours]])</f>
        <v>184.98055555555555</v>
      </c>
      <c r="AE193" s="3">
        <f>SUM(Table39[[#This Row],[CNA Hours Contract]], Table39[[#This Row],[NA in Training Hours Contract]], Table39[[#This Row],[Med Aide/Tech Hours Contract]])</f>
        <v>0</v>
      </c>
      <c r="AF193" s="4">
        <f>Table39[[#This Row],[CNA/NA/Med Aide Contract Hours]]/Table39[[#This Row],[Total CNA, NA in Training, Med Aide/Tech Hours]]</f>
        <v>0</v>
      </c>
      <c r="AG193" s="3">
        <v>148.4111111111111</v>
      </c>
      <c r="AH193" s="3">
        <v>0</v>
      </c>
      <c r="AI193" s="4">
        <f>Table39[[#This Row],[CNA Hours Contract]]/Table39[[#This Row],[CNA Hours]]</f>
        <v>0</v>
      </c>
      <c r="AJ193" s="3">
        <v>0</v>
      </c>
      <c r="AK193" s="3">
        <v>0</v>
      </c>
      <c r="AL193" s="4">
        <v>0</v>
      </c>
      <c r="AM193" s="3">
        <v>36.569444444444443</v>
      </c>
      <c r="AN193" s="3">
        <v>0</v>
      </c>
      <c r="AO193" s="4">
        <f>Table39[[#This Row],[Med Aide/Tech Hours Contract]]/Table39[[#This Row],[Med Aide/Tech Hours]]</f>
        <v>0</v>
      </c>
      <c r="AP193" s="1" t="s">
        <v>191</v>
      </c>
      <c r="AQ193" s="1">
        <v>5</v>
      </c>
    </row>
    <row r="194" spans="1:43" x14ac:dyDescent="0.2">
      <c r="A194" s="1" t="s">
        <v>352</v>
      </c>
      <c r="B194" s="1" t="s">
        <v>546</v>
      </c>
      <c r="C194" s="1" t="s">
        <v>865</v>
      </c>
      <c r="D194" s="1" t="s">
        <v>973</v>
      </c>
      <c r="E194" s="3">
        <v>138.52222222222221</v>
      </c>
      <c r="F194" s="3">
        <f t="shared" ref="F194:F257" si="11">SUM(I194,U194,AD194)</f>
        <v>620.29599999999994</v>
      </c>
      <c r="G194" s="3">
        <f>SUM(Table39[[#This Row],[RN Hours Contract (W/ Admin, DON)]], Table39[[#This Row],[LPN Contract Hours (w/ Admin)]], Table39[[#This Row],[CNA/NA/Med Aide Contract Hours]])</f>
        <v>0</v>
      </c>
      <c r="H194" s="4">
        <f>Table39[[#This Row],[Total Contract Hours]]/Table39[[#This Row],[Total Hours Nurse Staffing]]</f>
        <v>0</v>
      </c>
      <c r="I194" s="3">
        <f>SUM(Table39[[#This Row],[RN Hours]], Table39[[#This Row],[RN Admin Hours]], Table39[[#This Row],[RN DON Hours]])</f>
        <v>166.80155555555555</v>
      </c>
      <c r="J194" s="3">
        <f t="shared" si="9"/>
        <v>0</v>
      </c>
      <c r="K194" s="4">
        <f>Table39[[#This Row],[RN Hours Contract (W/ Admin, DON)]]/Table39[[#This Row],[RN Hours (w/ Admin, DON)]]</f>
        <v>0</v>
      </c>
      <c r="L194" s="3">
        <v>127.96388888888889</v>
      </c>
      <c r="M194" s="3">
        <v>0</v>
      </c>
      <c r="N194" s="4">
        <f>Table39[[#This Row],[RN Hours Contract]]/Table39[[#This Row],[RN Hours]]</f>
        <v>0</v>
      </c>
      <c r="O194" s="3">
        <v>33.237666666666662</v>
      </c>
      <c r="P194" s="3">
        <v>0</v>
      </c>
      <c r="Q194" s="4">
        <f>Table39[[#This Row],[RN Admin Hours Contract]]/Table39[[#This Row],[RN Admin Hours]]</f>
        <v>0</v>
      </c>
      <c r="R194" s="3">
        <v>5.6</v>
      </c>
      <c r="S194" s="3">
        <v>0</v>
      </c>
      <c r="T194" s="4">
        <f>Table39[[#This Row],[RN DON Hours Contract]]/Table39[[#This Row],[RN DON Hours]]</f>
        <v>0</v>
      </c>
      <c r="U194" s="3">
        <f>SUM(Table39[[#This Row],[LPN Hours]], Table39[[#This Row],[LPN Admin Hours]])</f>
        <v>44.983333333333334</v>
      </c>
      <c r="V194" s="3">
        <f>Table39[[#This Row],[LPN Hours Contract]]+Table39[[#This Row],[LPN Admin Hours Contract]]</f>
        <v>0</v>
      </c>
      <c r="W194" s="4">
        <f t="shared" si="10"/>
        <v>0</v>
      </c>
      <c r="X194" s="3">
        <v>44.983333333333334</v>
      </c>
      <c r="Y194" s="3">
        <v>0</v>
      </c>
      <c r="Z194" s="4">
        <f>Table39[[#This Row],[LPN Hours Contract]]/Table39[[#This Row],[LPN Hours]]</f>
        <v>0</v>
      </c>
      <c r="AA194" s="3">
        <v>0</v>
      </c>
      <c r="AB194" s="3">
        <v>0</v>
      </c>
      <c r="AC194" s="4">
        <v>0</v>
      </c>
      <c r="AD194" s="3">
        <f>SUM(Table39[[#This Row],[CNA Hours]], Table39[[#This Row],[NA in Training Hours]], Table39[[#This Row],[Med Aide/Tech Hours]])</f>
        <v>408.51111111111106</v>
      </c>
      <c r="AE194" s="3">
        <f>SUM(Table39[[#This Row],[CNA Hours Contract]], Table39[[#This Row],[NA in Training Hours Contract]], Table39[[#This Row],[Med Aide/Tech Hours Contract]])</f>
        <v>0</v>
      </c>
      <c r="AF194" s="4">
        <f>Table39[[#This Row],[CNA/NA/Med Aide Contract Hours]]/Table39[[#This Row],[Total CNA, NA in Training, Med Aide/Tech Hours]]</f>
        <v>0</v>
      </c>
      <c r="AG194" s="3">
        <v>355.37222222222221</v>
      </c>
      <c r="AH194" s="3">
        <v>0</v>
      </c>
      <c r="AI194" s="4">
        <f>Table39[[#This Row],[CNA Hours Contract]]/Table39[[#This Row],[CNA Hours]]</f>
        <v>0</v>
      </c>
      <c r="AJ194" s="3">
        <v>0</v>
      </c>
      <c r="AK194" s="3">
        <v>0</v>
      </c>
      <c r="AL194" s="4">
        <v>0</v>
      </c>
      <c r="AM194" s="3">
        <v>53.138888888888886</v>
      </c>
      <c r="AN194" s="3">
        <v>0</v>
      </c>
      <c r="AO194" s="4">
        <f>Table39[[#This Row],[Med Aide/Tech Hours Contract]]/Table39[[#This Row],[Med Aide/Tech Hours]]</f>
        <v>0</v>
      </c>
      <c r="AP194" s="1" t="s">
        <v>192</v>
      </c>
      <c r="AQ194" s="1">
        <v>5</v>
      </c>
    </row>
    <row r="195" spans="1:43" x14ac:dyDescent="0.2">
      <c r="A195" s="1" t="s">
        <v>352</v>
      </c>
      <c r="B195" s="1" t="s">
        <v>547</v>
      </c>
      <c r="C195" s="1" t="s">
        <v>827</v>
      </c>
      <c r="D195" s="1" t="s">
        <v>1005</v>
      </c>
      <c r="E195" s="3">
        <v>36.4</v>
      </c>
      <c r="F195" s="3">
        <f t="shared" si="11"/>
        <v>161.86322222222222</v>
      </c>
      <c r="G195" s="3">
        <f>SUM(Table39[[#This Row],[RN Hours Contract (W/ Admin, DON)]], Table39[[#This Row],[LPN Contract Hours (w/ Admin)]], Table39[[#This Row],[CNA/NA/Med Aide Contract Hours]])</f>
        <v>23.318777777777775</v>
      </c>
      <c r="H195" s="4">
        <f>Table39[[#This Row],[Total Contract Hours]]/Table39[[#This Row],[Total Hours Nurse Staffing]]</f>
        <v>0.14406470758232773</v>
      </c>
      <c r="I195" s="3">
        <f>SUM(Table39[[#This Row],[RN Hours]], Table39[[#This Row],[RN Admin Hours]], Table39[[#This Row],[RN DON Hours]])</f>
        <v>35.294444444444444</v>
      </c>
      <c r="J195" s="3">
        <f t="shared" si="9"/>
        <v>6.3833333333333337</v>
      </c>
      <c r="K195" s="4">
        <f>Table39[[#This Row],[RN Hours Contract (W/ Admin, DON)]]/Table39[[#This Row],[RN Hours (w/ Admin, DON)]]</f>
        <v>0.18085943648669922</v>
      </c>
      <c r="L195" s="3">
        <v>17.238888888888887</v>
      </c>
      <c r="M195" s="3">
        <v>0</v>
      </c>
      <c r="N195" s="4">
        <f>Table39[[#This Row],[RN Hours Contract]]/Table39[[#This Row],[RN Hours]]</f>
        <v>0</v>
      </c>
      <c r="O195" s="3">
        <v>11.672222222222222</v>
      </c>
      <c r="P195" s="3">
        <v>0</v>
      </c>
      <c r="Q195" s="4">
        <f>Table39[[#This Row],[RN Admin Hours Contract]]/Table39[[#This Row],[RN Admin Hours]]</f>
        <v>0</v>
      </c>
      <c r="R195" s="3">
        <v>6.3833333333333337</v>
      </c>
      <c r="S195" s="3">
        <v>6.3833333333333337</v>
      </c>
      <c r="T195" s="4">
        <f>Table39[[#This Row],[RN DON Hours Contract]]/Table39[[#This Row],[RN DON Hours]]</f>
        <v>1</v>
      </c>
      <c r="U195" s="3">
        <f>SUM(Table39[[#This Row],[LPN Hours]], Table39[[#This Row],[LPN Admin Hours]])</f>
        <v>28.863888888888887</v>
      </c>
      <c r="V195" s="3">
        <f>Table39[[#This Row],[LPN Hours Contract]]+Table39[[#This Row],[LPN Admin Hours Contract]]</f>
        <v>4.1527777777777777</v>
      </c>
      <c r="W195" s="4">
        <f t="shared" si="10"/>
        <v>0.14387450678471755</v>
      </c>
      <c r="X195" s="3">
        <v>28.863888888888887</v>
      </c>
      <c r="Y195" s="3">
        <v>4.1527777777777777</v>
      </c>
      <c r="Z195" s="4">
        <f>Table39[[#This Row],[LPN Hours Contract]]/Table39[[#This Row],[LPN Hours]]</f>
        <v>0.14387450678471755</v>
      </c>
      <c r="AA195" s="3">
        <v>0</v>
      </c>
      <c r="AB195" s="3">
        <v>0</v>
      </c>
      <c r="AC195" s="4">
        <v>0</v>
      </c>
      <c r="AD195" s="3">
        <f>SUM(Table39[[#This Row],[CNA Hours]], Table39[[#This Row],[NA in Training Hours]], Table39[[#This Row],[Med Aide/Tech Hours]])</f>
        <v>97.704888888888888</v>
      </c>
      <c r="AE195" s="3">
        <f>SUM(Table39[[#This Row],[CNA Hours Contract]], Table39[[#This Row],[NA in Training Hours Contract]], Table39[[#This Row],[Med Aide/Tech Hours Contract]])</f>
        <v>12.782666666666664</v>
      </c>
      <c r="AF195" s="4">
        <f>Table39[[#This Row],[CNA/NA/Med Aide Contract Hours]]/Table39[[#This Row],[Total CNA, NA in Training, Med Aide/Tech Hours]]</f>
        <v>0.13082934551210901</v>
      </c>
      <c r="AG195" s="3">
        <v>85.182666666666663</v>
      </c>
      <c r="AH195" s="3">
        <v>12.782666666666664</v>
      </c>
      <c r="AI195" s="4">
        <f>Table39[[#This Row],[CNA Hours Contract]]/Table39[[#This Row],[CNA Hours]]</f>
        <v>0.15006182791491224</v>
      </c>
      <c r="AJ195" s="3">
        <v>1.8611111111111112</v>
      </c>
      <c r="AK195" s="3">
        <v>0</v>
      </c>
      <c r="AL195" s="4">
        <f>Table39[[#This Row],[NA in Training Hours Contract]]/Table39[[#This Row],[NA in Training Hours]]</f>
        <v>0</v>
      </c>
      <c r="AM195" s="3">
        <v>10.661111111111111</v>
      </c>
      <c r="AN195" s="3">
        <v>0</v>
      </c>
      <c r="AO195" s="4">
        <f>Table39[[#This Row],[Med Aide/Tech Hours Contract]]/Table39[[#This Row],[Med Aide/Tech Hours]]</f>
        <v>0</v>
      </c>
      <c r="AP195" s="1" t="s">
        <v>193</v>
      </c>
      <c r="AQ195" s="1">
        <v>5</v>
      </c>
    </row>
    <row r="196" spans="1:43" x14ac:dyDescent="0.2">
      <c r="A196" s="1" t="s">
        <v>352</v>
      </c>
      <c r="B196" s="1" t="s">
        <v>548</v>
      </c>
      <c r="C196" s="1" t="s">
        <v>866</v>
      </c>
      <c r="D196" s="1" t="s">
        <v>1019</v>
      </c>
      <c r="E196" s="3">
        <v>77.411111111111111</v>
      </c>
      <c r="F196" s="3">
        <f t="shared" si="11"/>
        <v>336.46111111111111</v>
      </c>
      <c r="G196" s="3">
        <f>SUM(Table39[[#This Row],[RN Hours Contract (W/ Admin, DON)]], Table39[[#This Row],[LPN Contract Hours (w/ Admin)]], Table39[[#This Row],[CNA/NA/Med Aide Contract Hours]])</f>
        <v>30.125</v>
      </c>
      <c r="H196" s="4">
        <f>Table39[[#This Row],[Total Contract Hours]]/Table39[[#This Row],[Total Hours Nurse Staffing]]</f>
        <v>8.9534864521242347E-2</v>
      </c>
      <c r="I196" s="3">
        <f>SUM(Table39[[#This Row],[RN Hours]], Table39[[#This Row],[RN Admin Hours]], Table39[[#This Row],[RN DON Hours]])</f>
        <v>76.24166666666666</v>
      </c>
      <c r="J196" s="3">
        <f t="shared" si="9"/>
        <v>4.3194444444444446</v>
      </c>
      <c r="K196" s="4">
        <f>Table39[[#This Row],[RN Hours Contract (W/ Admin, DON)]]/Table39[[#This Row],[RN Hours (w/ Admin, DON)]]</f>
        <v>5.6654643494735313E-2</v>
      </c>
      <c r="L196" s="3">
        <v>65.308333333333337</v>
      </c>
      <c r="M196" s="3">
        <v>4.3194444444444446</v>
      </c>
      <c r="N196" s="4">
        <f>Table39[[#This Row],[RN Hours Contract]]/Table39[[#This Row],[RN Hours]]</f>
        <v>6.6139253966228578E-2</v>
      </c>
      <c r="O196" s="3">
        <v>5.4222222222222225</v>
      </c>
      <c r="P196" s="3">
        <v>0</v>
      </c>
      <c r="Q196" s="4">
        <f>Table39[[#This Row],[RN Admin Hours Contract]]/Table39[[#This Row],[RN Admin Hours]]</f>
        <v>0</v>
      </c>
      <c r="R196" s="3">
        <v>5.5111111111111111</v>
      </c>
      <c r="S196" s="3">
        <v>0</v>
      </c>
      <c r="T196" s="4">
        <f>Table39[[#This Row],[RN DON Hours Contract]]/Table39[[#This Row],[RN DON Hours]]</f>
        <v>0</v>
      </c>
      <c r="U196" s="3">
        <f>SUM(Table39[[#This Row],[LPN Hours]], Table39[[#This Row],[LPN Admin Hours]])</f>
        <v>53.8</v>
      </c>
      <c r="V196" s="3">
        <f>Table39[[#This Row],[LPN Hours Contract]]+Table39[[#This Row],[LPN Admin Hours Contract]]</f>
        <v>3.8194444444444446</v>
      </c>
      <c r="W196" s="4">
        <f t="shared" si="10"/>
        <v>7.0993391160677419E-2</v>
      </c>
      <c r="X196" s="3">
        <v>53.8</v>
      </c>
      <c r="Y196" s="3">
        <v>3.8194444444444446</v>
      </c>
      <c r="Z196" s="4">
        <f>Table39[[#This Row],[LPN Hours Contract]]/Table39[[#This Row],[LPN Hours]]</f>
        <v>7.0993391160677419E-2</v>
      </c>
      <c r="AA196" s="3">
        <v>0</v>
      </c>
      <c r="AB196" s="3">
        <v>0</v>
      </c>
      <c r="AC196" s="4">
        <v>0</v>
      </c>
      <c r="AD196" s="3">
        <f>SUM(Table39[[#This Row],[CNA Hours]], Table39[[#This Row],[NA in Training Hours]], Table39[[#This Row],[Med Aide/Tech Hours]])</f>
        <v>206.41944444444442</v>
      </c>
      <c r="AE196" s="3">
        <f>SUM(Table39[[#This Row],[CNA Hours Contract]], Table39[[#This Row],[NA in Training Hours Contract]], Table39[[#This Row],[Med Aide/Tech Hours Contract]])</f>
        <v>21.986111111111111</v>
      </c>
      <c r="AF196" s="4">
        <f>Table39[[#This Row],[CNA/NA/Med Aide Contract Hours]]/Table39[[#This Row],[Total CNA, NA in Training, Med Aide/Tech Hours]]</f>
        <v>0.10651182193753281</v>
      </c>
      <c r="AG196" s="3">
        <v>172.47499999999999</v>
      </c>
      <c r="AH196" s="3">
        <v>21.986111111111111</v>
      </c>
      <c r="AI196" s="4">
        <f>Table39[[#This Row],[CNA Hours Contract]]/Table39[[#This Row],[CNA Hours]]</f>
        <v>0.1274741911066016</v>
      </c>
      <c r="AJ196" s="3">
        <v>20.041666666666668</v>
      </c>
      <c r="AK196" s="3">
        <v>0</v>
      </c>
      <c r="AL196" s="4">
        <f>Table39[[#This Row],[NA in Training Hours Contract]]/Table39[[#This Row],[NA in Training Hours]]</f>
        <v>0</v>
      </c>
      <c r="AM196" s="3">
        <v>13.902777777777779</v>
      </c>
      <c r="AN196" s="3">
        <v>0</v>
      </c>
      <c r="AO196" s="4">
        <f>Table39[[#This Row],[Med Aide/Tech Hours Contract]]/Table39[[#This Row],[Med Aide/Tech Hours]]</f>
        <v>0</v>
      </c>
      <c r="AP196" s="1" t="s">
        <v>194</v>
      </c>
      <c r="AQ196" s="1">
        <v>5</v>
      </c>
    </row>
    <row r="197" spans="1:43" x14ac:dyDescent="0.2">
      <c r="A197" s="1" t="s">
        <v>352</v>
      </c>
      <c r="B197" s="1" t="s">
        <v>549</v>
      </c>
      <c r="C197" s="1" t="s">
        <v>858</v>
      </c>
      <c r="D197" s="1" t="s">
        <v>1008</v>
      </c>
      <c r="E197" s="3">
        <v>176.83333333333334</v>
      </c>
      <c r="F197" s="3">
        <f t="shared" si="11"/>
        <v>952.59944444444454</v>
      </c>
      <c r="G197" s="3">
        <f>SUM(Table39[[#This Row],[RN Hours Contract (W/ Admin, DON)]], Table39[[#This Row],[LPN Contract Hours (w/ Admin)]], Table39[[#This Row],[CNA/NA/Med Aide Contract Hours]])</f>
        <v>0</v>
      </c>
      <c r="H197" s="4">
        <f>Table39[[#This Row],[Total Contract Hours]]/Table39[[#This Row],[Total Hours Nurse Staffing]]</f>
        <v>0</v>
      </c>
      <c r="I197" s="3">
        <f>SUM(Table39[[#This Row],[RN Hours]], Table39[[#This Row],[RN Admin Hours]], Table39[[#This Row],[RN DON Hours]])</f>
        <v>147.06055555555554</v>
      </c>
      <c r="J197" s="3">
        <f t="shared" si="9"/>
        <v>0</v>
      </c>
      <c r="K197" s="4">
        <f>Table39[[#This Row],[RN Hours Contract (W/ Admin, DON)]]/Table39[[#This Row],[RN Hours (w/ Admin, DON)]]</f>
        <v>0</v>
      </c>
      <c r="L197" s="3">
        <v>113.35222222222222</v>
      </c>
      <c r="M197" s="3">
        <v>0</v>
      </c>
      <c r="N197" s="4">
        <f>Table39[[#This Row],[RN Hours Contract]]/Table39[[#This Row],[RN Hours]]</f>
        <v>0</v>
      </c>
      <c r="O197" s="3">
        <v>18.536111111111111</v>
      </c>
      <c r="P197" s="3">
        <v>0</v>
      </c>
      <c r="Q197" s="4">
        <f>Table39[[#This Row],[RN Admin Hours Contract]]/Table39[[#This Row],[RN Admin Hours]]</f>
        <v>0</v>
      </c>
      <c r="R197" s="3">
        <v>15.172222222222222</v>
      </c>
      <c r="S197" s="3">
        <v>0</v>
      </c>
      <c r="T197" s="4">
        <f>Table39[[#This Row],[RN DON Hours Contract]]/Table39[[#This Row],[RN DON Hours]]</f>
        <v>0</v>
      </c>
      <c r="U197" s="3">
        <f>SUM(Table39[[#This Row],[LPN Hours]], Table39[[#This Row],[LPN Admin Hours]])</f>
        <v>182.74666666666667</v>
      </c>
      <c r="V197" s="3">
        <f>Table39[[#This Row],[LPN Hours Contract]]+Table39[[#This Row],[LPN Admin Hours Contract]]</f>
        <v>0</v>
      </c>
      <c r="W197" s="4">
        <f t="shared" si="10"/>
        <v>0</v>
      </c>
      <c r="X197" s="3">
        <v>182.74666666666667</v>
      </c>
      <c r="Y197" s="3">
        <v>0</v>
      </c>
      <c r="Z197" s="4">
        <f>Table39[[#This Row],[LPN Hours Contract]]/Table39[[#This Row],[LPN Hours]]</f>
        <v>0</v>
      </c>
      <c r="AA197" s="3">
        <v>0</v>
      </c>
      <c r="AB197" s="3">
        <v>0</v>
      </c>
      <c r="AC197" s="4">
        <v>0</v>
      </c>
      <c r="AD197" s="3">
        <f>SUM(Table39[[#This Row],[CNA Hours]], Table39[[#This Row],[NA in Training Hours]], Table39[[#This Row],[Med Aide/Tech Hours]])</f>
        <v>622.79222222222234</v>
      </c>
      <c r="AE197" s="3">
        <f>SUM(Table39[[#This Row],[CNA Hours Contract]], Table39[[#This Row],[NA in Training Hours Contract]], Table39[[#This Row],[Med Aide/Tech Hours Contract]])</f>
        <v>0</v>
      </c>
      <c r="AF197" s="4">
        <f>Table39[[#This Row],[CNA/NA/Med Aide Contract Hours]]/Table39[[#This Row],[Total CNA, NA in Training, Med Aide/Tech Hours]]</f>
        <v>0</v>
      </c>
      <c r="AG197" s="3">
        <v>552.17000000000007</v>
      </c>
      <c r="AH197" s="3">
        <v>0</v>
      </c>
      <c r="AI197" s="4">
        <f>Table39[[#This Row],[CNA Hours Contract]]/Table39[[#This Row],[CNA Hours]]</f>
        <v>0</v>
      </c>
      <c r="AJ197" s="3">
        <v>20.184444444444441</v>
      </c>
      <c r="AK197" s="3">
        <v>0</v>
      </c>
      <c r="AL197" s="4">
        <f>Table39[[#This Row],[NA in Training Hours Contract]]/Table39[[#This Row],[NA in Training Hours]]</f>
        <v>0</v>
      </c>
      <c r="AM197" s="3">
        <v>50.437777777777754</v>
      </c>
      <c r="AN197" s="3">
        <v>0</v>
      </c>
      <c r="AO197" s="4">
        <f>Table39[[#This Row],[Med Aide/Tech Hours Contract]]/Table39[[#This Row],[Med Aide/Tech Hours]]</f>
        <v>0</v>
      </c>
      <c r="AP197" s="1" t="s">
        <v>195</v>
      </c>
      <c r="AQ197" s="1">
        <v>5</v>
      </c>
    </row>
    <row r="198" spans="1:43" x14ac:dyDescent="0.2">
      <c r="A198" s="1" t="s">
        <v>352</v>
      </c>
      <c r="B198" s="1" t="s">
        <v>550</v>
      </c>
      <c r="C198" s="1" t="s">
        <v>867</v>
      </c>
      <c r="D198" s="1" t="s">
        <v>1010</v>
      </c>
      <c r="E198" s="3">
        <v>19.5</v>
      </c>
      <c r="F198" s="3">
        <f t="shared" si="11"/>
        <v>127.17655555555555</v>
      </c>
      <c r="G198" s="3">
        <f>SUM(Table39[[#This Row],[RN Hours Contract (W/ Admin, DON)]], Table39[[#This Row],[LPN Contract Hours (w/ Admin)]], Table39[[#This Row],[CNA/NA/Med Aide Contract Hours]])</f>
        <v>64.563999999999993</v>
      </c>
      <c r="H198" s="4">
        <f>Table39[[#This Row],[Total Contract Hours]]/Table39[[#This Row],[Total Hours Nurse Staffing]]</f>
        <v>0.50767218626074506</v>
      </c>
      <c r="I198" s="3">
        <f>SUM(Table39[[#This Row],[RN Hours]], Table39[[#This Row],[RN Admin Hours]], Table39[[#This Row],[RN DON Hours]])</f>
        <v>34.498666666666665</v>
      </c>
      <c r="J198" s="3">
        <f t="shared" si="9"/>
        <v>0.7055555555555556</v>
      </c>
      <c r="K198" s="4">
        <f>Table39[[#This Row],[RN Hours Contract (W/ Admin, DON)]]/Table39[[#This Row],[RN Hours (w/ Admin, DON)]]</f>
        <v>2.0451676071216927E-2</v>
      </c>
      <c r="L198" s="3">
        <v>28.994444444444444</v>
      </c>
      <c r="M198" s="3">
        <v>0.7055555555555556</v>
      </c>
      <c r="N198" s="4">
        <f>Table39[[#This Row],[RN Hours Contract]]/Table39[[#This Row],[RN Hours]]</f>
        <v>2.4334163632879866E-2</v>
      </c>
      <c r="O198" s="3">
        <v>0.25977777777777777</v>
      </c>
      <c r="P198" s="3">
        <v>0</v>
      </c>
      <c r="Q198" s="4">
        <f>Table39[[#This Row],[RN Admin Hours Contract]]/Table39[[#This Row],[RN Admin Hours]]</f>
        <v>0</v>
      </c>
      <c r="R198" s="3">
        <v>5.2444444444444445</v>
      </c>
      <c r="S198" s="3">
        <v>0</v>
      </c>
      <c r="T198" s="4">
        <f>Table39[[#This Row],[RN DON Hours Contract]]/Table39[[#This Row],[RN DON Hours]]</f>
        <v>0</v>
      </c>
      <c r="U198" s="3">
        <f>SUM(Table39[[#This Row],[LPN Hours]], Table39[[#This Row],[LPN Admin Hours]])</f>
        <v>17.280555555555555</v>
      </c>
      <c r="V198" s="3">
        <f>Table39[[#This Row],[LPN Hours Contract]]+Table39[[#This Row],[LPN Admin Hours Contract]]</f>
        <v>8.0527777777777771</v>
      </c>
      <c r="W198" s="4">
        <f t="shared" si="10"/>
        <v>0.46600225044205107</v>
      </c>
      <c r="X198" s="3">
        <v>17.280555555555555</v>
      </c>
      <c r="Y198" s="3">
        <v>8.0527777777777771</v>
      </c>
      <c r="Z198" s="4">
        <f>Table39[[#This Row],[LPN Hours Contract]]/Table39[[#This Row],[LPN Hours]]</f>
        <v>0.46600225044205107</v>
      </c>
      <c r="AA198" s="3">
        <v>0</v>
      </c>
      <c r="AB198" s="3">
        <v>0</v>
      </c>
      <c r="AC198" s="4">
        <v>0</v>
      </c>
      <c r="AD198" s="3">
        <f>SUM(Table39[[#This Row],[CNA Hours]], Table39[[#This Row],[NA in Training Hours]], Table39[[#This Row],[Med Aide/Tech Hours]])</f>
        <v>75.397333333333336</v>
      </c>
      <c r="AE198" s="3">
        <f>SUM(Table39[[#This Row],[CNA Hours Contract]], Table39[[#This Row],[NA in Training Hours Contract]], Table39[[#This Row],[Med Aide/Tech Hours Contract]])</f>
        <v>55.805666666666667</v>
      </c>
      <c r="AF198" s="4">
        <f>Table39[[#This Row],[CNA/NA/Med Aide Contract Hours]]/Table39[[#This Row],[Total CNA, NA in Training, Med Aide/Tech Hours]]</f>
        <v>0.74015438211784679</v>
      </c>
      <c r="AG198" s="3">
        <v>69.544555555555561</v>
      </c>
      <c r="AH198" s="3">
        <v>55.805666666666667</v>
      </c>
      <c r="AI198" s="4">
        <f>Table39[[#This Row],[CNA Hours Contract]]/Table39[[#This Row],[CNA Hours]]</f>
        <v>0.80244479558268789</v>
      </c>
      <c r="AJ198" s="3">
        <v>5.8527777777777779</v>
      </c>
      <c r="AK198" s="3">
        <v>0</v>
      </c>
      <c r="AL198" s="4">
        <f>Table39[[#This Row],[NA in Training Hours Contract]]/Table39[[#This Row],[NA in Training Hours]]</f>
        <v>0</v>
      </c>
      <c r="AM198" s="3">
        <v>0</v>
      </c>
      <c r="AN198" s="3">
        <v>0</v>
      </c>
      <c r="AO198" s="4">
        <v>0</v>
      </c>
      <c r="AP198" s="1" t="s">
        <v>196</v>
      </c>
      <c r="AQ198" s="1">
        <v>5</v>
      </c>
    </row>
    <row r="199" spans="1:43" x14ac:dyDescent="0.2">
      <c r="A199" s="1" t="s">
        <v>352</v>
      </c>
      <c r="B199" s="1" t="s">
        <v>551</v>
      </c>
      <c r="C199" s="1" t="s">
        <v>868</v>
      </c>
      <c r="D199" s="1" t="s">
        <v>949</v>
      </c>
      <c r="E199" s="3">
        <v>22.922222222222221</v>
      </c>
      <c r="F199" s="3">
        <f t="shared" si="11"/>
        <v>128.21666666666667</v>
      </c>
      <c r="G199" s="3">
        <f>SUM(Table39[[#This Row],[RN Hours Contract (W/ Admin, DON)]], Table39[[#This Row],[LPN Contract Hours (w/ Admin)]], Table39[[#This Row],[CNA/NA/Med Aide Contract Hours]])</f>
        <v>5.8472222222222223</v>
      </c>
      <c r="H199" s="4">
        <f>Table39[[#This Row],[Total Contract Hours]]/Table39[[#This Row],[Total Hours Nurse Staffing]]</f>
        <v>4.5604228952727588E-2</v>
      </c>
      <c r="I199" s="3">
        <f>SUM(Table39[[#This Row],[RN Hours]], Table39[[#This Row],[RN Admin Hours]], Table39[[#This Row],[RN DON Hours]])</f>
        <v>26.30833333333333</v>
      </c>
      <c r="J199" s="3">
        <f t="shared" si="9"/>
        <v>2.7555555555555555</v>
      </c>
      <c r="K199" s="4">
        <f>Table39[[#This Row],[RN Hours Contract (W/ Admin, DON)]]/Table39[[#This Row],[RN Hours (w/ Admin, DON)]]</f>
        <v>0.10474078766761695</v>
      </c>
      <c r="L199" s="3">
        <v>9.9111111111111114</v>
      </c>
      <c r="M199" s="3">
        <v>2.7555555555555555</v>
      </c>
      <c r="N199" s="4">
        <f>Table39[[#This Row],[RN Hours Contract]]/Table39[[#This Row],[RN Hours]]</f>
        <v>0.27802690582959638</v>
      </c>
      <c r="O199" s="3">
        <v>13.363888888888889</v>
      </c>
      <c r="P199" s="3">
        <v>0</v>
      </c>
      <c r="Q199" s="4">
        <f>Table39[[#This Row],[RN Admin Hours Contract]]/Table39[[#This Row],[RN Admin Hours]]</f>
        <v>0</v>
      </c>
      <c r="R199" s="3">
        <v>3.0333333333333332</v>
      </c>
      <c r="S199" s="3">
        <v>0</v>
      </c>
      <c r="T199" s="4">
        <f>Table39[[#This Row],[RN DON Hours Contract]]/Table39[[#This Row],[RN DON Hours]]</f>
        <v>0</v>
      </c>
      <c r="U199" s="3">
        <f>SUM(Table39[[#This Row],[LPN Hours]], Table39[[#This Row],[LPN Admin Hours]])</f>
        <v>18.944444444444443</v>
      </c>
      <c r="V199" s="3">
        <f>Table39[[#This Row],[LPN Hours Contract]]+Table39[[#This Row],[LPN Admin Hours Contract]]</f>
        <v>3.0916666666666668</v>
      </c>
      <c r="W199" s="4">
        <f t="shared" si="10"/>
        <v>0.16319648093841643</v>
      </c>
      <c r="X199" s="3">
        <v>18.944444444444443</v>
      </c>
      <c r="Y199" s="3">
        <v>3.0916666666666668</v>
      </c>
      <c r="Z199" s="4">
        <f>Table39[[#This Row],[LPN Hours Contract]]/Table39[[#This Row],[LPN Hours]]</f>
        <v>0.16319648093841643</v>
      </c>
      <c r="AA199" s="3">
        <v>0</v>
      </c>
      <c r="AB199" s="3">
        <v>0</v>
      </c>
      <c r="AC199" s="4">
        <v>0</v>
      </c>
      <c r="AD199" s="3">
        <f>SUM(Table39[[#This Row],[CNA Hours]], Table39[[#This Row],[NA in Training Hours]], Table39[[#This Row],[Med Aide/Tech Hours]])</f>
        <v>82.963888888888889</v>
      </c>
      <c r="AE199" s="3">
        <f>SUM(Table39[[#This Row],[CNA Hours Contract]], Table39[[#This Row],[NA in Training Hours Contract]], Table39[[#This Row],[Med Aide/Tech Hours Contract]])</f>
        <v>0</v>
      </c>
      <c r="AF199" s="4">
        <f>Table39[[#This Row],[CNA/NA/Med Aide Contract Hours]]/Table39[[#This Row],[Total CNA, NA in Training, Med Aide/Tech Hours]]</f>
        <v>0</v>
      </c>
      <c r="AG199" s="3">
        <v>50.638888888888886</v>
      </c>
      <c r="AH199" s="3">
        <v>0</v>
      </c>
      <c r="AI199" s="4">
        <f>Table39[[#This Row],[CNA Hours Contract]]/Table39[[#This Row],[CNA Hours]]</f>
        <v>0</v>
      </c>
      <c r="AJ199" s="3">
        <v>7.3055555555555554</v>
      </c>
      <c r="AK199" s="3">
        <v>0</v>
      </c>
      <c r="AL199" s="4">
        <f>Table39[[#This Row],[NA in Training Hours Contract]]/Table39[[#This Row],[NA in Training Hours]]</f>
        <v>0</v>
      </c>
      <c r="AM199" s="3">
        <v>25.019444444444446</v>
      </c>
      <c r="AN199" s="3">
        <v>0</v>
      </c>
      <c r="AO199" s="4">
        <f>Table39[[#This Row],[Med Aide/Tech Hours Contract]]/Table39[[#This Row],[Med Aide/Tech Hours]]</f>
        <v>0</v>
      </c>
      <c r="AP199" s="1" t="s">
        <v>197</v>
      </c>
      <c r="AQ199" s="1">
        <v>5</v>
      </c>
    </row>
    <row r="200" spans="1:43" x14ac:dyDescent="0.2">
      <c r="A200" s="1" t="s">
        <v>352</v>
      </c>
      <c r="B200" s="1" t="s">
        <v>552</v>
      </c>
      <c r="C200" s="1" t="s">
        <v>869</v>
      </c>
      <c r="D200" s="1" t="s">
        <v>959</v>
      </c>
      <c r="E200" s="3">
        <v>29.1</v>
      </c>
      <c r="F200" s="3">
        <f t="shared" si="11"/>
        <v>174.92500000000001</v>
      </c>
      <c r="G200" s="3">
        <f>SUM(Table39[[#This Row],[RN Hours Contract (W/ Admin, DON)]], Table39[[#This Row],[LPN Contract Hours (w/ Admin)]], Table39[[#This Row],[CNA/NA/Med Aide Contract Hours]])</f>
        <v>1.9861111111111112</v>
      </c>
      <c r="H200" s="4">
        <f>Table39[[#This Row],[Total Contract Hours]]/Table39[[#This Row],[Total Hours Nurse Staffing]]</f>
        <v>1.1354072380226446E-2</v>
      </c>
      <c r="I200" s="3">
        <f>SUM(Table39[[#This Row],[RN Hours]], Table39[[#This Row],[RN Admin Hours]], Table39[[#This Row],[RN DON Hours]])</f>
        <v>23.022222222222226</v>
      </c>
      <c r="J200" s="3">
        <f t="shared" si="9"/>
        <v>0</v>
      </c>
      <c r="K200" s="4">
        <f>Table39[[#This Row],[RN Hours Contract (W/ Admin, DON)]]/Table39[[#This Row],[RN Hours (w/ Admin, DON)]]</f>
        <v>0</v>
      </c>
      <c r="L200" s="3">
        <v>18.577777777777779</v>
      </c>
      <c r="M200" s="3">
        <v>0</v>
      </c>
      <c r="N200" s="4">
        <f>Table39[[#This Row],[RN Hours Contract]]/Table39[[#This Row],[RN Hours]]</f>
        <v>0</v>
      </c>
      <c r="O200" s="3">
        <v>0</v>
      </c>
      <c r="P200" s="3">
        <v>0</v>
      </c>
      <c r="Q200" s="4">
        <v>0</v>
      </c>
      <c r="R200" s="3">
        <v>4.4444444444444446</v>
      </c>
      <c r="S200" s="3">
        <v>0</v>
      </c>
      <c r="T200" s="4">
        <f>Table39[[#This Row],[RN DON Hours Contract]]/Table39[[#This Row],[RN DON Hours]]</f>
        <v>0</v>
      </c>
      <c r="U200" s="3">
        <f>SUM(Table39[[#This Row],[LPN Hours]], Table39[[#This Row],[LPN Admin Hours]])</f>
        <v>25.555555555555557</v>
      </c>
      <c r="V200" s="3">
        <f>Table39[[#This Row],[LPN Hours Contract]]+Table39[[#This Row],[LPN Admin Hours Contract]]</f>
        <v>1.8888888888888888</v>
      </c>
      <c r="W200" s="4">
        <f t="shared" si="10"/>
        <v>7.3913043478260859E-2</v>
      </c>
      <c r="X200" s="3">
        <v>25.555555555555557</v>
      </c>
      <c r="Y200" s="3">
        <v>1.8888888888888888</v>
      </c>
      <c r="Z200" s="4">
        <f>Table39[[#This Row],[LPN Hours Contract]]/Table39[[#This Row],[LPN Hours]]</f>
        <v>7.3913043478260859E-2</v>
      </c>
      <c r="AA200" s="3">
        <v>0</v>
      </c>
      <c r="AB200" s="3">
        <v>0</v>
      </c>
      <c r="AC200" s="4">
        <v>0</v>
      </c>
      <c r="AD200" s="3">
        <f>SUM(Table39[[#This Row],[CNA Hours]], Table39[[#This Row],[NA in Training Hours]], Table39[[#This Row],[Med Aide/Tech Hours]])</f>
        <v>126.34722222222221</v>
      </c>
      <c r="AE200" s="3">
        <f>SUM(Table39[[#This Row],[CNA Hours Contract]], Table39[[#This Row],[NA in Training Hours Contract]], Table39[[#This Row],[Med Aide/Tech Hours Contract]])</f>
        <v>9.7222222222222224E-2</v>
      </c>
      <c r="AF200" s="4">
        <f>Table39[[#This Row],[CNA/NA/Med Aide Contract Hours]]/Table39[[#This Row],[Total CNA, NA in Training, Med Aide/Tech Hours]]</f>
        <v>7.6948444542156765E-4</v>
      </c>
      <c r="AG200" s="3">
        <v>68.155555555555551</v>
      </c>
      <c r="AH200" s="3">
        <v>9.7222222222222224E-2</v>
      </c>
      <c r="AI200" s="4">
        <f>Table39[[#This Row],[CNA Hours Contract]]/Table39[[#This Row],[CNA Hours]]</f>
        <v>1.4264753831105315E-3</v>
      </c>
      <c r="AJ200" s="3">
        <v>35.472222222222221</v>
      </c>
      <c r="AK200" s="3">
        <v>0</v>
      </c>
      <c r="AL200" s="4">
        <f>Table39[[#This Row],[NA in Training Hours Contract]]/Table39[[#This Row],[NA in Training Hours]]</f>
        <v>0</v>
      </c>
      <c r="AM200" s="3">
        <v>22.719444444444445</v>
      </c>
      <c r="AN200" s="3">
        <v>0</v>
      </c>
      <c r="AO200" s="4">
        <f>Table39[[#This Row],[Med Aide/Tech Hours Contract]]/Table39[[#This Row],[Med Aide/Tech Hours]]</f>
        <v>0</v>
      </c>
      <c r="AP200" s="1" t="s">
        <v>198</v>
      </c>
      <c r="AQ200" s="1">
        <v>5</v>
      </c>
    </row>
    <row r="201" spans="1:43" x14ac:dyDescent="0.2">
      <c r="A201" s="1" t="s">
        <v>352</v>
      </c>
      <c r="B201" s="1" t="s">
        <v>553</v>
      </c>
      <c r="C201" s="1" t="s">
        <v>750</v>
      </c>
      <c r="D201" s="1" t="s">
        <v>1020</v>
      </c>
      <c r="E201" s="3">
        <v>104.1</v>
      </c>
      <c r="F201" s="3">
        <f t="shared" si="11"/>
        <v>437.24</v>
      </c>
      <c r="G201" s="3">
        <f>SUM(Table39[[#This Row],[RN Hours Contract (W/ Admin, DON)]], Table39[[#This Row],[LPN Contract Hours (w/ Admin)]], Table39[[#This Row],[CNA/NA/Med Aide Contract Hours]])</f>
        <v>0.62222222222222223</v>
      </c>
      <c r="H201" s="4">
        <f>Table39[[#This Row],[Total Contract Hours]]/Table39[[#This Row],[Total Hours Nurse Staffing]]</f>
        <v>1.4230679311641712E-3</v>
      </c>
      <c r="I201" s="3">
        <f>SUM(Table39[[#This Row],[RN Hours]], Table39[[#This Row],[RN Admin Hours]], Table39[[#This Row],[RN DON Hours]])</f>
        <v>125.7511111111111</v>
      </c>
      <c r="J201" s="3">
        <f t="shared" si="9"/>
        <v>0</v>
      </c>
      <c r="K201" s="4">
        <f>Table39[[#This Row],[RN Hours Contract (W/ Admin, DON)]]/Table39[[#This Row],[RN Hours (w/ Admin, DON)]]</f>
        <v>0</v>
      </c>
      <c r="L201" s="3">
        <v>99.205555555555549</v>
      </c>
      <c r="M201" s="3">
        <v>0</v>
      </c>
      <c r="N201" s="4">
        <f>Table39[[#This Row],[RN Hours Contract]]/Table39[[#This Row],[RN Hours]]</f>
        <v>0</v>
      </c>
      <c r="O201" s="3">
        <v>21.39</v>
      </c>
      <c r="P201" s="3">
        <v>0</v>
      </c>
      <c r="Q201" s="4">
        <f>Table39[[#This Row],[RN Admin Hours Contract]]/Table39[[#This Row],[RN Admin Hours]]</f>
        <v>0</v>
      </c>
      <c r="R201" s="3">
        <v>5.1555555555555559</v>
      </c>
      <c r="S201" s="3">
        <v>0</v>
      </c>
      <c r="T201" s="4">
        <f>Table39[[#This Row],[RN DON Hours Contract]]/Table39[[#This Row],[RN DON Hours]]</f>
        <v>0</v>
      </c>
      <c r="U201" s="3">
        <f>SUM(Table39[[#This Row],[LPN Hours]], Table39[[#This Row],[LPN Admin Hours]])</f>
        <v>59.205555555555556</v>
      </c>
      <c r="V201" s="3">
        <f>Table39[[#This Row],[LPN Hours Contract]]+Table39[[#This Row],[LPN Admin Hours Contract]]</f>
        <v>0</v>
      </c>
      <c r="W201" s="4">
        <f t="shared" si="10"/>
        <v>0</v>
      </c>
      <c r="X201" s="3">
        <v>57.161111111111111</v>
      </c>
      <c r="Y201" s="3">
        <v>0</v>
      </c>
      <c r="Z201" s="4">
        <f>Table39[[#This Row],[LPN Hours Contract]]/Table39[[#This Row],[LPN Hours]]</f>
        <v>0</v>
      </c>
      <c r="AA201" s="3">
        <v>2.0444444444444443</v>
      </c>
      <c r="AB201" s="3">
        <v>0</v>
      </c>
      <c r="AC201" s="4">
        <f>Table39[[#This Row],[LPN Admin Hours Contract]]/Table39[[#This Row],[LPN Admin Hours]]</f>
        <v>0</v>
      </c>
      <c r="AD201" s="3">
        <f>SUM(Table39[[#This Row],[CNA Hours]], Table39[[#This Row],[NA in Training Hours]], Table39[[#This Row],[Med Aide/Tech Hours]])</f>
        <v>252.28333333333333</v>
      </c>
      <c r="AE201" s="3">
        <f>SUM(Table39[[#This Row],[CNA Hours Contract]], Table39[[#This Row],[NA in Training Hours Contract]], Table39[[#This Row],[Med Aide/Tech Hours Contract]])</f>
        <v>0.62222222222222223</v>
      </c>
      <c r="AF201" s="4">
        <f>Table39[[#This Row],[CNA/NA/Med Aide Contract Hours]]/Table39[[#This Row],[Total CNA, NA in Training, Med Aide/Tech Hours]]</f>
        <v>2.4663627755389665E-3</v>
      </c>
      <c r="AG201" s="3">
        <v>232</v>
      </c>
      <c r="AH201" s="3">
        <v>0.62222222222222223</v>
      </c>
      <c r="AI201" s="4">
        <f>Table39[[#This Row],[CNA Hours Contract]]/Table39[[#This Row],[CNA Hours]]</f>
        <v>2.6819923371647512E-3</v>
      </c>
      <c r="AJ201" s="3">
        <v>0</v>
      </c>
      <c r="AK201" s="3">
        <v>0</v>
      </c>
      <c r="AL201" s="4">
        <v>0</v>
      </c>
      <c r="AM201" s="3">
        <v>20.283333333333335</v>
      </c>
      <c r="AN201" s="3">
        <v>0</v>
      </c>
      <c r="AO201" s="4">
        <f>Table39[[#This Row],[Med Aide/Tech Hours Contract]]/Table39[[#This Row],[Med Aide/Tech Hours]]</f>
        <v>0</v>
      </c>
      <c r="AP201" s="1" t="s">
        <v>199</v>
      </c>
      <c r="AQ201" s="1">
        <v>5</v>
      </c>
    </row>
    <row r="202" spans="1:43" x14ac:dyDescent="0.2">
      <c r="A202" s="1" t="s">
        <v>352</v>
      </c>
      <c r="B202" s="1" t="s">
        <v>554</v>
      </c>
      <c r="C202" s="1" t="s">
        <v>870</v>
      </c>
      <c r="D202" s="1" t="s">
        <v>990</v>
      </c>
      <c r="E202" s="3">
        <v>41.4</v>
      </c>
      <c r="F202" s="3">
        <f t="shared" si="11"/>
        <v>203.71644444444445</v>
      </c>
      <c r="G202" s="3">
        <f>SUM(Table39[[#This Row],[RN Hours Contract (W/ Admin, DON)]], Table39[[#This Row],[LPN Contract Hours (w/ Admin)]], Table39[[#This Row],[CNA/NA/Med Aide Contract Hours]])</f>
        <v>35.204555555555558</v>
      </c>
      <c r="H202" s="4">
        <f>Table39[[#This Row],[Total Contract Hours]]/Table39[[#This Row],[Total Hours Nurse Staffing]]</f>
        <v>0.17281155505910176</v>
      </c>
      <c r="I202" s="3">
        <f>SUM(Table39[[#This Row],[RN Hours]], Table39[[#This Row],[RN Admin Hours]], Table39[[#This Row],[RN DON Hours]])</f>
        <v>37.494</v>
      </c>
      <c r="J202" s="3">
        <f t="shared" si="9"/>
        <v>1.3997777777777776</v>
      </c>
      <c r="K202" s="4">
        <f>Table39[[#This Row],[RN Hours Contract (W/ Admin, DON)]]/Table39[[#This Row],[RN Hours (w/ Admin, DON)]]</f>
        <v>3.7333380748327136E-2</v>
      </c>
      <c r="L202" s="3">
        <v>25.227555555555554</v>
      </c>
      <c r="M202" s="3">
        <v>0</v>
      </c>
      <c r="N202" s="4">
        <f>Table39[[#This Row],[RN Hours Contract]]/Table39[[#This Row],[RN Hours]]</f>
        <v>0</v>
      </c>
      <c r="O202" s="3">
        <v>6.6664444444444451</v>
      </c>
      <c r="P202" s="3">
        <v>1.3997777777777776</v>
      </c>
      <c r="Q202" s="4">
        <f>Table39[[#This Row],[RN Admin Hours Contract]]/Table39[[#This Row],[RN Admin Hours]]</f>
        <v>0.20997366578885956</v>
      </c>
      <c r="R202" s="3">
        <v>5.6</v>
      </c>
      <c r="S202" s="3">
        <v>0</v>
      </c>
      <c r="T202" s="4">
        <f>Table39[[#This Row],[RN DON Hours Contract]]/Table39[[#This Row],[RN DON Hours]]</f>
        <v>0</v>
      </c>
      <c r="U202" s="3">
        <f>SUM(Table39[[#This Row],[LPN Hours]], Table39[[#This Row],[LPN Admin Hours]])</f>
        <v>39.227888888888891</v>
      </c>
      <c r="V202" s="3">
        <f>Table39[[#This Row],[LPN Hours Contract]]+Table39[[#This Row],[LPN Admin Hours Contract]]</f>
        <v>14.936111111111112</v>
      </c>
      <c r="W202" s="4">
        <f t="shared" si="10"/>
        <v>0.38075235589192497</v>
      </c>
      <c r="X202" s="3">
        <v>38.783444444444449</v>
      </c>
      <c r="Y202" s="3">
        <v>14.491666666666667</v>
      </c>
      <c r="Z202" s="4">
        <f>Table39[[#This Row],[LPN Hours Contract]]/Table39[[#This Row],[LPN Hours]]</f>
        <v>0.37365599869360061</v>
      </c>
      <c r="AA202" s="3">
        <v>0.44444444444444442</v>
      </c>
      <c r="AB202" s="3">
        <v>0.44444444444444442</v>
      </c>
      <c r="AC202" s="4">
        <f>Table39[[#This Row],[LPN Admin Hours Contract]]/Table39[[#This Row],[LPN Admin Hours]]</f>
        <v>1</v>
      </c>
      <c r="AD202" s="3">
        <f>SUM(Table39[[#This Row],[CNA Hours]], Table39[[#This Row],[NA in Training Hours]], Table39[[#This Row],[Med Aide/Tech Hours]])</f>
        <v>126.99455555555556</v>
      </c>
      <c r="AE202" s="3">
        <f>SUM(Table39[[#This Row],[CNA Hours Contract]], Table39[[#This Row],[NA in Training Hours Contract]], Table39[[#This Row],[Med Aide/Tech Hours Contract]])</f>
        <v>18.86866666666667</v>
      </c>
      <c r="AF202" s="4">
        <f>Table39[[#This Row],[CNA/NA/Med Aide Contract Hours]]/Table39[[#This Row],[Total CNA, NA in Training, Med Aide/Tech Hours]]</f>
        <v>0.14857854798674661</v>
      </c>
      <c r="AG202" s="3">
        <v>92.463999999999999</v>
      </c>
      <c r="AH202" s="3">
        <v>17.943555555555559</v>
      </c>
      <c r="AI202" s="4">
        <f>Table39[[#This Row],[CNA Hours Contract]]/Table39[[#This Row],[CNA Hours]]</f>
        <v>0.19405991040356851</v>
      </c>
      <c r="AJ202" s="3">
        <v>0.19833333333333336</v>
      </c>
      <c r="AK202" s="3">
        <v>0.19833333333333336</v>
      </c>
      <c r="AL202" s="4">
        <f>Table39[[#This Row],[NA in Training Hours Contract]]/Table39[[#This Row],[NA in Training Hours]]</f>
        <v>1</v>
      </c>
      <c r="AM202" s="3">
        <v>34.332222222222228</v>
      </c>
      <c r="AN202" s="3">
        <v>0.72677777777777774</v>
      </c>
      <c r="AO202" s="4">
        <f>Table39[[#This Row],[Med Aide/Tech Hours Contract]]/Table39[[#This Row],[Med Aide/Tech Hours]]</f>
        <v>2.1168969869575064E-2</v>
      </c>
      <c r="AP202" s="1" t="s">
        <v>200</v>
      </c>
      <c r="AQ202" s="1">
        <v>5</v>
      </c>
    </row>
    <row r="203" spans="1:43" x14ac:dyDescent="0.2">
      <c r="A203" s="1" t="s">
        <v>352</v>
      </c>
      <c r="B203" s="1" t="s">
        <v>555</v>
      </c>
      <c r="C203" s="1" t="s">
        <v>739</v>
      </c>
      <c r="D203" s="1" t="s">
        <v>956</v>
      </c>
      <c r="E203" s="3">
        <v>70.13333333333334</v>
      </c>
      <c r="F203" s="3">
        <f t="shared" si="11"/>
        <v>309.44166666666661</v>
      </c>
      <c r="G203" s="3">
        <f>SUM(Table39[[#This Row],[RN Hours Contract (W/ Admin, DON)]], Table39[[#This Row],[LPN Contract Hours (w/ Admin)]], Table39[[#This Row],[CNA/NA/Med Aide Contract Hours]])</f>
        <v>0</v>
      </c>
      <c r="H203" s="4">
        <f>Table39[[#This Row],[Total Contract Hours]]/Table39[[#This Row],[Total Hours Nurse Staffing]]</f>
        <v>0</v>
      </c>
      <c r="I203" s="3">
        <f>SUM(Table39[[#This Row],[RN Hours]], Table39[[#This Row],[RN Admin Hours]], Table39[[#This Row],[RN DON Hours]])</f>
        <v>102.60833333333332</v>
      </c>
      <c r="J203" s="3">
        <f t="shared" si="9"/>
        <v>0</v>
      </c>
      <c r="K203" s="4">
        <f>Table39[[#This Row],[RN Hours Contract (W/ Admin, DON)]]/Table39[[#This Row],[RN Hours (w/ Admin, DON)]]</f>
        <v>0</v>
      </c>
      <c r="L203" s="3">
        <v>63.863888888888887</v>
      </c>
      <c r="M203" s="3">
        <v>0</v>
      </c>
      <c r="N203" s="4">
        <f>Table39[[#This Row],[RN Hours Contract]]/Table39[[#This Row],[RN Hours]]</f>
        <v>0</v>
      </c>
      <c r="O203" s="3">
        <v>33.677777777777777</v>
      </c>
      <c r="P203" s="3">
        <v>0</v>
      </c>
      <c r="Q203" s="4">
        <f>Table39[[#This Row],[RN Admin Hours Contract]]/Table39[[#This Row],[RN Admin Hours]]</f>
        <v>0</v>
      </c>
      <c r="R203" s="3">
        <v>5.0666666666666664</v>
      </c>
      <c r="S203" s="3">
        <v>0</v>
      </c>
      <c r="T203" s="4">
        <f>Table39[[#This Row],[RN DON Hours Contract]]/Table39[[#This Row],[RN DON Hours]]</f>
        <v>0</v>
      </c>
      <c r="U203" s="3">
        <f>SUM(Table39[[#This Row],[LPN Hours]], Table39[[#This Row],[LPN Admin Hours]])</f>
        <v>74.886111111111106</v>
      </c>
      <c r="V203" s="3">
        <f>Table39[[#This Row],[LPN Hours Contract]]+Table39[[#This Row],[LPN Admin Hours Contract]]</f>
        <v>0</v>
      </c>
      <c r="W203" s="4">
        <f t="shared" si="10"/>
        <v>0</v>
      </c>
      <c r="X203" s="3">
        <v>74.886111111111106</v>
      </c>
      <c r="Y203" s="3">
        <v>0</v>
      </c>
      <c r="Z203" s="4">
        <f>Table39[[#This Row],[LPN Hours Contract]]/Table39[[#This Row],[LPN Hours]]</f>
        <v>0</v>
      </c>
      <c r="AA203" s="3">
        <v>0</v>
      </c>
      <c r="AB203" s="3">
        <v>0</v>
      </c>
      <c r="AC203" s="4">
        <v>0</v>
      </c>
      <c r="AD203" s="3">
        <f>SUM(Table39[[#This Row],[CNA Hours]], Table39[[#This Row],[NA in Training Hours]], Table39[[#This Row],[Med Aide/Tech Hours]])</f>
        <v>131.94722222222222</v>
      </c>
      <c r="AE203" s="3">
        <f>SUM(Table39[[#This Row],[CNA Hours Contract]], Table39[[#This Row],[NA in Training Hours Contract]], Table39[[#This Row],[Med Aide/Tech Hours Contract]])</f>
        <v>0</v>
      </c>
      <c r="AF203" s="4">
        <f>Table39[[#This Row],[CNA/NA/Med Aide Contract Hours]]/Table39[[#This Row],[Total CNA, NA in Training, Med Aide/Tech Hours]]</f>
        <v>0</v>
      </c>
      <c r="AG203" s="3">
        <v>124.71111111111111</v>
      </c>
      <c r="AH203" s="3">
        <v>0</v>
      </c>
      <c r="AI203" s="4">
        <f>Table39[[#This Row],[CNA Hours Contract]]/Table39[[#This Row],[CNA Hours]]</f>
        <v>0</v>
      </c>
      <c r="AJ203" s="3">
        <v>0</v>
      </c>
      <c r="AK203" s="3">
        <v>0</v>
      </c>
      <c r="AL203" s="4">
        <v>0</v>
      </c>
      <c r="AM203" s="3">
        <v>7.2361111111111107</v>
      </c>
      <c r="AN203" s="3">
        <v>0</v>
      </c>
      <c r="AO203" s="4">
        <f>Table39[[#This Row],[Med Aide/Tech Hours Contract]]/Table39[[#This Row],[Med Aide/Tech Hours]]</f>
        <v>0</v>
      </c>
      <c r="AP203" s="1" t="s">
        <v>201</v>
      </c>
      <c r="AQ203" s="1">
        <v>5</v>
      </c>
    </row>
    <row r="204" spans="1:43" x14ac:dyDescent="0.2">
      <c r="A204" s="1" t="s">
        <v>352</v>
      </c>
      <c r="B204" s="1" t="s">
        <v>556</v>
      </c>
      <c r="C204" s="1" t="s">
        <v>739</v>
      </c>
      <c r="D204" s="1" t="s">
        <v>956</v>
      </c>
      <c r="E204" s="3">
        <v>53.744444444444447</v>
      </c>
      <c r="F204" s="3">
        <f t="shared" si="11"/>
        <v>291.66388888888889</v>
      </c>
      <c r="G204" s="3">
        <f>SUM(Table39[[#This Row],[RN Hours Contract (W/ Admin, DON)]], Table39[[#This Row],[LPN Contract Hours (w/ Admin)]], Table39[[#This Row],[CNA/NA/Med Aide Contract Hours]])</f>
        <v>6.2277777777777779</v>
      </c>
      <c r="H204" s="4">
        <f>Table39[[#This Row],[Total Contract Hours]]/Table39[[#This Row],[Total Hours Nurse Staffing]]</f>
        <v>2.1352584310326765E-2</v>
      </c>
      <c r="I204" s="3">
        <f>SUM(Table39[[#This Row],[RN Hours]], Table39[[#This Row],[RN Admin Hours]], Table39[[#This Row],[RN DON Hours]])</f>
        <v>58.325000000000003</v>
      </c>
      <c r="J204" s="3">
        <f t="shared" si="9"/>
        <v>6.2277777777777779</v>
      </c>
      <c r="K204" s="4">
        <f>Table39[[#This Row],[RN Hours Contract (W/ Admin, DON)]]/Table39[[#This Row],[RN Hours (w/ Admin, DON)]]</f>
        <v>0.10677715864171072</v>
      </c>
      <c r="L204" s="3">
        <v>36.719444444444441</v>
      </c>
      <c r="M204" s="3">
        <v>6.2277777777777779</v>
      </c>
      <c r="N204" s="4">
        <f>Table39[[#This Row],[RN Hours Contract]]/Table39[[#This Row],[RN Hours]]</f>
        <v>0.16960435736439974</v>
      </c>
      <c r="O204" s="3">
        <v>16.494444444444444</v>
      </c>
      <c r="P204" s="3">
        <v>0</v>
      </c>
      <c r="Q204" s="4">
        <f>Table39[[#This Row],[RN Admin Hours Contract]]/Table39[[#This Row],[RN Admin Hours]]</f>
        <v>0</v>
      </c>
      <c r="R204" s="3">
        <v>5.1111111111111107</v>
      </c>
      <c r="S204" s="3">
        <v>0</v>
      </c>
      <c r="T204" s="4">
        <f>Table39[[#This Row],[RN DON Hours Contract]]/Table39[[#This Row],[RN DON Hours]]</f>
        <v>0</v>
      </c>
      <c r="U204" s="3">
        <f>SUM(Table39[[#This Row],[LPN Hours]], Table39[[#This Row],[LPN Admin Hours]])</f>
        <v>71.558333333333337</v>
      </c>
      <c r="V204" s="3">
        <f>Table39[[#This Row],[LPN Hours Contract]]+Table39[[#This Row],[LPN Admin Hours Contract]]</f>
        <v>0</v>
      </c>
      <c r="W204" s="4">
        <f t="shared" si="10"/>
        <v>0</v>
      </c>
      <c r="X204" s="3">
        <v>62.027777777777779</v>
      </c>
      <c r="Y204" s="3">
        <v>0</v>
      </c>
      <c r="Z204" s="4">
        <f>Table39[[#This Row],[LPN Hours Contract]]/Table39[[#This Row],[LPN Hours]]</f>
        <v>0</v>
      </c>
      <c r="AA204" s="3">
        <v>9.530555555555555</v>
      </c>
      <c r="AB204" s="3">
        <v>0</v>
      </c>
      <c r="AC204" s="4">
        <f>Table39[[#This Row],[LPN Admin Hours Contract]]/Table39[[#This Row],[LPN Admin Hours]]</f>
        <v>0</v>
      </c>
      <c r="AD204" s="3">
        <f>SUM(Table39[[#This Row],[CNA Hours]], Table39[[#This Row],[NA in Training Hours]], Table39[[#This Row],[Med Aide/Tech Hours]])</f>
        <v>161.78055555555557</v>
      </c>
      <c r="AE204" s="3">
        <f>SUM(Table39[[#This Row],[CNA Hours Contract]], Table39[[#This Row],[NA in Training Hours Contract]], Table39[[#This Row],[Med Aide/Tech Hours Contract]])</f>
        <v>0</v>
      </c>
      <c r="AF204" s="4">
        <f>Table39[[#This Row],[CNA/NA/Med Aide Contract Hours]]/Table39[[#This Row],[Total CNA, NA in Training, Med Aide/Tech Hours]]</f>
        <v>0</v>
      </c>
      <c r="AG204" s="3">
        <v>161.78055555555557</v>
      </c>
      <c r="AH204" s="3">
        <v>0</v>
      </c>
      <c r="AI204" s="4">
        <f>Table39[[#This Row],[CNA Hours Contract]]/Table39[[#This Row],[CNA Hours]]</f>
        <v>0</v>
      </c>
      <c r="AJ204" s="3">
        <v>0</v>
      </c>
      <c r="AK204" s="3">
        <v>0</v>
      </c>
      <c r="AL204" s="4">
        <v>0</v>
      </c>
      <c r="AM204" s="3">
        <v>0</v>
      </c>
      <c r="AN204" s="3">
        <v>0</v>
      </c>
      <c r="AO204" s="4">
        <v>0</v>
      </c>
      <c r="AP204" s="1" t="s">
        <v>202</v>
      </c>
      <c r="AQ204" s="1">
        <v>5</v>
      </c>
    </row>
    <row r="205" spans="1:43" x14ac:dyDescent="0.2">
      <c r="A205" s="1" t="s">
        <v>352</v>
      </c>
      <c r="B205" s="1" t="s">
        <v>557</v>
      </c>
      <c r="C205" s="1" t="s">
        <v>871</v>
      </c>
      <c r="D205" s="1" t="s">
        <v>1011</v>
      </c>
      <c r="E205" s="3">
        <v>25.288888888888888</v>
      </c>
      <c r="F205" s="3">
        <f t="shared" si="11"/>
        <v>114.41388888888889</v>
      </c>
      <c r="G205" s="3">
        <f>SUM(Table39[[#This Row],[RN Hours Contract (W/ Admin, DON)]], Table39[[#This Row],[LPN Contract Hours (w/ Admin)]], Table39[[#This Row],[CNA/NA/Med Aide Contract Hours]])</f>
        <v>0</v>
      </c>
      <c r="H205" s="4">
        <f>Table39[[#This Row],[Total Contract Hours]]/Table39[[#This Row],[Total Hours Nurse Staffing]]</f>
        <v>0</v>
      </c>
      <c r="I205" s="3">
        <f>SUM(Table39[[#This Row],[RN Hours]], Table39[[#This Row],[RN Admin Hours]], Table39[[#This Row],[RN DON Hours]])</f>
        <v>25.497222222222224</v>
      </c>
      <c r="J205" s="3">
        <f t="shared" si="9"/>
        <v>0</v>
      </c>
      <c r="K205" s="4">
        <f>Table39[[#This Row],[RN Hours Contract (W/ Admin, DON)]]/Table39[[#This Row],[RN Hours (w/ Admin, DON)]]</f>
        <v>0</v>
      </c>
      <c r="L205" s="3">
        <v>14.408333333333333</v>
      </c>
      <c r="M205" s="3">
        <v>0</v>
      </c>
      <c r="N205" s="4">
        <f>Table39[[#This Row],[RN Hours Contract]]/Table39[[#This Row],[RN Hours]]</f>
        <v>0</v>
      </c>
      <c r="O205" s="3">
        <v>5.4</v>
      </c>
      <c r="P205" s="3">
        <v>0</v>
      </c>
      <c r="Q205" s="4">
        <f>Table39[[#This Row],[RN Admin Hours Contract]]/Table39[[#This Row],[RN Admin Hours]]</f>
        <v>0</v>
      </c>
      <c r="R205" s="3">
        <v>5.6888888888888891</v>
      </c>
      <c r="S205" s="3">
        <v>0</v>
      </c>
      <c r="T205" s="4">
        <f>Table39[[#This Row],[RN DON Hours Contract]]/Table39[[#This Row],[RN DON Hours]]</f>
        <v>0</v>
      </c>
      <c r="U205" s="3">
        <f>SUM(Table39[[#This Row],[LPN Hours]], Table39[[#This Row],[LPN Admin Hours]])</f>
        <v>21.672222222222221</v>
      </c>
      <c r="V205" s="3">
        <f>Table39[[#This Row],[LPN Hours Contract]]+Table39[[#This Row],[LPN Admin Hours Contract]]</f>
        <v>0</v>
      </c>
      <c r="W205" s="4">
        <f t="shared" si="10"/>
        <v>0</v>
      </c>
      <c r="X205" s="3">
        <v>21.672222222222221</v>
      </c>
      <c r="Y205" s="3">
        <v>0</v>
      </c>
      <c r="Z205" s="4">
        <f>Table39[[#This Row],[LPN Hours Contract]]/Table39[[#This Row],[LPN Hours]]</f>
        <v>0</v>
      </c>
      <c r="AA205" s="3">
        <v>0</v>
      </c>
      <c r="AB205" s="3">
        <v>0</v>
      </c>
      <c r="AC205" s="4">
        <v>0</v>
      </c>
      <c r="AD205" s="3">
        <f>SUM(Table39[[#This Row],[CNA Hours]], Table39[[#This Row],[NA in Training Hours]], Table39[[#This Row],[Med Aide/Tech Hours]])</f>
        <v>67.24444444444444</v>
      </c>
      <c r="AE205" s="3">
        <f>SUM(Table39[[#This Row],[CNA Hours Contract]], Table39[[#This Row],[NA in Training Hours Contract]], Table39[[#This Row],[Med Aide/Tech Hours Contract]])</f>
        <v>0</v>
      </c>
      <c r="AF205" s="4">
        <f>Table39[[#This Row],[CNA/NA/Med Aide Contract Hours]]/Table39[[#This Row],[Total CNA, NA in Training, Med Aide/Tech Hours]]</f>
        <v>0</v>
      </c>
      <c r="AG205" s="3">
        <v>62.380555555555553</v>
      </c>
      <c r="AH205" s="3">
        <v>0</v>
      </c>
      <c r="AI205" s="4">
        <f>Table39[[#This Row],[CNA Hours Contract]]/Table39[[#This Row],[CNA Hours]]</f>
        <v>0</v>
      </c>
      <c r="AJ205" s="3">
        <v>0</v>
      </c>
      <c r="AK205" s="3">
        <v>0</v>
      </c>
      <c r="AL205" s="4">
        <v>0</v>
      </c>
      <c r="AM205" s="3">
        <v>4.8638888888888889</v>
      </c>
      <c r="AN205" s="3">
        <v>0</v>
      </c>
      <c r="AO205" s="4">
        <f>Table39[[#This Row],[Med Aide/Tech Hours Contract]]/Table39[[#This Row],[Med Aide/Tech Hours]]</f>
        <v>0</v>
      </c>
      <c r="AP205" s="1" t="s">
        <v>203</v>
      </c>
      <c r="AQ205" s="1">
        <v>5</v>
      </c>
    </row>
    <row r="206" spans="1:43" x14ac:dyDescent="0.2">
      <c r="A206" s="1" t="s">
        <v>352</v>
      </c>
      <c r="B206" s="1" t="s">
        <v>558</v>
      </c>
      <c r="C206" s="1" t="s">
        <v>722</v>
      </c>
      <c r="D206" s="1" t="s">
        <v>993</v>
      </c>
      <c r="E206" s="3">
        <v>51.333333333333336</v>
      </c>
      <c r="F206" s="3">
        <f t="shared" si="11"/>
        <v>190.41244444444445</v>
      </c>
      <c r="G206" s="3">
        <f>SUM(Table39[[#This Row],[RN Hours Contract (W/ Admin, DON)]], Table39[[#This Row],[LPN Contract Hours (w/ Admin)]], Table39[[#This Row],[CNA/NA/Med Aide Contract Hours]])</f>
        <v>0</v>
      </c>
      <c r="H206" s="4">
        <f>Table39[[#This Row],[Total Contract Hours]]/Table39[[#This Row],[Total Hours Nurse Staffing]]</f>
        <v>0</v>
      </c>
      <c r="I206" s="3">
        <f>SUM(Table39[[#This Row],[RN Hours]], Table39[[#This Row],[RN Admin Hours]], Table39[[#This Row],[RN DON Hours]])</f>
        <v>50.325000000000003</v>
      </c>
      <c r="J206" s="3">
        <f t="shared" si="9"/>
        <v>0</v>
      </c>
      <c r="K206" s="4">
        <f>Table39[[#This Row],[RN Hours Contract (W/ Admin, DON)]]/Table39[[#This Row],[RN Hours (w/ Admin, DON)]]</f>
        <v>0</v>
      </c>
      <c r="L206" s="3">
        <v>27.408333333333335</v>
      </c>
      <c r="M206" s="3">
        <v>0</v>
      </c>
      <c r="N206" s="4">
        <f>Table39[[#This Row],[RN Hours Contract]]/Table39[[#This Row],[RN Hours]]</f>
        <v>0</v>
      </c>
      <c r="O206" s="3">
        <v>16.227777777777778</v>
      </c>
      <c r="P206" s="3">
        <v>0</v>
      </c>
      <c r="Q206" s="4">
        <f>Table39[[#This Row],[RN Admin Hours Contract]]/Table39[[#This Row],[RN Admin Hours]]</f>
        <v>0</v>
      </c>
      <c r="R206" s="3">
        <v>6.6888888888888891</v>
      </c>
      <c r="S206" s="3">
        <v>0</v>
      </c>
      <c r="T206" s="4">
        <f>Table39[[#This Row],[RN DON Hours Contract]]/Table39[[#This Row],[RN DON Hours]]</f>
        <v>0</v>
      </c>
      <c r="U206" s="3">
        <f>SUM(Table39[[#This Row],[LPN Hours]], Table39[[#This Row],[LPN Admin Hours]])</f>
        <v>40.409888888888887</v>
      </c>
      <c r="V206" s="3">
        <f>Table39[[#This Row],[LPN Hours Contract]]+Table39[[#This Row],[LPN Admin Hours Contract]]</f>
        <v>0</v>
      </c>
      <c r="W206" s="4">
        <f t="shared" si="10"/>
        <v>0</v>
      </c>
      <c r="X206" s="3">
        <v>40.409888888888887</v>
      </c>
      <c r="Y206" s="3">
        <v>0</v>
      </c>
      <c r="Z206" s="4">
        <f>Table39[[#This Row],[LPN Hours Contract]]/Table39[[#This Row],[LPN Hours]]</f>
        <v>0</v>
      </c>
      <c r="AA206" s="3">
        <v>0</v>
      </c>
      <c r="AB206" s="3">
        <v>0</v>
      </c>
      <c r="AC206" s="4">
        <v>0</v>
      </c>
      <c r="AD206" s="3">
        <f>SUM(Table39[[#This Row],[CNA Hours]], Table39[[#This Row],[NA in Training Hours]], Table39[[#This Row],[Med Aide/Tech Hours]])</f>
        <v>99.677555555555557</v>
      </c>
      <c r="AE206" s="3">
        <f>SUM(Table39[[#This Row],[CNA Hours Contract]], Table39[[#This Row],[NA in Training Hours Contract]], Table39[[#This Row],[Med Aide/Tech Hours Contract]])</f>
        <v>0</v>
      </c>
      <c r="AF206" s="4">
        <f>Table39[[#This Row],[CNA/NA/Med Aide Contract Hours]]/Table39[[#This Row],[Total CNA, NA in Training, Med Aide/Tech Hours]]</f>
        <v>0</v>
      </c>
      <c r="AG206" s="3">
        <v>97.355333333333334</v>
      </c>
      <c r="AH206" s="3">
        <v>0</v>
      </c>
      <c r="AI206" s="4">
        <f>Table39[[#This Row],[CNA Hours Contract]]/Table39[[#This Row],[CNA Hours]]</f>
        <v>0</v>
      </c>
      <c r="AJ206" s="3">
        <v>0</v>
      </c>
      <c r="AK206" s="3">
        <v>0</v>
      </c>
      <c r="AL206" s="4">
        <v>0</v>
      </c>
      <c r="AM206" s="3">
        <v>2.3222222222222224</v>
      </c>
      <c r="AN206" s="3">
        <v>0</v>
      </c>
      <c r="AO206" s="4">
        <f>Table39[[#This Row],[Med Aide/Tech Hours Contract]]/Table39[[#This Row],[Med Aide/Tech Hours]]</f>
        <v>0</v>
      </c>
      <c r="AP206" s="1" t="s">
        <v>204</v>
      </c>
      <c r="AQ206" s="1">
        <v>5</v>
      </c>
    </row>
    <row r="207" spans="1:43" x14ac:dyDescent="0.2">
      <c r="A207" s="1" t="s">
        <v>352</v>
      </c>
      <c r="B207" s="1" t="s">
        <v>559</v>
      </c>
      <c r="C207" s="1" t="s">
        <v>744</v>
      </c>
      <c r="D207" s="1" t="s">
        <v>975</v>
      </c>
      <c r="E207" s="3">
        <v>146.52222222222221</v>
      </c>
      <c r="F207" s="3">
        <f t="shared" si="11"/>
        <v>581.70000000000005</v>
      </c>
      <c r="G207" s="3">
        <f>SUM(Table39[[#This Row],[RN Hours Contract (W/ Admin, DON)]], Table39[[#This Row],[LPN Contract Hours (w/ Admin)]], Table39[[#This Row],[CNA/NA/Med Aide Contract Hours]])</f>
        <v>0</v>
      </c>
      <c r="H207" s="4">
        <f>Table39[[#This Row],[Total Contract Hours]]/Table39[[#This Row],[Total Hours Nurse Staffing]]</f>
        <v>0</v>
      </c>
      <c r="I207" s="3">
        <f>SUM(Table39[[#This Row],[RN Hours]], Table39[[#This Row],[RN Admin Hours]], Table39[[#This Row],[RN DON Hours]])</f>
        <v>116.03611111111111</v>
      </c>
      <c r="J207" s="3">
        <f t="shared" si="9"/>
        <v>0</v>
      </c>
      <c r="K207" s="4">
        <f>Table39[[#This Row],[RN Hours Contract (W/ Admin, DON)]]/Table39[[#This Row],[RN Hours (w/ Admin, DON)]]</f>
        <v>0</v>
      </c>
      <c r="L207" s="3">
        <v>81.030555555555551</v>
      </c>
      <c r="M207" s="3">
        <v>0</v>
      </c>
      <c r="N207" s="4">
        <f>Table39[[#This Row],[RN Hours Contract]]/Table39[[#This Row],[RN Hours]]</f>
        <v>0</v>
      </c>
      <c r="O207" s="3">
        <v>29.880555555555556</v>
      </c>
      <c r="P207" s="3">
        <v>0</v>
      </c>
      <c r="Q207" s="4">
        <f>Table39[[#This Row],[RN Admin Hours Contract]]/Table39[[#This Row],[RN Admin Hours]]</f>
        <v>0</v>
      </c>
      <c r="R207" s="3">
        <v>5.125</v>
      </c>
      <c r="S207" s="3">
        <v>0</v>
      </c>
      <c r="T207" s="4">
        <f>Table39[[#This Row],[RN DON Hours Contract]]/Table39[[#This Row],[RN DON Hours]]</f>
        <v>0</v>
      </c>
      <c r="U207" s="3">
        <f>SUM(Table39[[#This Row],[LPN Hours]], Table39[[#This Row],[LPN Admin Hours]])</f>
        <v>108.00555555555556</v>
      </c>
      <c r="V207" s="3">
        <f>Table39[[#This Row],[LPN Hours Contract]]+Table39[[#This Row],[LPN Admin Hours Contract]]</f>
        <v>0</v>
      </c>
      <c r="W207" s="4">
        <f t="shared" si="10"/>
        <v>0</v>
      </c>
      <c r="X207" s="3">
        <v>105.69444444444444</v>
      </c>
      <c r="Y207" s="3">
        <v>0</v>
      </c>
      <c r="Z207" s="4">
        <f>Table39[[#This Row],[LPN Hours Contract]]/Table39[[#This Row],[LPN Hours]]</f>
        <v>0</v>
      </c>
      <c r="AA207" s="3">
        <v>2.3111111111111109</v>
      </c>
      <c r="AB207" s="3">
        <v>0</v>
      </c>
      <c r="AC207" s="4">
        <f>Table39[[#This Row],[LPN Admin Hours Contract]]/Table39[[#This Row],[LPN Admin Hours]]</f>
        <v>0</v>
      </c>
      <c r="AD207" s="3">
        <f>SUM(Table39[[#This Row],[CNA Hours]], Table39[[#This Row],[NA in Training Hours]], Table39[[#This Row],[Med Aide/Tech Hours]])</f>
        <v>357.65833333333336</v>
      </c>
      <c r="AE207" s="3">
        <f>SUM(Table39[[#This Row],[CNA Hours Contract]], Table39[[#This Row],[NA in Training Hours Contract]], Table39[[#This Row],[Med Aide/Tech Hours Contract]])</f>
        <v>0</v>
      </c>
      <c r="AF207" s="4">
        <f>Table39[[#This Row],[CNA/NA/Med Aide Contract Hours]]/Table39[[#This Row],[Total CNA, NA in Training, Med Aide/Tech Hours]]</f>
        <v>0</v>
      </c>
      <c r="AG207" s="3">
        <v>313.34722222222223</v>
      </c>
      <c r="AH207" s="3">
        <v>0</v>
      </c>
      <c r="AI207" s="4">
        <f>Table39[[#This Row],[CNA Hours Contract]]/Table39[[#This Row],[CNA Hours]]</f>
        <v>0</v>
      </c>
      <c r="AJ207" s="3">
        <v>0</v>
      </c>
      <c r="AK207" s="3">
        <v>0</v>
      </c>
      <c r="AL207" s="4">
        <v>0</v>
      </c>
      <c r="AM207" s="3">
        <v>44.31111111111111</v>
      </c>
      <c r="AN207" s="3">
        <v>0</v>
      </c>
      <c r="AO207" s="4">
        <f>Table39[[#This Row],[Med Aide/Tech Hours Contract]]/Table39[[#This Row],[Med Aide/Tech Hours]]</f>
        <v>0</v>
      </c>
      <c r="AP207" s="1" t="s">
        <v>205</v>
      </c>
      <c r="AQ207" s="1">
        <v>5</v>
      </c>
    </row>
    <row r="208" spans="1:43" x14ac:dyDescent="0.2">
      <c r="A208" s="1" t="s">
        <v>352</v>
      </c>
      <c r="B208" s="1" t="s">
        <v>560</v>
      </c>
      <c r="C208" s="1" t="s">
        <v>872</v>
      </c>
      <c r="D208" s="1" t="s">
        <v>1000</v>
      </c>
      <c r="E208" s="3">
        <v>28.744444444444444</v>
      </c>
      <c r="F208" s="3">
        <f t="shared" si="11"/>
        <v>110.71666666666667</v>
      </c>
      <c r="G208" s="3">
        <f>SUM(Table39[[#This Row],[RN Hours Contract (W/ Admin, DON)]], Table39[[#This Row],[LPN Contract Hours (w/ Admin)]], Table39[[#This Row],[CNA/NA/Med Aide Contract Hours]])</f>
        <v>0</v>
      </c>
      <c r="H208" s="4">
        <f>Table39[[#This Row],[Total Contract Hours]]/Table39[[#This Row],[Total Hours Nurse Staffing]]</f>
        <v>0</v>
      </c>
      <c r="I208" s="3">
        <f>SUM(Table39[[#This Row],[RN Hours]], Table39[[#This Row],[RN Admin Hours]], Table39[[#This Row],[RN DON Hours]])</f>
        <v>26.444444444444446</v>
      </c>
      <c r="J208" s="3">
        <f t="shared" si="9"/>
        <v>0</v>
      </c>
      <c r="K208" s="4">
        <f>Table39[[#This Row],[RN Hours Contract (W/ Admin, DON)]]/Table39[[#This Row],[RN Hours (w/ Admin, DON)]]</f>
        <v>0</v>
      </c>
      <c r="L208" s="3">
        <v>15.130555555555556</v>
      </c>
      <c r="M208" s="3">
        <v>0</v>
      </c>
      <c r="N208" s="4">
        <f>Table39[[#This Row],[RN Hours Contract]]/Table39[[#This Row],[RN Hours]]</f>
        <v>0</v>
      </c>
      <c r="O208" s="3">
        <v>5.6611111111111114</v>
      </c>
      <c r="P208" s="3">
        <v>0</v>
      </c>
      <c r="Q208" s="4">
        <f>Table39[[#This Row],[RN Admin Hours Contract]]/Table39[[#This Row],[RN Admin Hours]]</f>
        <v>0</v>
      </c>
      <c r="R208" s="3">
        <v>5.6527777777777777</v>
      </c>
      <c r="S208" s="3">
        <v>0</v>
      </c>
      <c r="T208" s="4">
        <f>Table39[[#This Row],[RN DON Hours Contract]]/Table39[[#This Row],[RN DON Hours]]</f>
        <v>0</v>
      </c>
      <c r="U208" s="3">
        <f>SUM(Table39[[#This Row],[LPN Hours]], Table39[[#This Row],[LPN Admin Hours]])</f>
        <v>4.1944444444444446</v>
      </c>
      <c r="V208" s="3">
        <f>Table39[[#This Row],[LPN Hours Contract]]+Table39[[#This Row],[LPN Admin Hours Contract]]</f>
        <v>0</v>
      </c>
      <c r="W208" s="4">
        <f t="shared" si="10"/>
        <v>0</v>
      </c>
      <c r="X208" s="3">
        <v>4.1944444444444446</v>
      </c>
      <c r="Y208" s="3">
        <v>0</v>
      </c>
      <c r="Z208" s="4">
        <f>Table39[[#This Row],[LPN Hours Contract]]/Table39[[#This Row],[LPN Hours]]</f>
        <v>0</v>
      </c>
      <c r="AA208" s="3">
        <v>0</v>
      </c>
      <c r="AB208" s="3">
        <v>0</v>
      </c>
      <c r="AC208" s="4">
        <v>0</v>
      </c>
      <c r="AD208" s="3">
        <f>SUM(Table39[[#This Row],[CNA Hours]], Table39[[#This Row],[NA in Training Hours]], Table39[[#This Row],[Med Aide/Tech Hours]])</f>
        <v>80.077777777777783</v>
      </c>
      <c r="AE208" s="3">
        <f>SUM(Table39[[#This Row],[CNA Hours Contract]], Table39[[#This Row],[NA in Training Hours Contract]], Table39[[#This Row],[Med Aide/Tech Hours Contract]])</f>
        <v>0</v>
      </c>
      <c r="AF208" s="4">
        <f>Table39[[#This Row],[CNA/NA/Med Aide Contract Hours]]/Table39[[#This Row],[Total CNA, NA in Training, Med Aide/Tech Hours]]</f>
        <v>0</v>
      </c>
      <c r="AG208" s="3">
        <v>57.375</v>
      </c>
      <c r="AH208" s="3">
        <v>0</v>
      </c>
      <c r="AI208" s="4">
        <f>Table39[[#This Row],[CNA Hours Contract]]/Table39[[#This Row],[CNA Hours]]</f>
        <v>0</v>
      </c>
      <c r="AJ208" s="3">
        <v>0</v>
      </c>
      <c r="AK208" s="3">
        <v>0</v>
      </c>
      <c r="AL208" s="4">
        <v>0</v>
      </c>
      <c r="AM208" s="3">
        <v>22.702777777777779</v>
      </c>
      <c r="AN208" s="3">
        <v>0</v>
      </c>
      <c r="AO208" s="4">
        <f>Table39[[#This Row],[Med Aide/Tech Hours Contract]]/Table39[[#This Row],[Med Aide/Tech Hours]]</f>
        <v>0</v>
      </c>
      <c r="AP208" s="1" t="s">
        <v>206</v>
      </c>
      <c r="AQ208" s="1">
        <v>5</v>
      </c>
    </row>
    <row r="209" spans="1:43" x14ac:dyDescent="0.2">
      <c r="A209" s="1" t="s">
        <v>352</v>
      </c>
      <c r="B209" s="1" t="s">
        <v>561</v>
      </c>
      <c r="C209" s="1" t="s">
        <v>827</v>
      </c>
      <c r="D209" s="1" t="s">
        <v>1005</v>
      </c>
      <c r="E209" s="3">
        <v>73.400000000000006</v>
      </c>
      <c r="F209" s="3">
        <f t="shared" si="11"/>
        <v>308.51844444444441</v>
      </c>
      <c r="G209" s="3">
        <f>SUM(Table39[[#This Row],[RN Hours Contract (W/ Admin, DON)]], Table39[[#This Row],[LPN Contract Hours (w/ Admin)]], Table39[[#This Row],[CNA/NA/Med Aide Contract Hours]])</f>
        <v>0</v>
      </c>
      <c r="H209" s="4">
        <f>Table39[[#This Row],[Total Contract Hours]]/Table39[[#This Row],[Total Hours Nurse Staffing]]</f>
        <v>0</v>
      </c>
      <c r="I209" s="3">
        <f>SUM(Table39[[#This Row],[RN Hours]], Table39[[#This Row],[RN Admin Hours]], Table39[[#This Row],[RN DON Hours]])</f>
        <v>77.203111111111099</v>
      </c>
      <c r="J209" s="3">
        <f t="shared" ref="J209:J272" si="12">SUM(M209,P209,S209)</f>
        <v>0</v>
      </c>
      <c r="K209" s="4">
        <f>Table39[[#This Row],[RN Hours Contract (W/ Admin, DON)]]/Table39[[#This Row],[RN Hours (w/ Admin, DON)]]</f>
        <v>0</v>
      </c>
      <c r="L209" s="3">
        <v>71.603111111111104</v>
      </c>
      <c r="M209" s="3">
        <v>0</v>
      </c>
      <c r="N209" s="4">
        <f>Table39[[#This Row],[RN Hours Contract]]/Table39[[#This Row],[RN Hours]]</f>
        <v>0</v>
      </c>
      <c r="O209" s="3">
        <v>0</v>
      </c>
      <c r="P209" s="3">
        <v>0</v>
      </c>
      <c r="Q209" s="4">
        <v>0</v>
      </c>
      <c r="R209" s="3">
        <v>5.6</v>
      </c>
      <c r="S209" s="3">
        <v>0</v>
      </c>
      <c r="T209" s="4">
        <f>Table39[[#This Row],[RN DON Hours Contract]]/Table39[[#This Row],[RN DON Hours]]</f>
        <v>0</v>
      </c>
      <c r="U209" s="3">
        <f>SUM(Table39[[#This Row],[LPN Hours]], Table39[[#This Row],[LPN Admin Hours]])</f>
        <v>35.096888888888884</v>
      </c>
      <c r="V209" s="3">
        <f>Table39[[#This Row],[LPN Hours Contract]]+Table39[[#This Row],[LPN Admin Hours Contract]]</f>
        <v>0</v>
      </c>
      <c r="W209" s="4">
        <f t="shared" ref="W209:W272" si="13">V209/U209</f>
        <v>0</v>
      </c>
      <c r="X209" s="3">
        <v>35.096888888888884</v>
      </c>
      <c r="Y209" s="3">
        <v>0</v>
      </c>
      <c r="Z209" s="4">
        <f>Table39[[#This Row],[LPN Hours Contract]]/Table39[[#This Row],[LPN Hours]]</f>
        <v>0</v>
      </c>
      <c r="AA209" s="3">
        <v>0</v>
      </c>
      <c r="AB209" s="3">
        <v>0</v>
      </c>
      <c r="AC209" s="4">
        <v>0</v>
      </c>
      <c r="AD209" s="3">
        <f>SUM(Table39[[#This Row],[CNA Hours]], Table39[[#This Row],[NA in Training Hours]], Table39[[#This Row],[Med Aide/Tech Hours]])</f>
        <v>196.21844444444446</v>
      </c>
      <c r="AE209" s="3">
        <f>SUM(Table39[[#This Row],[CNA Hours Contract]], Table39[[#This Row],[NA in Training Hours Contract]], Table39[[#This Row],[Med Aide/Tech Hours Contract]])</f>
        <v>0</v>
      </c>
      <c r="AF209" s="4">
        <f>Table39[[#This Row],[CNA/NA/Med Aide Contract Hours]]/Table39[[#This Row],[Total CNA, NA in Training, Med Aide/Tech Hours]]</f>
        <v>0</v>
      </c>
      <c r="AG209" s="3">
        <v>126.60822222222222</v>
      </c>
      <c r="AH209" s="3">
        <v>0</v>
      </c>
      <c r="AI209" s="4">
        <f>Table39[[#This Row],[CNA Hours Contract]]/Table39[[#This Row],[CNA Hours]]</f>
        <v>0</v>
      </c>
      <c r="AJ209" s="3">
        <v>0</v>
      </c>
      <c r="AK209" s="3">
        <v>0</v>
      </c>
      <c r="AL209" s="4">
        <v>0</v>
      </c>
      <c r="AM209" s="3">
        <v>69.610222222222234</v>
      </c>
      <c r="AN209" s="3">
        <v>0</v>
      </c>
      <c r="AO209" s="4">
        <f>Table39[[#This Row],[Med Aide/Tech Hours Contract]]/Table39[[#This Row],[Med Aide/Tech Hours]]</f>
        <v>0</v>
      </c>
      <c r="AP209" s="1" t="s">
        <v>207</v>
      </c>
      <c r="AQ209" s="1">
        <v>5</v>
      </c>
    </row>
    <row r="210" spans="1:43" x14ac:dyDescent="0.2">
      <c r="A210" s="1" t="s">
        <v>352</v>
      </c>
      <c r="B210" s="1" t="s">
        <v>562</v>
      </c>
      <c r="C210" s="1" t="s">
        <v>715</v>
      </c>
      <c r="D210" s="1" t="s">
        <v>1015</v>
      </c>
      <c r="E210" s="3">
        <v>38.222222222222221</v>
      </c>
      <c r="F210" s="3">
        <f t="shared" si="11"/>
        <v>124.1311111111111</v>
      </c>
      <c r="G210" s="3">
        <f>SUM(Table39[[#This Row],[RN Hours Contract (W/ Admin, DON)]], Table39[[#This Row],[LPN Contract Hours (w/ Admin)]], Table39[[#This Row],[CNA/NA/Med Aide Contract Hours]])</f>
        <v>0.94166666666666665</v>
      </c>
      <c r="H210" s="4">
        <f>Table39[[#This Row],[Total Contract Hours]]/Table39[[#This Row],[Total Hours Nurse Staffing]]</f>
        <v>7.5860649134427763E-3</v>
      </c>
      <c r="I210" s="3">
        <f>SUM(Table39[[#This Row],[RN Hours]], Table39[[#This Row],[RN Admin Hours]], Table39[[#This Row],[RN DON Hours]])</f>
        <v>42.922222222222217</v>
      </c>
      <c r="J210" s="3">
        <f t="shared" si="12"/>
        <v>0</v>
      </c>
      <c r="K210" s="4">
        <f>Table39[[#This Row],[RN Hours Contract (W/ Admin, DON)]]/Table39[[#This Row],[RN Hours (w/ Admin, DON)]]</f>
        <v>0</v>
      </c>
      <c r="L210" s="3">
        <v>37.855555555555554</v>
      </c>
      <c r="M210" s="3">
        <v>0</v>
      </c>
      <c r="N210" s="4">
        <f>Table39[[#This Row],[RN Hours Contract]]/Table39[[#This Row],[RN Hours]]</f>
        <v>0</v>
      </c>
      <c r="O210" s="3">
        <v>0</v>
      </c>
      <c r="P210" s="3">
        <v>0</v>
      </c>
      <c r="Q210" s="4">
        <v>0</v>
      </c>
      <c r="R210" s="3">
        <v>5.0666666666666664</v>
      </c>
      <c r="S210" s="3">
        <v>0</v>
      </c>
      <c r="T210" s="4">
        <f>Table39[[#This Row],[RN DON Hours Contract]]/Table39[[#This Row],[RN DON Hours]]</f>
        <v>0</v>
      </c>
      <c r="U210" s="3">
        <f>SUM(Table39[[#This Row],[LPN Hours]], Table39[[#This Row],[LPN Admin Hours]])</f>
        <v>13.066666666666666</v>
      </c>
      <c r="V210" s="3">
        <f>Table39[[#This Row],[LPN Hours Contract]]+Table39[[#This Row],[LPN Admin Hours Contract]]</f>
        <v>0</v>
      </c>
      <c r="W210" s="4">
        <f t="shared" si="13"/>
        <v>0</v>
      </c>
      <c r="X210" s="3">
        <v>13.066666666666666</v>
      </c>
      <c r="Y210" s="3">
        <v>0</v>
      </c>
      <c r="Z210" s="4">
        <f>Table39[[#This Row],[LPN Hours Contract]]/Table39[[#This Row],[LPN Hours]]</f>
        <v>0</v>
      </c>
      <c r="AA210" s="3">
        <v>0</v>
      </c>
      <c r="AB210" s="3">
        <v>0</v>
      </c>
      <c r="AC210" s="4">
        <v>0</v>
      </c>
      <c r="AD210" s="3">
        <f>SUM(Table39[[#This Row],[CNA Hours]], Table39[[#This Row],[NA in Training Hours]], Table39[[#This Row],[Med Aide/Tech Hours]])</f>
        <v>68.142222222222216</v>
      </c>
      <c r="AE210" s="3">
        <f>SUM(Table39[[#This Row],[CNA Hours Contract]], Table39[[#This Row],[NA in Training Hours Contract]], Table39[[#This Row],[Med Aide/Tech Hours Contract]])</f>
        <v>0.94166666666666665</v>
      </c>
      <c r="AF210" s="4">
        <f>Table39[[#This Row],[CNA/NA/Med Aide Contract Hours]]/Table39[[#This Row],[Total CNA, NA in Training, Med Aide/Tech Hours]]</f>
        <v>1.3819136446647536E-2</v>
      </c>
      <c r="AG210" s="3">
        <v>64.00333333333333</v>
      </c>
      <c r="AH210" s="3">
        <v>0.94166666666666665</v>
      </c>
      <c r="AI210" s="4">
        <f>Table39[[#This Row],[CNA Hours Contract]]/Table39[[#This Row],[CNA Hours]]</f>
        <v>1.4712775376282485E-2</v>
      </c>
      <c r="AJ210" s="3">
        <v>0</v>
      </c>
      <c r="AK210" s="3">
        <v>0</v>
      </c>
      <c r="AL210" s="4">
        <v>0</v>
      </c>
      <c r="AM210" s="3">
        <v>4.1388888888888893</v>
      </c>
      <c r="AN210" s="3">
        <v>0</v>
      </c>
      <c r="AO210" s="4">
        <f>Table39[[#This Row],[Med Aide/Tech Hours Contract]]/Table39[[#This Row],[Med Aide/Tech Hours]]</f>
        <v>0</v>
      </c>
      <c r="AP210" s="1" t="s">
        <v>208</v>
      </c>
      <c r="AQ210" s="1">
        <v>5</v>
      </c>
    </row>
    <row r="211" spans="1:43" x14ac:dyDescent="0.2">
      <c r="A211" s="1" t="s">
        <v>352</v>
      </c>
      <c r="B211" s="1" t="s">
        <v>563</v>
      </c>
      <c r="C211" s="1" t="s">
        <v>873</v>
      </c>
      <c r="D211" s="1" t="s">
        <v>964</v>
      </c>
      <c r="E211" s="3">
        <v>49.255555555555553</v>
      </c>
      <c r="F211" s="3">
        <f t="shared" si="11"/>
        <v>226.43699999999998</v>
      </c>
      <c r="G211" s="3">
        <f>SUM(Table39[[#This Row],[RN Hours Contract (W/ Admin, DON)]], Table39[[#This Row],[LPN Contract Hours (w/ Admin)]], Table39[[#This Row],[CNA/NA/Med Aide Contract Hours]])</f>
        <v>0</v>
      </c>
      <c r="H211" s="4">
        <f>Table39[[#This Row],[Total Contract Hours]]/Table39[[#This Row],[Total Hours Nurse Staffing]]</f>
        <v>0</v>
      </c>
      <c r="I211" s="3">
        <f>SUM(Table39[[#This Row],[RN Hours]], Table39[[#This Row],[RN Admin Hours]], Table39[[#This Row],[RN DON Hours]])</f>
        <v>37.213888888888889</v>
      </c>
      <c r="J211" s="3">
        <f t="shared" si="12"/>
        <v>0</v>
      </c>
      <c r="K211" s="4">
        <f>Table39[[#This Row],[RN Hours Contract (W/ Admin, DON)]]/Table39[[#This Row],[RN Hours (w/ Admin, DON)]]</f>
        <v>0</v>
      </c>
      <c r="L211" s="3">
        <v>26.441666666666666</v>
      </c>
      <c r="M211" s="3">
        <v>0</v>
      </c>
      <c r="N211" s="4">
        <f>Table39[[#This Row],[RN Hours Contract]]/Table39[[#This Row],[RN Hours]]</f>
        <v>0</v>
      </c>
      <c r="O211" s="3">
        <v>5.083333333333333</v>
      </c>
      <c r="P211" s="3">
        <v>0</v>
      </c>
      <c r="Q211" s="4">
        <f>Table39[[#This Row],[RN Admin Hours Contract]]/Table39[[#This Row],[RN Admin Hours]]</f>
        <v>0</v>
      </c>
      <c r="R211" s="3">
        <v>5.6888888888888891</v>
      </c>
      <c r="S211" s="3">
        <v>0</v>
      </c>
      <c r="T211" s="4">
        <f>Table39[[#This Row],[RN DON Hours Contract]]/Table39[[#This Row],[RN DON Hours]]</f>
        <v>0</v>
      </c>
      <c r="U211" s="3">
        <f>SUM(Table39[[#This Row],[LPN Hours]], Table39[[#This Row],[LPN Admin Hours]])</f>
        <v>57.325000000000003</v>
      </c>
      <c r="V211" s="3">
        <f>Table39[[#This Row],[LPN Hours Contract]]+Table39[[#This Row],[LPN Admin Hours Contract]]</f>
        <v>0</v>
      </c>
      <c r="W211" s="4">
        <f t="shared" si="13"/>
        <v>0</v>
      </c>
      <c r="X211" s="3">
        <v>47.788888888888891</v>
      </c>
      <c r="Y211" s="3">
        <v>0</v>
      </c>
      <c r="Z211" s="4">
        <f>Table39[[#This Row],[LPN Hours Contract]]/Table39[[#This Row],[LPN Hours]]</f>
        <v>0</v>
      </c>
      <c r="AA211" s="3">
        <v>9.5361111111111114</v>
      </c>
      <c r="AB211" s="3">
        <v>0</v>
      </c>
      <c r="AC211" s="4">
        <f>Table39[[#This Row],[LPN Admin Hours Contract]]/Table39[[#This Row],[LPN Admin Hours]]</f>
        <v>0</v>
      </c>
      <c r="AD211" s="3">
        <f>SUM(Table39[[#This Row],[CNA Hours]], Table39[[#This Row],[NA in Training Hours]], Table39[[#This Row],[Med Aide/Tech Hours]])</f>
        <v>131.89811111111109</v>
      </c>
      <c r="AE211" s="3">
        <f>SUM(Table39[[#This Row],[CNA Hours Contract]], Table39[[#This Row],[NA in Training Hours Contract]], Table39[[#This Row],[Med Aide/Tech Hours Contract]])</f>
        <v>0</v>
      </c>
      <c r="AF211" s="4">
        <f>Table39[[#This Row],[CNA/NA/Med Aide Contract Hours]]/Table39[[#This Row],[Total CNA, NA in Training, Med Aide/Tech Hours]]</f>
        <v>0</v>
      </c>
      <c r="AG211" s="3">
        <v>114.05644444444444</v>
      </c>
      <c r="AH211" s="3">
        <v>0</v>
      </c>
      <c r="AI211" s="4">
        <f>Table39[[#This Row],[CNA Hours Contract]]/Table39[[#This Row],[CNA Hours]]</f>
        <v>0</v>
      </c>
      <c r="AJ211" s="3">
        <v>0</v>
      </c>
      <c r="AK211" s="3">
        <v>0</v>
      </c>
      <c r="AL211" s="4">
        <v>0</v>
      </c>
      <c r="AM211" s="3">
        <v>17.841666666666665</v>
      </c>
      <c r="AN211" s="3">
        <v>0</v>
      </c>
      <c r="AO211" s="4">
        <f>Table39[[#This Row],[Med Aide/Tech Hours Contract]]/Table39[[#This Row],[Med Aide/Tech Hours]]</f>
        <v>0</v>
      </c>
      <c r="AP211" s="1" t="s">
        <v>209</v>
      </c>
      <c r="AQ211" s="1">
        <v>5</v>
      </c>
    </row>
    <row r="212" spans="1:43" x14ac:dyDescent="0.2">
      <c r="A212" s="1" t="s">
        <v>352</v>
      </c>
      <c r="B212" s="1" t="s">
        <v>564</v>
      </c>
      <c r="C212" s="1" t="s">
        <v>746</v>
      </c>
      <c r="D212" s="1" t="s">
        <v>993</v>
      </c>
      <c r="E212" s="3">
        <v>48.477777777777774</v>
      </c>
      <c r="F212" s="3">
        <f t="shared" si="11"/>
        <v>220.44444444444443</v>
      </c>
      <c r="G212" s="3">
        <f>SUM(Table39[[#This Row],[RN Hours Contract (W/ Admin, DON)]], Table39[[#This Row],[LPN Contract Hours (w/ Admin)]], Table39[[#This Row],[CNA/NA/Med Aide Contract Hours]])</f>
        <v>0</v>
      </c>
      <c r="H212" s="4">
        <f>Table39[[#This Row],[Total Contract Hours]]/Table39[[#This Row],[Total Hours Nurse Staffing]]</f>
        <v>0</v>
      </c>
      <c r="I212" s="3">
        <f>SUM(Table39[[#This Row],[RN Hours]], Table39[[#This Row],[RN Admin Hours]], Table39[[#This Row],[RN DON Hours]])</f>
        <v>42.772222222222226</v>
      </c>
      <c r="J212" s="3">
        <f t="shared" si="12"/>
        <v>0</v>
      </c>
      <c r="K212" s="4">
        <f>Table39[[#This Row],[RN Hours Contract (W/ Admin, DON)]]/Table39[[#This Row],[RN Hours (w/ Admin, DON)]]</f>
        <v>0</v>
      </c>
      <c r="L212" s="3">
        <v>33.305555555555557</v>
      </c>
      <c r="M212" s="3">
        <v>0</v>
      </c>
      <c r="N212" s="4">
        <f>Table39[[#This Row],[RN Hours Contract]]/Table39[[#This Row],[RN Hours]]</f>
        <v>0</v>
      </c>
      <c r="O212" s="3">
        <v>4.4000000000000004</v>
      </c>
      <c r="P212" s="3">
        <v>0</v>
      </c>
      <c r="Q212" s="4">
        <f>Table39[[#This Row],[RN Admin Hours Contract]]/Table39[[#This Row],[RN Admin Hours]]</f>
        <v>0</v>
      </c>
      <c r="R212" s="3">
        <v>5.0666666666666664</v>
      </c>
      <c r="S212" s="3">
        <v>0</v>
      </c>
      <c r="T212" s="4">
        <f>Table39[[#This Row],[RN DON Hours Contract]]/Table39[[#This Row],[RN DON Hours]]</f>
        <v>0</v>
      </c>
      <c r="U212" s="3">
        <f>SUM(Table39[[#This Row],[LPN Hours]], Table39[[#This Row],[LPN Admin Hours]])</f>
        <v>50.524999999999999</v>
      </c>
      <c r="V212" s="3">
        <f>Table39[[#This Row],[LPN Hours Contract]]+Table39[[#This Row],[LPN Admin Hours Contract]]</f>
        <v>0</v>
      </c>
      <c r="W212" s="4">
        <f t="shared" si="13"/>
        <v>0</v>
      </c>
      <c r="X212" s="3">
        <v>50.524999999999999</v>
      </c>
      <c r="Y212" s="3">
        <v>0</v>
      </c>
      <c r="Z212" s="4">
        <f>Table39[[#This Row],[LPN Hours Contract]]/Table39[[#This Row],[LPN Hours]]</f>
        <v>0</v>
      </c>
      <c r="AA212" s="3">
        <v>0</v>
      </c>
      <c r="AB212" s="3">
        <v>0</v>
      </c>
      <c r="AC212" s="4">
        <v>0</v>
      </c>
      <c r="AD212" s="3">
        <f>SUM(Table39[[#This Row],[CNA Hours]], Table39[[#This Row],[NA in Training Hours]], Table39[[#This Row],[Med Aide/Tech Hours]])</f>
        <v>127.14722222222221</v>
      </c>
      <c r="AE212" s="3">
        <f>SUM(Table39[[#This Row],[CNA Hours Contract]], Table39[[#This Row],[NA in Training Hours Contract]], Table39[[#This Row],[Med Aide/Tech Hours Contract]])</f>
        <v>0</v>
      </c>
      <c r="AF212" s="4">
        <f>Table39[[#This Row],[CNA/NA/Med Aide Contract Hours]]/Table39[[#This Row],[Total CNA, NA in Training, Med Aide/Tech Hours]]</f>
        <v>0</v>
      </c>
      <c r="AG212" s="3">
        <v>120.85</v>
      </c>
      <c r="AH212" s="3">
        <v>0</v>
      </c>
      <c r="AI212" s="4">
        <f>Table39[[#This Row],[CNA Hours Contract]]/Table39[[#This Row],[CNA Hours]]</f>
        <v>0</v>
      </c>
      <c r="AJ212" s="3">
        <v>0</v>
      </c>
      <c r="AK212" s="3">
        <v>0</v>
      </c>
      <c r="AL212" s="4">
        <v>0</v>
      </c>
      <c r="AM212" s="3">
        <v>6.2972222222222225</v>
      </c>
      <c r="AN212" s="3">
        <v>0</v>
      </c>
      <c r="AO212" s="4">
        <f>Table39[[#This Row],[Med Aide/Tech Hours Contract]]/Table39[[#This Row],[Med Aide/Tech Hours]]</f>
        <v>0</v>
      </c>
      <c r="AP212" s="1" t="s">
        <v>210</v>
      </c>
      <c r="AQ212" s="1">
        <v>5</v>
      </c>
    </row>
    <row r="213" spans="1:43" x14ac:dyDescent="0.2">
      <c r="A213" s="1" t="s">
        <v>352</v>
      </c>
      <c r="B213" s="1" t="s">
        <v>565</v>
      </c>
      <c r="C213" s="1" t="s">
        <v>819</v>
      </c>
      <c r="D213" s="1" t="s">
        <v>1001</v>
      </c>
      <c r="E213" s="3">
        <v>46.733333333333334</v>
      </c>
      <c r="F213" s="3">
        <f t="shared" si="11"/>
        <v>294.28333333333336</v>
      </c>
      <c r="G213" s="3">
        <f>SUM(Table39[[#This Row],[RN Hours Contract (W/ Admin, DON)]], Table39[[#This Row],[LPN Contract Hours (w/ Admin)]], Table39[[#This Row],[CNA/NA/Med Aide Contract Hours]])</f>
        <v>0</v>
      </c>
      <c r="H213" s="4">
        <f>Table39[[#This Row],[Total Contract Hours]]/Table39[[#This Row],[Total Hours Nurse Staffing]]</f>
        <v>0</v>
      </c>
      <c r="I213" s="3">
        <f>SUM(Table39[[#This Row],[RN Hours]], Table39[[#This Row],[RN Admin Hours]], Table39[[#This Row],[RN DON Hours]])</f>
        <v>40.00277777777778</v>
      </c>
      <c r="J213" s="3">
        <f t="shared" si="12"/>
        <v>0</v>
      </c>
      <c r="K213" s="4">
        <f>Table39[[#This Row],[RN Hours Contract (W/ Admin, DON)]]/Table39[[#This Row],[RN Hours (w/ Admin, DON)]]</f>
        <v>0</v>
      </c>
      <c r="L213" s="3">
        <v>9.5666666666666664</v>
      </c>
      <c r="M213" s="3">
        <v>0</v>
      </c>
      <c r="N213" s="4">
        <f>Table39[[#This Row],[RN Hours Contract]]/Table39[[#This Row],[RN Hours]]</f>
        <v>0</v>
      </c>
      <c r="O213" s="3">
        <v>24.836111111111112</v>
      </c>
      <c r="P213" s="3">
        <v>0</v>
      </c>
      <c r="Q213" s="4">
        <f>Table39[[#This Row],[RN Admin Hours Contract]]/Table39[[#This Row],[RN Admin Hours]]</f>
        <v>0</v>
      </c>
      <c r="R213" s="3">
        <v>5.6</v>
      </c>
      <c r="S213" s="3">
        <v>0</v>
      </c>
      <c r="T213" s="4">
        <f>Table39[[#This Row],[RN DON Hours Contract]]/Table39[[#This Row],[RN DON Hours]]</f>
        <v>0</v>
      </c>
      <c r="U213" s="3">
        <f>SUM(Table39[[#This Row],[LPN Hours]], Table39[[#This Row],[LPN Admin Hours]])</f>
        <v>62.19166666666667</v>
      </c>
      <c r="V213" s="3">
        <f>Table39[[#This Row],[LPN Hours Contract]]+Table39[[#This Row],[LPN Admin Hours Contract]]</f>
        <v>0</v>
      </c>
      <c r="W213" s="4">
        <f t="shared" si="13"/>
        <v>0</v>
      </c>
      <c r="X213" s="3">
        <v>62.19166666666667</v>
      </c>
      <c r="Y213" s="3">
        <v>0</v>
      </c>
      <c r="Z213" s="4">
        <f>Table39[[#This Row],[LPN Hours Contract]]/Table39[[#This Row],[LPN Hours]]</f>
        <v>0</v>
      </c>
      <c r="AA213" s="3">
        <v>0</v>
      </c>
      <c r="AB213" s="3">
        <v>0</v>
      </c>
      <c r="AC213" s="4">
        <v>0</v>
      </c>
      <c r="AD213" s="3">
        <f>SUM(Table39[[#This Row],[CNA Hours]], Table39[[#This Row],[NA in Training Hours]], Table39[[#This Row],[Med Aide/Tech Hours]])</f>
        <v>192.0888888888889</v>
      </c>
      <c r="AE213" s="3">
        <f>SUM(Table39[[#This Row],[CNA Hours Contract]], Table39[[#This Row],[NA in Training Hours Contract]], Table39[[#This Row],[Med Aide/Tech Hours Contract]])</f>
        <v>0</v>
      </c>
      <c r="AF213" s="4">
        <f>Table39[[#This Row],[CNA/NA/Med Aide Contract Hours]]/Table39[[#This Row],[Total CNA, NA in Training, Med Aide/Tech Hours]]</f>
        <v>0</v>
      </c>
      <c r="AG213" s="3">
        <v>191.72222222222223</v>
      </c>
      <c r="AH213" s="3">
        <v>0</v>
      </c>
      <c r="AI213" s="4">
        <f>Table39[[#This Row],[CNA Hours Contract]]/Table39[[#This Row],[CNA Hours]]</f>
        <v>0</v>
      </c>
      <c r="AJ213" s="3">
        <v>0</v>
      </c>
      <c r="AK213" s="3">
        <v>0</v>
      </c>
      <c r="AL213" s="4">
        <v>0</v>
      </c>
      <c r="AM213" s="3">
        <v>0.36666666666666664</v>
      </c>
      <c r="AN213" s="3">
        <v>0</v>
      </c>
      <c r="AO213" s="4">
        <f>Table39[[#This Row],[Med Aide/Tech Hours Contract]]/Table39[[#This Row],[Med Aide/Tech Hours]]</f>
        <v>0</v>
      </c>
      <c r="AP213" s="1" t="s">
        <v>211</v>
      </c>
      <c r="AQ213" s="1">
        <v>5</v>
      </c>
    </row>
    <row r="214" spans="1:43" x14ac:dyDescent="0.2">
      <c r="A214" s="1" t="s">
        <v>352</v>
      </c>
      <c r="B214" s="1" t="s">
        <v>566</v>
      </c>
      <c r="C214" s="1" t="s">
        <v>742</v>
      </c>
      <c r="D214" s="1" t="s">
        <v>971</v>
      </c>
      <c r="E214" s="3">
        <v>60.6</v>
      </c>
      <c r="F214" s="3">
        <f t="shared" si="11"/>
        <v>364.08611111111111</v>
      </c>
      <c r="G214" s="3">
        <f>SUM(Table39[[#This Row],[RN Hours Contract (W/ Admin, DON)]], Table39[[#This Row],[LPN Contract Hours (w/ Admin)]], Table39[[#This Row],[CNA/NA/Med Aide Contract Hours]])</f>
        <v>0</v>
      </c>
      <c r="H214" s="4">
        <f>Table39[[#This Row],[Total Contract Hours]]/Table39[[#This Row],[Total Hours Nurse Staffing]]</f>
        <v>0</v>
      </c>
      <c r="I214" s="3">
        <f>SUM(Table39[[#This Row],[RN Hours]], Table39[[#This Row],[RN Admin Hours]], Table39[[#This Row],[RN DON Hours]])</f>
        <v>87.172222222222217</v>
      </c>
      <c r="J214" s="3">
        <f t="shared" si="12"/>
        <v>0</v>
      </c>
      <c r="K214" s="4">
        <f>Table39[[#This Row],[RN Hours Contract (W/ Admin, DON)]]/Table39[[#This Row],[RN Hours (w/ Admin, DON)]]</f>
        <v>0</v>
      </c>
      <c r="L214" s="3">
        <v>59.875</v>
      </c>
      <c r="M214" s="3">
        <v>0</v>
      </c>
      <c r="N214" s="4">
        <f>Table39[[#This Row],[RN Hours Contract]]/Table39[[#This Row],[RN Hours]]</f>
        <v>0</v>
      </c>
      <c r="O214" s="3">
        <v>21.6</v>
      </c>
      <c r="P214" s="3">
        <v>0</v>
      </c>
      <c r="Q214" s="4">
        <f>Table39[[#This Row],[RN Admin Hours Contract]]/Table39[[#This Row],[RN Admin Hours]]</f>
        <v>0</v>
      </c>
      <c r="R214" s="3">
        <v>5.697222222222222</v>
      </c>
      <c r="S214" s="3">
        <v>0</v>
      </c>
      <c r="T214" s="4">
        <f>Table39[[#This Row],[RN DON Hours Contract]]/Table39[[#This Row],[RN DON Hours]]</f>
        <v>0</v>
      </c>
      <c r="U214" s="3">
        <f>SUM(Table39[[#This Row],[LPN Hours]], Table39[[#This Row],[LPN Admin Hours]])</f>
        <v>52.980555555555554</v>
      </c>
      <c r="V214" s="3">
        <f>Table39[[#This Row],[LPN Hours Contract]]+Table39[[#This Row],[LPN Admin Hours Contract]]</f>
        <v>0</v>
      </c>
      <c r="W214" s="4">
        <f t="shared" si="13"/>
        <v>0</v>
      </c>
      <c r="X214" s="3">
        <v>52.980555555555554</v>
      </c>
      <c r="Y214" s="3">
        <v>0</v>
      </c>
      <c r="Z214" s="4">
        <f>Table39[[#This Row],[LPN Hours Contract]]/Table39[[#This Row],[LPN Hours]]</f>
        <v>0</v>
      </c>
      <c r="AA214" s="3">
        <v>0</v>
      </c>
      <c r="AB214" s="3">
        <v>0</v>
      </c>
      <c r="AC214" s="4">
        <v>0</v>
      </c>
      <c r="AD214" s="3">
        <f>SUM(Table39[[#This Row],[CNA Hours]], Table39[[#This Row],[NA in Training Hours]], Table39[[#This Row],[Med Aide/Tech Hours]])</f>
        <v>223.93333333333334</v>
      </c>
      <c r="AE214" s="3">
        <f>SUM(Table39[[#This Row],[CNA Hours Contract]], Table39[[#This Row],[NA in Training Hours Contract]], Table39[[#This Row],[Med Aide/Tech Hours Contract]])</f>
        <v>0</v>
      </c>
      <c r="AF214" s="4">
        <f>Table39[[#This Row],[CNA/NA/Med Aide Contract Hours]]/Table39[[#This Row],[Total CNA, NA in Training, Med Aide/Tech Hours]]</f>
        <v>0</v>
      </c>
      <c r="AG214" s="3">
        <v>208.46111111111111</v>
      </c>
      <c r="AH214" s="3">
        <v>0</v>
      </c>
      <c r="AI214" s="4">
        <f>Table39[[#This Row],[CNA Hours Contract]]/Table39[[#This Row],[CNA Hours]]</f>
        <v>0</v>
      </c>
      <c r="AJ214" s="3">
        <v>0</v>
      </c>
      <c r="AK214" s="3">
        <v>0</v>
      </c>
      <c r="AL214" s="4">
        <v>0</v>
      </c>
      <c r="AM214" s="3">
        <v>15.472222222222221</v>
      </c>
      <c r="AN214" s="3">
        <v>0</v>
      </c>
      <c r="AO214" s="4">
        <f>Table39[[#This Row],[Med Aide/Tech Hours Contract]]/Table39[[#This Row],[Med Aide/Tech Hours]]</f>
        <v>0</v>
      </c>
      <c r="AP214" s="1" t="s">
        <v>212</v>
      </c>
      <c r="AQ214" s="1">
        <v>5</v>
      </c>
    </row>
    <row r="215" spans="1:43" x14ac:dyDescent="0.2">
      <c r="A215" s="1" t="s">
        <v>352</v>
      </c>
      <c r="B215" s="1" t="s">
        <v>567</v>
      </c>
      <c r="C215" s="1" t="s">
        <v>874</v>
      </c>
      <c r="D215" s="1" t="s">
        <v>984</v>
      </c>
      <c r="E215" s="3">
        <v>54.022222222222226</v>
      </c>
      <c r="F215" s="3">
        <f t="shared" si="11"/>
        <v>229.0781111111111</v>
      </c>
      <c r="G215" s="3">
        <f>SUM(Table39[[#This Row],[RN Hours Contract (W/ Admin, DON)]], Table39[[#This Row],[LPN Contract Hours (w/ Admin)]], Table39[[#This Row],[CNA/NA/Med Aide Contract Hours]])</f>
        <v>7.3444444444444441</v>
      </c>
      <c r="H215" s="4">
        <f>Table39[[#This Row],[Total Contract Hours]]/Table39[[#This Row],[Total Hours Nurse Staffing]]</f>
        <v>3.2060873947411438E-2</v>
      </c>
      <c r="I215" s="3">
        <f>SUM(Table39[[#This Row],[RN Hours]], Table39[[#This Row],[RN Admin Hours]], Table39[[#This Row],[RN DON Hours]])</f>
        <v>45.272555555555563</v>
      </c>
      <c r="J215" s="3">
        <f t="shared" si="12"/>
        <v>1.3222222222222222</v>
      </c>
      <c r="K215" s="4">
        <f>Table39[[#This Row],[RN Hours Contract (W/ Admin, DON)]]/Table39[[#This Row],[RN Hours (w/ Admin, DON)]]</f>
        <v>2.920582251204433E-2</v>
      </c>
      <c r="L215" s="3">
        <v>35.028111111111116</v>
      </c>
      <c r="M215" s="3">
        <v>1.3222222222222222</v>
      </c>
      <c r="N215" s="4">
        <f>Table39[[#This Row],[RN Hours Contract]]/Table39[[#This Row],[RN Hours]]</f>
        <v>3.7747459976590222E-2</v>
      </c>
      <c r="O215" s="3">
        <v>5.4222222222222225</v>
      </c>
      <c r="P215" s="3">
        <v>0</v>
      </c>
      <c r="Q215" s="4">
        <f>Table39[[#This Row],[RN Admin Hours Contract]]/Table39[[#This Row],[RN Admin Hours]]</f>
        <v>0</v>
      </c>
      <c r="R215" s="3">
        <v>4.822222222222222</v>
      </c>
      <c r="S215" s="3">
        <v>0</v>
      </c>
      <c r="T215" s="4">
        <f>Table39[[#This Row],[RN DON Hours Contract]]/Table39[[#This Row],[RN DON Hours]]</f>
        <v>0</v>
      </c>
      <c r="U215" s="3">
        <f>SUM(Table39[[#This Row],[LPN Hours]], Table39[[#This Row],[LPN Admin Hours]])</f>
        <v>51.552777777777777</v>
      </c>
      <c r="V215" s="3">
        <f>Table39[[#This Row],[LPN Hours Contract]]+Table39[[#This Row],[LPN Admin Hours Contract]]</f>
        <v>0.72777777777777775</v>
      </c>
      <c r="W215" s="4">
        <f t="shared" si="13"/>
        <v>1.411713993210841E-2</v>
      </c>
      <c r="X215" s="3">
        <v>51.552777777777777</v>
      </c>
      <c r="Y215" s="3">
        <v>0.72777777777777775</v>
      </c>
      <c r="Z215" s="4">
        <f>Table39[[#This Row],[LPN Hours Contract]]/Table39[[#This Row],[LPN Hours]]</f>
        <v>1.411713993210841E-2</v>
      </c>
      <c r="AA215" s="3">
        <v>0</v>
      </c>
      <c r="AB215" s="3">
        <v>0</v>
      </c>
      <c r="AC215" s="4">
        <v>0</v>
      </c>
      <c r="AD215" s="3">
        <f>SUM(Table39[[#This Row],[CNA Hours]], Table39[[#This Row],[NA in Training Hours]], Table39[[#This Row],[Med Aide/Tech Hours]])</f>
        <v>132.25277777777777</v>
      </c>
      <c r="AE215" s="3">
        <f>SUM(Table39[[#This Row],[CNA Hours Contract]], Table39[[#This Row],[NA in Training Hours Contract]], Table39[[#This Row],[Med Aide/Tech Hours Contract]])</f>
        <v>5.2944444444444443</v>
      </c>
      <c r="AF215" s="4">
        <f>Table39[[#This Row],[CNA/NA/Med Aide Contract Hours]]/Table39[[#This Row],[Total CNA, NA in Training, Med Aide/Tech Hours]]</f>
        <v>4.0032765537375822E-2</v>
      </c>
      <c r="AG215" s="3">
        <v>121.85833333333333</v>
      </c>
      <c r="AH215" s="3">
        <v>5.2944444444444443</v>
      </c>
      <c r="AI215" s="4">
        <f>Table39[[#This Row],[CNA Hours Contract]]/Table39[[#This Row],[CNA Hours]]</f>
        <v>4.3447536985114769E-2</v>
      </c>
      <c r="AJ215" s="3">
        <v>1.2833333333333334</v>
      </c>
      <c r="AK215" s="3">
        <v>0</v>
      </c>
      <c r="AL215" s="4">
        <f>Table39[[#This Row],[NA in Training Hours Contract]]/Table39[[#This Row],[NA in Training Hours]]</f>
        <v>0</v>
      </c>
      <c r="AM215" s="3">
        <v>9.1111111111111107</v>
      </c>
      <c r="AN215" s="3">
        <v>0</v>
      </c>
      <c r="AO215" s="4">
        <f>Table39[[#This Row],[Med Aide/Tech Hours Contract]]/Table39[[#This Row],[Med Aide/Tech Hours]]</f>
        <v>0</v>
      </c>
      <c r="AP215" s="1" t="s">
        <v>213</v>
      </c>
      <c r="AQ215" s="1">
        <v>5</v>
      </c>
    </row>
    <row r="216" spans="1:43" x14ac:dyDescent="0.2">
      <c r="A216" s="1" t="s">
        <v>352</v>
      </c>
      <c r="B216" s="1" t="s">
        <v>568</v>
      </c>
      <c r="C216" s="1" t="s">
        <v>875</v>
      </c>
      <c r="D216" s="1" t="s">
        <v>1021</v>
      </c>
      <c r="E216" s="3">
        <v>43.166666666666664</v>
      </c>
      <c r="F216" s="3">
        <f t="shared" si="11"/>
        <v>187.76455555555555</v>
      </c>
      <c r="G216" s="3">
        <f>SUM(Table39[[#This Row],[RN Hours Contract (W/ Admin, DON)]], Table39[[#This Row],[LPN Contract Hours (w/ Admin)]], Table39[[#This Row],[CNA/NA/Med Aide Contract Hours]])</f>
        <v>0</v>
      </c>
      <c r="H216" s="4">
        <f>Table39[[#This Row],[Total Contract Hours]]/Table39[[#This Row],[Total Hours Nurse Staffing]]</f>
        <v>0</v>
      </c>
      <c r="I216" s="3">
        <f>SUM(Table39[[#This Row],[RN Hours]], Table39[[#This Row],[RN Admin Hours]], Table39[[#This Row],[RN DON Hours]])</f>
        <v>36.959777777777781</v>
      </c>
      <c r="J216" s="3">
        <f t="shared" si="12"/>
        <v>0</v>
      </c>
      <c r="K216" s="4">
        <f>Table39[[#This Row],[RN Hours Contract (W/ Admin, DON)]]/Table39[[#This Row],[RN Hours (w/ Admin, DON)]]</f>
        <v>0</v>
      </c>
      <c r="L216" s="3">
        <v>29.426444444444446</v>
      </c>
      <c r="M216" s="3">
        <v>0</v>
      </c>
      <c r="N216" s="4">
        <f>Table39[[#This Row],[RN Hours Contract]]/Table39[[#This Row],[RN Hours]]</f>
        <v>0</v>
      </c>
      <c r="O216" s="3">
        <v>1.8444444444444446</v>
      </c>
      <c r="P216" s="3">
        <v>0</v>
      </c>
      <c r="Q216" s="4">
        <f>Table39[[#This Row],[RN Admin Hours Contract]]/Table39[[#This Row],[RN Admin Hours]]</f>
        <v>0</v>
      </c>
      <c r="R216" s="3">
        <v>5.6888888888888891</v>
      </c>
      <c r="S216" s="3">
        <v>0</v>
      </c>
      <c r="T216" s="4">
        <f>Table39[[#This Row],[RN DON Hours Contract]]/Table39[[#This Row],[RN DON Hours]]</f>
        <v>0</v>
      </c>
      <c r="U216" s="3">
        <f>SUM(Table39[[#This Row],[LPN Hours]], Table39[[#This Row],[LPN Admin Hours]])</f>
        <v>20.558666666666667</v>
      </c>
      <c r="V216" s="3">
        <f>Table39[[#This Row],[LPN Hours Contract]]+Table39[[#This Row],[LPN Admin Hours Contract]]</f>
        <v>0</v>
      </c>
      <c r="W216" s="4">
        <f t="shared" si="13"/>
        <v>0</v>
      </c>
      <c r="X216" s="3">
        <v>20.000333333333334</v>
      </c>
      <c r="Y216" s="3">
        <v>0</v>
      </c>
      <c r="Z216" s="4">
        <f>Table39[[#This Row],[LPN Hours Contract]]/Table39[[#This Row],[LPN Hours]]</f>
        <v>0</v>
      </c>
      <c r="AA216" s="3">
        <v>0.55833333333333335</v>
      </c>
      <c r="AB216" s="3">
        <v>0</v>
      </c>
      <c r="AC216" s="4">
        <f>Table39[[#This Row],[LPN Admin Hours Contract]]/Table39[[#This Row],[LPN Admin Hours]]</f>
        <v>0</v>
      </c>
      <c r="AD216" s="3">
        <f>SUM(Table39[[#This Row],[CNA Hours]], Table39[[#This Row],[NA in Training Hours]], Table39[[#This Row],[Med Aide/Tech Hours]])</f>
        <v>130.24611111111111</v>
      </c>
      <c r="AE216" s="3">
        <f>SUM(Table39[[#This Row],[CNA Hours Contract]], Table39[[#This Row],[NA in Training Hours Contract]], Table39[[#This Row],[Med Aide/Tech Hours Contract]])</f>
        <v>0</v>
      </c>
      <c r="AF216" s="4">
        <f>Table39[[#This Row],[CNA/NA/Med Aide Contract Hours]]/Table39[[#This Row],[Total CNA, NA in Training, Med Aide/Tech Hours]]</f>
        <v>0</v>
      </c>
      <c r="AG216" s="3">
        <v>130.24611111111111</v>
      </c>
      <c r="AH216" s="3">
        <v>0</v>
      </c>
      <c r="AI216" s="4">
        <f>Table39[[#This Row],[CNA Hours Contract]]/Table39[[#This Row],[CNA Hours]]</f>
        <v>0</v>
      </c>
      <c r="AJ216" s="3">
        <v>0</v>
      </c>
      <c r="AK216" s="3">
        <v>0</v>
      </c>
      <c r="AL216" s="4">
        <v>0</v>
      </c>
      <c r="AM216" s="3">
        <v>0</v>
      </c>
      <c r="AN216" s="3">
        <v>0</v>
      </c>
      <c r="AO216" s="4">
        <v>0</v>
      </c>
      <c r="AP216" s="1" t="s">
        <v>214</v>
      </c>
      <c r="AQ216" s="1">
        <v>5</v>
      </c>
    </row>
    <row r="217" spans="1:43" x14ac:dyDescent="0.2">
      <c r="A217" s="1" t="s">
        <v>352</v>
      </c>
      <c r="B217" s="1" t="s">
        <v>569</v>
      </c>
      <c r="C217" s="1" t="s">
        <v>745</v>
      </c>
      <c r="D217" s="1" t="s">
        <v>973</v>
      </c>
      <c r="E217" s="3">
        <v>115.92222222222222</v>
      </c>
      <c r="F217" s="3">
        <f t="shared" si="11"/>
        <v>604.18222222222221</v>
      </c>
      <c r="G217" s="3">
        <f>SUM(Table39[[#This Row],[RN Hours Contract (W/ Admin, DON)]], Table39[[#This Row],[LPN Contract Hours (w/ Admin)]], Table39[[#This Row],[CNA/NA/Med Aide Contract Hours]])</f>
        <v>0</v>
      </c>
      <c r="H217" s="4">
        <f>Table39[[#This Row],[Total Contract Hours]]/Table39[[#This Row],[Total Hours Nurse Staffing]]</f>
        <v>0</v>
      </c>
      <c r="I217" s="3">
        <f>SUM(Table39[[#This Row],[RN Hours]], Table39[[#This Row],[RN Admin Hours]], Table39[[#This Row],[RN DON Hours]])</f>
        <v>116.15277777777779</v>
      </c>
      <c r="J217" s="3">
        <f t="shared" si="12"/>
        <v>0</v>
      </c>
      <c r="K217" s="4">
        <f>Table39[[#This Row],[RN Hours Contract (W/ Admin, DON)]]/Table39[[#This Row],[RN Hours (w/ Admin, DON)]]</f>
        <v>0</v>
      </c>
      <c r="L217" s="3">
        <v>74.355555555555554</v>
      </c>
      <c r="M217" s="3">
        <v>0</v>
      </c>
      <c r="N217" s="4">
        <f>Table39[[#This Row],[RN Hours Contract]]/Table39[[#This Row],[RN Hours]]</f>
        <v>0</v>
      </c>
      <c r="O217" s="3">
        <v>36.880555555555553</v>
      </c>
      <c r="P217" s="3">
        <v>0</v>
      </c>
      <c r="Q217" s="4">
        <f>Table39[[#This Row],[RN Admin Hours Contract]]/Table39[[#This Row],[RN Admin Hours]]</f>
        <v>0</v>
      </c>
      <c r="R217" s="3">
        <v>4.916666666666667</v>
      </c>
      <c r="S217" s="3">
        <v>0</v>
      </c>
      <c r="T217" s="4">
        <f>Table39[[#This Row],[RN DON Hours Contract]]/Table39[[#This Row],[RN DON Hours]]</f>
        <v>0</v>
      </c>
      <c r="U217" s="3">
        <f>SUM(Table39[[#This Row],[LPN Hours]], Table39[[#This Row],[LPN Admin Hours]])</f>
        <v>117.964</v>
      </c>
      <c r="V217" s="3">
        <f>Table39[[#This Row],[LPN Hours Contract]]+Table39[[#This Row],[LPN Admin Hours Contract]]</f>
        <v>0</v>
      </c>
      <c r="W217" s="4">
        <f t="shared" si="13"/>
        <v>0</v>
      </c>
      <c r="X217" s="3">
        <v>110.93344444444445</v>
      </c>
      <c r="Y217" s="3">
        <v>0</v>
      </c>
      <c r="Z217" s="4">
        <f>Table39[[#This Row],[LPN Hours Contract]]/Table39[[#This Row],[LPN Hours]]</f>
        <v>0</v>
      </c>
      <c r="AA217" s="3">
        <v>7.0305555555555559</v>
      </c>
      <c r="AB217" s="3">
        <v>0</v>
      </c>
      <c r="AC217" s="4">
        <f>Table39[[#This Row],[LPN Admin Hours Contract]]/Table39[[#This Row],[LPN Admin Hours]]</f>
        <v>0</v>
      </c>
      <c r="AD217" s="3">
        <f>SUM(Table39[[#This Row],[CNA Hours]], Table39[[#This Row],[NA in Training Hours]], Table39[[#This Row],[Med Aide/Tech Hours]])</f>
        <v>370.06544444444444</v>
      </c>
      <c r="AE217" s="3">
        <f>SUM(Table39[[#This Row],[CNA Hours Contract]], Table39[[#This Row],[NA in Training Hours Contract]], Table39[[#This Row],[Med Aide/Tech Hours Contract]])</f>
        <v>0</v>
      </c>
      <c r="AF217" s="4">
        <f>Table39[[#This Row],[CNA/NA/Med Aide Contract Hours]]/Table39[[#This Row],[Total CNA, NA in Training, Med Aide/Tech Hours]]</f>
        <v>0</v>
      </c>
      <c r="AG217" s="3">
        <v>370.06544444444444</v>
      </c>
      <c r="AH217" s="3">
        <v>0</v>
      </c>
      <c r="AI217" s="4">
        <f>Table39[[#This Row],[CNA Hours Contract]]/Table39[[#This Row],[CNA Hours]]</f>
        <v>0</v>
      </c>
      <c r="AJ217" s="3">
        <v>0</v>
      </c>
      <c r="AK217" s="3">
        <v>0</v>
      </c>
      <c r="AL217" s="4">
        <v>0</v>
      </c>
      <c r="AM217" s="3">
        <v>0</v>
      </c>
      <c r="AN217" s="3">
        <v>0</v>
      </c>
      <c r="AO217" s="4">
        <v>0</v>
      </c>
      <c r="AP217" s="1" t="s">
        <v>215</v>
      </c>
      <c r="AQ217" s="1">
        <v>5</v>
      </c>
    </row>
    <row r="218" spans="1:43" x14ac:dyDescent="0.2">
      <c r="A218" s="1" t="s">
        <v>352</v>
      </c>
      <c r="B218" s="1" t="s">
        <v>570</v>
      </c>
      <c r="C218" s="1" t="s">
        <v>876</v>
      </c>
      <c r="D218" s="1" t="s">
        <v>1012</v>
      </c>
      <c r="E218" s="3">
        <v>62.022222222222226</v>
      </c>
      <c r="F218" s="3">
        <f t="shared" si="11"/>
        <v>363.56666666666666</v>
      </c>
      <c r="G218" s="3">
        <f>SUM(Table39[[#This Row],[RN Hours Contract (W/ Admin, DON)]], Table39[[#This Row],[LPN Contract Hours (w/ Admin)]], Table39[[#This Row],[CNA/NA/Med Aide Contract Hours]])</f>
        <v>0</v>
      </c>
      <c r="H218" s="4">
        <f>Table39[[#This Row],[Total Contract Hours]]/Table39[[#This Row],[Total Hours Nurse Staffing]]</f>
        <v>0</v>
      </c>
      <c r="I218" s="3">
        <f>SUM(Table39[[#This Row],[RN Hours]], Table39[[#This Row],[RN Admin Hours]], Table39[[#This Row],[RN DON Hours]])</f>
        <v>61.55</v>
      </c>
      <c r="J218" s="3">
        <f t="shared" si="12"/>
        <v>0</v>
      </c>
      <c r="K218" s="4">
        <f>Table39[[#This Row],[RN Hours Contract (W/ Admin, DON)]]/Table39[[#This Row],[RN Hours (w/ Admin, DON)]]</f>
        <v>0</v>
      </c>
      <c r="L218" s="3">
        <v>39.641666666666666</v>
      </c>
      <c r="M218" s="3">
        <v>0</v>
      </c>
      <c r="N218" s="4">
        <f>Table39[[#This Row],[RN Hours Contract]]/Table39[[#This Row],[RN Hours]]</f>
        <v>0</v>
      </c>
      <c r="O218" s="3">
        <v>17.241666666666667</v>
      </c>
      <c r="P218" s="3">
        <v>0</v>
      </c>
      <c r="Q218" s="4">
        <f>Table39[[#This Row],[RN Admin Hours Contract]]/Table39[[#This Row],[RN Admin Hours]]</f>
        <v>0</v>
      </c>
      <c r="R218" s="3">
        <v>4.666666666666667</v>
      </c>
      <c r="S218" s="3">
        <v>0</v>
      </c>
      <c r="T218" s="4">
        <f>Table39[[#This Row],[RN DON Hours Contract]]/Table39[[#This Row],[RN DON Hours]]</f>
        <v>0</v>
      </c>
      <c r="U218" s="3">
        <f>SUM(Table39[[#This Row],[LPN Hours]], Table39[[#This Row],[LPN Admin Hours]])</f>
        <v>60.761111111111113</v>
      </c>
      <c r="V218" s="3">
        <f>Table39[[#This Row],[LPN Hours Contract]]+Table39[[#This Row],[LPN Admin Hours Contract]]</f>
        <v>0</v>
      </c>
      <c r="W218" s="4">
        <f t="shared" si="13"/>
        <v>0</v>
      </c>
      <c r="X218" s="3">
        <v>60.761111111111113</v>
      </c>
      <c r="Y218" s="3">
        <v>0</v>
      </c>
      <c r="Z218" s="4">
        <f>Table39[[#This Row],[LPN Hours Contract]]/Table39[[#This Row],[LPN Hours]]</f>
        <v>0</v>
      </c>
      <c r="AA218" s="3">
        <v>0</v>
      </c>
      <c r="AB218" s="3">
        <v>0</v>
      </c>
      <c r="AC218" s="4">
        <v>0</v>
      </c>
      <c r="AD218" s="3">
        <f>SUM(Table39[[#This Row],[CNA Hours]], Table39[[#This Row],[NA in Training Hours]], Table39[[#This Row],[Med Aide/Tech Hours]])</f>
        <v>241.25555555555556</v>
      </c>
      <c r="AE218" s="3">
        <f>SUM(Table39[[#This Row],[CNA Hours Contract]], Table39[[#This Row],[NA in Training Hours Contract]], Table39[[#This Row],[Med Aide/Tech Hours Contract]])</f>
        <v>0</v>
      </c>
      <c r="AF218" s="4">
        <f>Table39[[#This Row],[CNA/NA/Med Aide Contract Hours]]/Table39[[#This Row],[Total CNA, NA in Training, Med Aide/Tech Hours]]</f>
        <v>0</v>
      </c>
      <c r="AG218" s="3">
        <v>216.39444444444445</v>
      </c>
      <c r="AH218" s="3">
        <v>0</v>
      </c>
      <c r="AI218" s="4">
        <f>Table39[[#This Row],[CNA Hours Contract]]/Table39[[#This Row],[CNA Hours]]</f>
        <v>0</v>
      </c>
      <c r="AJ218" s="3">
        <v>0</v>
      </c>
      <c r="AK218" s="3">
        <v>0</v>
      </c>
      <c r="AL218" s="4">
        <v>0</v>
      </c>
      <c r="AM218" s="3">
        <v>24.861111111111111</v>
      </c>
      <c r="AN218" s="3">
        <v>0</v>
      </c>
      <c r="AO218" s="4">
        <f>Table39[[#This Row],[Med Aide/Tech Hours Contract]]/Table39[[#This Row],[Med Aide/Tech Hours]]</f>
        <v>0</v>
      </c>
      <c r="AP218" s="1" t="s">
        <v>216</v>
      </c>
      <c r="AQ218" s="1">
        <v>5</v>
      </c>
    </row>
    <row r="219" spans="1:43" x14ac:dyDescent="0.2">
      <c r="A219" s="1" t="s">
        <v>352</v>
      </c>
      <c r="B219" s="1" t="s">
        <v>571</v>
      </c>
      <c r="C219" s="1" t="s">
        <v>877</v>
      </c>
      <c r="D219" s="1" t="s">
        <v>1013</v>
      </c>
      <c r="E219" s="3">
        <v>37.888888888888886</v>
      </c>
      <c r="F219" s="3">
        <f t="shared" si="11"/>
        <v>175.4361111111111</v>
      </c>
      <c r="G219" s="3">
        <f>SUM(Table39[[#This Row],[RN Hours Contract (W/ Admin, DON)]], Table39[[#This Row],[LPN Contract Hours (w/ Admin)]], Table39[[#This Row],[CNA/NA/Med Aide Contract Hours]])</f>
        <v>0</v>
      </c>
      <c r="H219" s="4">
        <f>Table39[[#This Row],[Total Contract Hours]]/Table39[[#This Row],[Total Hours Nurse Staffing]]</f>
        <v>0</v>
      </c>
      <c r="I219" s="3">
        <f>SUM(Table39[[#This Row],[RN Hours]], Table39[[#This Row],[RN Admin Hours]], Table39[[#This Row],[RN DON Hours]])</f>
        <v>38.99722222222222</v>
      </c>
      <c r="J219" s="3">
        <f t="shared" si="12"/>
        <v>0</v>
      </c>
      <c r="K219" s="4">
        <f>Table39[[#This Row],[RN Hours Contract (W/ Admin, DON)]]/Table39[[#This Row],[RN Hours (w/ Admin, DON)]]</f>
        <v>0</v>
      </c>
      <c r="L219" s="3">
        <v>30.002777777777776</v>
      </c>
      <c r="M219" s="3">
        <v>0</v>
      </c>
      <c r="N219" s="4">
        <f>Table39[[#This Row],[RN Hours Contract]]/Table39[[#This Row],[RN Hours]]</f>
        <v>0</v>
      </c>
      <c r="O219" s="3">
        <v>1.1111111111111112</v>
      </c>
      <c r="P219" s="3">
        <v>0</v>
      </c>
      <c r="Q219" s="4">
        <f>Table39[[#This Row],[RN Admin Hours Contract]]/Table39[[#This Row],[RN Admin Hours]]</f>
        <v>0</v>
      </c>
      <c r="R219" s="3">
        <v>7.8833333333333337</v>
      </c>
      <c r="S219" s="3">
        <v>0</v>
      </c>
      <c r="T219" s="4">
        <f>Table39[[#This Row],[RN DON Hours Contract]]/Table39[[#This Row],[RN DON Hours]]</f>
        <v>0</v>
      </c>
      <c r="U219" s="3">
        <f>SUM(Table39[[#This Row],[LPN Hours]], Table39[[#This Row],[LPN Admin Hours]])</f>
        <v>28.669444444444444</v>
      </c>
      <c r="V219" s="3">
        <f>Table39[[#This Row],[LPN Hours Contract]]+Table39[[#This Row],[LPN Admin Hours Contract]]</f>
        <v>0</v>
      </c>
      <c r="W219" s="4">
        <f t="shared" si="13"/>
        <v>0</v>
      </c>
      <c r="X219" s="3">
        <v>28.669444444444444</v>
      </c>
      <c r="Y219" s="3">
        <v>0</v>
      </c>
      <c r="Z219" s="4">
        <f>Table39[[#This Row],[LPN Hours Contract]]/Table39[[#This Row],[LPN Hours]]</f>
        <v>0</v>
      </c>
      <c r="AA219" s="3">
        <v>0</v>
      </c>
      <c r="AB219" s="3">
        <v>0</v>
      </c>
      <c r="AC219" s="4">
        <v>0</v>
      </c>
      <c r="AD219" s="3">
        <f>SUM(Table39[[#This Row],[CNA Hours]], Table39[[#This Row],[NA in Training Hours]], Table39[[#This Row],[Med Aide/Tech Hours]])</f>
        <v>107.76944444444445</v>
      </c>
      <c r="AE219" s="3">
        <f>SUM(Table39[[#This Row],[CNA Hours Contract]], Table39[[#This Row],[NA in Training Hours Contract]], Table39[[#This Row],[Med Aide/Tech Hours Contract]])</f>
        <v>0</v>
      </c>
      <c r="AF219" s="4">
        <f>Table39[[#This Row],[CNA/NA/Med Aide Contract Hours]]/Table39[[#This Row],[Total CNA, NA in Training, Med Aide/Tech Hours]]</f>
        <v>0</v>
      </c>
      <c r="AG219" s="3">
        <v>107.76944444444445</v>
      </c>
      <c r="AH219" s="3">
        <v>0</v>
      </c>
      <c r="AI219" s="4">
        <f>Table39[[#This Row],[CNA Hours Contract]]/Table39[[#This Row],[CNA Hours]]</f>
        <v>0</v>
      </c>
      <c r="AJ219" s="3">
        <v>0</v>
      </c>
      <c r="AK219" s="3">
        <v>0</v>
      </c>
      <c r="AL219" s="4">
        <v>0</v>
      </c>
      <c r="AM219" s="3">
        <v>0</v>
      </c>
      <c r="AN219" s="3">
        <v>0</v>
      </c>
      <c r="AO219" s="4">
        <v>0</v>
      </c>
      <c r="AP219" s="1" t="s">
        <v>217</v>
      </c>
      <c r="AQ219" s="1">
        <v>5</v>
      </c>
    </row>
    <row r="220" spans="1:43" x14ac:dyDescent="0.2">
      <c r="A220" s="1" t="s">
        <v>352</v>
      </c>
      <c r="B220" s="1" t="s">
        <v>572</v>
      </c>
      <c r="C220" s="1" t="s">
        <v>705</v>
      </c>
      <c r="D220" s="1" t="s">
        <v>945</v>
      </c>
      <c r="E220" s="3">
        <v>34.277777777777779</v>
      </c>
      <c r="F220" s="3">
        <f t="shared" si="11"/>
        <v>144.03344444444446</v>
      </c>
      <c r="G220" s="3">
        <f>SUM(Table39[[#This Row],[RN Hours Contract (W/ Admin, DON)]], Table39[[#This Row],[LPN Contract Hours (w/ Admin)]], Table39[[#This Row],[CNA/NA/Med Aide Contract Hours]])</f>
        <v>0</v>
      </c>
      <c r="H220" s="4">
        <f>Table39[[#This Row],[Total Contract Hours]]/Table39[[#This Row],[Total Hours Nurse Staffing]]</f>
        <v>0</v>
      </c>
      <c r="I220" s="3">
        <f>SUM(Table39[[#This Row],[RN Hours]], Table39[[#This Row],[RN Admin Hours]], Table39[[#This Row],[RN DON Hours]])</f>
        <v>41.369000000000007</v>
      </c>
      <c r="J220" s="3">
        <f t="shared" si="12"/>
        <v>0</v>
      </c>
      <c r="K220" s="4">
        <f>Table39[[#This Row],[RN Hours Contract (W/ Admin, DON)]]/Table39[[#This Row],[RN Hours (w/ Admin, DON)]]</f>
        <v>0</v>
      </c>
      <c r="L220" s="3">
        <v>30.431555555555558</v>
      </c>
      <c r="M220" s="3">
        <v>0</v>
      </c>
      <c r="N220" s="4">
        <f>Table39[[#This Row],[RN Hours Contract]]/Table39[[#This Row],[RN Hours]]</f>
        <v>0</v>
      </c>
      <c r="O220" s="3">
        <v>5.3374444444444453</v>
      </c>
      <c r="P220" s="3">
        <v>0</v>
      </c>
      <c r="Q220" s="4">
        <f>Table39[[#This Row],[RN Admin Hours Contract]]/Table39[[#This Row],[RN Admin Hours]]</f>
        <v>0</v>
      </c>
      <c r="R220" s="3">
        <v>5.6</v>
      </c>
      <c r="S220" s="3">
        <v>0</v>
      </c>
      <c r="T220" s="4">
        <f>Table39[[#This Row],[RN DON Hours Contract]]/Table39[[#This Row],[RN DON Hours]]</f>
        <v>0</v>
      </c>
      <c r="U220" s="3">
        <f>SUM(Table39[[#This Row],[LPN Hours]], Table39[[#This Row],[LPN Admin Hours]])</f>
        <v>21.665333333333333</v>
      </c>
      <c r="V220" s="3">
        <f>Table39[[#This Row],[LPN Hours Contract]]+Table39[[#This Row],[LPN Admin Hours Contract]]</f>
        <v>0</v>
      </c>
      <c r="W220" s="4">
        <f t="shared" si="13"/>
        <v>0</v>
      </c>
      <c r="X220" s="3">
        <v>21.665333333333333</v>
      </c>
      <c r="Y220" s="3">
        <v>0</v>
      </c>
      <c r="Z220" s="4">
        <f>Table39[[#This Row],[LPN Hours Contract]]/Table39[[#This Row],[LPN Hours]]</f>
        <v>0</v>
      </c>
      <c r="AA220" s="3">
        <v>0</v>
      </c>
      <c r="AB220" s="3">
        <v>0</v>
      </c>
      <c r="AC220" s="4">
        <v>0</v>
      </c>
      <c r="AD220" s="3">
        <f>SUM(Table39[[#This Row],[CNA Hours]], Table39[[#This Row],[NA in Training Hours]], Table39[[#This Row],[Med Aide/Tech Hours]])</f>
        <v>80.999111111111105</v>
      </c>
      <c r="AE220" s="3">
        <f>SUM(Table39[[#This Row],[CNA Hours Contract]], Table39[[#This Row],[NA in Training Hours Contract]], Table39[[#This Row],[Med Aide/Tech Hours Contract]])</f>
        <v>0</v>
      </c>
      <c r="AF220" s="4">
        <f>Table39[[#This Row],[CNA/NA/Med Aide Contract Hours]]/Table39[[#This Row],[Total CNA, NA in Training, Med Aide/Tech Hours]]</f>
        <v>0</v>
      </c>
      <c r="AG220" s="3">
        <v>73.892444444444436</v>
      </c>
      <c r="AH220" s="3">
        <v>0</v>
      </c>
      <c r="AI220" s="4">
        <f>Table39[[#This Row],[CNA Hours Contract]]/Table39[[#This Row],[CNA Hours]]</f>
        <v>0</v>
      </c>
      <c r="AJ220" s="3">
        <v>0</v>
      </c>
      <c r="AK220" s="3">
        <v>0</v>
      </c>
      <c r="AL220" s="4">
        <v>0</v>
      </c>
      <c r="AM220" s="3">
        <v>7.1066666666666682</v>
      </c>
      <c r="AN220" s="3">
        <v>0</v>
      </c>
      <c r="AO220" s="4">
        <f>Table39[[#This Row],[Med Aide/Tech Hours Contract]]/Table39[[#This Row],[Med Aide/Tech Hours]]</f>
        <v>0</v>
      </c>
      <c r="AP220" s="1" t="s">
        <v>218</v>
      </c>
      <c r="AQ220" s="1">
        <v>5</v>
      </c>
    </row>
    <row r="221" spans="1:43" x14ac:dyDescent="0.2">
      <c r="A221" s="1" t="s">
        <v>352</v>
      </c>
      <c r="B221" s="1" t="s">
        <v>573</v>
      </c>
      <c r="C221" s="1" t="s">
        <v>736</v>
      </c>
      <c r="D221" s="1" t="s">
        <v>980</v>
      </c>
      <c r="E221" s="3">
        <v>33.288888888888891</v>
      </c>
      <c r="F221" s="3">
        <f t="shared" si="11"/>
        <v>152.7788888888889</v>
      </c>
      <c r="G221" s="3">
        <f>SUM(Table39[[#This Row],[RN Hours Contract (W/ Admin, DON)]], Table39[[#This Row],[LPN Contract Hours (w/ Admin)]], Table39[[#This Row],[CNA/NA/Med Aide Contract Hours]])</f>
        <v>0</v>
      </c>
      <c r="H221" s="4">
        <f>Table39[[#This Row],[Total Contract Hours]]/Table39[[#This Row],[Total Hours Nurse Staffing]]</f>
        <v>0</v>
      </c>
      <c r="I221" s="3">
        <f>SUM(Table39[[#This Row],[RN Hours]], Table39[[#This Row],[RN Admin Hours]], Table39[[#This Row],[RN DON Hours]])</f>
        <v>24.759444444444444</v>
      </c>
      <c r="J221" s="3">
        <f t="shared" si="12"/>
        <v>0</v>
      </c>
      <c r="K221" s="4">
        <f>Table39[[#This Row],[RN Hours Contract (W/ Admin, DON)]]/Table39[[#This Row],[RN Hours (w/ Admin, DON)]]</f>
        <v>0</v>
      </c>
      <c r="L221" s="3">
        <v>19.330555555555556</v>
      </c>
      <c r="M221" s="3">
        <v>0</v>
      </c>
      <c r="N221" s="4">
        <f>Table39[[#This Row],[RN Hours Contract]]/Table39[[#This Row],[RN Hours]]</f>
        <v>0</v>
      </c>
      <c r="O221" s="3">
        <v>5.4288888888888893</v>
      </c>
      <c r="P221" s="3">
        <v>0</v>
      </c>
      <c r="Q221" s="4">
        <f>Table39[[#This Row],[RN Admin Hours Contract]]/Table39[[#This Row],[RN Admin Hours]]</f>
        <v>0</v>
      </c>
      <c r="R221" s="3">
        <v>0</v>
      </c>
      <c r="S221" s="3">
        <v>0</v>
      </c>
      <c r="T221" s="4">
        <v>0</v>
      </c>
      <c r="U221" s="3">
        <f>SUM(Table39[[#This Row],[LPN Hours]], Table39[[#This Row],[LPN Admin Hours]])</f>
        <v>20.93888888888889</v>
      </c>
      <c r="V221" s="3">
        <f>Table39[[#This Row],[LPN Hours Contract]]+Table39[[#This Row],[LPN Admin Hours Contract]]</f>
        <v>0</v>
      </c>
      <c r="W221" s="4">
        <f t="shared" si="13"/>
        <v>0</v>
      </c>
      <c r="X221" s="3">
        <v>20.93888888888889</v>
      </c>
      <c r="Y221" s="3">
        <v>0</v>
      </c>
      <c r="Z221" s="4">
        <f>Table39[[#This Row],[LPN Hours Contract]]/Table39[[#This Row],[LPN Hours]]</f>
        <v>0</v>
      </c>
      <c r="AA221" s="3">
        <v>0</v>
      </c>
      <c r="AB221" s="3">
        <v>0</v>
      </c>
      <c r="AC221" s="4">
        <v>0</v>
      </c>
      <c r="AD221" s="3">
        <f>SUM(Table39[[#This Row],[CNA Hours]], Table39[[#This Row],[NA in Training Hours]], Table39[[#This Row],[Med Aide/Tech Hours]])</f>
        <v>107.08055555555556</v>
      </c>
      <c r="AE221" s="3">
        <f>SUM(Table39[[#This Row],[CNA Hours Contract]], Table39[[#This Row],[NA in Training Hours Contract]], Table39[[#This Row],[Med Aide/Tech Hours Contract]])</f>
        <v>0</v>
      </c>
      <c r="AF221" s="4">
        <f>Table39[[#This Row],[CNA/NA/Med Aide Contract Hours]]/Table39[[#This Row],[Total CNA, NA in Training, Med Aide/Tech Hours]]</f>
        <v>0</v>
      </c>
      <c r="AG221" s="3">
        <v>88.791666666666671</v>
      </c>
      <c r="AH221" s="3">
        <v>0</v>
      </c>
      <c r="AI221" s="4">
        <f>Table39[[#This Row],[CNA Hours Contract]]/Table39[[#This Row],[CNA Hours]]</f>
        <v>0</v>
      </c>
      <c r="AJ221" s="3">
        <v>0</v>
      </c>
      <c r="AK221" s="3">
        <v>0</v>
      </c>
      <c r="AL221" s="4">
        <v>0</v>
      </c>
      <c r="AM221" s="3">
        <v>18.288888888888888</v>
      </c>
      <c r="AN221" s="3">
        <v>0</v>
      </c>
      <c r="AO221" s="4">
        <f>Table39[[#This Row],[Med Aide/Tech Hours Contract]]/Table39[[#This Row],[Med Aide/Tech Hours]]</f>
        <v>0</v>
      </c>
      <c r="AP221" s="1" t="s">
        <v>219</v>
      </c>
      <c r="AQ221" s="1">
        <v>5</v>
      </c>
    </row>
    <row r="222" spans="1:43" x14ac:dyDescent="0.2">
      <c r="A222" s="1" t="s">
        <v>352</v>
      </c>
      <c r="B222" s="1" t="s">
        <v>574</v>
      </c>
      <c r="C222" s="1" t="s">
        <v>878</v>
      </c>
      <c r="D222" s="1" t="s">
        <v>977</v>
      </c>
      <c r="E222" s="3">
        <v>47.022222222222226</v>
      </c>
      <c r="F222" s="3">
        <f t="shared" si="11"/>
        <v>180.91666666666669</v>
      </c>
      <c r="G222" s="3">
        <f>SUM(Table39[[#This Row],[RN Hours Contract (W/ Admin, DON)]], Table39[[#This Row],[LPN Contract Hours (w/ Admin)]], Table39[[#This Row],[CNA/NA/Med Aide Contract Hours]])</f>
        <v>13.447222222222221</v>
      </c>
      <c r="H222" s="4">
        <f>Table39[[#This Row],[Total Contract Hours]]/Table39[[#This Row],[Total Hours Nurse Staffing]]</f>
        <v>7.4328266543835397E-2</v>
      </c>
      <c r="I222" s="3">
        <f>SUM(Table39[[#This Row],[RN Hours]], Table39[[#This Row],[RN Admin Hours]], Table39[[#This Row],[RN DON Hours]])</f>
        <v>45.675000000000004</v>
      </c>
      <c r="J222" s="3">
        <f t="shared" si="12"/>
        <v>6.7388888888888889</v>
      </c>
      <c r="K222" s="4">
        <f>Table39[[#This Row],[RN Hours Contract (W/ Admin, DON)]]/Table39[[#This Row],[RN Hours (w/ Admin, DON)]]</f>
        <v>0.14753998662044637</v>
      </c>
      <c r="L222" s="3">
        <v>25.75</v>
      </c>
      <c r="M222" s="3">
        <v>6.7388888888888889</v>
      </c>
      <c r="N222" s="4">
        <f>Table39[[#This Row],[RN Hours Contract]]/Table39[[#This Row],[RN Hours]]</f>
        <v>0.26170442286947143</v>
      </c>
      <c r="O222" s="3">
        <v>15.958333333333334</v>
      </c>
      <c r="P222" s="3">
        <v>0</v>
      </c>
      <c r="Q222" s="4">
        <f>Table39[[#This Row],[RN Admin Hours Contract]]/Table39[[#This Row],[RN Admin Hours]]</f>
        <v>0</v>
      </c>
      <c r="R222" s="3">
        <v>3.9666666666666668</v>
      </c>
      <c r="S222" s="3">
        <v>0</v>
      </c>
      <c r="T222" s="4">
        <f>Table39[[#This Row],[RN DON Hours Contract]]/Table39[[#This Row],[RN DON Hours]]</f>
        <v>0</v>
      </c>
      <c r="U222" s="3">
        <f>SUM(Table39[[#This Row],[LPN Hours]], Table39[[#This Row],[LPN Admin Hours]])</f>
        <v>25.841666666666665</v>
      </c>
      <c r="V222" s="3">
        <f>Table39[[#This Row],[LPN Hours Contract]]+Table39[[#This Row],[LPN Admin Hours Contract]]</f>
        <v>2.5055555555555555</v>
      </c>
      <c r="W222" s="4">
        <f t="shared" si="13"/>
        <v>9.6957970547135341E-2</v>
      </c>
      <c r="X222" s="3">
        <v>25.841666666666665</v>
      </c>
      <c r="Y222" s="3">
        <v>2.5055555555555555</v>
      </c>
      <c r="Z222" s="4">
        <f>Table39[[#This Row],[LPN Hours Contract]]/Table39[[#This Row],[LPN Hours]]</f>
        <v>9.6957970547135341E-2</v>
      </c>
      <c r="AA222" s="3">
        <v>0</v>
      </c>
      <c r="AB222" s="3">
        <v>0</v>
      </c>
      <c r="AC222" s="4">
        <v>0</v>
      </c>
      <c r="AD222" s="3">
        <f>SUM(Table39[[#This Row],[CNA Hours]], Table39[[#This Row],[NA in Training Hours]], Table39[[#This Row],[Med Aide/Tech Hours]])</f>
        <v>109.4</v>
      </c>
      <c r="AE222" s="3">
        <f>SUM(Table39[[#This Row],[CNA Hours Contract]], Table39[[#This Row],[NA in Training Hours Contract]], Table39[[#This Row],[Med Aide/Tech Hours Contract]])</f>
        <v>4.2027777777777775</v>
      </c>
      <c r="AF222" s="4">
        <f>Table39[[#This Row],[CNA/NA/Med Aide Contract Hours]]/Table39[[#This Row],[Total CNA, NA in Training, Med Aide/Tech Hours]]</f>
        <v>3.8416615884623195E-2</v>
      </c>
      <c r="AG222" s="3">
        <v>82.469444444444449</v>
      </c>
      <c r="AH222" s="3">
        <v>4.2027777777777775</v>
      </c>
      <c r="AI222" s="4">
        <f>Table39[[#This Row],[CNA Hours Contract]]/Table39[[#This Row],[CNA Hours]]</f>
        <v>5.0961635622621168E-2</v>
      </c>
      <c r="AJ222" s="3">
        <v>4.9083333333333332</v>
      </c>
      <c r="AK222" s="3">
        <v>0</v>
      </c>
      <c r="AL222" s="4">
        <f>Table39[[#This Row],[NA in Training Hours Contract]]/Table39[[#This Row],[NA in Training Hours]]</f>
        <v>0</v>
      </c>
      <c r="AM222" s="3">
        <v>22.022222222222222</v>
      </c>
      <c r="AN222" s="3">
        <v>0</v>
      </c>
      <c r="AO222" s="4">
        <f>Table39[[#This Row],[Med Aide/Tech Hours Contract]]/Table39[[#This Row],[Med Aide/Tech Hours]]</f>
        <v>0</v>
      </c>
      <c r="AP222" s="1" t="s">
        <v>220</v>
      </c>
      <c r="AQ222" s="1">
        <v>5</v>
      </c>
    </row>
    <row r="223" spans="1:43" x14ac:dyDescent="0.2">
      <c r="A223" s="1" t="s">
        <v>352</v>
      </c>
      <c r="B223" s="1" t="s">
        <v>575</v>
      </c>
      <c r="C223" s="1" t="s">
        <v>744</v>
      </c>
      <c r="D223" s="1" t="s">
        <v>975</v>
      </c>
      <c r="E223" s="3">
        <v>99.388888888888886</v>
      </c>
      <c r="F223" s="3">
        <f t="shared" si="11"/>
        <v>482.01600000000002</v>
      </c>
      <c r="G223" s="3">
        <f>SUM(Table39[[#This Row],[RN Hours Contract (W/ Admin, DON)]], Table39[[#This Row],[LPN Contract Hours (w/ Admin)]], Table39[[#This Row],[CNA/NA/Med Aide Contract Hours]])</f>
        <v>12.4</v>
      </c>
      <c r="H223" s="4">
        <f>Table39[[#This Row],[Total Contract Hours]]/Table39[[#This Row],[Total Hours Nurse Staffing]]</f>
        <v>2.5725287127398262E-2</v>
      </c>
      <c r="I223" s="3">
        <f>SUM(Table39[[#This Row],[RN Hours]], Table39[[#This Row],[RN Admin Hours]], Table39[[#This Row],[RN DON Hours]])</f>
        <v>123.23377777777779</v>
      </c>
      <c r="J223" s="3">
        <f t="shared" si="12"/>
        <v>5.5166666666666666</v>
      </c>
      <c r="K223" s="4">
        <f>Table39[[#This Row],[RN Hours Contract (W/ Admin, DON)]]/Table39[[#This Row],[RN Hours (w/ Admin, DON)]]</f>
        <v>4.4765865058641927E-2</v>
      </c>
      <c r="L223" s="3">
        <v>69.619666666666674</v>
      </c>
      <c r="M223" s="3">
        <v>1.8444444444444446</v>
      </c>
      <c r="N223" s="4">
        <f>Table39[[#This Row],[RN Hours Contract]]/Table39[[#This Row],[RN Hours]]</f>
        <v>2.6493152477668345E-2</v>
      </c>
      <c r="O223" s="3">
        <v>49.080777777777783</v>
      </c>
      <c r="P223" s="3">
        <v>3.6722222222222221</v>
      </c>
      <c r="Q223" s="4">
        <f>Table39[[#This Row],[RN Admin Hours Contract]]/Table39[[#This Row],[RN Admin Hours]]</f>
        <v>7.4819967989278438E-2</v>
      </c>
      <c r="R223" s="3">
        <v>4.5333333333333332</v>
      </c>
      <c r="S223" s="3">
        <v>0</v>
      </c>
      <c r="T223" s="4">
        <f>Table39[[#This Row],[RN DON Hours Contract]]/Table39[[#This Row],[RN DON Hours]]</f>
        <v>0</v>
      </c>
      <c r="U223" s="3">
        <f>SUM(Table39[[#This Row],[LPN Hours]], Table39[[#This Row],[LPN Admin Hours]])</f>
        <v>95.491666666666674</v>
      </c>
      <c r="V223" s="3">
        <f>Table39[[#This Row],[LPN Hours Contract]]+Table39[[#This Row],[LPN Admin Hours Contract]]</f>
        <v>0</v>
      </c>
      <c r="W223" s="4">
        <f t="shared" si="13"/>
        <v>0</v>
      </c>
      <c r="X223" s="3">
        <v>90.169444444444451</v>
      </c>
      <c r="Y223" s="3">
        <v>0</v>
      </c>
      <c r="Z223" s="4">
        <f>Table39[[#This Row],[LPN Hours Contract]]/Table39[[#This Row],[LPN Hours]]</f>
        <v>0</v>
      </c>
      <c r="AA223" s="3">
        <v>5.322222222222222</v>
      </c>
      <c r="AB223" s="3">
        <v>0</v>
      </c>
      <c r="AC223" s="4">
        <f>Table39[[#This Row],[LPN Admin Hours Contract]]/Table39[[#This Row],[LPN Admin Hours]]</f>
        <v>0</v>
      </c>
      <c r="AD223" s="3">
        <f>SUM(Table39[[#This Row],[CNA Hours]], Table39[[#This Row],[NA in Training Hours]], Table39[[#This Row],[Med Aide/Tech Hours]])</f>
        <v>263.29055555555556</v>
      </c>
      <c r="AE223" s="3">
        <f>SUM(Table39[[#This Row],[CNA Hours Contract]], Table39[[#This Row],[NA in Training Hours Contract]], Table39[[#This Row],[Med Aide/Tech Hours Contract]])</f>
        <v>6.8833333333333337</v>
      </c>
      <c r="AF223" s="4">
        <f>Table39[[#This Row],[CNA/NA/Med Aide Contract Hours]]/Table39[[#This Row],[Total CNA, NA in Training, Med Aide/Tech Hours]]</f>
        <v>2.6143487444162873E-2</v>
      </c>
      <c r="AG223" s="3">
        <v>261.72666666666669</v>
      </c>
      <c r="AH223" s="3">
        <v>6.8833333333333337</v>
      </c>
      <c r="AI223" s="4">
        <f>Table39[[#This Row],[CNA Hours Contract]]/Table39[[#This Row],[CNA Hours]]</f>
        <v>2.6299701979164012E-2</v>
      </c>
      <c r="AJ223" s="3">
        <v>0</v>
      </c>
      <c r="AK223" s="3">
        <v>0</v>
      </c>
      <c r="AL223" s="4">
        <v>0</v>
      </c>
      <c r="AM223" s="3">
        <v>1.5638888888888889</v>
      </c>
      <c r="AN223" s="3">
        <v>0</v>
      </c>
      <c r="AO223" s="4">
        <f>Table39[[#This Row],[Med Aide/Tech Hours Contract]]/Table39[[#This Row],[Med Aide/Tech Hours]]</f>
        <v>0</v>
      </c>
      <c r="AP223" s="1" t="s">
        <v>221</v>
      </c>
      <c r="AQ223" s="1">
        <v>5</v>
      </c>
    </row>
    <row r="224" spans="1:43" x14ac:dyDescent="0.2">
      <c r="A224" s="1" t="s">
        <v>352</v>
      </c>
      <c r="B224" s="1" t="s">
        <v>576</v>
      </c>
      <c r="C224" s="1" t="s">
        <v>761</v>
      </c>
      <c r="D224" s="1" t="s">
        <v>948</v>
      </c>
      <c r="E224" s="3">
        <v>103.97777777777777</v>
      </c>
      <c r="F224" s="3">
        <f t="shared" si="11"/>
        <v>528.5675555555556</v>
      </c>
      <c r="G224" s="3">
        <f>SUM(Table39[[#This Row],[RN Hours Contract (W/ Admin, DON)]], Table39[[#This Row],[LPN Contract Hours (w/ Admin)]], Table39[[#This Row],[CNA/NA/Med Aide Contract Hours]])</f>
        <v>0</v>
      </c>
      <c r="H224" s="4">
        <f>Table39[[#This Row],[Total Contract Hours]]/Table39[[#This Row],[Total Hours Nurse Staffing]]</f>
        <v>0</v>
      </c>
      <c r="I224" s="3">
        <f>SUM(Table39[[#This Row],[RN Hours]], Table39[[#This Row],[RN Admin Hours]], Table39[[#This Row],[RN DON Hours]])</f>
        <v>84.294888888888892</v>
      </c>
      <c r="J224" s="3">
        <f t="shared" si="12"/>
        <v>0</v>
      </c>
      <c r="K224" s="4">
        <f>Table39[[#This Row],[RN Hours Contract (W/ Admin, DON)]]/Table39[[#This Row],[RN Hours (w/ Admin, DON)]]</f>
        <v>0</v>
      </c>
      <c r="L224" s="3">
        <v>47.548111111111112</v>
      </c>
      <c r="M224" s="3">
        <v>0</v>
      </c>
      <c r="N224" s="4">
        <f>Table39[[#This Row],[RN Hours Contract]]/Table39[[#This Row],[RN Hours]]</f>
        <v>0</v>
      </c>
      <c r="O224" s="3">
        <v>32.035666666666664</v>
      </c>
      <c r="P224" s="3">
        <v>0</v>
      </c>
      <c r="Q224" s="4">
        <f>Table39[[#This Row],[RN Admin Hours Contract]]/Table39[[#This Row],[RN Admin Hours]]</f>
        <v>0</v>
      </c>
      <c r="R224" s="3">
        <v>4.7111111111111112</v>
      </c>
      <c r="S224" s="3">
        <v>0</v>
      </c>
      <c r="T224" s="4">
        <f>Table39[[#This Row],[RN DON Hours Contract]]/Table39[[#This Row],[RN DON Hours]]</f>
        <v>0</v>
      </c>
      <c r="U224" s="3">
        <f>SUM(Table39[[#This Row],[LPN Hours]], Table39[[#This Row],[LPN Admin Hours]])</f>
        <v>62.729666666666667</v>
      </c>
      <c r="V224" s="3">
        <f>Table39[[#This Row],[LPN Hours Contract]]+Table39[[#This Row],[LPN Admin Hours Contract]]</f>
        <v>0</v>
      </c>
      <c r="W224" s="4">
        <f t="shared" si="13"/>
        <v>0</v>
      </c>
      <c r="X224" s="3">
        <v>62.729666666666667</v>
      </c>
      <c r="Y224" s="3">
        <v>0</v>
      </c>
      <c r="Z224" s="4">
        <f>Table39[[#This Row],[LPN Hours Contract]]/Table39[[#This Row],[LPN Hours]]</f>
        <v>0</v>
      </c>
      <c r="AA224" s="3">
        <v>0</v>
      </c>
      <c r="AB224" s="3">
        <v>0</v>
      </c>
      <c r="AC224" s="4">
        <v>0</v>
      </c>
      <c r="AD224" s="3">
        <f>SUM(Table39[[#This Row],[CNA Hours]], Table39[[#This Row],[NA in Training Hours]], Table39[[#This Row],[Med Aide/Tech Hours]])</f>
        <v>381.54300000000001</v>
      </c>
      <c r="AE224" s="3">
        <f>SUM(Table39[[#This Row],[CNA Hours Contract]], Table39[[#This Row],[NA in Training Hours Contract]], Table39[[#This Row],[Med Aide/Tech Hours Contract]])</f>
        <v>0</v>
      </c>
      <c r="AF224" s="4">
        <f>Table39[[#This Row],[CNA/NA/Med Aide Contract Hours]]/Table39[[#This Row],[Total CNA, NA in Training, Med Aide/Tech Hours]]</f>
        <v>0</v>
      </c>
      <c r="AG224" s="3">
        <v>337.54477777777777</v>
      </c>
      <c r="AH224" s="3">
        <v>0</v>
      </c>
      <c r="AI224" s="4">
        <f>Table39[[#This Row],[CNA Hours Contract]]/Table39[[#This Row],[CNA Hours]]</f>
        <v>0</v>
      </c>
      <c r="AJ224" s="3">
        <v>0</v>
      </c>
      <c r="AK224" s="3">
        <v>0</v>
      </c>
      <c r="AL224" s="4">
        <v>0</v>
      </c>
      <c r="AM224" s="3">
        <v>43.998222222222218</v>
      </c>
      <c r="AN224" s="3">
        <v>0</v>
      </c>
      <c r="AO224" s="4">
        <f>Table39[[#This Row],[Med Aide/Tech Hours Contract]]/Table39[[#This Row],[Med Aide/Tech Hours]]</f>
        <v>0</v>
      </c>
      <c r="AP224" s="1" t="s">
        <v>222</v>
      </c>
      <c r="AQ224" s="1">
        <v>5</v>
      </c>
    </row>
    <row r="225" spans="1:43" x14ac:dyDescent="0.2">
      <c r="A225" s="1" t="s">
        <v>352</v>
      </c>
      <c r="B225" s="1" t="s">
        <v>577</v>
      </c>
      <c r="C225" s="1" t="s">
        <v>879</v>
      </c>
      <c r="D225" s="1" t="s">
        <v>975</v>
      </c>
      <c r="E225" s="3">
        <v>92.9</v>
      </c>
      <c r="F225" s="3">
        <f t="shared" si="11"/>
        <v>391.90277777777783</v>
      </c>
      <c r="G225" s="3">
        <f>SUM(Table39[[#This Row],[RN Hours Contract (W/ Admin, DON)]], Table39[[#This Row],[LPN Contract Hours (w/ Admin)]], Table39[[#This Row],[CNA/NA/Med Aide Contract Hours]])</f>
        <v>0</v>
      </c>
      <c r="H225" s="4">
        <f>Table39[[#This Row],[Total Contract Hours]]/Table39[[#This Row],[Total Hours Nurse Staffing]]</f>
        <v>0</v>
      </c>
      <c r="I225" s="3">
        <f>SUM(Table39[[#This Row],[RN Hours]], Table39[[#This Row],[RN Admin Hours]], Table39[[#This Row],[RN DON Hours]])</f>
        <v>95.144444444444446</v>
      </c>
      <c r="J225" s="3">
        <f t="shared" si="12"/>
        <v>0</v>
      </c>
      <c r="K225" s="4">
        <f>Table39[[#This Row],[RN Hours Contract (W/ Admin, DON)]]/Table39[[#This Row],[RN Hours (w/ Admin, DON)]]</f>
        <v>0</v>
      </c>
      <c r="L225" s="3">
        <v>68.211111111111109</v>
      </c>
      <c r="M225" s="3">
        <v>0</v>
      </c>
      <c r="N225" s="4">
        <f>Table39[[#This Row],[RN Hours Contract]]/Table39[[#This Row],[RN Hours]]</f>
        <v>0</v>
      </c>
      <c r="O225" s="3">
        <v>21.511111111111113</v>
      </c>
      <c r="P225" s="3">
        <v>0</v>
      </c>
      <c r="Q225" s="4">
        <f>Table39[[#This Row],[RN Admin Hours Contract]]/Table39[[#This Row],[RN Admin Hours]]</f>
        <v>0</v>
      </c>
      <c r="R225" s="3">
        <v>5.4222222222222225</v>
      </c>
      <c r="S225" s="3">
        <v>0</v>
      </c>
      <c r="T225" s="4">
        <f>Table39[[#This Row],[RN DON Hours Contract]]/Table39[[#This Row],[RN DON Hours]]</f>
        <v>0</v>
      </c>
      <c r="U225" s="3">
        <f>SUM(Table39[[#This Row],[LPN Hours]], Table39[[#This Row],[LPN Admin Hours]])</f>
        <v>62.288888888888891</v>
      </c>
      <c r="V225" s="3">
        <f>Table39[[#This Row],[LPN Hours Contract]]+Table39[[#This Row],[LPN Admin Hours Contract]]</f>
        <v>0</v>
      </c>
      <c r="W225" s="4">
        <f t="shared" si="13"/>
        <v>0</v>
      </c>
      <c r="X225" s="3">
        <v>62.288888888888891</v>
      </c>
      <c r="Y225" s="3">
        <v>0</v>
      </c>
      <c r="Z225" s="4">
        <f>Table39[[#This Row],[LPN Hours Contract]]/Table39[[#This Row],[LPN Hours]]</f>
        <v>0</v>
      </c>
      <c r="AA225" s="3">
        <v>0</v>
      </c>
      <c r="AB225" s="3">
        <v>0</v>
      </c>
      <c r="AC225" s="4">
        <v>0</v>
      </c>
      <c r="AD225" s="3">
        <f>SUM(Table39[[#This Row],[CNA Hours]], Table39[[#This Row],[NA in Training Hours]], Table39[[#This Row],[Med Aide/Tech Hours]])</f>
        <v>234.46944444444446</v>
      </c>
      <c r="AE225" s="3">
        <f>SUM(Table39[[#This Row],[CNA Hours Contract]], Table39[[#This Row],[NA in Training Hours Contract]], Table39[[#This Row],[Med Aide/Tech Hours Contract]])</f>
        <v>0</v>
      </c>
      <c r="AF225" s="4">
        <f>Table39[[#This Row],[CNA/NA/Med Aide Contract Hours]]/Table39[[#This Row],[Total CNA, NA in Training, Med Aide/Tech Hours]]</f>
        <v>0</v>
      </c>
      <c r="AG225" s="3">
        <v>219.35277777777779</v>
      </c>
      <c r="AH225" s="3">
        <v>0</v>
      </c>
      <c r="AI225" s="4">
        <f>Table39[[#This Row],[CNA Hours Contract]]/Table39[[#This Row],[CNA Hours]]</f>
        <v>0</v>
      </c>
      <c r="AJ225" s="3">
        <v>0</v>
      </c>
      <c r="AK225" s="3">
        <v>0</v>
      </c>
      <c r="AL225" s="4">
        <v>0</v>
      </c>
      <c r="AM225" s="3">
        <v>15.116666666666667</v>
      </c>
      <c r="AN225" s="3">
        <v>0</v>
      </c>
      <c r="AO225" s="4">
        <f>Table39[[#This Row],[Med Aide/Tech Hours Contract]]/Table39[[#This Row],[Med Aide/Tech Hours]]</f>
        <v>0</v>
      </c>
      <c r="AP225" s="1" t="s">
        <v>223</v>
      </c>
      <c r="AQ225" s="1">
        <v>5</v>
      </c>
    </row>
    <row r="226" spans="1:43" x14ac:dyDescent="0.2">
      <c r="A226" s="1" t="s">
        <v>352</v>
      </c>
      <c r="B226" s="1" t="s">
        <v>578</v>
      </c>
      <c r="C226" s="1" t="s">
        <v>876</v>
      </c>
      <c r="D226" s="1" t="s">
        <v>1012</v>
      </c>
      <c r="E226" s="3">
        <v>84.155555555555551</v>
      </c>
      <c r="F226" s="3">
        <f t="shared" si="11"/>
        <v>323.4808888888889</v>
      </c>
      <c r="G226" s="3">
        <f>SUM(Table39[[#This Row],[RN Hours Contract (W/ Admin, DON)]], Table39[[#This Row],[LPN Contract Hours (w/ Admin)]], Table39[[#This Row],[CNA/NA/Med Aide Contract Hours]])</f>
        <v>0</v>
      </c>
      <c r="H226" s="4">
        <f>Table39[[#This Row],[Total Contract Hours]]/Table39[[#This Row],[Total Hours Nurse Staffing]]</f>
        <v>0</v>
      </c>
      <c r="I226" s="3">
        <f>SUM(Table39[[#This Row],[RN Hours]], Table39[[#This Row],[RN Admin Hours]], Table39[[#This Row],[RN DON Hours]])</f>
        <v>79.624999999999986</v>
      </c>
      <c r="J226" s="3">
        <f t="shared" si="12"/>
        <v>0</v>
      </c>
      <c r="K226" s="4">
        <f>Table39[[#This Row],[RN Hours Contract (W/ Admin, DON)]]/Table39[[#This Row],[RN Hours (w/ Admin, DON)]]</f>
        <v>0</v>
      </c>
      <c r="L226" s="3">
        <v>64.136111111111106</v>
      </c>
      <c r="M226" s="3">
        <v>0</v>
      </c>
      <c r="N226" s="4">
        <f>Table39[[#This Row],[RN Hours Contract]]/Table39[[#This Row],[RN Hours]]</f>
        <v>0</v>
      </c>
      <c r="O226" s="3">
        <v>9.8000000000000007</v>
      </c>
      <c r="P226" s="3">
        <v>0</v>
      </c>
      <c r="Q226" s="4">
        <f>Table39[[#This Row],[RN Admin Hours Contract]]/Table39[[#This Row],[RN Admin Hours]]</f>
        <v>0</v>
      </c>
      <c r="R226" s="3">
        <v>5.6888888888888891</v>
      </c>
      <c r="S226" s="3">
        <v>0</v>
      </c>
      <c r="T226" s="4">
        <f>Table39[[#This Row],[RN DON Hours Contract]]/Table39[[#This Row],[RN DON Hours]]</f>
        <v>0</v>
      </c>
      <c r="U226" s="3">
        <f>SUM(Table39[[#This Row],[LPN Hours]], Table39[[#This Row],[LPN Admin Hours]])</f>
        <v>27.113888888888887</v>
      </c>
      <c r="V226" s="3">
        <f>Table39[[#This Row],[LPN Hours Contract]]+Table39[[#This Row],[LPN Admin Hours Contract]]</f>
        <v>0</v>
      </c>
      <c r="W226" s="4">
        <f t="shared" si="13"/>
        <v>0</v>
      </c>
      <c r="X226" s="3">
        <v>27.113888888888887</v>
      </c>
      <c r="Y226" s="3">
        <v>0</v>
      </c>
      <c r="Z226" s="4">
        <f>Table39[[#This Row],[LPN Hours Contract]]/Table39[[#This Row],[LPN Hours]]</f>
        <v>0</v>
      </c>
      <c r="AA226" s="3">
        <v>0</v>
      </c>
      <c r="AB226" s="3">
        <v>0</v>
      </c>
      <c r="AC226" s="4">
        <v>0</v>
      </c>
      <c r="AD226" s="3">
        <f>SUM(Table39[[#This Row],[CNA Hours]], Table39[[#This Row],[NA in Training Hours]], Table39[[#This Row],[Med Aide/Tech Hours]])</f>
        <v>216.74200000000002</v>
      </c>
      <c r="AE226" s="3">
        <f>SUM(Table39[[#This Row],[CNA Hours Contract]], Table39[[#This Row],[NA in Training Hours Contract]], Table39[[#This Row],[Med Aide/Tech Hours Contract]])</f>
        <v>0</v>
      </c>
      <c r="AF226" s="4">
        <f>Table39[[#This Row],[CNA/NA/Med Aide Contract Hours]]/Table39[[#This Row],[Total CNA, NA in Training, Med Aide/Tech Hours]]</f>
        <v>0</v>
      </c>
      <c r="AG226" s="3">
        <v>140.00866666666667</v>
      </c>
      <c r="AH226" s="3">
        <v>0</v>
      </c>
      <c r="AI226" s="4">
        <f>Table39[[#This Row],[CNA Hours Contract]]/Table39[[#This Row],[CNA Hours]]</f>
        <v>0</v>
      </c>
      <c r="AJ226" s="3">
        <v>0</v>
      </c>
      <c r="AK226" s="3">
        <v>0</v>
      </c>
      <c r="AL226" s="4">
        <v>0</v>
      </c>
      <c r="AM226" s="3">
        <v>76.733333333333334</v>
      </c>
      <c r="AN226" s="3">
        <v>0</v>
      </c>
      <c r="AO226" s="4">
        <f>Table39[[#This Row],[Med Aide/Tech Hours Contract]]/Table39[[#This Row],[Med Aide/Tech Hours]]</f>
        <v>0</v>
      </c>
      <c r="AP226" s="1" t="s">
        <v>224</v>
      </c>
      <c r="AQ226" s="1">
        <v>5</v>
      </c>
    </row>
    <row r="227" spans="1:43" x14ac:dyDescent="0.2">
      <c r="A227" s="1" t="s">
        <v>352</v>
      </c>
      <c r="B227" s="1" t="s">
        <v>579</v>
      </c>
      <c r="C227" s="1" t="s">
        <v>880</v>
      </c>
      <c r="D227" s="1" t="s">
        <v>1015</v>
      </c>
      <c r="E227" s="3">
        <v>15.655555555555555</v>
      </c>
      <c r="F227" s="3">
        <f t="shared" si="11"/>
        <v>65.534888888888887</v>
      </c>
      <c r="G227" s="3">
        <f>SUM(Table39[[#This Row],[RN Hours Contract (W/ Admin, DON)]], Table39[[#This Row],[LPN Contract Hours (w/ Admin)]], Table39[[#This Row],[CNA/NA/Med Aide Contract Hours]])</f>
        <v>36.447111111111113</v>
      </c>
      <c r="H227" s="4">
        <f>Table39[[#This Row],[Total Contract Hours]]/Table39[[#This Row],[Total Hours Nurse Staffing]]</f>
        <v>0.55614820943551702</v>
      </c>
      <c r="I227" s="3">
        <f>SUM(Table39[[#This Row],[RN Hours]], Table39[[#This Row],[RN Admin Hours]], Table39[[#This Row],[RN DON Hours]])</f>
        <v>23.533999999999999</v>
      </c>
      <c r="J227" s="3">
        <f t="shared" si="12"/>
        <v>14.165666666666668</v>
      </c>
      <c r="K227" s="4">
        <f>Table39[[#This Row],[RN Hours Contract (W/ Admin, DON)]]/Table39[[#This Row],[RN Hours (w/ Admin, DON)]]</f>
        <v>0.60192345825897298</v>
      </c>
      <c r="L227" s="3">
        <v>17.052888888888887</v>
      </c>
      <c r="M227" s="3">
        <v>14.165666666666668</v>
      </c>
      <c r="N227" s="4">
        <f>Table39[[#This Row],[RN Hours Contract]]/Table39[[#This Row],[RN Hours]]</f>
        <v>0.83069014047799028</v>
      </c>
      <c r="O227" s="3">
        <v>0</v>
      </c>
      <c r="P227" s="3">
        <v>0</v>
      </c>
      <c r="Q227" s="4">
        <v>0</v>
      </c>
      <c r="R227" s="3">
        <v>6.4811111111111108</v>
      </c>
      <c r="S227" s="3">
        <v>0</v>
      </c>
      <c r="T227" s="4">
        <f>Table39[[#This Row],[RN DON Hours Contract]]/Table39[[#This Row],[RN DON Hours]]</f>
        <v>0</v>
      </c>
      <c r="U227" s="3">
        <f>SUM(Table39[[#This Row],[LPN Hours]], Table39[[#This Row],[LPN Admin Hours]])</f>
        <v>8.8494444444444458</v>
      </c>
      <c r="V227" s="3">
        <f>Table39[[#This Row],[LPN Hours Contract]]+Table39[[#This Row],[LPN Admin Hours Contract]]</f>
        <v>8.3494444444444458</v>
      </c>
      <c r="W227" s="4">
        <f t="shared" si="13"/>
        <v>0.9434992780463306</v>
      </c>
      <c r="X227" s="3">
        <v>8.8494444444444458</v>
      </c>
      <c r="Y227" s="3">
        <v>8.3494444444444458</v>
      </c>
      <c r="Z227" s="4">
        <f>Table39[[#This Row],[LPN Hours Contract]]/Table39[[#This Row],[LPN Hours]]</f>
        <v>0.9434992780463306</v>
      </c>
      <c r="AA227" s="3">
        <v>0</v>
      </c>
      <c r="AB227" s="3">
        <v>0</v>
      </c>
      <c r="AC227" s="4">
        <v>0</v>
      </c>
      <c r="AD227" s="3">
        <f>SUM(Table39[[#This Row],[CNA Hours]], Table39[[#This Row],[NA in Training Hours]], Table39[[#This Row],[Med Aide/Tech Hours]])</f>
        <v>33.151444444444444</v>
      </c>
      <c r="AE227" s="3">
        <f>SUM(Table39[[#This Row],[CNA Hours Contract]], Table39[[#This Row],[NA in Training Hours Contract]], Table39[[#This Row],[Med Aide/Tech Hours Contract]])</f>
        <v>13.932</v>
      </c>
      <c r="AF227" s="4">
        <f>Table39[[#This Row],[CNA/NA/Med Aide Contract Hours]]/Table39[[#This Row],[Total CNA, NA in Training, Med Aide/Tech Hours]]</f>
        <v>0.42025318152720009</v>
      </c>
      <c r="AG227" s="3">
        <v>33.151444444444444</v>
      </c>
      <c r="AH227" s="3">
        <v>13.932</v>
      </c>
      <c r="AI227" s="4">
        <f>Table39[[#This Row],[CNA Hours Contract]]/Table39[[#This Row],[CNA Hours]]</f>
        <v>0.42025318152720009</v>
      </c>
      <c r="AJ227" s="3">
        <v>0</v>
      </c>
      <c r="AK227" s="3">
        <v>0</v>
      </c>
      <c r="AL227" s="4">
        <v>0</v>
      </c>
      <c r="AM227" s="3">
        <v>0</v>
      </c>
      <c r="AN227" s="3">
        <v>0</v>
      </c>
      <c r="AO227" s="4">
        <v>0</v>
      </c>
      <c r="AP227" s="1" t="s">
        <v>225</v>
      </c>
      <c r="AQ227" s="1">
        <v>5</v>
      </c>
    </row>
    <row r="228" spans="1:43" x14ac:dyDescent="0.2">
      <c r="A228" s="1" t="s">
        <v>352</v>
      </c>
      <c r="B228" s="1" t="s">
        <v>580</v>
      </c>
      <c r="C228" s="1" t="s">
        <v>881</v>
      </c>
      <c r="D228" s="1" t="s">
        <v>956</v>
      </c>
      <c r="E228" s="3">
        <v>22.444444444444443</v>
      </c>
      <c r="F228" s="3">
        <f t="shared" si="11"/>
        <v>162.09722222222223</v>
      </c>
      <c r="G228" s="3">
        <f>SUM(Table39[[#This Row],[RN Hours Contract (W/ Admin, DON)]], Table39[[#This Row],[LPN Contract Hours (w/ Admin)]], Table39[[#This Row],[CNA/NA/Med Aide Contract Hours]])</f>
        <v>0</v>
      </c>
      <c r="H228" s="4">
        <f>Table39[[#This Row],[Total Contract Hours]]/Table39[[#This Row],[Total Hours Nurse Staffing]]</f>
        <v>0</v>
      </c>
      <c r="I228" s="3">
        <f>SUM(Table39[[#This Row],[RN Hours]], Table39[[#This Row],[RN Admin Hours]], Table39[[#This Row],[RN DON Hours]])</f>
        <v>30.513888888888889</v>
      </c>
      <c r="J228" s="3">
        <f t="shared" si="12"/>
        <v>0</v>
      </c>
      <c r="K228" s="4">
        <f>Table39[[#This Row],[RN Hours Contract (W/ Admin, DON)]]/Table39[[#This Row],[RN Hours (w/ Admin, DON)]]</f>
        <v>0</v>
      </c>
      <c r="L228" s="3">
        <v>20.158333333333335</v>
      </c>
      <c r="M228" s="3">
        <v>0</v>
      </c>
      <c r="N228" s="4">
        <f>Table39[[#This Row],[RN Hours Contract]]/Table39[[#This Row],[RN Hours]]</f>
        <v>0</v>
      </c>
      <c r="O228" s="3">
        <v>5.3166666666666664</v>
      </c>
      <c r="P228" s="3">
        <v>0</v>
      </c>
      <c r="Q228" s="4">
        <f>Table39[[#This Row],[RN Admin Hours Contract]]/Table39[[#This Row],[RN Admin Hours]]</f>
        <v>0</v>
      </c>
      <c r="R228" s="3">
        <v>5.0388888888888888</v>
      </c>
      <c r="S228" s="3">
        <v>0</v>
      </c>
      <c r="T228" s="4">
        <f>Table39[[#This Row],[RN DON Hours Contract]]/Table39[[#This Row],[RN DON Hours]]</f>
        <v>0</v>
      </c>
      <c r="U228" s="3">
        <f>SUM(Table39[[#This Row],[LPN Hours]], Table39[[#This Row],[LPN Admin Hours]])</f>
        <v>54.833333333333336</v>
      </c>
      <c r="V228" s="3">
        <f>Table39[[#This Row],[LPN Hours Contract]]+Table39[[#This Row],[LPN Admin Hours Contract]]</f>
        <v>0</v>
      </c>
      <c r="W228" s="4">
        <f t="shared" si="13"/>
        <v>0</v>
      </c>
      <c r="X228" s="3">
        <v>54.833333333333336</v>
      </c>
      <c r="Y228" s="3">
        <v>0</v>
      </c>
      <c r="Z228" s="4">
        <f>Table39[[#This Row],[LPN Hours Contract]]/Table39[[#This Row],[LPN Hours]]</f>
        <v>0</v>
      </c>
      <c r="AA228" s="3">
        <v>0</v>
      </c>
      <c r="AB228" s="3">
        <v>0</v>
      </c>
      <c r="AC228" s="4">
        <v>0</v>
      </c>
      <c r="AD228" s="3">
        <f>SUM(Table39[[#This Row],[CNA Hours]], Table39[[#This Row],[NA in Training Hours]], Table39[[#This Row],[Med Aide/Tech Hours]])</f>
        <v>76.75</v>
      </c>
      <c r="AE228" s="3">
        <f>SUM(Table39[[#This Row],[CNA Hours Contract]], Table39[[#This Row],[NA in Training Hours Contract]], Table39[[#This Row],[Med Aide/Tech Hours Contract]])</f>
        <v>0</v>
      </c>
      <c r="AF228" s="4">
        <f>Table39[[#This Row],[CNA/NA/Med Aide Contract Hours]]/Table39[[#This Row],[Total CNA, NA in Training, Med Aide/Tech Hours]]</f>
        <v>0</v>
      </c>
      <c r="AG228" s="3">
        <v>73.680555555555557</v>
      </c>
      <c r="AH228" s="3">
        <v>0</v>
      </c>
      <c r="AI228" s="4">
        <f>Table39[[#This Row],[CNA Hours Contract]]/Table39[[#This Row],[CNA Hours]]</f>
        <v>0</v>
      </c>
      <c r="AJ228" s="3">
        <v>0</v>
      </c>
      <c r="AK228" s="3">
        <v>0</v>
      </c>
      <c r="AL228" s="4">
        <v>0</v>
      </c>
      <c r="AM228" s="3">
        <v>3.0694444444444446</v>
      </c>
      <c r="AN228" s="3">
        <v>0</v>
      </c>
      <c r="AO228" s="4">
        <f>Table39[[#This Row],[Med Aide/Tech Hours Contract]]/Table39[[#This Row],[Med Aide/Tech Hours]]</f>
        <v>0</v>
      </c>
      <c r="AP228" s="1" t="s">
        <v>226</v>
      </c>
      <c r="AQ228" s="1">
        <v>5</v>
      </c>
    </row>
    <row r="229" spans="1:43" x14ac:dyDescent="0.2">
      <c r="A229" s="1" t="s">
        <v>352</v>
      </c>
      <c r="B229" s="1" t="s">
        <v>581</v>
      </c>
      <c r="C229" s="1" t="s">
        <v>882</v>
      </c>
      <c r="D229" s="1" t="s">
        <v>953</v>
      </c>
      <c r="E229" s="3">
        <v>39.855555555555554</v>
      </c>
      <c r="F229" s="3">
        <f t="shared" si="11"/>
        <v>154.33144444444443</v>
      </c>
      <c r="G229" s="3">
        <f>SUM(Table39[[#This Row],[RN Hours Contract (W/ Admin, DON)]], Table39[[#This Row],[LPN Contract Hours (w/ Admin)]], Table39[[#This Row],[CNA/NA/Med Aide Contract Hours]])</f>
        <v>14.944444444444445</v>
      </c>
      <c r="H229" s="4">
        <f>Table39[[#This Row],[Total Contract Hours]]/Table39[[#This Row],[Total Hours Nurse Staffing]]</f>
        <v>9.6833438566202759E-2</v>
      </c>
      <c r="I229" s="3">
        <f>SUM(Table39[[#This Row],[RN Hours]], Table39[[#This Row],[RN Admin Hours]], Table39[[#This Row],[RN DON Hours]])</f>
        <v>25.551111111111108</v>
      </c>
      <c r="J229" s="3">
        <f t="shared" si="12"/>
        <v>2.0444444444444443</v>
      </c>
      <c r="K229" s="4">
        <f>Table39[[#This Row],[RN Hours Contract (W/ Admin, DON)]]/Table39[[#This Row],[RN Hours (w/ Admin, DON)]]</f>
        <v>8.0013915463558877E-2</v>
      </c>
      <c r="L229" s="3">
        <v>20.086666666666666</v>
      </c>
      <c r="M229" s="3">
        <v>2.0444444444444443</v>
      </c>
      <c r="N229" s="4">
        <f>Table39[[#This Row],[RN Hours Contract]]/Table39[[#This Row],[RN Hours]]</f>
        <v>0.10178117048346055</v>
      </c>
      <c r="O229" s="3">
        <v>5.4644444444444433</v>
      </c>
      <c r="P229" s="3">
        <v>0</v>
      </c>
      <c r="Q229" s="4">
        <f>Table39[[#This Row],[RN Admin Hours Contract]]/Table39[[#This Row],[RN Admin Hours]]</f>
        <v>0</v>
      </c>
      <c r="R229" s="3">
        <v>0</v>
      </c>
      <c r="S229" s="3">
        <v>0</v>
      </c>
      <c r="T229" s="4">
        <v>0</v>
      </c>
      <c r="U229" s="3">
        <f>SUM(Table39[[#This Row],[LPN Hours]], Table39[[#This Row],[LPN Admin Hours]])</f>
        <v>24.014444444444447</v>
      </c>
      <c r="V229" s="3">
        <f>Table39[[#This Row],[LPN Hours Contract]]+Table39[[#This Row],[LPN Admin Hours Contract]]</f>
        <v>0</v>
      </c>
      <c r="W229" s="4">
        <f t="shared" si="13"/>
        <v>0</v>
      </c>
      <c r="X229" s="3">
        <v>24.014444444444447</v>
      </c>
      <c r="Y229" s="3">
        <v>0</v>
      </c>
      <c r="Z229" s="4">
        <f>Table39[[#This Row],[LPN Hours Contract]]/Table39[[#This Row],[LPN Hours]]</f>
        <v>0</v>
      </c>
      <c r="AA229" s="3">
        <v>0</v>
      </c>
      <c r="AB229" s="3">
        <v>0</v>
      </c>
      <c r="AC229" s="4">
        <v>0</v>
      </c>
      <c r="AD229" s="3">
        <f>SUM(Table39[[#This Row],[CNA Hours]], Table39[[#This Row],[NA in Training Hours]], Table39[[#This Row],[Med Aide/Tech Hours]])</f>
        <v>104.76588888888888</v>
      </c>
      <c r="AE229" s="3">
        <f>SUM(Table39[[#This Row],[CNA Hours Contract]], Table39[[#This Row],[NA in Training Hours Contract]], Table39[[#This Row],[Med Aide/Tech Hours Contract]])</f>
        <v>12.9</v>
      </c>
      <c r="AF229" s="4">
        <f>Table39[[#This Row],[CNA/NA/Med Aide Contract Hours]]/Table39[[#This Row],[Total CNA, NA in Training, Med Aide/Tech Hours]]</f>
        <v>0.12313168090122635</v>
      </c>
      <c r="AG229" s="3">
        <v>93.606999999999985</v>
      </c>
      <c r="AH229" s="3">
        <v>12.9</v>
      </c>
      <c r="AI229" s="4">
        <f>Table39[[#This Row],[CNA Hours Contract]]/Table39[[#This Row],[CNA Hours]]</f>
        <v>0.13781020650165055</v>
      </c>
      <c r="AJ229" s="3">
        <v>0</v>
      </c>
      <c r="AK229" s="3">
        <v>0</v>
      </c>
      <c r="AL229" s="4">
        <v>0</v>
      </c>
      <c r="AM229" s="3">
        <v>11.158888888888891</v>
      </c>
      <c r="AN229" s="3">
        <v>0</v>
      </c>
      <c r="AO229" s="4">
        <f>Table39[[#This Row],[Med Aide/Tech Hours Contract]]/Table39[[#This Row],[Med Aide/Tech Hours]]</f>
        <v>0</v>
      </c>
      <c r="AP229" s="1" t="s">
        <v>227</v>
      </c>
      <c r="AQ229" s="1">
        <v>5</v>
      </c>
    </row>
    <row r="230" spans="1:43" x14ac:dyDescent="0.2">
      <c r="A230" s="1" t="s">
        <v>352</v>
      </c>
      <c r="B230" s="1" t="s">
        <v>582</v>
      </c>
      <c r="C230" s="1" t="s">
        <v>883</v>
      </c>
      <c r="D230" s="1" t="s">
        <v>991</v>
      </c>
      <c r="E230" s="3">
        <v>27.766666666666666</v>
      </c>
      <c r="F230" s="3">
        <f t="shared" si="11"/>
        <v>92.076888888888902</v>
      </c>
      <c r="G230" s="3">
        <f>SUM(Table39[[#This Row],[RN Hours Contract (W/ Admin, DON)]], Table39[[#This Row],[LPN Contract Hours (w/ Admin)]], Table39[[#This Row],[CNA/NA/Med Aide Contract Hours]])</f>
        <v>0</v>
      </c>
      <c r="H230" s="4">
        <f>Table39[[#This Row],[Total Contract Hours]]/Table39[[#This Row],[Total Hours Nurse Staffing]]</f>
        <v>0</v>
      </c>
      <c r="I230" s="3">
        <f>SUM(Table39[[#This Row],[RN Hours]], Table39[[#This Row],[RN Admin Hours]], Table39[[#This Row],[RN DON Hours]])</f>
        <v>29.242666666666668</v>
      </c>
      <c r="J230" s="3">
        <f t="shared" si="12"/>
        <v>0</v>
      </c>
      <c r="K230" s="4">
        <f>Table39[[#This Row],[RN Hours Contract (W/ Admin, DON)]]/Table39[[#This Row],[RN Hours (w/ Admin, DON)]]</f>
        <v>0</v>
      </c>
      <c r="L230" s="3">
        <v>22.326888888888888</v>
      </c>
      <c r="M230" s="3">
        <v>0</v>
      </c>
      <c r="N230" s="4">
        <f>Table39[[#This Row],[RN Hours Contract]]/Table39[[#This Row],[RN Hours]]</f>
        <v>0</v>
      </c>
      <c r="O230" s="3">
        <v>3.1435555555555563</v>
      </c>
      <c r="P230" s="3">
        <v>0</v>
      </c>
      <c r="Q230" s="4">
        <f>Table39[[#This Row],[RN Admin Hours Contract]]/Table39[[#This Row],[RN Admin Hours]]</f>
        <v>0</v>
      </c>
      <c r="R230" s="3">
        <v>3.7722222222222221</v>
      </c>
      <c r="S230" s="3">
        <v>0</v>
      </c>
      <c r="T230" s="4">
        <f>Table39[[#This Row],[RN DON Hours Contract]]/Table39[[#This Row],[RN DON Hours]]</f>
        <v>0</v>
      </c>
      <c r="U230" s="3">
        <f>SUM(Table39[[#This Row],[LPN Hours]], Table39[[#This Row],[LPN Admin Hours]])</f>
        <v>12.583444444444444</v>
      </c>
      <c r="V230" s="3">
        <f>Table39[[#This Row],[LPN Hours Contract]]+Table39[[#This Row],[LPN Admin Hours Contract]]</f>
        <v>0</v>
      </c>
      <c r="W230" s="4">
        <f t="shared" si="13"/>
        <v>0</v>
      </c>
      <c r="X230" s="3">
        <v>12.583444444444444</v>
      </c>
      <c r="Y230" s="3">
        <v>0</v>
      </c>
      <c r="Z230" s="4">
        <f>Table39[[#This Row],[LPN Hours Contract]]/Table39[[#This Row],[LPN Hours]]</f>
        <v>0</v>
      </c>
      <c r="AA230" s="3">
        <v>0</v>
      </c>
      <c r="AB230" s="3">
        <v>0</v>
      </c>
      <c r="AC230" s="4">
        <v>0</v>
      </c>
      <c r="AD230" s="3">
        <f>SUM(Table39[[#This Row],[CNA Hours]], Table39[[#This Row],[NA in Training Hours]], Table39[[#This Row],[Med Aide/Tech Hours]])</f>
        <v>50.250777777777785</v>
      </c>
      <c r="AE230" s="3">
        <f>SUM(Table39[[#This Row],[CNA Hours Contract]], Table39[[#This Row],[NA in Training Hours Contract]], Table39[[#This Row],[Med Aide/Tech Hours Contract]])</f>
        <v>0</v>
      </c>
      <c r="AF230" s="4">
        <f>Table39[[#This Row],[CNA/NA/Med Aide Contract Hours]]/Table39[[#This Row],[Total CNA, NA in Training, Med Aide/Tech Hours]]</f>
        <v>0</v>
      </c>
      <c r="AG230" s="3">
        <v>48.712666666666671</v>
      </c>
      <c r="AH230" s="3">
        <v>0</v>
      </c>
      <c r="AI230" s="4">
        <f>Table39[[#This Row],[CNA Hours Contract]]/Table39[[#This Row],[CNA Hours]]</f>
        <v>0</v>
      </c>
      <c r="AJ230" s="3">
        <v>0</v>
      </c>
      <c r="AK230" s="3">
        <v>0</v>
      </c>
      <c r="AL230" s="4">
        <v>0</v>
      </c>
      <c r="AM230" s="3">
        <v>1.5381111111111114</v>
      </c>
      <c r="AN230" s="3">
        <v>0</v>
      </c>
      <c r="AO230" s="4">
        <f>Table39[[#This Row],[Med Aide/Tech Hours Contract]]/Table39[[#This Row],[Med Aide/Tech Hours]]</f>
        <v>0</v>
      </c>
      <c r="AP230" s="1" t="s">
        <v>228</v>
      </c>
      <c r="AQ230" s="1">
        <v>5</v>
      </c>
    </row>
    <row r="231" spans="1:43" x14ac:dyDescent="0.2">
      <c r="A231" s="1" t="s">
        <v>352</v>
      </c>
      <c r="B231" s="1" t="s">
        <v>583</v>
      </c>
      <c r="C231" s="1" t="s">
        <v>717</v>
      </c>
      <c r="D231" s="1" t="s">
        <v>980</v>
      </c>
      <c r="E231" s="3">
        <v>27.788888888888888</v>
      </c>
      <c r="F231" s="3">
        <f t="shared" si="11"/>
        <v>103.40899999999999</v>
      </c>
      <c r="G231" s="3">
        <f>SUM(Table39[[#This Row],[RN Hours Contract (W/ Admin, DON)]], Table39[[#This Row],[LPN Contract Hours (w/ Admin)]], Table39[[#This Row],[CNA/NA/Med Aide Contract Hours]])</f>
        <v>0</v>
      </c>
      <c r="H231" s="4">
        <f>Table39[[#This Row],[Total Contract Hours]]/Table39[[#This Row],[Total Hours Nurse Staffing]]</f>
        <v>0</v>
      </c>
      <c r="I231" s="3">
        <f>SUM(Table39[[#This Row],[RN Hours]], Table39[[#This Row],[RN Admin Hours]], Table39[[#This Row],[RN DON Hours]])</f>
        <v>19.386777777777773</v>
      </c>
      <c r="J231" s="3">
        <f t="shared" si="12"/>
        <v>0</v>
      </c>
      <c r="K231" s="4">
        <f>Table39[[#This Row],[RN Hours Contract (W/ Admin, DON)]]/Table39[[#This Row],[RN Hours (w/ Admin, DON)]]</f>
        <v>0</v>
      </c>
      <c r="L231" s="3">
        <v>9.6083333333333325</v>
      </c>
      <c r="M231" s="3">
        <v>0</v>
      </c>
      <c r="N231" s="4">
        <f>Table39[[#This Row],[RN Hours Contract]]/Table39[[#This Row],[RN Hours]]</f>
        <v>0</v>
      </c>
      <c r="O231" s="3">
        <v>5.2451111111111102</v>
      </c>
      <c r="P231" s="3">
        <v>0</v>
      </c>
      <c r="Q231" s="4">
        <f>Table39[[#This Row],[RN Admin Hours Contract]]/Table39[[#This Row],[RN Admin Hours]]</f>
        <v>0</v>
      </c>
      <c r="R231" s="3">
        <v>4.5333333333333332</v>
      </c>
      <c r="S231" s="3">
        <v>0</v>
      </c>
      <c r="T231" s="4">
        <f>Table39[[#This Row],[RN DON Hours Contract]]/Table39[[#This Row],[RN DON Hours]]</f>
        <v>0</v>
      </c>
      <c r="U231" s="3">
        <f>SUM(Table39[[#This Row],[LPN Hours]], Table39[[#This Row],[LPN Admin Hours]])</f>
        <v>16.352777777777778</v>
      </c>
      <c r="V231" s="3">
        <f>Table39[[#This Row],[LPN Hours Contract]]+Table39[[#This Row],[LPN Admin Hours Contract]]</f>
        <v>0</v>
      </c>
      <c r="W231" s="4">
        <f t="shared" si="13"/>
        <v>0</v>
      </c>
      <c r="X231" s="3">
        <v>16.352777777777778</v>
      </c>
      <c r="Y231" s="3">
        <v>0</v>
      </c>
      <c r="Z231" s="4">
        <f>Table39[[#This Row],[LPN Hours Contract]]/Table39[[#This Row],[LPN Hours]]</f>
        <v>0</v>
      </c>
      <c r="AA231" s="3">
        <v>0</v>
      </c>
      <c r="AB231" s="3">
        <v>0</v>
      </c>
      <c r="AC231" s="4">
        <v>0</v>
      </c>
      <c r="AD231" s="3">
        <f>SUM(Table39[[#This Row],[CNA Hours]], Table39[[#This Row],[NA in Training Hours]], Table39[[#This Row],[Med Aide/Tech Hours]])</f>
        <v>67.669444444444437</v>
      </c>
      <c r="AE231" s="3">
        <f>SUM(Table39[[#This Row],[CNA Hours Contract]], Table39[[#This Row],[NA in Training Hours Contract]], Table39[[#This Row],[Med Aide/Tech Hours Contract]])</f>
        <v>0</v>
      </c>
      <c r="AF231" s="4">
        <f>Table39[[#This Row],[CNA/NA/Med Aide Contract Hours]]/Table39[[#This Row],[Total CNA, NA in Training, Med Aide/Tech Hours]]</f>
        <v>0</v>
      </c>
      <c r="AG231" s="3">
        <v>63.93611111111111</v>
      </c>
      <c r="AH231" s="3">
        <v>0</v>
      </c>
      <c r="AI231" s="4">
        <f>Table39[[#This Row],[CNA Hours Contract]]/Table39[[#This Row],[CNA Hours]]</f>
        <v>0</v>
      </c>
      <c r="AJ231" s="3">
        <v>0</v>
      </c>
      <c r="AK231" s="3">
        <v>0</v>
      </c>
      <c r="AL231" s="4">
        <v>0</v>
      </c>
      <c r="AM231" s="3">
        <v>3.7333333333333334</v>
      </c>
      <c r="AN231" s="3">
        <v>0</v>
      </c>
      <c r="AO231" s="4">
        <f>Table39[[#This Row],[Med Aide/Tech Hours Contract]]/Table39[[#This Row],[Med Aide/Tech Hours]]</f>
        <v>0</v>
      </c>
      <c r="AP231" s="1" t="s">
        <v>229</v>
      </c>
      <c r="AQ231" s="1">
        <v>5</v>
      </c>
    </row>
    <row r="232" spans="1:43" x14ac:dyDescent="0.2">
      <c r="A232" s="1" t="s">
        <v>352</v>
      </c>
      <c r="B232" s="1" t="s">
        <v>584</v>
      </c>
      <c r="C232" s="1" t="s">
        <v>884</v>
      </c>
      <c r="D232" s="1" t="s">
        <v>1004</v>
      </c>
      <c r="E232" s="3">
        <v>31.1</v>
      </c>
      <c r="F232" s="3">
        <f t="shared" si="11"/>
        <v>143.09722222222223</v>
      </c>
      <c r="G232" s="3">
        <f>SUM(Table39[[#This Row],[RN Hours Contract (W/ Admin, DON)]], Table39[[#This Row],[LPN Contract Hours (w/ Admin)]], Table39[[#This Row],[CNA/NA/Med Aide Contract Hours]])</f>
        <v>0</v>
      </c>
      <c r="H232" s="4">
        <f>Table39[[#This Row],[Total Contract Hours]]/Table39[[#This Row],[Total Hours Nurse Staffing]]</f>
        <v>0</v>
      </c>
      <c r="I232" s="3">
        <f>SUM(Table39[[#This Row],[RN Hours]], Table39[[#This Row],[RN Admin Hours]], Table39[[#This Row],[RN DON Hours]])</f>
        <v>27.641666666666669</v>
      </c>
      <c r="J232" s="3">
        <f t="shared" si="12"/>
        <v>0</v>
      </c>
      <c r="K232" s="4">
        <f>Table39[[#This Row],[RN Hours Contract (W/ Admin, DON)]]/Table39[[#This Row],[RN Hours (w/ Admin, DON)]]</f>
        <v>0</v>
      </c>
      <c r="L232" s="3">
        <v>11.841666666666667</v>
      </c>
      <c r="M232" s="3">
        <v>0</v>
      </c>
      <c r="N232" s="4">
        <f>Table39[[#This Row],[RN Hours Contract]]/Table39[[#This Row],[RN Hours]]</f>
        <v>0</v>
      </c>
      <c r="O232" s="3">
        <v>10.786111111111111</v>
      </c>
      <c r="P232" s="3">
        <v>0</v>
      </c>
      <c r="Q232" s="4">
        <f>Table39[[#This Row],[RN Admin Hours Contract]]/Table39[[#This Row],[RN Admin Hours]]</f>
        <v>0</v>
      </c>
      <c r="R232" s="3">
        <v>5.0138888888888893</v>
      </c>
      <c r="S232" s="3">
        <v>0</v>
      </c>
      <c r="T232" s="4">
        <f>Table39[[#This Row],[RN DON Hours Contract]]/Table39[[#This Row],[RN DON Hours]]</f>
        <v>0</v>
      </c>
      <c r="U232" s="3">
        <f>SUM(Table39[[#This Row],[LPN Hours]], Table39[[#This Row],[LPN Admin Hours]])</f>
        <v>21.18888888888889</v>
      </c>
      <c r="V232" s="3">
        <f>Table39[[#This Row],[LPN Hours Contract]]+Table39[[#This Row],[LPN Admin Hours Contract]]</f>
        <v>0</v>
      </c>
      <c r="W232" s="4">
        <f t="shared" si="13"/>
        <v>0</v>
      </c>
      <c r="X232" s="3">
        <v>21.18888888888889</v>
      </c>
      <c r="Y232" s="3">
        <v>0</v>
      </c>
      <c r="Z232" s="4">
        <f>Table39[[#This Row],[LPN Hours Contract]]/Table39[[#This Row],[LPN Hours]]</f>
        <v>0</v>
      </c>
      <c r="AA232" s="3">
        <v>0</v>
      </c>
      <c r="AB232" s="3">
        <v>0</v>
      </c>
      <c r="AC232" s="4">
        <v>0</v>
      </c>
      <c r="AD232" s="3">
        <f>SUM(Table39[[#This Row],[CNA Hours]], Table39[[#This Row],[NA in Training Hours]], Table39[[#This Row],[Med Aide/Tech Hours]])</f>
        <v>94.266666666666666</v>
      </c>
      <c r="AE232" s="3">
        <f>SUM(Table39[[#This Row],[CNA Hours Contract]], Table39[[#This Row],[NA in Training Hours Contract]], Table39[[#This Row],[Med Aide/Tech Hours Contract]])</f>
        <v>0</v>
      </c>
      <c r="AF232" s="4">
        <f>Table39[[#This Row],[CNA/NA/Med Aide Contract Hours]]/Table39[[#This Row],[Total CNA, NA in Training, Med Aide/Tech Hours]]</f>
        <v>0</v>
      </c>
      <c r="AG232" s="3">
        <v>79.194444444444443</v>
      </c>
      <c r="AH232" s="3">
        <v>0</v>
      </c>
      <c r="AI232" s="4">
        <f>Table39[[#This Row],[CNA Hours Contract]]/Table39[[#This Row],[CNA Hours]]</f>
        <v>0</v>
      </c>
      <c r="AJ232" s="3">
        <v>0</v>
      </c>
      <c r="AK232" s="3">
        <v>0</v>
      </c>
      <c r="AL232" s="4">
        <v>0</v>
      </c>
      <c r="AM232" s="3">
        <v>15.072222222222223</v>
      </c>
      <c r="AN232" s="3">
        <v>0</v>
      </c>
      <c r="AO232" s="4">
        <f>Table39[[#This Row],[Med Aide/Tech Hours Contract]]/Table39[[#This Row],[Med Aide/Tech Hours]]</f>
        <v>0</v>
      </c>
      <c r="AP232" s="1" t="s">
        <v>230</v>
      </c>
      <c r="AQ232" s="1">
        <v>5</v>
      </c>
    </row>
    <row r="233" spans="1:43" x14ac:dyDescent="0.2">
      <c r="A233" s="1" t="s">
        <v>352</v>
      </c>
      <c r="B233" s="1" t="s">
        <v>585</v>
      </c>
      <c r="C233" s="1" t="s">
        <v>885</v>
      </c>
      <c r="D233" s="1" t="s">
        <v>955</v>
      </c>
      <c r="E233" s="3">
        <v>35.18888888888889</v>
      </c>
      <c r="F233" s="3">
        <f t="shared" si="11"/>
        <v>119.26666666666668</v>
      </c>
      <c r="G233" s="3">
        <f>SUM(Table39[[#This Row],[RN Hours Contract (W/ Admin, DON)]], Table39[[#This Row],[LPN Contract Hours (w/ Admin)]], Table39[[#This Row],[CNA/NA/Med Aide Contract Hours]])</f>
        <v>0</v>
      </c>
      <c r="H233" s="4">
        <f>Table39[[#This Row],[Total Contract Hours]]/Table39[[#This Row],[Total Hours Nurse Staffing]]</f>
        <v>0</v>
      </c>
      <c r="I233" s="3">
        <f>SUM(Table39[[#This Row],[RN Hours]], Table39[[#This Row],[RN Admin Hours]], Table39[[#This Row],[RN DON Hours]])</f>
        <v>28.377777777777776</v>
      </c>
      <c r="J233" s="3">
        <f t="shared" si="12"/>
        <v>0</v>
      </c>
      <c r="K233" s="4">
        <f>Table39[[#This Row],[RN Hours Contract (W/ Admin, DON)]]/Table39[[#This Row],[RN Hours (w/ Admin, DON)]]</f>
        <v>0</v>
      </c>
      <c r="L233" s="3">
        <v>14.055555555555555</v>
      </c>
      <c r="M233" s="3">
        <v>0</v>
      </c>
      <c r="N233" s="4">
        <f>Table39[[#This Row],[RN Hours Contract]]/Table39[[#This Row],[RN Hours]]</f>
        <v>0</v>
      </c>
      <c r="O233" s="3">
        <v>9.8861111111111111</v>
      </c>
      <c r="P233" s="3">
        <v>0</v>
      </c>
      <c r="Q233" s="4">
        <f>Table39[[#This Row],[RN Admin Hours Contract]]/Table39[[#This Row],[RN Admin Hours]]</f>
        <v>0</v>
      </c>
      <c r="R233" s="3">
        <v>4.4361111111111109</v>
      </c>
      <c r="S233" s="3">
        <v>0</v>
      </c>
      <c r="T233" s="4">
        <f>Table39[[#This Row],[RN DON Hours Contract]]/Table39[[#This Row],[RN DON Hours]]</f>
        <v>0</v>
      </c>
      <c r="U233" s="3">
        <f>SUM(Table39[[#This Row],[LPN Hours]], Table39[[#This Row],[LPN Admin Hours]])</f>
        <v>19.094444444444445</v>
      </c>
      <c r="V233" s="3">
        <f>Table39[[#This Row],[LPN Hours Contract]]+Table39[[#This Row],[LPN Admin Hours Contract]]</f>
        <v>0</v>
      </c>
      <c r="W233" s="4">
        <f t="shared" si="13"/>
        <v>0</v>
      </c>
      <c r="X233" s="3">
        <v>19.094444444444445</v>
      </c>
      <c r="Y233" s="3">
        <v>0</v>
      </c>
      <c r="Z233" s="4">
        <f>Table39[[#This Row],[LPN Hours Contract]]/Table39[[#This Row],[LPN Hours]]</f>
        <v>0</v>
      </c>
      <c r="AA233" s="3">
        <v>0</v>
      </c>
      <c r="AB233" s="3">
        <v>0</v>
      </c>
      <c r="AC233" s="4">
        <v>0</v>
      </c>
      <c r="AD233" s="3">
        <f>SUM(Table39[[#This Row],[CNA Hours]], Table39[[#This Row],[NA in Training Hours]], Table39[[#This Row],[Med Aide/Tech Hours]])</f>
        <v>71.794444444444451</v>
      </c>
      <c r="AE233" s="3">
        <f>SUM(Table39[[#This Row],[CNA Hours Contract]], Table39[[#This Row],[NA in Training Hours Contract]], Table39[[#This Row],[Med Aide/Tech Hours Contract]])</f>
        <v>0</v>
      </c>
      <c r="AF233" s="4">
        <f>Table39[[#This Row],[CNA/NA/Med Aide Contract Hours]]/Table39[[#This Row],[Total CNA, NA in Training, Med Aide/Tech Hours]]</f>
        <v>0</v>
      </c>
      <c r="AG233" s="3">
        <v>63.894444444444446</v>
      </c>
      <c r="AH233" s="3">
        <v>0</v>
      </c>
      <c r="AI233" s="4">
        <f>Table39[[#This Row],[CNA Hours Contract]]/Table39[[#This Row],[CNA Hours]]</f>
        <v>0</v>
      </c>
      <c r="AJ233" s="3">
        <v>4.697222222222222</v>
      </c>
      <c r="AK233" s="3">
        <v>0</v>
      </c>
      <c r="AL233" s="4">
        <f>Table39[[#This Row],[NA in Training Hours Contract]]/Table39[[#This Row],[NA in Training Hours]]</f>
        <v>0</v>
      </c>
      <c r="AM233" s="3">
        <v>3.2027777777777779</v>
      </c>
      <c r="AN233" s="3">
        <v>0</v>
      </c>
      <c r="AO233" s="4">
        <f>Table39[[#This Row],[Med Aide/Tech Hours Contract]]/Table39[[#This Row],[Med Aide/Tech Hours]]</f>
        <v>0</v>
      </c>
      <c r="AP233" s="1" t="s">
        <v>231</v>
      </c>
      <c r="AQ233" s="1">
        <v>5</v>
      </c>
    </row>
    <row r="234" spans="1:43" x14ac:dyDescent="0.2">
      <c r="A234" s="1" t="s">
        <v>352</v>
      </c>
      <c r="B234" s="1" t="s">
        <v>586</v>
      </c>
      <c r="C234" s="1" t="s">
        <v>753</v>
      </c>
      <c r="D234" s="1" t="s">
        <v>999</v>
      </c>
      <c r="E234" s="3">
        <v>29.3</v>
      </c>
      <c r="F234" s="3">
        <f t="shared" si="11"/>
        <v>126.12155555555556</v>
      </c>
      <c r="G234" s="3">
        <f>SUM(Table39[[#This Row],[RN Hours Contract (W/ Admin, DON)]], Table39[[#This Row],[LPN Contract Hours (w/ Admin)]], Table39[[#This Row],[CNA/NA/Med Aide Contract Hours]])</f>
        <v>0</v>
      </c>
      <c r="H234" s="4">
        <f>Table39[[#This Row],[Total Contract Hours]]/Table39[[#This Row],[Total Hours Nurse Staffing]]</f>
        <v>0</v>
      </c>
      <c r="I234" s="3">
        <f>SUM(Table39[[#This Row],[RN Hours]], Table39[[#This Row],[RN Admin Hours]], Table39[[#This Row],[RN DON Hours]])</f>
        <v>28.137111111111107</v>
      </c>
      <c r="J234" s="3">
        <f t="shared" si="12"/>
        <v>0</v>
      </c>
      <c r="K234" s="4">
        <f>Table39[[#This Row],[RN Hours Contract (W/ Admin, DON)]]/Table39[[#This Row],[RN Hours (w/ Admin, DON)]]</f>
        <v>0</v>
      </c>
      <c r="L234" s="3">
        <v>17.225000000000001</v>
      </c>
      <c r="M234" s="3">
        <v>0</v>
      </c>
      <c r="N234" s="4">
        <f>Table39[[#This Row],[RN Hours Contract]]/Table39[[#This Row],[RN Hours]]</f>
        <v>0</v>
      </c>
      <c r="O234" s="3">
        <v>5.0454444444444393</v>
      </c>
      <c r="P234" s="3">
        <v>0</v>
      </c>
      <c r="Q234" s="4">
        <f>Table39[[#This Row],[RN Admin Hours Contract]]/Table39[[#This Row],[RN Admin Hours]]</f>
        <v>0</v>
      </c>
      <c r="R234" s="3">
        <v>5.8666666666666663</v>
      </c>
      <c r="S234" s="3">
        <v>0</v>
      </c>
      <c r="T234" s="4">
        <f>Table39[[#This Row],[RN DON Hours Contract]]/Table39[[#This Row],[RN DON Hours]]</f>
        <v>0</v>
      </c>
      <c r="U234" s="3">
        <f>SUM(Table39[[#This Row],[LPN Hours]], Table39[[#This Row],[LPN Admin Hours]])</f>
        <v>22.820666666666668</v>
      </c>
      <c r="V234" s="3">
        <f>Table39[[#This Row],[LPN Hours Contract]]+Table39[[#This Row],[LPN Admin Hours Contract]]</f>
        <v>0</v>
      </c>
      <c r="W234" s="4">
        <f t="shared" si="13"/>
        <v>0</v>
      </c>
      <c r="X234" s="3">
        <v>22.820666666666668</v>
      </c>
      <c r="Y234" s="3">
        <v>0</v>
      </c>
      <c r="Z234" s="4">
        <f>Table39[[#This Row],[LPN Hours Contract]]/Table39[[#This Row],[LPN Hours]]</f>
        <v>0</v>
      </c>
      <c r="AA234" s="3">
        <v>0</v>
      </c>
      <c r="AB234" s="3">
        <v>0</v>
      </c>
      <c r="AC234" s="4">
        <v>0</v>
      </c>
      <c r="AD234" s="3">
        <f>SUM(Table39[[#This Row],[CNA Hours]], Table39[[#This Row],[NA in Training Hours]], Table39[[#This Row],[Med Aide/Tech Hours]])</f>
        <v>75.163777777777781</v>
      </c>
      <c r="AE234" s="3">
        <f>SUM(Table39[[#This Row],[CNA Hours Contract]], Table39[[#This Row],[NA in Training Hours Contract]], Table39[[#This Row],[Med Aide/Tech Hours Contract]])</f>
        <v>0</v>
      </c>
      <c r="AF234" s="4">
        <f>Table39[[#This Row],[CNA/NA/Med Aide Contract Hours]]/Table39[[#This Row],[Total CNA, NA in Training, Med Aide/Tech Hours]]</f>
        <v>0</v>
      </c>
      <c r="AG234" s="3">
        <v>70.275444444444446</v>
      </c>
      <c r="AH234" s="3">
        <v>0</v>
      </c>
      <c r="AI234" s="4">
        <f>Table39[[#This Row],[CNA Hours Contract]]/Table39[[#This Row],[CNA Hours]]</f>
        <v>0</v>
      </c>
      <c r="AJ234" s="3">
        <v>0</v>
      </c>
      <c r="AK234" s="3">
        <v>0</v>
      </c>
      <c r="AL234" s="4">
        <v>0</v>
      </c>
      <c r="AM234" s="3">
        <v>4.888333333333331</v>
      </c>
      <c r="AN234" s="3">
        <v>0</v>
      </c>
      <c r="AO234" s="4">
        <f>Table39[[#This Row],[Med Aide/Tech Hours Contract]]/Table39[[#This Row],[Med Aide/Tech Hours]]</f>
        <v>0</v>
      </c>
      <c r="AP234" s="1" t="s">
        <v>232</v>
      </c>
      <c r="AQ234" s="1">
        <v>5</v>
      </c>
    </row>
    <row r="235" spans="1:43" x14ac:dyDescent="0.2">
      <c r="A235" s="1" t="s">
        <v>352</v>
      </c>
      <c r="B235" s="1" t="s">
        <v>587</v>
      </c>
      <c r="C235" s="1" t="s">
        <v>886</v>
      </c>
      <c r="D235" s="1" t="s">
        <v>966</v>
      </c>
      <c r="E235" s="3">
        <v>82.62222222222222</v>
      </c>
      <c r="F235" s="3">
        <f t="shared" si="11"/>
        <v>403.39522222222223</v>
      </c>
      <c r="G235" s="3">
        <f>SUM(Table39[[#This Row],[RN Hours Contract (W/ Admin, DON)]], Table39[[#This Row],[LPN Contract Hours (w/ Admin)]], Table39[[#This Row],[CNA/NA/Med Aide Contract Hours]])</f>
        <v>0</v>
      </c>
      <c r="H235" s="4">
        <f>Table39[[#This Row],[Total Contract Hours]]/Table39[[#This Row],[Total Hours Nurse Staffing]]</f>
        <v>0</v>
      </c>
      <c r="I235" s="3">
        <f>SUM(Table39[[#This Row],[RN Hours]], Table39[[#This Row],[RN Admin Hours]], Table39[[#This Row],[RN DON Hours]])</f>
        <v>128.92566666666667</v>
      </c>
      <c r="J235" s="3">
        <f t="shared" si="12"/>
        <v>0</v>
      </c>
      <c r="K235" s="4">
        <f>Table39[[#This Row],[RN Hours Contract (W/ Admin, DON)]]/Table39[[#This Row],[RN Hours (w/ Admin, DON)]]</f>
        <v>0</v>
      </c>
      <c r="L235" s="3">
        <v>97.960999999999999</v>
      </c>
      <c r="M235" s="3">
        <v>0</v>
      </c>
      <c r="N235" s="4">
        <f>Table39[[#This Row],[RN Hours Contract]]/Table39[[#This Row],[RN Hours]]</f>
        <v>0</v>
      </c>
      <c r="O235" s="3">
        <v>26.342444444444446</v>
      </c>
      <c r="P235" s="3">
        <v>0</v>
      </c>
      <c r="Q235" s="4">
        <f>Table39[[#This Row],[RN Admin Hours Contract]]/Table39[[#This Row],[RN Admin Hours]]</f>
        <v>0</v>
      </c>
      <c r="R235" s="3">
        <v>4.6222222222222218</v>
      </c>
      <c r="S235" s="3">
        <v>0</v>
      </c>
      <c r="T235" s="4">
        <f>Table39[[#This Row],[RN DON Hours Contract]]/Table39[[#This Row],[RN DON Hours]]</f>
        <v>0</v>
      </c>
      <c r="U235" s="3">
        <f>SUM(Table39[[#This Row],[LPN Hours]], Table39[[#This Row],[LPN Admin Hours]])</f>
        <v>29.471444444444444</v>
      </c>
      <c r="V235" s="3">
        <f>Table39[[#This Row],[LPN Hours Contract]]+Table39[[#This Row],[LPN Admin Hours Contract]]</f>
        <v>0</v>
      </c>
      <c r="W235" s="4">
        <f t="shared" si="13"/>
        <v>0</v>
      </c>
      <c r="X235" s="3">
        <v>29.471444444444444</v>
      </c>
      <c r="Y235" s="3">
        <v>0</v>
      </c>
      <c r="Z235" s="4">
        <f>Table39[[#This Row],[LPN Hours Contract]]/Table39[[#This Row],[LPN Hours]]</f>
        <v>0</v>
      </c>
      <c r="AA235" s="3">
        <v>0</v>
      </c>
      <c r="AB235" s="3">
        <v>0</v>
      </c>
      <c r="AC235" s="4">
        <v>0</v>
      </c>
      <c r="AD235" s="3">
        <f>SUM(Table39[[#This Row],[CNA Hours]], Table39[[#This Row],[NA in Training Hours]], Table39[[#This Row],[Med Aide/Tech Hours]])</f>
        <v>244.99811111111111</v>
      </c>
      <c r="AE235" s="3">
        <f>SUM(Table39[[#This Row],[CNA Hours Contract]], Table39[[#This Row],[NA in Training Hours Contract]], Table39[[#This Row],[Med Aide/Tech Hours Contract]])</f>
        <v>0</v>
      </c>
      <c r="AF235" s="4">
        <f>Table39[[#This Row],[CNA/NA/Med Aide Contract Hours]]/Table39[[#This Row],[Total CNA, NA in Training, Med Aide/Tech Hours]]</f>
        <v>0</v>
      </c>
      <c r="AG235" s="3">
        <v>203.00344444444445</v>
      </c>
      <c r="AH235" s="3">
        <v>0</v>
      </c>
      <c r="AI235" s="4">
        <f>Table39[[#This Row],[CNA Hours Contract]]/Table39[[#This Row],[CNA Hours]]</f>
        <v>0</v>
      </c>
      <c r="AJ235" s="3">
        <v>0</v>
      </c>
      <c r="AK235" s="3">
        <v>0</v>
      </c>
      <c r="AL235" s="4">
        <v>0</v>
      </c>
      <c r="AM235" s="3">
        <v>41.99466666666666</v>
      </c>
      <c r="AN235" s="3">
        <v>0</v>
      </c>
      <c r="AO235" s="4">
        <f>Table39[[#This Row],[Med Aide/Tech Hours Contract]]/Table39[[#This Row],[Med Aide/Tech Hours]]</f>
        <v>0</v>
      </c>
      <c r="AP235" s="1" t="s">
        <v>233</v>
      </c>
      <c r="AQ235" s="1">
        <v>5</v>
      </c>
    </row>
    <row r="236" spans="1:43" x14ac:dyDescent="0.2">
      <c r="A236" s="1" t="s">
        <v>352</v>
      </c>
      <c r="B236" s="1" t="s">
        <v>356</v>
      </c>
      <c r="C236" s="1" t="s">
        <v>887</v>
      </c>
      <c r="D236" s="1" t="s">
        <v>988</v>
      </c>
      <c r="E236" s="3">
        <v>20.2</v>
      </c>
      <c r="F236" s="3">
        <f t="shared" si="11"/>
        <v>98.197777777777773</v>
      </c>
      <c r="G236" s="3">
        <f>SUM(Table39[[#This Row],[RN Hours Contract (W/ Admin, DON)]], Table39[[#This Row],[LPN Contract Hours (w/ Admin)]], Table39[[#This Row],[CNA/NA/Med Aide Contract Hours]])</f>
        <v>0.68888888888888888</v>
      </c>
      <c r="H236" s="4">
        <f>Table39[[#This Row],[Total Contract Hours]]/Table39[[#This Row],[Total Hours Nurse Staffing]]</f>
        <v>7.0153205548892259E-3</v>
      </c>
      <c r="I236" s="3">
        <f>SUM(Table39[[#This Row],[RN Hours]], Table39[[#This Row],[RN Admin Hours]], Table39[[#This Row],[RN DON Hours]])</f>
        <v>20.638888888888886</v>
      </c>
      <c r="J236" s="3">
        <f t="shared" si="12"/>
        <v>0.68888888888888888</v>
      </c>
      <c r="K236" s="4">
        <f>Table39[[#This Row],[RN Hours Contract (W/ Admin, DON)]]/Table39[[#This Row],[RN Hours (w/ Admin, DON)]]</f>
        <v>3.3378196500672953E-2</v>
      </c>
      <c r="L236" s="3">
        <v>13.373333333333333</v>
      </c>
      <c r="M236" s="3">
        <v>0</v>
      </c>
      <c r="N236" s="4">
        <f>Table39[[#This Row],[RN Hours Contract]]/Table39[[#This Row],[RN Hours]]</f>
        <v>0</v>
      </c>
      <c r="O236" s="3">
        <v>0.78111111111111109</v>
      </c>
      <c r="P236" s="3">
        <v>0.68888888888888888</v>
      </c>
      <c r="Q236" s="4">
        <f>Table39[[#This Row],[RN Admin Hours Contract]]/Table39[[#This Row],[RN Admin Hours]]</f>
        <v>0.88193456614509247</v>
      </c>
      <c r="R236" s="3">
        <v>6.4844444444444438</v>
      </c>
      <c r="S236" s="3">
        <v>0</v>
      </c>
      <c r="T236" s="4">
        <f>Table39[[#This Row],[RN DON Hours Contract]]/Table39[[#This Row],[RN DON Hours]]</f>
        <v>0</v>
      </c>
      <c r="U236" s="3">
        <f>SUM(Table39[[#This Row],[LPN Hours]], Table39[[#This Row],[LPN Admin Hours]])</f>
        <v>17.125555555555554</v>
      </c>
      <c r="V236" s="3">
        <f>Table39[[#This Row],[LPN Hours Contract]]+Table39[[#This Row],[LPN Admin Hours Contract]]</f>
        <v>0</v>
      </c>
      <c r="W236" s="4">
        <f t="shared" si="13"/>
        <v>0</v>
      </c>
      <c r="X236" s="3">
        <v>17.125555555555554</v>
      </c>
      <c r="Y236" s="3">
        <v>0</v>
      </c>
      <c r="Z236" s="4">
        <f>Table39[[#This Row],[LPN Hours Contract]]/Table39[[#This Row],[LPN Hours]]</f>
        <v>0</v>
      </c>
      <c r="AA236" s="3">
        <v>0</v>
      </c>
      <c r="AB236" s="3">
        <v>0</v>
      </c>
      <c r="AC236" s="4">
        <v>0</v>
      </c>
      <c r="AD236" s="3">
        <f>SUM(Table39[[#This Row],[CNA Hours]], Table39[[#This Row],[NA in Training Hours]], Table39[[#This Row],[Med Aide/Tech Hours]])</f>
        <v>60.433333333333337</v>
      </c>
      <c r="AE236" s="3">
        <f>SUM(Table39[[#This Row],[CNA Hours Contract]], Table39[[#This Row],[NA in Training Hours Contract]], Table39[[#This Row],[Med Aide/Tech Hours Contract]])</f>
        <v>0</v>
      </c>
      <c r="AF236" s="4">
        <f>Table39[[#This Row],[CNA/NA/Med Aide Contract Hours]]/Table39[[#This Row],[Total CNA, NA in Training, Med Aide/Tech Hours]]</f>
        <v>0</v>
      </c>
      <c r="AG236" s="3">
        <v>55.957777777777778</v>
      </c>
      <c r="AH236" s="3">
        <v>0</v>
      </c>
      <c r="AI236" s="4">
        <f>Table39[[#This Row],[CNA Hours Contract]]/Table39[[#This Row],[CNA Hours]]</f>
        <v>0</v>
      </c>
      <c r="AJ236" s="3">
        <v>0</v>
      </c>
      <c r="AK236" s="3">
        <v>0</v>
      </c>
      <c r="AL236" s="4">
        <v>0</v>
      </c>
      <c r="AM236" s="3">
        <v>4.4755555555555571</v>
      </c>
      <c r="AN236" s="3">
        <v>0</v>
      </c>
      <c r="AO236" s="4">
        <f>Table39[[#This Row],[Med Aide/Tech Hours Contract]]/Table39[[#This Row],[Med Aide/Tech Hours]]</f>
        <v>0</v>
      </c>
      <c r="AP236" s="1" t="s">
        <v>234</v>
      </c>
      <c r="AQ236" s="1">
        <v>5</v>
      </c>
    </row>
    <row r="237" spans="1:43" x14ac:dyDescent="0.2">
      <c r="A237" s="1" t="s">
        <v>352</v>
      </c>
      <c r="B237" s="1" t="s">
        <v>588</v>
      </c>
      <c r="C237" s="1" t="s">
        <v>888</v>
      </c>
      <c r="D237" s="1" t="s">
        <v>963</v>
      </c>
      <c r="E237" s="3">
        <v>29.822222222222223</v>
      </c>
      <c r="F237" s="3">
        <f t="shared" si="11"/>
        <v>118.86833333333334</v>
      </c>
      <c r="G237" s="3">
        <f>SUM(Table39[[#This Row],[RN Hours Contract (W/ Admin, DON)]], Table39[[#This Row],[LPN Contract Hours (w/ Admin)]], Table39[[#This Row],[CNA/NA/Med Aide Contract Hours]])</f>
        <v>0.53611111111111109</v>
      </c>
      <c r="H237" s="4">
        <f>Table39[[#This Row],[Total Contract Hours]]/Table39[[#This Row],[Total Hours Nurse Staffing]]</f>
        <v>4.5101255824605184E-3</v>
      </c>
      <c r="I237" s="3">
        <f>SUM(Table39[[#This Row],[RN Hours]], Table39[[#This Row],[RN Admin Hours]], Table39[[#This Row],[RN DON Hours]])</f>
        <v>33.189555555555557</v>
      </c>
      <c r="J237" s="3">
        <f t="shared" si="12"/>
        <v>0.53611111111111109</v>
      </c>
      <c r="K237" s="4">
        <f>Table39[[#This Row],[RN Hours Contract (W/ Admin, DON)]]/Table39[[#This Row],[RN Hours (w/ Admin, DON)]]</f>
        <v>1.6153006635286869E-2</v>
      </c>
      <c r="L237" s="3">
        <v>22.888444444444445</v>
      </c>
      <c r="M237" s="3">
        <v>0.53611111111111109</v>
      </c>
      <c r="N237" s="4">
        <f>Table39[[#This Row],[RN Hours Contract]]/Table39[[#This Row],[RN Hours]]</f>
        <v>2.3422784908444821E-2</v>
      </c>
      <c r="O237" s="3">
        <v>5.3038888888888893</v>
      </c>
      <c r="P237" s="3">
        <v>0</v>
      </c>
      <c r="Q237" s="4">
        <f>Table39[[#This Row],[RN Admin Hours Contract]]/Table39[[#This Row],[RN Admin Hours]]</f>
        <v>0</v>
      </c>
      <c r="R237" s="3">
        <v>4.9972222222222218</v>
      </c>
      <c r="S237" s="3">
        <v>0</v>
      </c>
      <c r="T237" s="4">
        <f>Table39[[#This Row],[RN DON Hours Contract]]/Table39[[#This Row],[RN DON Hours]]</f>
        <v>0</v>
      </c>
      <c r="U237" s="3">
        <f>SUM(Table39[[#This Row],[LPN Hours]], Table39[[#This Row],[LPN Admin Hours]])</f>
        <v>29.974888888888888</v>
      </c>
      <c r="V237" s="3">
        <f>Table39[[#This Row],[LPN Hours Contract]]+Table39[[#This Row],[LPN Admin Hours Contract]]</f>
        <v>0</v>
      </c>
      <c r="W237" s="4">
        <f t="shared" si="13"/>
        <v>0</v>
      </c>
      <c r="X237" s="3">
        <v>29.974888888888888</v>
      </c>
      <c r="Y237" s="3">
        <v>0</v>
      </c>
      <c r="Z237" s="4">
        <f>Table39[[#This Row],[LPN Hours Contract]]/Table39[[#This Row],[LPN Hours]]</f>
        <v>0</v>
      </c>
      <c r="AA237" s="3">
        <v>0</v>
      </c>
      <c r="AB237" s="3">
        <v>0</v>
      </c>
      <c r="AC237" s="4">
        <v>0</v>
      </c>
      <c r="AD237" s="3">
        <f>SUM(Table39[[#This Row],[CNA Hours]], Table39[[#This Row],[NA in Training Hours]], Table39[[#This Row],[Med Aide/Tech Hours]])</f>
        <v>55.703888888888898</v>
      </c>
      <c r="AE237" s="3">
        <f>SUM(Table39[[#This Row],[CNA Hours Contract]], Table39[[#This Row],[NA in Training Hours Contract]], Table39[[#This Row],[Med Aide/Tech Hours Contract]])</f>
        <v>0</v>
      </c>
      <c r="AF237" s="4">
        <f>Table39[[#This Row],[CNA/NA/Med Aide Contract Hours]]/Table39[[#This Row],[Total CNA, NA in Training, Med Aide/Tech Hours]]</f>
        <v>0</v>
      </c>
      <c r="AG237" s="3">
        <v>52.067222222222227</v>
      </c>
      <c r="AH237" s="3">
        <v>0</v>
      </c>
      <c r="AI237" s="4">
        <f>Table39[[#This Row],[CNA Hours Contract]]/Table39[[#This Row],[CNA Hours]]</f>
        <v>0</v>
      </c>
      <c r="AJ237" s="3">
        <v>0</v>
      </c>
      <c r="AK237" s="3">
        <v>0</v>
      </c>
      <c r="AL237" s="4">
        <v>0</v>
      </c>
      <c r="AM237" s="3">
        <v>3.6366666666666667</v>
      </c>
      <c r="AN237" s="3">
        <v>0</v>
      </c>
      <c r="AO237" s="4">
        <f>Table39[[#This Row],[Med Aide/Tech Hours Contract]]/Table39[[#This Row],[Med Aide/Tech Hours]]</f>
        <v>0</v>
      </c>
      <c r="AP237" s="1" t="s">
        <v>235</v>
      </c>
      <c r="AQ237" s="1">
        <v>5</v>
      </c>
    </row>
    <row r="238" spans="1:43" x14ac:dyDescent="0.2">
      <c r="A238" s="1" t="s">
        <v>352</v>
      </c>
      <c r="B238" s="1" t="s">
        <v>589</v>
      </c>
      <c r="C238" s="1" t="s">
        <v>889</v>
      </c>
      <c r="D238" s="1" t="s">
        <v>1019</v>
      </c>
      <c r="E238" s="3">
        <v>35.5</v>
      </c>
      <c r="F238" s="3">
        <f t="shared" si="11"/>
        <v>194.25555555555556</v>
      </c>
      <c r="G238" s="3">
        <f>SUM(Table39[[#This Row],[RN Hours Contract (W/ Admin, DON)]], Table39[[#This Row],[LPN Contract Hours (w/ Admin)]], Table39[[#This Row],[CNA/NA/Med Aide Contract Hours]])</f>
        <v>0</v>
      </c>
      <c r="H238" s="4">
        <f>Table39[[#This Row],[Total Contract Hours]]/Table39[[#This Row],[Total Hours Nurse Staffing]]</f>
        <v>0</v>
      </c>
      <c r="I238" s="3">
        <f>SUM(Table39[[#This Row],[RN Hours]], Table39[[#This Row],[RN Admin Hours]], Table39[[#This Row],[RN DON Hours]])</f>
        <v>30.674999999999997</v>
      </c>
      <c r="J238" s="3">
        <f t="shared" si="12"/>
        <v>0</v>
      </c>
      <c r="K238" s="4">
        <f>Table39[[#This Row],[RN Hours Contract (W/ Admin, DON)]]/Table39[[#This Row],[RN Hours (w/ Admin, DON)]]</f>
        <v>0</v>
      </c>
      <c r="L238" s="3">
        <v>21.280555555555555</v>
      </c>
      <c r="M238" s="3">
        <v>0</v>
      </c>
      <c r="N238" s="4">
        <f>Table39[[#This Row],[RN Hours Contract]]/Table39[[#This Row],[RN Hours]]</f>
        <v>0</v>
      </c>
      <c r="O238" s="3">
        <v>5.3055555555555554</v>
      </c>
      <c r="P238" s="3">
        <v>0</v>
      </c>
      <c r="Q238" s="4">
        <f>Table39[[#This Row],[RN Admin Hours Contract]]/Table39[[#This Row],[RN Admin Hours]]</f>
        <v>0</v>
      </c>
      <c r="R238" s="3">
        <v>4.0888888888888886</v>
      </c>
      <c r="S238" s="3">
        <v>0</v>
      </c>
      <c r="T238" s="4">
        <f>Table39[[#This Row],[RN DON Hours Contract]]/Table39[[#This Row],[RN DON Hours]]</f>
        <v>0</v>
      </c>
      <c r="U238" s="3">
        <f>SUM(Table39[[#This Row],[LPN Hours]], Table39[[#This Row],[LPN Admin Hours]])</f>
        <v>30.094444444444445</v>
      </c>
      <c r="V238" s="3">
        <f>Table39[[#This Row],[LPN Hours Contract]]+Table39[[#This Row],[LPN Admin Hours Contract]]</f>
        <v>0</v>
      </c>
      <c r="W238" s="4">
        <f t="shared" si="13"/>
        <v>0</v>
      </c>
      <c r="X238" s="3">
        <v>30.094444444444445</v>
      </c>
      <c r="Y238" s="3">
        <v>0</v>
      </c>
      <c r="Z238" s="4">
        <f>Table39[[#This Row],[LPN Hours Contract]]/Table39[[#This Row],[LPN Hours]]</f>
        <v>0</v>
      </c>
      <c r="AA238" s="3">
        <v>0</v>
      </c>
      <c r="AB238" s="3">
        <v>0</v>
      </c>
      <c r="AC238" s="4">
        <v>0</v>
      </c>
      <c r="AD238" s="3">
        <f>SUM(Table39[[#This Row],[CNA Hours]], Table39[[#This Row],[NA in Training Hours]], Table39[[#This Row],[Med Aide/Tech Hours]])</f>
        <v>133.48611111111111</v>
      </c>
      <c r="AE238" s="3">
        <f>SUM(Table39[[#This Row],[CNA Hours Contract]], Table39[[#This Row],[NA in Training Hours Contract]], Table39[[#This Row],[Med Aide/Tech Hours Contract]])</f>
        <v>0</v>
      </c>
      <c r="AF238" s="4">
        <f>Table39[[#This Row],[CNA/NA/Med Aide Contract Hours]]/Table39[[#This Row],[Total CNA, NA in Training, Med Aide/Tech Hours]]</f>
        <v>0</v>
      </c>
      <c r="AG238" s="3">
        <v>117.87222222222222</v>
      </c>
      <c r="AH238" s="3">
        <v>0</v>
      </c>
      <c r="AI238" s="4">
        <f>Table39[[#This Row],[CNA Hours Contract]]/Table39[[#This Row],[CNA Hours]]</f>
        <v>0</v>
      </c>
      <c r="AJ238" s="3">
        <v>0</v>
      </c>
      <c r="AK238" s="3">
        <v>0</v>
      </c>
      <c r="AL238" s="4">
        <v>0</v>
      </c>
      <c r="AM238" s="3">
        <v>15.613888888888889</v>
      </c>
      <c r="AN238" s="3">
        <v>0</v>
      </c>
      <c r="AO238" s="4">
        <f>Table39[[#This Row],[Med Aide/Tech Hours Contract]]/Table39[[#This Row],[Med Aide/Tech Hours]]</f>
        <v>0</v>
      </c>
      <c r="AP238" s="1" t="s">
        <v>236</v>
      </c>
      <c r="AQ238" s="1">
        <v>5</v>
      </c>
    </row>
    <row r="239" spans="1:43" x14ac:dyDescent="0.2">
      <c r="A239" s="1" t="s">
        <v>352</v>
      </c>
      <c r="B239" s="1" t="s">
        <v>590</v>
      </c>
      <c r="C239" s="1" t="s">
        <v>779</v>
      </c>
      <c r="D239" s="1" t="s">
        <v>980</v>
      </c>
      <c r="E239" s="3">
        <v>64.666666666666671</v>
      </c>
      <c r="F239" s="3">
        <f t="shared" si="11"/>
        <v>231.57777777777778</v>
      </c>
      <c r="G239" s="3">
        <f>SUM(Table39[[#This Row],[RN Hours Contract (W/ Admin, DON)]], Table39[[#This Row],[LPN Contract Hours (w/ Admin)]], Table39[[#This Row],[CNA/NA/Med Aide Contract Hours]])</f>
        <v>0</v>
      </c>
      <c r="H239" s="4">
        <f>Table39[[#This Row],[Total Contract Hours]]/Table39[[#This Row],[Total Hours Nurse Staffing]]</f>
        <v>0</v>
      </c>
      <c r="I239" s="3">
        <f>SUM(Table39[[#This Row],[RN Hours]], Table39[[#This Row],[RN Admin Hours]], Table39[[#This Row],[RN DON Hours]])</f>
        <v>52.158333333333339</v>
      </c>
      <c r="J239" s="3">
        <f t="shared" si="12"/>
        <v>0</v>
      </c>
      <c r="K239" s="4">
        <f>Table39[[#This Row],[RN Hours Contract (W/ Admin, DON)]]/Table39[[#This Row],[RN Hours (w/ Admin, DON)]]</f>
        <v>0</v>
      </c>
      <c r="L239" s="3">
        <v>29.263888888888889</v>
      </c>
      <c r="M239" s="3">
        <v>0</v>
      </c>
      <c r="N239" s="4">
        <f>Table39[[#This Row],[RN Hours Contract]]/Table39[[#This Row],[RN Hours]]</f>
        <v>0</v>
      </c>
      <c r="O239" s="3">
        <v>17.472222222222221</v>
      </c>
      <c r="P239" s="3">
        <v>0</v>
      </c>
      <c r="Q239" s="4">
        <f>Table39[[#This Row],[RN Admin Hours Contract]]/Table39[[#This Row],[RN Admin Hours]]</f>
        <v>0</v>
      </c>
      <c r="R239" s="3">
        <v>5.4222222222222225</v>
      </c>
      <c r="S239" s="3">
        <v>0</v>
      </c>
      <c r="T239" s="4">
        <f>Table39[[#This Row],[RN DON Hours Contract]]/Table39[[#This Row],[RN DON Hours]]</f>
        <v>0</v>
      </c>
      <c r="U239" s="3">
        <f>SUM(Table39[[#This Row],[LPN Hours]], Table39[[#This Row],[LPN Admin Hours]])</f>
        <v>48.677777777777777</v>
      </c>
      <c r="V239" s="3">
        <f>Table39[[#This Row],[LPN Hours Contract]]+Table39[[#This Row],[LPN Admin Hours Contract]]</f>
        <v>0</v>
      </c>
      <c r="W239" s="4">
        <f t="shared" si="13"/>
        <v>0</v>
      </c>
      <c r="X239" s="3">
        <v>48.677777777777777</v>
      </c>
      <c r="Y239" s="3">
        <v>0</v>
      </c>
      <c r="Z239" s="4">
        <f>Table39[[#This Row],[LPN Hours Contract]]/Table39[[#This Row],[LPN Hours]]</f>
        <v>0</v>
      </c>
      <c r="AA239" s="3">
        <v>0</v>
      </c>
      <c r="AB239" s="3">
        <v>0</v>
      </c>
      <c r="AC239" s="4">
        <v>0</v>
      </c>
      <c r="AD239" s="3">
        <f>SUM(Table39[[#This Row],[CNA Hours]], Table39[[#This Row],[NA in Training Hours]], Table39[[#This Row],[Med Aide/Tech Hours]])</f>
        <v>130.74166666666667</v>
      </c>
      <c r="AE239" s="3">
        <f>SUM(Table39[[#This Row],[CNA Hours Contract]], Table39[[#This Row],[NA in Training Hours Contract]], Table39[[#This Row],[Med Aide/Tech Hours Contract]])</f>
        <v>0</v>
      </c>
      <c r="AF239" s="4">
        <f>Table39[[#This Row],[CNA/NA/Med Aide Contract Hours]]/Table39[[#This Row],[Total CNA, NA in Training, Med Aide/Tech Hours]]</f>
        <v>0</v>
      </c>
      <c r="AG239" s="3">
        <v>126.18333333333334</v>
      </c>
      <c r="AH239" s="3">
        <v>0</v>
      </c>
      <c r="AI239" s="4">
        <f>Table39[[#This Row],[CNA Hours Contract]]/Table39[[#This Row],[CNA Hours]]</f>
        <v>0</v>
      </c>
      <c r="AJ239" s="3">
        <v>1.3138888888888889</v>
      </c>
      <c r="AK239" s="3">
        <v>0</v>
      </c>
      <c r="AL239" s="4">
        <f>Table39[[#This Row],[NA in Training Hours Contract]]/Table39[[#This Row],[NA in Training Hours]]</f>
        <v>0</v>
      </c>
      <c r="AM239" s="3">
        <v>3.2444444444444445</v>
      </c>
      <c r="AN239" s="3">
        <v>0</v>
      </c>
      <c r="AO239" s="4">
        <f>Table39[[#This Row],[Med Aide/Tech Hours Contract]]/Table39[[#This Row],[Med Aide/Tech Hours]]</f>
        <v>0</v>
      </c>
      <c r="AP239" s="1" t="s">
        <v>237</v>
      </c>
      <c r="AQ239" s="1">
        <v>5</v>
      </c>
    </row>
    <row r="240" spans="1:43" x14ac:dyDescent="0.2">
      <c r="A240" s="1" t="s">
        <v>352</v>
      </c>
      <c r="B240" s="1" t="s">
        <v>591</v>
      </c>
      <c r="C240" s="1" t="s">
        <v>793</v>
      </c>
      <c r="D240" s="1" t="s">
        <v>954</v>
      </c>
      <c r="E240" s="3">
        <v>88.2</v>
      </c>
      <c r="F240" s="3">
        <f t="shared" si="11"/>
        <v>396.15944444444449</v>
      </c>
      <c r="G240" s="3">
        <f>SUM(Table39[[#This Row],[RN Hours Contract (W/ Admin, DON)]], Table39[[#This Row],[LPN Contract Hours (w/ Admin)]], Table39[[#This Row],[CNA/NA/Med Aide Contract Hours]])</f>
        <v>12.25</v>
      </c>
      <c r="H240" s="4">
        <f>Table39[[#This Row],[Total Contract Hours]]/Table39[[#This Row],[Total Hours Nurse Staffing]]</f>
        <v>3.0921893121035719E-2</v>
      </c>
      <c r="I240" s="3">
        <f>SUM(Table39[[#This Row],[RN Hours]], Table39[[#This Row],[RN Admin Hours]], Table39[[#This Row],[RN DON Hours]])</f>
        <v>72.731666666666669</v>
      </c>
      <c r="J240" s="3">
        <f t="shared" si="12"/>
        <v>0</v>
      </c>
      <c r="K240" s="4">
        <f>Table39[[#This Row],[RN Hours Contract (W/ Admin, DON)]]/Table39[[#This Row],[RN Hours (w/ Admin, DON)]]</f>
        <v>0</v>
      </c>
      <c r="L240" s="3">
        <v>57.442777777777785</v>
      </c>
      <c r="M240" s="3">
        <v>0</v>
      </c>
      <c r="N240" s="4">
        <f>Table39[[#This Row],[RN Hours Contract]]/Table39[[#This Row],[RN Hours]]</f>
        <v>0</v>
      </c>
      <c r="O240" s="3">
        <v>9.8666666666666671</v>
      </c>
      <c r="P240" s="3">
        <v>0</v>
      </c>
      <c r="Q240" s="4">
        <f>Table39[[#This Row],[RN Admin Hours Contract]]/Table39[[#This Row],[RN Admin Hours]]</f>
        <v>0</v>
      </c>
      <c r="R240" s="3">
        <v>5.4222222222222225</v>
      </c>
      <c r="S240" s="3">
        <v>0</v>
      </c>
      <c r="T240" s="4">
        <f>Table39[[#This Row],[RN DON Hours Contract]]/Table39[[#This Row],[RN DON Hours]]</f>
        <v>0</v>
      </c>
      <c r="U240" s="3">
        <f>SUM(Table39[[#This Row],[LPN Hours]], Table39[[#This Row],[LPN Admin Hours]])</f>
        <v>59.416666666666664</v>
      </c>
      <c r="V240" s="3">
        <f>Table39[[#This Row],[LPN Hours Contract]]+Table39[[#This Row],[LPN Admin Hours Contract]]</f>
        <v>5.1388888888888893</v>
      </c>
      <c r="W240" s="4">
        <f t="shared" si="13"/>
        <v>8.6489013557737277E-2</v>
      </c>
      <c r="X240" s="3">
        <v>59.416666666666664</v>
      </c>
      <c r="Y240" s="3">
        <v>5.1388888888888893</v>
      </c>
      <c r="Z240" s="4">
        <f>Table39[[#This Row],[LPN Hours Contract]]/Table39[[#This Row],[LPN Hours]]</f>
        <v>8.6489013557737277E-2</v>
      </c>
      <c r="AA240" s="3">
        <v>0</v>
      </c>
      <c r="AB240" s="3">
        <v>0</v>
      </c>
      <c r="AC240" s="4">
        <v>0</v>
      </c>
      <c r="AD240" s="3">
        <f>SUM(Table39[[#This Row],[CNA Hours]], Table39[[#This Row],[NA in Training Hours]], Table39[[#This Row],[Med Aide/Tech Hours]])</f>
        <v>264.01111111111112</v>
      </c>
      <c r="AE240" s="3">
        <f>SUM(Table39[[#This Row],[CNA Hours Contract]], Table39[[#This Row],[NA in Training Hours Contract]], Table39[[#This Row],[Med Aide/Tech Hours Contract]])</f>
        <v>7.1111111111111107</v>
      </c>
      <c r="AF240" s="4">
        <f>Table39[[#This Row],[CNA/NA/Med Aide Contract Hours]]/Table39[[#This Row],[Total CNA, NA in Training, Med Aide/Tech Hours]]</f>
        <v>2.6934893312571016E-2</v>
      </c>
      <c r="AG240" s="3">
        <v>191.08611111111111</v>
      </c>
      <c r="AH240" s="3">
        <v>7.1111111111111107</v>
      </c>
      <c r="AI240" s="4">
        <f>Table39[[#This Row],[CNA Hours Contract]]/Table39[[#This Row],[CNA Hours]]</f>
        <v>3.7214170458344839E-2</v>
      </c>
      <c r="AJ240" s="3">
        <v>34.705555555555556</v>
      </c>
      <c r="AK240" s="3">
        <v>0</v>
      </c>
      <c r="AL240" s="4">
        <f>Table39[[#This Row],[NA in Training Hours Contract]]/Table39[[#This Row],[NA in Training Hours]]</f>
        <v>0</v>
      </c>
      <c r="AM240" s="3">
        <v>38.219444444444441</v>
      </c>
      <c r="AN240" s="3">
        <v>0</v>
      </c>
      <c r="AO240" s="4">
        <f>Table39[[#This Row],[Med Aide/Tech Hours Contract]]/Table39[[#This Row],[Med Aide/Tech Hours]]</f>
        <v>0</v>
      </c>
      <c r="AP240" s="1" t="s">
        <v>238</v>
      </c>
      <c r="AQ240" s="1">
        <v>5</v>
      </c>
    </row>
    <row r="241" spans="1:43" x14ac:dyDescent="0.2">
      <c r="A241" s="1" t="s">
        <v>352</v>
      </c>
      <c r="B241" s="1" t="s">
        <v>592</v>
      </c>
      <c r="C241" s="1" t="s">
        <v>726</v>
      </c>
      <c r="D241" s="1" t="s">
        <v>1014</v>
      </c>
      <c r="E241" s="3">
        <v>43.411111111111111</v>
      </c>
      <c r="F241" s="3">
        <f t="shared" si="11"/>
        <v>185.47555555555556</v>
      </c>
      <c r="G241" s="3">
        <f>SUM(Table39[[#This Row],[RN Hours Contract (W/ Admin, DON)]], Table39[[#This Row],[LPN Contract Hours (w/ Admin)]], Table39[[#This Row],[CNA/NA/Med Aide Contract Hours]])</f>
        <v>0.40555555555555556</v>
      </c>
      <c r="H241" s="4">
        <f>Table39[[#This Row],[Total Contract Hours]]/Table39[[#This Row],[Total Hours Nurse Staffing]]</f>
        <v>2.1865714559570594E-3</v>
      </c>
      <c r="I241" s="3">
        <f>SUM(Table39[[#This Row],[RN Hours]], Table39[[#This Row],[RN Admin Hours]], Table39[[#This Row],[RN DON Hours]])</f>
        <v>35.876666666666665</v>
      </c>
      <c r="J241" s="3">
        <f t="shared" si="12"/>
        <v>0.40555555555555556</v>
      </c>
      <c r="K241" s="4">
        <f>Table39[[#This Row],[RN Hours Contract (W/ Admin, DON)]]/Table39[[#This Row],[RN Hours (w/ Admin, DON)]]</f>
        <v>1.130415931122054E-2</v>
      </c>
      <c r="L241" s="3">
        <v>20.456666666666667</v>
      </c>
      <c r="M241" s="3">
        <v>0.40555555555555556</v>
      </c>
      <c r="N241" s="4">
        <f>Table39[[#This Row],[RN Hours Contract]]/Table39[[#This Row],[RN Hours]]</f>
        <v>1.9825104557058281E-2</v>
      </c>
      <c r="O241" s="3">
        <v>10.342222222222222</v>
      </c>
      <c r="P241" s="3">
        <v>0</v>
      </c>
      <c r="Q241" s="4">
        <f>Table39[[#This Row],[RN Admin Hours Contract]]/Table39[[#This Row],[RN Admin Hours]]</f>
        <v>0</v>
      </c>
      <c r="R241" s="3">
        <v>5.0777777777777775</v>
      </c>
      <c r="S241" s="3">
        <v>0</v>
      </c>
      <c r="T241" s="4">
        <f>Table39[[#This Row],[RN DON Hours Contract]]/Table39[[#This Row],[RN DON Hours]]</f>
        <v>0</v>
      </c>
      <c r="U241" s="3">
        <f>SUM(Table39[[#This Row],[LPN Hours]], Table39[[#This Row],[LPN Admin Hours]])</f>
        <v>22.356666666666666</v>
      </c>
      <c r="V241" s="3">
        <f>Table39[[#This Row],[LPN Hours Contract]]+Table39[[#This Row],[LPN Admin Hours Contract]]</f>
        <v>0</v>
      </c>
      <c r="W241" s="4">
        <f t="shared" si="13"/>
        <v>0</v>
      </c>
      <c r="X241" s="3">
        <v>22.356666666666666</v>
      </c>
      <c r="Y241" s="3">
        <v>0</v>
      </c>
      <c r="Z241" s="4">
        <f>Table39[[#This Row],[LPN Hours Contract]]/Table39[[#This Row],[LPN Hours]]</f>
        <v>0</v>
      </c>
      <c r="AA241" s="3">
        <v>0</v>
      </c>
      <c r="AB241" s="3">
        <v>0</v>
      </c>
      <c r="AC241" s="4">
        <v>0</v>
      </c>
      <c r="AD241" s="3">
        <f>SUM(Table39[[#This Row],[CNA Hours]], Table39[[#This Row],[NA in Training Hours]], Table39[[#This Row],[Med Aide/Tech Hours]])</f>
        <v>127.24222222222222</v>
      </c>
      <c r="AE241" s="3">
        <f>SUM(Table39[[#This Row],[CNA Hours Contract]], Table39[[#This Row],[NA in Training Hours Contract]], Table39[[#This Row],[Med Aide/Tech Hours Contract]])</f>
        <v>0</v>
      </c>
      <c r="AF241" s="4">
        <f>Table39[[#This Row],[CNA/NA/Med Aide Contract Hours]]/Table39[[#This Row],[Total CNA, NA in Training, Med Aide/Tech Hours]]</f>
        <v>0</v>
      </c>
      <c r="AG241" s="3">
        <v>103.80555555555556</v>
      </c>
      <c r="AH241" s="3">
        <v>0</v>
      </c>
      <c r="AI241" s="4">
        <f>Table39[[#This Row],[CNA Hours Contract]]/Table39[[#This Row],[CNA Hours]]</f>
        <v>0</v>
      </c>
      <c r="AJ241" s="3">
        <v>15.203333333333335</v>
      </c>
      <c r="AK241" s="3">
        <v>0</v>
      </c>
      <c r="AL241" s="4">
        <f>Table39[[#This Row],[NA in Training Hours Contract]]/Table39[[#This Row],[NA in Training Hours]]</f>
        <v>0</v>
      </c>
      <c r="AM241" s="3">
        <v>8.2333333333333325</v>
      </c>
      <c r="AN241" s="3">
        <v>0</v>
      </c>
      <c r="AO241" s="4">
        <f>Table39[[#This Row],[Med Aide/Tech Hours Contract]]/Table39[[#This Row],[Med Aide/Tech Hours]]</f>
        <v>0</v>
      </c>
      <c r="AP241" s="1" t="s">
        <v>239</v>
      </c>
      <c r="AQ241" s="1">
        <v>5</v>
      </c>
    </row>
    <row r="242" spans="1:43" x14ac:dyDescent="0.2">
      <c r="A242" s="1" t="s">
        <v>352</v>
      </c>
      <c r="B242" s="1" t="s">
        <v>593</v>
      </c>
      <c r="C242" s="1" t="s">
        <v>890</v>
      </c>
      <c r="D242" s="1" t="s">
        <v>1012</v>
      </c>
      <c r="E242" s="3">
        <v>75.599999999999994</v>
      </c>
      <c r="F242" s="3">
        <f t="shared" si="11"/>
        <v>398.20622222222221</v>
      </c>
      <c r="G242" s="3">
        <f>SUM(Table39[[#This Row],[RN Hours Contract (W/ Admin, DON)]], Table39[[#This Row],[LPN Contract Hours (w/ Admin)]], Table39[[#This Row],[CNA/NA/Med Aide Contract Hours]])</f>
        <v>35.57</v>
      </c>
      <c r="H242" s="4">
        <f>Table39[[#This Row],[Total Contract Hours]]/Table39[[#This Row],[Total Hours Nurse Staffing]]</f>
        <v>8.9325575581161748E-2</v>
      </c>
      <c r="I242" s="3">
        <f>SUM(Table39[[#This Row],[RN Hours]], Table39[[#This Row],[RN Admin Hours]], Table39[[#This Row],[RN DON Hours]])</f>
        <v>121.4051111111111</v>
      </c>
      <c r="J242" s="3">
        <f t="shared" si="12"/>
        <v>8.155555555555555</v>
      </c>
      <c r="K242" s="4">
        <f>Table39[[#This Row],[RN Hours Contract (W/ Admin, DON)]]/Table39[[#This Row],[RN Hours (w/ Admin, DON)]]</f>
        <v>6.7176377344537935E-2</v>
      </c>
      <c r="L242" s="3">
        <v>94.131999999999991</v>
      </c>
      <c r="M242" s="3">
        <v>2.1972222222222224</v>
      </c>
      <c r="N242" s="4">
        <f>Table39[[#This Row],[RN Hours Contract]]/Table39[[#This Row],[RN Hours]]</f>
        <v>2.3341926467324848E-2</v>
      </c>
      <c r="O242" s="3">
        <v>21.673111111111112</v>
      </c>
      <c r="P242" s="3">
        <v>5.7805555555555559</v>
      </c>
      <c r="Q242" s="4">
        <f>Table39[[#This Row],[RN Admin Hours Contract]]/Table39[[#This Row],[RN Admin Hours]]</f>
        <v>0.26671554101856887</v>
      </c>
      <c r="R242" s="3">
        <v>5.6</v>
      </c>
      <c r="S242" s="3">
        <v>0.17777777777777778</v>
      </c>
      <c r="T242" s="4">
        <f>Table39[[#This Row],[RN DON Hours Contract]]/Table39[[#This Row],[RN DON Hours]]</f>
        <v>3.1746031746031751E-2</v>
      </c>
      <c r="U242" s="3">
        <f>SUM(Table39[[#This Row],[LPN Hours]], Table39[[#This Row],[LPN Admin Hours]])</f>
        <v>48.144666666666673</v>
      </c>
      <c r="V242" s="3">
        <f>Table39[[#This Row],[LPN Hours Contract]]+Table39[[#This Row],[LPN Admin Hours Contract]]</f>
        <v>0</v>
      </c>
      <c r="W242" s="4">
        <f t="shared" si="13"/>
        <v>0</v>
      </c>
      <c r="X242" s="3">
        <v>48.144666666666673</v>
      </c>
      <c r="Y242" s="3">
        <v>0</v>
      </c>
      <c r="Z242" s="4">
        <f>Table39[[#This Row],[LPN Hours Contract]]/Table39[[#This Row],[LPN Hours]]</f>
        <v>0</v>
      </c>
      <c r="AA242" s="3">
        <v>0</v>
      </c>
      <c r="AB242" s="3">
        <v>0</v>
      </c>
      <c r="AC242" s="4">
        <v>0</v>
      </c>
      <c r="AD242" s="3">
        <f>SUM(Table39[[#This Row],[CNA Hours]], Table39[[#This Row],[NA in Training Hours]], Table39[[#This Row],[Med Aide/Tech Hours]])</f>
        <v>228.65644444444445</v>
      </c>
      <c r="AE242" s="3">
        <f>SUM(Table39[[#This Row],[CNA Hours Contract]], Table39[[#This Row],[NA in Training Hours Contract]], Table39[[#This Row],[Med Aide/Tech Hours Contract]])</f>
        <v>27.414444444444445</v>
      </c>
      <c r="AF242" s="4">
        <f>Table39[[#This Row],[CNA/NA/Med Aide Contract Hours]]/Table39[[#This Row],[Total CNA, NA in Training, Med Aide/Tech Hours]]</f>
        <v>0.11989360068574495</v>
      </c>
      <c r="AG242" s="3">
        <v>179.08633333333333</v>
      </c>
      <c r="AH242" s="3">
        <v>27.414444444444445</v>
      </c>
      <c r="AI242" s="4">
        <f>Table39[[#This Row],[CNA Hours Contract]]/Table39[[#This Row],[CNA Hours]]</f>
        <v>0.15307948928418758</v>
      </c>
      <c r="AJ242" s="3">
        <v>0</v>
      </c>
      <c r="AK242" s="3">
        <v>0</v>
      </c>
      <c r="AL242" s="4">
        <v>0</v>
      </c>
      <c r="AM242" s="3">
        <v>49.570111111111103</v>
      </c>
      <c r="AN242" s="3">
        <v>0</v>
      </c>
      <c r="AO242" s="4">
        <f>Table39[[#This Row],[Med Aide/Tech Hours Contract]]/Table39[[#This Row],[Med Aide/Tech Hours]]</f>
        <v>0</v>
      </c>
      <c r="AP242" s="1" t="s">
        <v>240</v>
      </c>
      <c r="AQ242" s="1">
        <v>5</v>
      </c>
    </row>
    <row r="243" spans="1:43" x14ac:dyDescent="0.2">
      <c r="A243" s="1" t="s">
        <v>352</v>
      </c>
      <c r="B243" s="1" t="s">
        <v>594</v>
      </c>
      <c r="C243" s="1" t="s">
        <v>891</v>
      </c>
      <c r="D243" s="1" t="s">
        <v>1006</v>
      </c>
      <c r="E243" s="3">
        <v>88.333333333333329</v>
      </c>
      <c r="F243" s="3">
        <f t="shared" si="11"/>
        <v>405.46400000000006</v>
      </c>
      <c r="G243" s="3">
        <f>SUM(Table39[[#This Row],[RN Hours Contract (W/ Admin, DON)]], Table39[[#This Row],[LPN Contract Hours (w/ Admin)]], Table39[[#This Row],[CNA/NA/Med Aide Contract Hours]])</f>
        <v>0</v>
      </c>
      <c r="H243" s="4">
        <f>Table39[[#This Row],[Total Contract Hours]]/Table39[[#This Row],[Total Hours Nurse Staffing]]</f>
        <v>0</v>
      </c>
      <c r="I243" s="3">
        <f>SUM(Table39[[#This Row],[RN Hours]], Table39[[#This Row],[RN Admin Hours]], Table39[[#This Row],[RN DON Hours]])</f>
        <v>53.790444444444447</v>
      </c>
      <c r="J243" s="3">
        <f t="shared" si="12"/>
        <v>0</v>
      </c>
      <c r="K243" s="4">
        <f>Table39[[#This Row],[RN Hours Contract (W/ Admin, DON)]]/Table39[[#This Row],[RN Hours (w/ Admin, DON)]]</f>
        <v>0</v>
      </c>
      <c r="L243" s="3">
        <v>29.84022222222222</v>
      </c>
      <c r="M243" s="3">
        <v>0</v>
      </c>
      <c r="N243" s="4">
        <f>Table39[[#This Row],[RN Hours Contract]]/Table39[[#This Row],[RN Hours]]</f>
        <v>0</v>
      </c>
      <c r="O243" s="3">
        <v>18.261333333333337</v>
      </c>
      <c r="P243" s="3">
        <v>0</v>
      </c>
      <c r="Q243" s="4">
        <f>Table39[[#This Row],[RN Admin Hours Contract]]/Table39[[#This Row],[RN Admin Hours]]</f>
        <v>0</v>
      </c>
      <c r="R243" s="3">
        <v>5.6888888888888891</v>
      </c>
      <c r="S243" s="3">
        <v>0</v>
      </c>
      <c r="T243" s="4">
        <f>Table39[[#This Row],[RN DON Hours Contract]]/Table39[[#This Row],[RN DON Hours]]</f>
        <v>0</v>
      </c>
      <c r="U243" s="3">
        <f>SUM(Table39[[#This Row],[LPN Hours]], Table39[[#This Row],[LPN Admin Hours]])</f>
        <v>97.861777777777775</v>
      </c>
      <c r="V243" s="3">
        <f>Table39[[#This Row],[LPN Hours Contract]]+Table39[[#This Row],[LPN Admin Hours Contract]]</f>
        <v>0</v>
      </c>
      <c r="W243" s="4">
        <f t="shared" si="13"/>
        <v>0</v>
      </c>
      <c r="X243" s="3">
        <v>97.861777777777775</v>
      </c>
      <c r="Y243" s="3">
        <v>0</v>
      </c>
      <c r="Z243" s="4">
        <f>Table39[[#This Row],[LPN Hours Contract]]/Table39[[#This Row],[LPN Hours]]</f>
        <v>0</v>
      </c>
      <c r="AA243" s="3">
        <v>0</v>
      </c>
      <c r="AB243" s="3">
        <v>0</v>
      </c>
      <c r="AC243" s="4">
        <v>0</v>
      </c>
      <c r="AD243" s="3">
        <f>SUM(Table39[[#This Row],[CNA Hours]], Table39[[#This Row],[NA in Training Hours]], Table39[[#This Row],[Med Aide/Tech Hours]])</f>
        <v>253.81177777777779</v>
      </c>
      <c r="AE243" s="3">
        <f>SUM(Table39[[#This Row],[CNA Hours Contract]], Table39[[#This Row],[NA in Training Hours Contract]], Table39[[#This Row],[Med Aide/Tech Hours Contract]])</f>
        <v>0</v>
      </c>
      <c r="AF243" s="4">
        <f>Table39[[#This Row],[CNA/NA/Med Aide Contract Hours]]/Table39[[#This Row],[Total CNA, NA in Training, Med Aide/Tech Hours]]</f>
        <v>0</v>
      </c>
      <c r="AG243" s="3">
        <v>249.30922222222225</v>
      </c>
      <c r="AH243" s="3">
        <v>0</v>
      </c>
      <c r="AI243" s="4">
        <f>Table39[[#This Row],[CNA Hours Contract]]/Table39[[#This Row],[CNA Hours]]</f>
        <v>0</v>
      </c>
      <c r="AJ243" s="3">
        <v>4.5025555555555554</v>
      </c>
      <c r="AK243" s="3">
        <v>0</v>
      </c>
      <c r="AL243" s="4">
        <f>Table39[[#This Row],[NA in Training Hours Contract]]/Table39[[#This Row],[NA in Training Hours]]</f>
        <v>0</v>
      </c>
      <c r="AM243" s="3">
        <v>0</v>
      </c>
      <c r="AN243" s="3">
        <v>0</v>
      </c>
      <c r="AO243" s="4">
        <v>0</v>
      </c>
      <c r="AP243" s="1" t="s">
        <v>241</v>
      </c>
      <c r="AQ243" s="1">
        <v>5</v>
      </c>
    </row>
    <row r="244" spans="1:43" x14ac:dyDescent="0.2">
      <c r="A244" s="1" t="s">
        <v>352</v>
      </c>
      <c r="B244" s="1" t="s">
        <v>595</v>
      </c>
      <c r="C244" s="1" t="s">
        <v>892</v>
      </c>
      <c r="D244" s="1" t="s">
        <v>986</v>
      </c>
      <c r="E244" s="3">
        <v>31.266666666666666</v>
      </c>
      <c r="F244" s="3">
        <f t="shared" si="11"/>
        <v>109.6031111111111</v>
      </c>
      <c r="G244" s="3">
        <f>SUM(Table39[[#This Row],[RN Hours Contract (W/ Admin, DON)]], Table39[[#This Row],[LPN Contract Hours (w/ Admin)]], Table39[[#This Row],[CNA/NA/Med Aide Contract Hours]])</f>
        <v>0</v>
      </c>
      <c r="H244" s="4">
        <f>Table39[[#This Row],[Total Contract Hours]]/Table39[[#This Row],[Total Hours Nurse Staffing]]</f>
        <v>0</v>
      </c>
      <c r="I244" s="3">
        <f>SUM(Table39[[#This Row],[RN Hours]], Table39[[#This Row],[RN Admin Hours]], Table39[[#This Row],[RN DON Hours]])</f>
        <v>33.719555555555559</v>
      </c>
      <c r="J244" s="3">
        <f t="shared" si="12"/>
        <v>0</v>
      </c>
      <c r="K244" s="4">
        <f>Table39[[#This Row],[RN Hours Contract (W/ Admin, DON)]]/Table39[[#This Row],[RN Hours (w/ Admin, DON)]]</f>
        <v>0</v>
      </c>
      <c r="L244" s="3">
        <v>24.11311111111111</v>
      </c>
      <c r="M244" s="3">
        <v>0</v>
      </c>
      <c r="N244" s="4">
        <f>Table39[[#This Row],[RN Hours Contract]]/Table39[[#This Row],[RN Hours]]</f>
        <v>0</v>
      </c>
      <c r="O244" s="3">
        <v>3.8397777777777784</v>
      </c>
      <c r="P244" s="3">
        <v>0</v>
      </c>
      <c r="Q244" s="4">
        <f>Table39[[#This Row],[RN Admin Hours Contract]]/Table39[[#This Row],[RN Admin Hours]]</f>
        <v>0</v>
      </c>
      <c r="R244" s="3">
        <v>5.7666666666666666</v>
      </c>
      <c r="S244" s="3">
        <v>0</v>
      </c>
      <c r="T244" s="4">
        <f>Table39[[#This Row],[RN DON Hours Contract]]/Table39[[#This Row],[RN DON Hours]]</f>
        <v>0</v>
      </c>
      <c r="U244" s="3">
        <f>SUM(Table39[[#This Row],[LPN Hours]], Table39[[#This Row],[LPN Admin Hours]])</f>
        <v>14.372333333333334</v>
      </c>
      <c r="V244" s="3">
        <f>Table39[[#This Row],[LPN Hours Contract]]+Table39[[#This Row],[LPN Admin Hours Contract]]</f>
        <v>0</v>
      </c>
      <c r="W244" s="4">
        <f t="shared" si="13"/>
        <v>0</v>
      </c>
      <c r="X244" s="3">
        <v>14.372333333333334</v>
      </c>
      <c r="Y244" s="3">
        <v>0</v>
      </c>
      <c r="Z244" s="4">
        <f>Table39[[#This Row],[LPN Hours Contract]]/Table39[[#This Row],[LPN Hours]]</f>
        <v>0</v>
      </c>
      <c r="AA244" s="3">
        <v>0</v>
      </c>
      <c r="AB244" s="3">
        <v>0</v>
      </c>
      <c r="AC244" s="4">
        <v>0</v>
      </c>
      <c r="AD244" s="3">
        <f>SUM(Table39[[#This Row],[CNA Hours]], Table39[[#This Row],[NA in Training Hours]], Table39[[#This Row],[Med Aide/Tech Hours]])</f>
        <v>61.511222222222223</v>
      </c>
      <c r="AE244" s="3">
        <f>SUM(Table39[[#This Row],[CNA Hours Contract]], Table39[[#This Row],[NA in Training Hours Contract]], Table39[[#This Row],[Med Aide/Tech Hours Contract]])</f>
        <v>0</v>
      </c>
      <c r="AF244" s="4">
        <f>Table39[[#This Row],[CNA/NA/Med Aide Contract Hours]]/Table39[[#This Row],[Total CNA, NA in Training, Med Aide/Tech Hours]]</f>
        <v>0</v>
      </c>
      <c r="AG244" s="3">
        <v>55.969333333333331</v>
      </c>
      <c r="AH244" s="3">
        <v>0</v>
      </c>
      <c r="AI244" s="4">
        <f>Table39[[#This Row],[CNA Hours Contract]]/Table39[[#This Row],[CNA Hours]]</f>
        <v>0</v>
      </c>
      <c r="AJ244" s="3">
        <v>0</v>
      </c>
      <c r="AK244" s="3">
        <v>0</v>
      </c>
      <c r="AL244" s="4">
        <v>0</v>
      </c>
      <c r="AM244" s="3">
        <v>5.5418888888888889</v>
      </c>
      <c r="AN244" s="3">
        <v>0</v>
      </c>
      <c r="AO244" s="4">
        <f>Table39[[#This Row],[Med Aide/Tech Hours Contract]]/Table39[[#This Row],[Med Aide/Tech Hours]]</f>
        <v>0</v>
      </c>
      <c r="AP244" s="1" t="s">
        <v>242</v>
      </c>
      <c r="AQ244" s="1">
        <v>5</v>
      </c>
    </row>
    <row r="245" spans="1:43" x14ac:dyDescent="0.2">
      <c r="A245" s="1" t="s">
        <v>352</v>
      </c>
      <c r="B245" s="1" t="s">
        <v>596</v>
      </c>
      <c r="C245" s="1" t="s">
        <v>777</v>
      </c>
      <c r="D245" s="1" t="s">
        <v>983</v>
      </c>
      <c r="E245" s="3">
        <v>65.74444444444444</v>
      </c>
      <c r="F245" s="3">
        <f t="shared" si="11"/>
        <v>340.40377777777775</v>
      </c>
      <c r="G245" s="3">
        <f>SUM(Table39[[#This Row],[RN Hours Contract (W/ Admin, DON)]], Table39[[#This Row],[LPN Contract Hours (w/ Admin)]], Table39[[#This Row],[CNA/NA/Med Aide Contract Hours]])</f>
        <v>0</v>
      </c>
      <c r="H245" s="4">
        <f>Table39[[#This Row],[Total Contract Hours]]/Table39[[#This Row],[Total Hours Nurse Staffing]]</f>
        <v>0</v>
      </c>
      <c r="I245" s="3">
        <f>SUM(Table39[[#This Row],[RN Hours]], Table39[[#This Row],[RN Admin Hours]], Table39[[#This Row],[RN DON Hours]])</f>
        <v>79.591666666666654</v>
      </c>
      <c r="J245" s="3">
        <f t="shared" si="12"/>
        <v>0</v>
      </c>
      <c r="K245" s="4">
        <f>Table39[[#This Row],[RN Hours Contract (W/ Admin, DON)]]/Table39[[#This Row],[RN Hours (w/ Admin, DON)]]</f>
        <v>0</v>
      </c>
      <c r="L245" s="3">
        <v>32.827777777777776</v>
      </c>
      <c r="M245" s="3">
        <v>0</v>
      </c>
      <c r="N245" s="4">
        <f>Table39[[#This Row],[RN Hours Contract]]/Table39[[#This Row],[RN Hours]]</f>
        <v>0</v>
      </c>
      <c r="O245" s="3">
        <v>41.522222222222226</v>
      </c>
      <c r="P245" s="3">
        <v>0</v>
      </c>
      <c r="Q245" s="4">
        <f>Table39[[#This Row],[RN Admin Hours Contract]]/Table39[[#This Row],[RN Admin Hours]]</f>
        <v>0</v>
      </c>
      <c r="R245" s="3">
        <v>5.2416666666666663</v>
      </c>
      <c r="S245" s="3">
        <v>0</v>
      </c>
      <c r="T245" s="4">
        <f>Table39[[#This Row],[RN DON Hours Contract]]/Table39[[#This Row],[RN DON Hours]]</f>
        <v>0</v>
      </c>
      <c r="U245" s="3">
        <f>SUM(Table39[[#This Row],[LPN Hours]], Table39[[#This Row],[LPN Admin Hours]])</f>
        <v>63.059333333333335</v>
      </c>
      <c r="V245" s="3">
        <f>Table39[[#This Row],[LPN Hours Contract]]+Table39[[#This Row],[LPN Admin Hours Contract]]</f>
        <v>0</v>
      </c>
      <c r="W245" s="4">
        <f t="shared" si="13"/>
        <v>0</v>
      </c>
      <c r="X245" s="3">
        <v>63.059333333333335</v>
      </c>
      <c r="Y245" s="3">
        <v>0</v>
      </c>
      <c r="Z245" s="4">
        <f>Table39[[#This Row],[LPN Hours Contract]]/Table39[[#This Row],[LPN Hours]]</f>
        <v>0</v>
      </c>
      <c r="AA245" s="3">
        <v>0</v>
      </c>
      <c r="AB245" s="3">
        <v>0</v>
      </c>
      <c r="AC245" s="4">
        <v>0</v>
      </c>
      <c r="AD245" s="3">
        <f>SUM(Table39[[#This Row],[CNA Hours]], Table39[[#This Row],[NA in Training Hours]], Table39[[#This Row],[Med Aide/Tech Hours]])</f>
        <v>197.75277777777777</v>
      </c>
      <c r="AE245" s="3">
        <f>SUM(Table39[[#This Row],[CNA Hours Contract]], Table39[[#This Row],[NA in Training Hours Contract]], Table39[[#This Row],[Med Aide/Tech Hours Contract]])</f>
        <v>0</v>
      </c>
      <c r="AF245" s="4">
        <f>Table39[[#This Row],[CNA/NA/Med Aide Contract Hours]]/Table39[[#This Row],[Total CNA, NA in Training, Med Aide/Tech Hours]]</f>
        <v>0</v>
      </c>
      <c r="AG245" s="3">
        <v>182.17222222222222</v>
      </c>
      <c r="AH245" s="3">
        <v>0</v>
      </c>
      <c r="AI245" s="4">
        <f>Table39[[#This Row],[CNA Hours Contract]]/Table39[[#This Row],[CNA Hours]]</f>
        <v>0</v>
      </c>
      <c r="AJ245" s="3">
        <v>0</v>
      </c>
      <c r="AK245" s="3">
        <v>0</v>
      </c>
      <c r="AL245" s="4">
        <v>0</v>
      </c>
      <c r="AM245" s="3">
        <v>15.58055555555555</v>
      </c>
      <c r="AN245" s="3">
        <v>0</v>
      </c>
      <c r="AO245" s="4">
        <f>Table39[[#This Row],[Med Aide/Tech Hours Contract]]/Table39[[#This Row],[Med Aide/Tech Hours]]</f>
        <v>0</v>
      </c>
      <c r="AP245" s="1" t="s">
        <v>243</v>
      </c>
      <c r="AQ245" s="1">
        <v>5</v>
      </c>
    </row>
    <row r="246" spans="1:43" x14ac:dyDescent="0.2">
      <c r="A246" s="1" t="s">
        <v>352</v>
      </c>
      <c r="B246" s="1" t="s">
        <v>597</v>
      </c>
      <c r="C246" s="1" t="s">
        <v>893</v>
      </c>
      <c r="D246" s="1" t="s">
        <v>962</v>
      </c>
      <c r="E246" s="3">
        <v>81.788888888888891</v>
      </c>
      <c r="F246" s="3">
        <f t="shared" si="11"/>
        <v>384.53666666666669</v>
      </c>
      <c r="G246" s="3">
        <f>SUM(Table39[[#This Row],[RN Hours Contract (W/ Admin, DON)]], Table39[[#This Row],[LPN Contract Hours (w/ Admin)]], Table39[[#This Row],[CNA/NA/Med Aide Contract Hours]])</f>
        <v>51.791333333333334</v>
      </c>
      <c r="H246" s="4">
        <f>Table39[[#This Row],[Total Contract Hours]]/Table39[[#This Row],[Total Hours Nurse Staffing]]</f>
        <v>0.13468503220325759</v>
      </c>
      <c r="I246" s="3">
        <f>SUM(Table39[[#This Row],[RN Hours]], Table39[[#This Row],[RN Admin Hours]], Table39[[#This Row],[RN DON Hours]])</f>
        <v>74.145333333333326</v>
      </c>
      <c r="J246" s="3">
        <f t="shared" si="12"/>
        <v>0</v>
      </c>
      <c r="K246" s="4">
        <f>Table39[[#This Row],[RN Hours Contract (W/ Admin, DON)]]/Table39[[#This Row],[RN Hours (w/ Admin, DON)]]</f>
        <v>0</v>
      </c>
      <c r="L246" s="3">
        <v>63.356444444444442</v>
      </c>
      <c r="M246" s="3">
        <v>0</v>
      </c>
      <c r="N246" s="4">
        <f>Table39[[#This Row],[RN Hours Contract]]/Table39[[#This Row],[RN Hours]]</f>
        <v>0</v>
      </c>
      <c r="O246" s="3">
        <v>5.3666666666666663</v>
      </c>
      <c r="P246" s="3">
        <v>0</v>
      </c>
      <c r="Q246" s="4">
        <f>Table39[[#This Row],[RN Admin Hours Contract]]/Table39[[#This Row],[RN Admin Hours]]</f>
        <v>0</v>
      </c>
      <c r="R246" s="3">
        <v>5.4222222222222225</v>
      </c>
      <c r="S246" s="3">
        <v>0</v>
      </c>
      <c r="T246" s="4">
        <f>Table39[[#This Row],[RN DON Hours Contract]]/Table39[[#This Row],[RN DON Hours]]</f>
        <v>0</v>
      </c>
      <c r="U246" s="3">
        <f>SUM(Table39[[#This Row],[LPN Hours]], Table39[[#This Row],[LPN Admin Hours]])</f>
        <v>47.13977777777778</v>
      </c>
      <c r="V246" s="3">
        <f>Table39[[#This Row],[LPN Hours Contract]]+Table39[[#This Row],[LPN Admin Hours Contract]]</f>
        <v>7.607555555555555</v>
      </c>
      <c r="W246" s="4">
        <f t="shared" si="13"/>
        <v>0.16138293208377918</v>
      </c>
      <c r="X246" s="3">
        <v>42.173111111111112</v>
      </c>
      <c r="Y246" s="3">
        <v>7.607555555555555</v>
      </c>
      <c r="Z246" s="4">
        <f>Table39[[#This Row],[LPN Hours Contract]]/Table39[[#This Row],[LPN Hours]]</f>
        <v>0.18038876798802816</v>
      </c>
      <c r="AA246" s="3">
        <v>4.9666666666666668</v>
      </c>
      <c r="AB246" s="3">
        <v>0</v>
      </c>
      <c r="AC246" s="4">
        <f>Table39[[#This Row],[LPN Admin Hours Contract]]/Table39[[#This Row],[LPN Admin Hours]]</f>
        <v>0</v>
      </c>
      <c r="AD246" s="3">
        <f>SUM(Table39[[#This Row],[CNA Hours]], Table39[[#This Row],[NA in Training Hours]], Table39[[#This Row],[Med Aide/Tech Hours]])</f>
        <v>263.25155555555557</v>
      </c>
      <c r="AE246" s="3">
        <f>SUM(Table39[[#This Row],[CNA Hours Contract]], Table39[[#This Row],[NA in Training Hours Contract]], Table39[[#This Row],[Med Aide/Tech Hours Contract]])</f>
        <v>44.183777777777777</v>
      </c>
      <c r="AF246" s="4">
        <f>Table39[[#This Row],[CNA/NA/Med Aide Contract Hours]]/Table39[[#This Row],[Total CNA, NA in Training, Med Aide/Tech Hours]]</f>
        <v>0.16783861992585039</v>
      </c>
      <c r="AG246" s="3">
        <v>181.15322222222224</v>
      </c>
      <c r="AH246" s="3">
        <v>44.183777777777777</v>
      </c>
      <c r="AI246" s="4">
        <f>Table39[[#This Row],[CNA Hours Contract]]/Table39[[#This Row],[CNA Hours]]</f>
        <v>0.2439027980610643</v>
      </c>
      <c r="AJ246" s="3">
        <v>28.727222222222217</v>
      </c>
      <c r="AK246" s="3">
        <v>0</v>
      </c>
      <c r="AL246" s="4">
        <f>Table39[[#This Row],[NA in Training Hours Contract]]/Table39[[#This Row],[NA in Training Hours]]</f>
        <v>0</v>
      </c>
      <c r="AM246" s="3">
        <v>53.371111111111098</v>
      </c>
      <c r="AN246" s="3">
        <v>0</v>
      </c>
      <c r="AO246" s="4">
        <f>Table39[[#This Row],[Med Aide/Tech Hours Contract]]/Table39[[#This Row],[Med Aide/Tech Hours]]</f>
        <v>0</v>
      </c>
      <c r="AP246" s="1" t="s">
        <v>244</v>
      </c>
      <c r="AQ246" s="1">
        <v>5</v>
      </c>
    </row>
    <row r="247" spans="1:43" x14ac:dyDescent="0.2">
      <c r="A247" s="1" t="s">
        <v>352</v>
      </c>
      <c r="B247" s="1" t="s">
        <v>598</v>
      </c>
      <c r="C247" s="1" t="s">
        <v>894</v>
      </c>
      <c r="D247" s="1" t="s">
        <v>972</v>
      </c>
      <c r="E247" s="3">
        <v>59.5</v>
      </c>
      <c r="F247" s="3">
        <f t="shared" si="11"/>
        <v>240.06388888888887</v>
      </c>
      <c r="G247" s="3">
        <f>SUM(Table39[[#This Row],[RN Hours Contract (W/ Admin, DON)]], Table39[[#This Row],[LPN Contract Hours (w/ Admin)]], Table39[[#This Row],[CNA/NA/Med Aide Contract Hours]])</f>
        <v>13.4</v>
      </c>
      <c r="H247" s="4">
        <f>Table39[[#This Row],[Total Contract Hours]]/Table39[[#This Row],[Total Hours Nurse Staffing]]</f>
        <v>5.5818474248753233E-2</v>
      </c>
      <c r="I247" s="3">
        <f>SUM(Table39[[#This Row],[RN Hours]], Table39[[#This Row],[RN Admin Hours]], Table39[[#This Row],[RN DON Hours]])</f>
        <v>28.861111111111114</v>
      </c>
      <c r="J247" s="3">
        <f t="shared" si="12"/>
        <v>0</v>
      </c>
      <c r="K247" s="4">
        <f>Table39[[#This Row],[RN Hours Contract (W/ Admin, DON)]]/Table39[[#This Row],[RN Hours (w/ Admin, DON)]]</f>
        <v>0</v>
      </c>
      <c r="L247" s="3">
        <v>19.783333333333335</v>
      </c>
      <c r="M247" s="3">
        <v>0</v>
      </c>
      <c r="N247" s="4">
        <f>Table39[[#This Row],[RN Hours Contract]]/Table39[[#This Row],[RN Hours]]</f>
        <v>0</v>
      </c>
      <c r="O247" s="3">
        <v>3.5666666666666669</v>
      </c>
      <c r="P247" s="3">
        <v>0</v>
      </c>
      <c r="Q247" s="4">
        <f>Table39[[#This Row],[RN Admin Hours Contract]]/Table39[[#This Row],[RN Admin Hours]]</f>
        <v>0</v>
      </c>
      <c r="R247" s="3">
        <v>5.5111111111111111</v>
      </c>
      <c r="S247" s="3">
        <v>0</v>
      </c>
      <c r="T247" s="4">
        <f>Table39[[#This Row],[RN DON Hours Contract]]/Table39[[#This Row],[RN DON Hours]]</f>
        <v>0</v>
      </c>
      <c r="U247" s="3">
        <f>SUM(Table39[[#This Row],[LPN Hours]], Table39[[#This Row],[LPN Admin Hours]])</f>
        <v>43.6</v>
      </c>
      <c r="V247" s="3">
        <f>Table39[[#This Row],[LPN Hours Contract]]+Table39[[#This Row],[LPN Admin Hours Contract]]</f>
        <v>8.1111111111111107</v>
      </c>
      <c r="W247" s="4">
        <f t="shared" si="13"/>
        <v>0.18603465851172271</v>
      </c>
      <c r="X247" s="3">
        <v>43.6</v>
      </c>
      <c r="Y247" s="3">
        <v>8.1111111111111107</v>
      </c>
      <c r="Z247" s="4">
        <f>Table39[[#This Row],[LPN Hours Contract]]/Table39[[#This Row],[LPN Hours]]</f>
        <v>0.18603465851172271</v>
      </c>
      <c r="AA247" s="3">
        <v>0</v>
      </c>
      <c r="AB247" s="3">
        <v>0</v>
      </c>
      <c r="AC247" s="4">
        <v>0</v>
      </c>
      <c r="AD247" s="3">
        <f>SUM(Table39[[#This Row],[CNA Hours]], Table39[[#This Row],[NA in Training Hours]], Table39[[#This Row],[Med Aide/Tech Hours]])</f>
        <v>167.60277777777776</v>
      </c>
      <c r="AE247" s="3">
        <f>SUM(Table39[[#This Row],[CNA Hours Contract]], Table39[[#This Row],[NA in Training Hours Contract]], Table39[[#This Row],[Med Aide/Tech Hours Contract]])</f>
        <v>5.2888888888888896</v>
      </c>
      <c r="AF247" s="4">
        <f>Table39[[#This Row],[CNA/NA/Med Aide Contract Hours]]/Table39[[#This Row],[Total CNA, NA in Training, Med Aide/Tech Hours]]</f>
        <v>3.1556093276099248E-2</v>
      </c>
      <c r="AG247" s="3">
        <v>136.58055555555555</v>
      </c>
      <c r="AH247" s="3">
        <v>4.4000000000000004</v>
      </c>
      <c r="AI247" s="4">
        <f>Table39[[#This Row],[CNA Hours Contract]]/Table39[[#This Row],[CNA Hours]]</f>
        <v>3.2215420285139011E-2</v>
      </c>
      <c r="AJ247" s="3">
        <v>1.0027777777777778</v>
      </c>
      <c r="AK247" s="3">
        <v>0.88888888888888884</v>
      </c>
      <c r="AL247" s="4">
        <f>Table39[[#This Row],[NA in Training Hours Contract]]/Table39[[#This Row],[NA in Training Hours]]</f>
        <v>0.88642659279778391</v>
      </c>
      <c r="AM247" s="3">
        <v>30.019444444444446</v>
      </c>
      <c r="AN247" s="3">
        <v>0</v>
      </c>
      <c r="AO247" s="4">
        <f>Table39[[#This Row],[Med Aide/Tech Hours Contract]]/Table39[[#This Row],[Med Aide/Tech Hours]]</f>
        <v>0</v>
      </c>
      <c r="AP247" s="1" t="s">
        <v>245</v>
      </c>
      <c r="AQ247" s="1">
        <v>5</v>
      </c>
    </row>
    <row r="248" spans="1:43" x14ac:dyDescent="0.2">
      <c r="A248" s="1" t="s">
        <v>352</v>
      </c>
      <c r="B248" s="1" t="s">
        <v>599</v>
      </c>
      <c r="C248" s="1" t="s">
        <v>895</v>
      </c>
      <c r="D248" s="1" t="s">
        <v>975</v>
      </c>
      <c r="E248" s="3">
        <v>86.855555555555554</v>
      </c>
      <c r="F248" s="3">
        <f t="shared" si="11"/>
        <v>314.07322222222217</v>
      </c>
      <c r="G248" s="3">
        <f>SUM(Table39[[#This Row],[RN Hours Contract (W/ Admin, DON)]], Table39[[#This Row],[LPN Contract Hours (w/ Admin)]], Table39[[#This Row],[CNA/NA/Med Aide Contract Hours]])</f>
        <v>8.9658888888888892</v>
      </c>
      <c r="H248" s="4">
        <f>Table39[[#This Row],[Total Contract Hours]]/Table39[[#This Row],[Total Hours Nurse Staffing]]</f>
        <v>2.854712931414791E-2</v>
      </c>
      <c r="I248" s="3">
        <f>SUM(Table39[[#This Row],[RN Hours]], Table39[[#This Row],[RN Admin Hours]], Table39[[#This Row],[RN DON Hours]])</f>
        <v>86.258555555555546</v>
      </c>
      <c r="J248" s="3">
        <f t="shared" si="12"/>
        <v>1.335</v>
      </c>
      <c r="K248" s="4">
        <f>Table39[[#This Row],[RN Hours Contract (W/ Admin, DON)]]/Table39[[#This Row],[RN Hours (w/ Admin, DON)]]</f>
        <v>1.5476725658131175E-2</v>
      </c>
      <c r="L248" s="3">
        <v>58.216444444444441</v>
      </c>
      <c r="M248" s="3">
        <v>1.335</v>
      </c>
      <c r="N248" s="4">
        <f>Table39[[#This Row],[RN Hours Contract]]/Table39[[#This Row],[RN Hours]]</f>
        <v>2.293166497438677E-2</v>
      </c>
      <c r="O248" s="3">
        <v>22.864333333333335</v>
      </c>
      <c r="P248" s="3">
        <v>0</v>
      </c>
      <c r="Q248" s="4">
        <f>Table39[[#This Row],[RN Admin Hours Contract]]/Table39[[#This Row],[RN Admin Hours]]</f>
        <v>0</v>
      </c>
      <c r="R248" s="3">
        <v>5.177777777777778</v>
      </c>
      <c r="S248" s="3">
        <v>0</v>
      </c>
      <c r="T248" s="4">
        <f>Table39[[#This Row],[RN DON Hours Contract]]/Table39[[#This Row],[RN DON Hours]]</f>
        <v>0</v>
      </c>
      <c r="U248" s="3">
        <f>SUM(Table39[[#This Row],[LPN Hours]], Table39[[#This Row],[LPN Admin Hours]])</f>
        <v>61.919111111111114</v>
      </c>
      <c r="V248" s="3">
        <f>Table39[[#This Row],[LPN Hours Contract]]+Table39[[#This Row],[LPN Admin Hours Contract]]</f>
        <v>1.2903333333333333</v>
      </c>
      <c r="W248" s="4">
        <f t="shared" si="13"/>
        <v>2.0839015776855825E-2</v>
      </c>
      <c r="X248" s="3">
        <v>58.041333333333334</v>
      </c>
      <c r="Y248" s="3">
        <v>1.2903333333333333</v>
      </c>
      <c r="Z248" s="4">
        <f>Table39[[#This Row],[LPN Hours Contract]]/Table39[[#This Row],[LPN Hours]]</f>
        <v>2.2231283453171304E-2</v>
      </c>
      <c r="AA248" s="3">
        <v>3.8777777777777778</v>
      </c>
      <c r="AB248" s="3">
        <v>0</v>
      </c>
      <c r="AC248" s="4">
        <f>Table39[[#This Row],[LPN Admin Hours Contract]]/Table39[[#This Row],[LPN Admin Hours]]</f>
        <v>0</v>
      </c>
      <c r="AD248" s="3">
        <f>SUM(Table39[[#This Row],[CNA Hours]], Table39[[#This Row],[NA in Training Hours]], Table39[[#This Row],[Med Aide/Tech Hours]])</f>
        <v>165.89555555555555</v>
      </c>
      <c r="AE248" s="3">
        <f>SUM(Table39[[#This Row],[CNA Hours Contract]], Table39[[#This Row],[NA in Training Hours Contract]], Table39[[#This Row],[Med Aide/Tech Hours Contract]])</f>
        <v>6.3405555555555555</v>
      </c>
      <c r="AF248" s="4">
        <f>Table39[[#This Row],[CNA/NA/Med Aide Contract Hours]]/Table39[[#This Row],[Total CNA, NA in Training, Med Aide/Tech Hours]]</f>
        <v>3.8220165298112604E-2</v>
      </c>
      <c r="AG248" s="3">
        <v>162.04655555555556</v>
      </c>
      <c r="AH248" s="3">
        <v>6.3405555555555555</v>
      </c>
      <c r="AI248" s="4">
        <f>Table39[[#This Row],[CNA Hours Contract]]/Table39[[#This Row],[CNA Hours]]</f>
        <v>3.9127987224521897E-2</v>
      </c>
      <c r="AJ248" s="3">
        <v>0</v>
      </c>
      <c r="AK248" s="3">
        <v>0</v>
      </c>
      <c r="AL248" s="4">
        <v>0</v>
      </c>
      <c r="AM248" s="3">
        <v>3.8490000000000002</v>
      </c>
      <c r="AN248" s="3">
        <v>0</v>
      </c>
      <c r="AO248" s="4">
        <f>Table39[[#This Row],[Med Aide/Tech Hours Contract]]/Table39[[#This Row],[Med Aide/Tech Hours]]</f>
        <v>0</v>
      </c>
      <c r="AP248" s="1" t="s">
        <v>246</v>
      </c>
      <c r="AQ248" s="1">
        <v>5</v>
      </c>
    </row>
    <row r="249" spans="1:43" x14ac:dyDescent="0.2">
      <c r="A249" s="1" t="s">
        <v>352</v>
      </c>
      <c r="B249" s="1" t="s">
        <v>600</v>
      </c>
      <c r="C249" s="1" t="s">
        <v>811</v>
      </c>
      <c r="D249" s="1" t="s">
        <v>975</v>
      </c>
      <c r="E249" s="3">
        <v>88.611111111111114</v>
      </c>
      <c r="F249" s="3">
        <f t="shared" si="11"/>
        <v>379.19388888888886</v>
      </c>
      <c r="G249" s="3">
        <f>SUM(Table39[[#This Row],[RN Hours Contract (W/ Admin, DON)]], Table39[[#This Row],[LPN Contract Hours (w/ Admin)]], Table39[[#This Row],[CNA/NA/Med Aide Contract Hours]])</f>
        <v>0</v>
      </c>
      <c r="H249" s="4">
        <f>Table39[[#This Row],[Total Contract Hours]]/Table39[[#This Row],[Total Hours Nurse Staffing]]</f>
        <v>0</v>
      </c>
      <c r="I249" s="3">
        <f>SUM(Table39[[#This Row],[RN Hours]], Table39[[#This Row],[RN Admin Hours]], Table39[[#This Row],[RN DON Hours]])</f>
        <v>98.49722222222222</v>
      </c>
      <c r="J249" s="3">
        <f t="shared" si="12"/>
        <v>0</v>
      </c>
      <c r="K249" s="4">
        <f>Table39[[#This Row],[RN Hours Contract (W/ Admin, DON)]]/Table39[[#This Row],[RN Hours (w/ Admin, DON)]]</f>
        <v>0</v>
      </c>
      <c r="L249" s="3">
        <v>83.7</v>
      </c>
      <c r="M249" s="3">
        <v>0</v>
      </c>
      <c r="N249" s="4">
        <f>Table39[[#This Row],[RN Hours Contract]]/Table39[[#This Row],[RN Hours]]</f>
        <v>0</v>
      </c>
      <c r="O249" s="3">
        <v>9.9972222222222218</v>
      </c>
      <c r="P249" s="3">
        <v>0</v>
      </c>
      <c r="Q249" s="4">
        <f>Table39[[#This Row],[RN Admin Hours Contract]]/Table39[[#This Row],[RN Admin Hours]]</f>
        <v>0</v>
      </c>
      <c r="R249" s="3">
        <v>4.8</v>
      </c>
      <c r="S249" s="3">
        <v>0</v>
      </c>
      <c r="T249" s="4">
        <f>Table39[[#This Row],[RN DON Hours Contract]]/Table39[[#This Row],[RN DON Hours]]</f>
        <v>0</v>
      </c>
      <c r="U249" s="3">
        <f>SUM(Table39[[#This Row],[LPN Hours]], Table39[[#This Row],[LPN Admin Hours]])</f>
        <v>75.018888888888881</v>
      </c>
      <c r="V249" s="3">
        <f>Table39[[#This Row],[LPN Hours Contract]]+Table39[[#This Row],[LPN Admin Hours Contract]]</f>
        <v>0</v>
      </c>
      <c r="W249" s="4">
        <f t="shared" si="13"/>
        <v>0</v>
      </c>
      <c r="X249" s="3">
        <v>59.891666666666666</v>
      </c>
      <c r="Y249" s="3">
        <v>0</v>
      </c>
      <c r="Z249" s="4">
        <f>Table39[[#This Row],[LPN Hours Contract]]/Table39[[#This Row],[LPN Hours]]</f>
        <v>0</v>
      </c>
      <c r="AA249" s="3">
        <v>15.127222222222223</v>
      </c>
      <c r="AB249" s="3">
        <v>0</v>
      </c>
      <c r="AC249" s="4">
        <f>Table39[[#This Row],[LPN Admin Hours Contract]]/Table39[[#This Row],[LPN Admin Hours]]</f>
        <v>0</v>
      </c>
      <c r="AD249" s="3">
        <f>SUM(Table39[[#This Row],[CNA Hours]], Table39[[#This Row],[NA in Training Hours]], Table39[[#This Row],[Med Aide/Tech Hours]])</f>
        <v>205.67777777777778</v>
      </c>
      <c r="AE249" s="3">
        <f>SUM(Table39[[#This Row],[CNA Hours Contract]], Table39[[#This Row],[NA in Training Hours Contract]], Table39[[#This Row],[Med Aide/Tech Hours Contract]])</f>
        <v>0</v>
      </c>
      <c r="AF249" s="4">
        <f>Table39[[#This Row],[CNA/NA/Med Aide Contract Hours]]/Table39[[#This Row],[Total CNA, NA in Training, Med Aide/Tech Hours]]</f>
        <v>0</v>
      </c>
      <c r="AG249" s="3">
        <v>201.45277777777778</v>
      </c>
      <c r="AH249" s="3">
        <v>0</v>
      </c>
      <c r="AI249" s="4">
        <f>Table39[[#This Row],[CNA Hours Contract]]/Table39[[#This Row],[CNA Hours]]</f>
        <v>0</v>
      </c>
      <c r="AJ249" s="3">
        <v>0</v>
      </c>
      <c r="AK249" s="3">
        <v>0</v>
      </c>
      <c r="AL249" s="4">
        <v>0</v>
      </c>
      <c r="AM249" s="3">
        <v>4.2249999999999996</v>
      </c>
      <c r="AN249" s="3">
        <v>0</v>
      </c>
      <c r="AO249" s="4">
        <f>Table39[[#This Row],[Med Aide/Tech Hours Contract]]/Table39[[#This Row],[Med Aide/Tech Hours]]</f>
        <v>0</v>
      </c>
      <c r="AP249" s="1" t="s">
        <v>247</v>
      </c>
      <c r="AQ249" s="1">
        <v>5</v>
      </c>
    </row>
    <row r="250" spans="1:43" x14ac:dyDescent="0.2">
      <c r="A250" s="1" t="s">
        <v>352</v>
      </c>
      <c r="B250" s="1" t="s">
        <v>601</v>
      </c>
      <c r="C250" s="1" t="s">
        <v>734</v>
      </c>
      <c r="D250" s="1" t="s">
        <v>979</v>
      </c>
      <c r="E250" s="3">
        <v>71.144444444444446</v>
      </c>
      <c r="F250" s="3">
        <f t="shared" si="11"/>
        <v>393.42477777777776</v>
      </c>
      <c r="G250" s="3">
        <f>SUM(Table39[[#This Row],[RN Hours Contract (W/ Admin, DON)]], Table39[[#This Row],[LPN Contract Hours (w/ Admin)]], Table39[[#This Row],[CNA/NA/Med Aide Contract Hours]])</f>
        <v>0.97777777777777775</v>
      </c>
      <c r="H250" s="4">
        <f>Table39[[#This Row],[Total Contract Hours]]/Table39[[#This Row],[Total Hours Nurse Staffing]]</f>
        <v>2.485297909553796E-3</v>
      </c>
      <c r="I250" s="3">
        <f>SUM(Table39[[#This Row],[RN Hours]], Table39[[#This Row],[RN Admin Hours]], Table39[[#This Row],[RN DON Hours]])</f>
        <v>106.34777777777778</v>
      </c>
      <c r="J250" s="3">
        <f t="shared" si="12"/>
        <v>0.97777777777777775</v>
      </c>
      <c r="K250" s="4">
        <f>Table39[[#This Row],[RN Hours Contract (W/ Admin, DON)]]/Table39[[#This Row],[RN Hours (w/ Admin, DON)]]</f>
        <v>9.1941533542987883E-3</v>
      </c>
      <c r="L250" s="3">
        <v>79.338444444444448</v>
      </c>
      <c r="M250" s="3">
        <v>0</v>
      </c>
      <c r="N250" s="4">
        <f>Table39[[#This Row],[RN Hours Contract]]/Table39[[#This Row],[RN Hours]]</f>
        <v>0</v>
      </c>
      <c r="O250" s="3">
        <v>21.459333333333337</v>
      </c>
      <c r="P250" s="3">
        <v>0</v>
      </c>
      <c r="Q250" s="4">
        <f>Table39[[#This Row],[RN Admin Hours Contract]]/Table39[[#This Row],[RN Admin Hours]]</f>
        <v>0</v>
      </c>
      <c r="R250" s="3">
        <v>5.55</v>
      </c>
      <c r="S250" s="3">
        <v>0.97777777777777775</v>
      </c>
      <c r="T250" s="4">
        <f>Table39[[#This Row],[RN DON Hours Contract]]/Table39[[#This Row],[RN DON Hours]]</f>
        <v>0.17617617617617617</v>
      </c>
      <c r="U250" s="3">
        <f>SUM(Table39[[#This Row],[LPN Hours]], Table39[[#This Row],[LPN Admin Hours]])</f>
        <v>40.481111111111112</v>
      </c>
      <c r="V250" s="3">
        <f>Table39[[#This Row],[LPN Hours Contract]]+Table39[[#This Row],[LPN Admin Hours Contract]]</f>
        <v>0</v>
      </c>
      <c r="W250" s="4">
        <f t="shared" si="13"/>
        <v>0</v>
      </c>
      <c r="X250" s="3">
        <v>40.481111111111112</v>
      </c>
      <c r="Y250" s="3">
        <v>0</v>
      </c>
      <c r="Z250" s="4">
        <f>Table39[[#This Row],[LPN Hours Contract]]/Table39[[#This Row],[LPN Hours]]</f>
        <v>0</v>
      </c>
      <c r="AA250" s="3">
        <v>0</v>
      </c>
      <c r="AB250" s="3">
        <v>0</v>
      </c>
      <c r="AC250" s="4">
        <v>0</v>
      </c>
      <c r="AD250" s="3">
        <f>SUM(Table39[[#This Row],[CNA Hours]], Table39[[#This Row],[NA in Training Hours]], Table39[[#This Row],[Med Aide/Tech Hours]])</f>
        <v>246.59588888888885</v>
      </c>
      <c r="AE250" s="3">
        <f>SUM(Table39[[#This Row],[CNA Hours Contract]], Table39[[#This Row],[NA in Training Hours Contract]], Table39[[#This Row],[Med Aide/Tech Hours Contract]])</f>
        <v>0</v>
      </c>
      <c r="AF250" s="4">
        <f>Table39[[#This Row],[CNA/NA/Med Aide Contract Hours]]/Table39[[#This Row],[Total CNA, NA in Training, Med Aide/Tech Hours]]</f>
        <v>0</v>
      </c>
      <c r="AG250" s="3">
        <v>185.44633333333331</v>
      </c>
      <c r="AH250" s="3">
        <v>0</v>
      </c>
      <c r="AI250" s="4">
        <f>Table39[[#This Row],[CNA Hours Contract]]/Table39[[#This Row],[CNA Hours]]</f>
        <v>0</v>
      </c>
      <c r="AJ250" s="3">
        <v>0</v>
      </c>
      <c r="AK250" s="3">
        <v>0</v>
      </c>
      <c r="AL250" s="4">
        <v>0</v>
      </c>
      <c r="AM250" s="3">
        <v>61.149555555555537</v>
      </c>
      <c r="AN250" s="3">
        <v>0</v>
      </c>
      <c r="AO250" s="4">
        <f>Table39[[#This Row],[Med Aide/Tech Hours Contract]]/Table39[[#This Row],[Med Aide/Tech Hours]]</f>
        <v>0</v>
      </c>
      <c r="AP250" s="1" t="s">
        <v>248</v>
      </c>
      <c r="AQ250" s="1">
        <v>5</v>
      </c>
    </row>
    <row r="251" spans="1:43" x14ac:dyDescent="0.2">
      <c r="A251" s="1" t="s">
        <v>352</v>
      </c>
      <c r="B251" s="1" t="s">
        <v>602</v>
      </c>
      <c r="C251" s="1" t="s">
        <v>755</v>
      </c>
      <c r="D251" s="1" t="s">
        <v>1010</v>
      </c>
      <c r="E251" s="3">
        <v>69.833333333333329</v>
      </c>
      <c r="F251" s="3">
        <f t="shared" si="11"/>
        <v>240.6058888888889</v>
      </c>
      <c r="G251" s="3">
        <f>SUM(Table39[[#This Row],[RN Hours Contract (W/ Admin, DON)]], Table39[[#This Row],[LPN Contract Hours (w/ Admin)]], Table39[[#This Row],[CNA/NA/Med Aide Contract Hours]])</f>
        <v>0</v>
      </c>
      <c r="H251" s="4">
        <f>Table39[[#This Row],[Total Contract Hours]]/Table39[[#This Row],[Total Hours Nurse Staffing]]</f>
        <v>0</v>
      </c>
      <c r="I251" s="3">
        <f>SUM(Table39[[#This Row],[RN Hours]], Table39[[#This Row],[RN Admin Hours]], Table39[[#This Row],[RN DON Hours]])</f>
        <v>39.508333333333333</v>
      </c>
      <c r="J251" s="3">
        <f t="shared" si="12"/>
        <v>0</v>
      </c>
      <c r="K251" s="4">
        <f>Table39[[#This Row],[RN Hours Contract (W/ Admin, DON)]]/Table39[[#This Row],[RN Hours (w/ Admin, DON)]]</f>
        <v>0</v>
      </c>
      <c r="L251" s="3">
        <v>20.830555555555556</v>
      </c>
      <c r="M251" s="3">
        <v>0</v>
      </c>
      <c r="N251" s="4">
        <f>Table39[[#This Row],[RN Hours Contract]]/Table39[[#This Row],[RN Hours]]</f>
        <v>0</v>
      </c>
      <c r="O251" s="3">
        <v>13.166666666666666</v>
      </c>
      <c r="P251" s="3">
        <v>0</v>
      </c>
      <c r="Q251" s="4">
        <f>Table39[[#This Row],[RN Admin Hours Contract]]/Table39[[#This Row],[RN Admin Hours]]</f>
        <v>0</v>
      </c>
      <c r="R251" s="3">
        <v>5.5111111111111111</v>
      </c>
      <c r="S251" s="3">
        <v>0</v>
      </c>
      <c r="T251" s="4">
        <f>Table39[[#This Row],[RN DON Hours Contract]]/Table39[[#This Row],[RN DON Hours]]</f>
        <v>0</v>
      </c>
      <c r="U251" s="3">
        <f>SUM(Table39[[#This Row],[LPN Hours]], Table39[[#This Row],[LPN Admin Hours]])</f>
        <v>70.963888888888889</v>
      </c>
      <c r="V251" s="3">
        <f>Table39[[#This Row],[LPN Hours Contract]]+Table39[[#This Row],[LPN Admin Hours Contract]]</f>
        <v>0</v>
      </c>
      <c r="W251" s="4">
        <f t="shared" si="13"/>
        <v>0</v>
      </c>
      <c r="X251" s="3">
        <v>65.75</v>
      </c>
      <c r="Y251" s="3">
        <v>0</v>
      </c>
      <c r="Z251" s="4">
        <f>Table39[[#This Row],[LPN Hours Contract]]/Table39[[#This Row],[LPN Hours]]</f>
        <v>0</v>
      </c>
      <c r="AA251" s="3">
        <v>5.2138888888888886</v>
      </c>
      <c r="AB251" s="3">
        <v>0</v>
      </c>
      <c r="AC251" s="4">
        <f>Table39[[#This Row],[LPN Admin Hours Contract]]/Table39[[#This Row],[LPN Admin Hours]]</f>
        <v>0</v>
      </c>
      <c r="AD251" s="3">
        <f>SUM(Table39[[#This Row],[CNA Hours]], Table39[[#This Row],[NA in Training Hours]], Table39[[#This Row],[Med Aide/Tech Hours]])</f>
        <v>130.13366666666667</v>
      </c>
      <c r="AE251" s="3">
        <f>SUM(Table39[[#This Row],[CNA Hours Contract]], Table39[[#This Row],[NA in Training Hours Contract]], Table39[[#This Row],[Med Aide/Tech Hours Contract]])</f>
        <v>0</v>
      </c>
      <c r="AF251" s="4">
        <f>Table39[[#This Row],[CNA/NA/Med Aide Contract Hours]]/Table39[[#This Row],[Total CNA, NA in Training, Med Aide/Tech Hours]]</f>
        <v>0</v>
      </c>
      <c r="AG251" s="3">
        <v>112.19755555555557</v>
      </c>
      <c r="AH251" s="3">
        <v>0</v>
      </c>
      <c r="AI251" s="4">
        <f>Table39[[#This Row],[CNA Hours Contract]]/Table39[[#This Row],[CNA Hours]]</f>
        <v>0</v>
      </c>
      <c r="AJ251" s="3">
        <v>0</v>
      </c>
      <c r="AK251" s="3">
        <v>0</v>
      </c>
      <c r="AL251" s="4">
        <v>0</v>
      </c>
      <c r="AM251" s="3">
        <v>17.93611111111111</v>
      </c>
      <c r="AN251" s="3">
        <v>0</v>
      </c>
      <c r="AO251" s="4">
        <f>Table39[[#This Row],[Med Aide/Tech Hours Contract]]/Table39[[#This Row],[Med Aide/Tech Hours]]</f>
        <v>0</v>
      </c>
      <c r="AP251" s="1" t="s">
        <v>249</v>
      </c>
      <c r="AQ251" s="1">
        <v>5</v>
      </c>
    </row>
    <row r="252" spans="1:43" x14ac:dyDescent="0.2">
      <c r="A252" s="1" t="s">
        <v>352</v>
      </c>
      <c r="B252" s="1" t="s">
        <v>603</v>
      </c>
      <c r="C252" s="1" t="s">
        <v>896</v>
      </c>
      <c r="D252" s="1" t="s">
        <v>965</v>
      </c>
      <c r="E252" s="3">
        <v>25.111111111111111</v>
      </c>
      <c r="F252" s="3">
        <f t="shared" si="11"/>
        <v>151.2138888888889</v>
      </c>
      <c r="G252" s="3">
        <f>SUM(Table39[[#This Row],[RN Hours Contract (W/ Admin, DON)]], Table39[[#This Row],[LPN Contract Hours (w/ Admin)]], Table39[[#This Row],[CNA/NA/Med Aide Contract Hours]])</f>
        <v>7.0555555555555554</v>
      </c>
      <c r="H252" s="4">
        <f>Table39[[#This Row],[Total Contract Hours]]/Table39[[#This Row],[Total Hours Nurse Staffing]]</f>
        <v>4.6659441188897255E-2</v>
      </c>
      <c r="I252" s="3">
        <f>SUM(Table39[[#This Row],[RN Hours]], Table39[[#This Row],[RN Admin Hours]], Table39[[#This Row],[RN DON Hours]])</f>
        <v>25.99722222222222</v>
      </c>
      <c r="J252" s="3">
        <f t="shared" si="12"/>
        <v>0</v>
      </c>
      <c r="K252" s="4">
        <f>Table39[[#This Row],[RN Hours Contract (W/ Admin, DON)]]/Table39[[#This Row],[RN Hours (w/ Admin, DON)]]</f>
        <v>0</v>
      </c>
      <c r="L252" s="3">
        <v>14.177777777777777</v>
      </c>
      <c r="M252" s="3">
        <v>0</v>
      </c>
      <c r="N252" s="4">
        <f>Table39[[#This Row],[RN Hours Contract]]/Table39[[#This Row],[RN Hours]]</f>
        <v>0</v>
      </c>
      <c r="O252" s="3">
        <v>11.819444444444445</v>
      </c>
      <c r="P252" s="3">
        <v>0</v>
      </c>
      <c r="Q252" s="4">
        <f>Table39[[#This Row],[RN Admin Hours Contract]]/Table39[[#This Row],[RN Admin Hours]]</f>
        <v>0</v>
      </c>
      <c r="R252" s="3">
        <v>0</v>
      </c>
      <c r="S252" s="3">
        <v>0</v>
      </c>
      <c r="T252" s="4">
        <v>0</v>
      </c>
      <c r="U252" s="3">
        <f>SUM(Table39[[#This Row],[LPN Hours]], Table39[[#This Row],[LPN Admin Hours]])</f>
        <v>21.524999999999999</v>
      </c>
      <c r="V252" s="3">
        <f>Table39[[#This Row],[LPN Hours Contract]]+Table39[[#This Row],[LPN Admin Hours Contract]]</f>
        <v>4.2583333333333337</v>
      </c>
      <c r="W252" s="4">
        <f t="shared" si="13"/>
        <v>0.19783197831978322</v>
      </c>
      <c r="X252" s="3">
        <v>21.524999999999999</v>
      </c>
      <c r="Y252" s="3">
        <v>4.2583333333333337</v>
      </c>
      <c r="Z252" s="4">
        <f>Table39[[#This Row],[LPN Hours Contract]]/Table39[[#This Row],[LPN Hours]]</f>
        <v>0.19783197831978322</v>
      </c>
      <c r="AA252" s="3">
        <v>0</v>
      </c>
      <c r="AB252" s="3">
        <v>0</v>
      </c>
      <c r="AC252" s="4">
        <v>0</v>
      </c>
      <c r="AD252" s="3">
        <f>SUM(Table39[[#This Row],[CNA Hours]], Table39[[#This Row],[NA in Training Hours]], Table39[[#This Row],[Med Aide/Tech Hours]])</f>
        <v>103.69166666666668</v>
      </c>
      <c r="AE252" s="3">
        <f>SUM(Table39[[#This Row],[CNA Hours Contract]], Table39[[#This Row],[NA in Training Hours Contract]], Table39[[#This Row],[Med Aide/Tech Hours Contract]])</f>
        <v>2.7972222222222221</v>
      </c>
      <c r="AF252" s="4">
        <f>Table39[[#This Row],[CNA/NA/Med Aide Contract Hours]]/Table39[[#This Row],[Total CNA, NA in Training, Med Aide/Tech Hours]]</f>
        <v>2.6976345468670466E-2</v>
      </c>
      <c r="AG252" s="3">
        <v>89.775000000000006</v>
      </c>
      <c r="AH252" s="3">
        <v>2.7972222222222221</v>
      </c>
      <c r="AI252" s="4">
        <f>Table39[[#This Row],[CNA Hours Contract]]/Table39[[#This Row],[CNA Hours]]</f>
        <v>3.1158142269253376E-2</v>
      </c>
      <c r="AJ252" s="3">
        <v>0</v>
      </c>
      <c r="AK252" s="3">
        <v>0</v>
      </c>
      <c r="AL252" s="4">
        <v>0</v>
      </c>
      <c r="AM252" s="3">
        <v>13.916666666666666</v>
      </c>
      <c r="AN252" s="3">
        <v>0</v>
      </c>
      <c r="AO252" s="4">
        <f>Table39[[#This Row],[Med Aide/Tech Hours Contract]]/Table39[[#This Row],[Med Aide/Tech Hours]]</f>
        <v>0</v>
      </c>
      <c r="AP252" s="1" t="s">
        <v>250</v>
      </c>
      <c r="AQ252" s="1">
        <v>5</v>
      </c>
    </row>
    <row r="253" spans="1:43" x14ac:dyDescent="0.2">
      <c r="A253" s="1" t="s">
        <v>352</v>
      </c>
      <c r="B253" s="1" t="s">
        <v>604</v>
      </c>
      <c r="C253" s="1" t="s">
        <v>897</v>
      </c>
      <c r="D253" s="1" t="s">
        <v>975</v>
      </c>
      <c r="E253" s="3">
        <v>36.299999999999997</v>
      </c>
      <c r="F253" s="3">
        <f t="shared" si="11"/>
        <v>234.73755555555556</v>
      </c>
      <c r="G253" s="3">
        <f>SUM(Table39[[#This Row],[RN Hours Contract (W/ Admin, DON)]], Table39[[#This Row],[LPN Contract Hours (w/ Admin)]], Table39[[#This Row],[CNA/NA/Med Aide Contract Hours]])</f>
        <v>29.502777777777776</v>
      </c>
      <c r="H253" s="4">
        <f>Table39[[#This Row],[Total Contract Hours]]/Table39[[#This Row],[Total Hours Nurse Staffing]]</f>
        <v>0.12568409732287311</v>
      </c>
      <c r="I253" s="3">
        <f>SUM(Table39[[#This Row],[RN Hours]], Table39[[#This Row],[RN Admin Hours]], Table39[[#This Row],[RN DON Hours]])</f>
        <v>56.798111111111112</v>
      </c>
      <c r="J253" s="3">
        <f t="shared" si="12"/>
        <v>0</v>
      </c>
      <c r="K253" s="4">
        <f>Table39[[#This Row],[RN Hours Contract (W/ Admin, DON)]]/Table39[[#This Row],[RN Hours (w/ Admin, DON)]]</f>
        <v>0</v>
      </c>
      <c r="L253" s="3">
        <v>45.498111111111108</v>
      </c>
      <c r="M253" s="3">
        <v>0</v>
      </c>
      <c r="N253" s="4">
        <f>Table39[[#This Row],[RN Hours Contract]]/Table39[[#This Row],[RN Hours]]</f>
        <v>0</v>
      </c>
      <c r="O253" s="3">
        <v>5.7</v>
      </c>
      <c r="P253" s="3">
        <v>0</v>
      </c>
      <c r="Q253" s="4">
        <f>Table39[[#This Row],[RN Admin Hours Contract]]/Table39[[#This Row],[RN Admin Hours]]</f>
        <v>0</v>
      </c>
      <c r="R253" s="3">
        <v>5.6</v>
      </c>
      <c r="S253" s="3">
        <v>0</v>
      </c>
      <c r="T253" s="4">
        <f>Table39[[#This Row],[RN DON Hours Contract]]/Table39[[#This Row],[RN DON Hours]]</f>
        <v>0</v>
      </c>
      <c r="U253" s="3">
        <f>SUM(Table39[[#This Row],[LPN Hours]], Table39[[#This Row],[LPN Admin Hours]])</f>
        <v>45.381555555555558</v>
      </c>
      <c r="V253" s="3">
        <f>Table39[[#This Row],[LPN Hours Contract]]+Table39[[#This Row],[LPN Admin Hours Contract]]</f>
        <v>0</v>
      </c>
      <c r="W253" s="4">
        <f t="shared" si="13"/>
        <v>0</v>
      </c>
      <c r="X253" s="3">
        <v>45.381555555555558</v>
      </c>
      <c r="Y253" s="3">
        <v>0</v>
      </c>
      <c r="Z253" s="4">
        <f>Table39[[#This Row],[LPN Hours Contract]]/Table39[[#This Row],[LPN Hours]]</f>
        <v>0</v>
      </c>
      <c r="AA253" s="3">
        <v>0</v>
      </c>
      <c r="AB253" s="3">
        <v>0</v>
      </c>
      <c r="AC253" s="4">
        <v>0</v>
      </c>
      <c r="AD253" s="3">
        <f>SUM(Table39[[#This Row],[CNA Hours]], Table39[[#This Row],[NA in Training Hours]], Table39[[#This Row],[Med Aide/Tech Hours]])</f>
        <v>132.5578888888889</v>
      </c>
      <c r="AE253" s="3">
        <f>SUM(Table39[[#This Row],[CNA Hours Contract]], Table39[[#This Row],[NA in Training Hours Contract]], Table39[[#This Row],[Med Aide/Tech Hours Contract]])</f>
        <v>29.502777777777776</v>
      </c>
      <c r="AF253" s="4">
        <f>Table39[[#This Row],[CNA/NA/Med Aide Contract Hours]]/Table39[[#This Row],[Total CNA, NA in Training, Med Aide/Tech Hours]]</f>
        <v>0.22256523564966582</v>
      </c>
      <c r="AG253" s="3">
        <v>102.351</v>
      </c>
      <c r="AH253" s="3">
        <v>29.502777777777776</v>
      </c>
      <c r="AI253" s="4">
        <f>Table39[[#This Row],[CNA Hours Contract]]/Table39[[#This Row],[CNA Hours]]</f>
        <v>0.28825099684202182</v>
      </c>
      <c r="AJ253" s="3">
        <v>0</v>
      </c>
      <c r="AK253" s="3">
        <v>0</v>
      </c>
      <c r="AL253" s="4">
        <v>0</v>
      </c>
      <c r="AM253" s="3">
        <v>30.206888888888901</v>
      </c>
      <c r="AN253" s="3">
        <v>0</v>
      </c>
      <c r="AO253" s="4">
        <f>Table39[[#This Row],[Med Aide/Tech Hours Contract]]/Table39[[#This Row],[Med Aide/Tech Hours]]</f>
        <v>0</v>
      </c>
      <c r="AP253" s="1" t="s">
        <v>251</v>
      </c>
      <c r="AQ253" s="1">
        <v>5</v>
      </c>
    </row>
    <row r="254" spans="1:43" x14ac:dyDescent="0.2">
      <c r="A254" s="1" t="s">
        <v>352</v>
      </c>
      <c r="B254" s="1" t="s">
        <v>605</v>
      </c>
      <c r="C254" s="1" t="s">
        <v>898</v>
      </c>
      <c r="D254" s="1" t="s">
        <v>949</v>
      </c>
      <c r="E254" s="3">
        <v>35.81111111111111</v>
      </c>
      <c r="F254" s="3">
        <f t="shared" si="11"/>
        <v>126.68333333333334</v>
      </c>
      <c r="G254" s="3">
        <f>SUM(Table39[[#This Row],[RN Hours Contract (W/ Admin, DON)]], Table39[[#This Row],[LPN Contract Hours (w/ Admin)]], Table39[[#This Row],[CNA/NA/Med Aide Contract Hours]])</f>
        <v>3.1527777777777777</v>
      </c>
      <c r="H254" s="4">
        <f>Table39[[#This Row],[Total Contract Hours]]/Table39[[#This Row],[Total Hours Nurse Staffing]]</f>
        <v>2.4887076261895364E-2</v>
      </c>
      <c r="I254" s="3">
        <f>SUM(Table39[[#This Row],[RN Hours]], Table39[[#This Row],[RN Admin Hours]], Table39[[#This Row],[RN DON Hours]])</f>
        <v>11.238888888888889</v>
      </c>
      <c r="J254" s="3">
        <f t="shared" si="12"/>
        <v>0</v>
      </c>
      <c r="K254" s="4">
        <f>Table39[[#This Row],[RN Hours Contract (W/ Admin, DON)]]/Table39[[#This Row],[RN Hours (w/ Admin, DON)]]</f>
        <v>0</v>
      </c>
      <c r="L254" s="3">
        <v>7.416666666666667</v>
      </c>
      <c r="M254" s="3">
        <v>0</v>
      </c>
      <c r="N254" s="4">
        <f>Table39[[#This Row],[RN Hours Contract]]/Table39[[#This Row],[RN Hours]]</f>
        <v>0</v>
      </c>
      <c r="O254" s="3">
        <v>0</v>
      </c>
      <c r="P254" s="3">
        <v>0</v>
      </c>
      <c r="Q254" s="4">
        <v>0</v>
      </c>
      <c r="R254" s="3">
        <v>3.8222222222222224</v>
      </c>
      <c r="S254" s="3">
        <v>0</v>
      </c>
      <c r="T254" s="4">
        <f>Table39[[#This Row],[RN DON Hours Contract]]/Table39[[#This Row],[RN DON Hours]]</f>
        <v>0</v>
      </c>
      <c r="U254" s="3">
        <f>SUM(Table39[[#This Row],[LPN Hours]], Table39[[#This Row],[LPN Admin Hours]])</f>
        <v>14.744444444444444</v>
      </c>
      <c r="V254" s="3">
        <f>Table39[[#This Row],[LPN Hours Contract]]+Table39[[#This Row],[LPN Admin Hours Contract]]</f>
        <v>0</v>
      </c>
      <c r="W254" s="4">
        <f t="shared" si="13"/>
        <v>0</v>
      </c>
      <c r="X254" s="3">
        <v>14.744444444444444</v>
      </c>
      <c r="Y254" s="3">
        <v>0</v>
      </c>
      <c r="Z254" s="4">
        <f>Table39[[#This Row],[LPN Hours Contract]]/Table39[[#This Row],[LPN Hours]]</f>
        <v>0</v>
      </c>
      <c r="AA254" s="3">
        <v>0</v>
      </c>
      <c r="AB254" s="3">
        <v>0</v>
      </c>
      <c r="AC254" s="4">
        <v>0</v>
      </c>
      <c r="AD254" s="3">
        <f>SUM(Table39[[#This Row],[CNA Hours]], Table39[[#This Row],[NA in Training Hours]], Table39[[#This Row],[Med Aide/Tech Hours]])</f>
        <v>100.7</v>
      </c>
      <c r="AE254" s="3">
        <f>SUM(Table39[[#This Row],[CNA Hours Contract]], Table39[[#This Row],[NA in Training Hours Contract]], Table39[[#This Row],[Med Aide/Tech Hours Contract]])</f>
        <v>3.1527777777777777</v>
      </c>
      <c r="AF254" s="4">
        <f>Table39[[#This Row],[CNA/NA/Med Aide Contract Hours]]/Table39[[#This Row],[Total CNA, NA in Training, Med Aide/Tech Hours]]</f>
        <v>3.1308617455588654E-2</v>
      </c>
      <c r="AG254" s="3">
        <v>86.794444444444451</v>
      </c>
      <c r="AH254" s="3">
        <v>3.1527777777777777</v>
      </c>
      <c r="AI254" s="4">
        <f>Table39[[#This Row],[CNA Hours Contract]]/Table39[[#This Row],[CNA Hours]]</f>
        <v>3.6324649555143057E-2</v>
      </c>
      <c r="AJ254" s="3">
        <v>0</v>
      </c>
      <c r="AK254" s="3">
        <v>0</v>
      </c>
      <c r="AL254" s="4">
        <v>0</v>
      </c>
      <c r="AM254" s="3">
        <v>13.905555555555555</v>
      </c>
      <c r="AN254" s="3">
        <v>0</v>
      </c>
      <c r="AO254" s="4">
        <f>Table39[[#This Row],[Med Aide/Tech Hours Contract]]/Table39[[#This Row],[Med Aide/Tech Hours]]</f>
        <v>0</v>
      </c>
      <c r="AP254" s="1" t="s">
        <v>252</v>
      </c>
      <c r="AQ254" s="1">
        <v>5</v>
      </c>
    </row>
    <row r="255" spans="1:43" x14ac:dyDescent="0.2">
      <c r="A255" s="1" t="s">
        <v>352</v>
      </c>
      <c r="B255" s="1" t="s">
        <v>606</v>
      </c>
      <c r="C255" s="1" t="s">
        <v>892</v>
      </c>
      <c r="D255" s="1" t="s">
        <v>986</v>
      </c>
      <c r="E255" s="3">
        <v>71.088888888888889</v>
      </c>
      <c r="F255" s="3">
        <f t="shared" si="11"/>
        <v>278.31766666666664</v>
      </c>
      <c r="G255" s="3">
        <f>SUM(Table39[[#This Row],[RN Hours Contract (W/ Admin, DON)]], Table39[[#This Row],[LPN Contract Hours (w/ Admin)]], Table39[[#This Row],[CNA/NA/Med Aide Contract Hours]])</f>
        <v>0</v>
      </c>
      <c r="H255" s="4">
        <f>Table39[[#This Row],[Total Contract Hours]]/Table39[[#This Row],[Total Hours Nurse Staffing]]</f>
        <v>0</v>
      </c>
      <c r="I255" s="3">
        <f>SUM(Table39[[#This Row],[RN Hours]], Table39[[#This Row],[RN Admin Hours]], Table39[[#This Row],[RN DON Hours]])</f>
        <v>132.18733333333333</v>
      </c>
      <c r="J255" s="3">
        <f t="shared" si="12"/>
        <v>0</v>
      </c>
      <c r="K255" s="4">
        <f>Table39[[#This Row],[RN Hours Contract (W/ Admin, DON)]]/Table39[[#This Row],[RN Hours (w/ Admin, DON)]]</f>
        <v>0</v>
      </c>
      <c r="L255" s="3">
        <v>121.33399999999999</v>
      </c>
      <c r="M255" s="3">
        <v>0</v>
      </c>
      <c r="N255" s="4">
        <f>Table39[[#This Row],[RN Hours Contract]]/Table39[[#This Row],[RN Hours]]</f>
        <v>0</v>
      </c>
      <c r="O255" s="3">
        <v>5.253333333333333</v>
      </c>
      <c r="P255" s="3">
        <v>0</v>
      </c>
      <c r="Q255" s="4">
        <f>Table39[[#This Row],[RN Admin Hours Contract]]/Table39[[#This Row],[RN Admin Hours]]</f>
        <v>0</v>
      </c>
      <c r="R255" s="3">
        <v>5.6</v>
      </c>
      <c r="S255" s="3">
        <v>0</v>
      </c>
      <c r="T255" s="4">
        <f>Table39[[#This Row],[RN DON Hours Contract]]/Table39[[#This Row],[RN DON Hours]]</f>
        <v>0</v>
      </c>
      <c r="U255" s="3">
        <f>SUM(Table39[[#This Row],[LPN Hours]], Table39[[#This Row],[LPN Admin Hours]])</f>
        <v>25.176777777777776</v>
      </c>
      <c r="V255" s="3">
        <f>Table39[[#This Row],[LPN Hours Contract]]+Table39[[#This Row],[LPN Admin Hours Contract]]</f>
        <v>0</v>
      </c>
      <c r="W255" s="4">
        <f t="shared" si="13"/>
        <v>0</v>
      </c>
      <c r="X255" s="3">
        <v>25.176777777777776</v>
      </c>
      <c r="Y255" s="3">
        <v>0</v>
      </c>
      <c r="Z255" s="4">
        <f>Table39[[#This Row],[LPN Hours Contract]]/Table39[[#This Row],[LPN Hours]]</f>
        <v>0</v>
      </c>
      <c r="AA255" s="3">
        <v>0</v>
      </c>
      <c r="AB255" s="3">
        <v>0</v>
      </c>
      <c r="AC255" s="4">
        <v>0</v>
      </c>
      <c r="AD255" s="3">
        <f>SUM(Table39[[#This Row],[CNA Hours]], Table39[[#This Row],[NA in Training Hours]], Table39[[#This Row],[Med Aide/Tech Hours]])</f>
        <v>120.95355555555555</v>
      </c>
      <c r="AE255" s="3">
        <f>SUM(Table39[[#This Row],[CNA Hours Contract]], Table39[[#This Row],[NA in Training Hours Contract]], Table39[[#This Row],[Med Aide/Tech Hours Contract]])</f>
        <v>0</v>
      </c>
      <c r="AF255" s="4">
        <f>Table39[[#This Row],[CNA/NA/Med Aide Contract Hours]]/Table39[[#This Row],[Total CNA, NA in Training, Med Aide/Tech Hours]]</f>
        <v>0</v>
      </c>
      <c r="AG255" s="3">
        <v>105.78044444444444</v>
      </c>
      <c r="AH255" s="3">
        <v>0</v>
      </c>
      <c r="AI255" s="4">
        <f>Table39[[#This Row],[CNA Hours Contract]]/Table39[[#This Row],[CNA Hours]]</f>
        <v>0</v>
      </c>
      <c r="AJ255" s="3">
        <v>0</v>
      </c>
      <c r="AK255" s="3">
        <v>0</v>
      </c>
      <c r="AL255" s="4">
        <v>0</v>
      </c>
      <c r="AM255" s="3">
        <v>15.17311111111111</v>
      </c>
      <c r="AN255" s="3">
        <v>0</v>
      </c>
      <c r="AO255" s="4">
        <f>Table39[[#This Row],[Med Aide/Tech Hours Contract]]/Table39[[#This Row],[Med Aide/Tech Hours]]</f>
        <v>0</v>
      </c>
      <c r="AP255" s="1" t="s">
        <v>253</v>
      </c>
      <c r="AQ255" s="1">
        <v>5</v>
      </c>
    </row>
    <row r="256" spans="1:43" x14ac:dyDescent="0.2">
      <c r="A256" s="1" t="s">
        <v>352</v>
      </c>
      <c r="B256" s="1" t="s">
        <v>607</v>
      </c>
      <c r="C256" s="1" t="s">
        <v>899</v>
      </c>
      <c r="D256" s="1" t="s">
        <v>1022</v>
      </c>
      <c r="E256" s="3">
        <v>53.922222222222224</v>
      </c>
      <c r="F256" s="3">
        <f t="shared" si="11"/>
        <v>210.13811111111113</v>
      </c>
      <c r="G256" s="3">
        <f>SUM(Table39[[#This Row],[RN Hours Contract (W/ Admin, DON)]], Table39[[#This Row],[LPN Contract Hours (w/ Admin)]], Table39[[#This Row],[CNA/NA/Med Aide Contract Hours]])</f>
        <v>29.56388888888889</v>
      </c>
      <c r="H256" s="4">
        <f>Table39[[#This Row],[Total Contract Hours]]/Table39[[#This Row],[Total Hours Nurse Staffing]]</f>
        <v>0.14068789679591676</v>
      </c>
      <c r="I256" s="3">
        <f>SUM(Table39[[#This Row],[RN Hours]], Table39[[#This Row],[RN Admin Hours]], Table39[[#This Row],[RN DON Hours]])</f>
        <v>56.684333333333335</v>
      </c>
      <c r="J256" s="3">
        <f t="shared" si="12"/>
        <v>3.5805555555555557</v>
      </c>
      <c r="K256" s="4">
        <f>Table39[[#This Row],[RN Hours Contract (W/ Admin, DON)]]/Table39[[#This Row],[RN Hours (w/ Admin, DON)]]</f>
        <v>6.3166581399132435E-2</v>
      </c>
      <c r="L256" s="3">
        <v>45.913000000000004</v>
      </c>
      <c r="M256" s="3">
        <v>3.5805555555555557</v>
      </c>
      <c r="N256" s="4">
        <f>Table39[[#This Row],[RN Hours Contract]]/Table39[[#This Row],[RN Hours]]</f>
        <v>7.7985658866890753E-2</v>
      </c>
      <c r="O256" s="3">
        <v>5.1713333333333331</v>
      </c>
      <c r="P256" s="3">
        <v>0</v>
      </c>
      <c r="Q256" s="4">
        <f>Table39[[#This Row],[RN Admin Hours Contract]]/Table39[[#This Row],[RN Admin Hours]]</f>
        <v>0</v>
      </c>
      <c r="R256" s="3">
        <v>5.6</v>
      </c>
      <c r="S256" s="3">
        <v>0</v>
      </c>
      <c r="T256" s="4">
        <f>Table39[[#This Row],[RN DON Hours Contract]]/Table39[[#This Row],[RN DON Hours]]</f>
        <v>0</v>
      </c>
      <c r="U256" s="3">
        <f>SUM(Table39[[#This Row],[LPN Hours]], Table39[[#This Row],[LPN Admin Hours]])</f>
        <v>19.75</v>
      </c>
      <c r="V256" s="3">
        <f>Table39[[#This Row],[LPN Hours Contract]]+Table39[[#This Row],[LPN Admin Hours Contract]]</f>
        <v>7.4833333333333334</v>
      </c>
      <c r="W256" s="4">
        <f t="shared" si="13"/>
        <v>0.37890295358649789</v>
      </c>
      <c r="X256" s="3">
        <v>19.75</v>
      </c>
      <c r="Y256" s="3">
        <v>7.4833333333333334</v>
      </c>
      <c r="Z256" s="4">
        <f>Table39[[#This Row],[LPN Hours Contract]]/Table39[[#This Row],[LPN Hours]]</f>
        <v>0.37890295358649789</v>
      </c>
      <c r="AA256" s="3">
        <v>0</v>
      </c>
      <c r="AB256" s="3">
        <v>0</v>
      </c>
      <c r="AC256" s="4">
        <v>0</v>
      </c>
      <c r="AD256" s="3">
        <f>SUM(Table39[[#This Row],[CNA Hours]], Table39[[#This Row],[NA in Training Hours]], Table39[[#This Row],[Med Aide/Tech Hours]])</f>
        <v>133.70377777777779</v>
      </c>
      <c r="AE256" s="3">
        <f>SUM(Table39[[#This Row],[CNA Hours Contract]], Table39[[#This Row],[NA in Training Hours Contract]], Table39[[#This Row],[Med Aide/Tech Hours Contract]])</f>
        <v>18.5</v>
      </c>
      <c r="AF256" s="4">
        <f>Table39[[#This Row],[CNA/NA/Med Aide Contract Hours]]/Table39[[#This Row],[Total CNA, NA in Training, Med Aide/Tech Hours]]</f>
        <v>0.13836557431270119</v>
      </c>
      <c r="AG256" s="3">
        <v>107.62322222222222</v>
      </c>
      <c r="AH256" s="3">
        <v>14.8</v>
      </c>
      <c r="AI256" s="4">
        <f>Table39[[#This Row],[CNA Hours Contract]]/Table39[[#This Row],[CNA Hours]]</f>
        <v>0.13751678954046473</v>
      </c>
      <c r="AJ256" s="3">
        <v>12.580555555555556</v>
      </c>
      <c r="AK256" s="3">
        <v>3.7</v>
      </c>
      <c r="AL256" s="4">
        <f>Table39[[#This Row],[NA in Training Hours Contract]]/Table39[[#This Row],[NA in Training Hours]]</f>
        <v>0.29410465886509163</v>
      </c>
      <c r="AM256" s="3">
        <v>13.5</v>
      </c>
      <c r="AN256" s="3">
        <v>0</v>
      </c>
      <c r="AO256" s="4">
        <f>Table39[[#This Row],[Med Aide/Tech Hours Contract]]/Table39[[#This Row],[Med Aide/Tech Hours]]</f>
        <v>0</v>
      </c>
      <c r="AP256" s="1" t="s">
        <v>254</v>
      </c>
      <c r="AQ256" s="1">
        <v>5</v>
      </c>
    </row>
    <row r="257" spans="1:43" x14ac:dyDescent="0.2">
      <c r="A257" s="1" t="s">
        <v>352</v>
      </c>
      <c r="B257" s="1" t="s">
        <v>608</v>
      </c>
      <c r="C257" s="1" t="s">
        <v>900</v>
      </c>
      <c r="D257" s="1" t="s">
        <v>1023</v>
      </c>
      <c r="E257" s="3">
        <v>39.111111111111114</v>
      </c>
      <c r="F257" s="3">
        <f t="shared" si="11"/>
        <v>164.49755555555555</v>
      </c>
      <c r="G257" s="3">
        <f>SUM(Table39[[#This Row],[RN Hours Contract (W/ Admin, DON)]], Table39[[#This Row],[LPN Contract Hours (w/ Admin)]], Table39[[#This Row],[CNA/NA/Med Aide Contract Hours]])</f>
        <v>1.1166666666666667</v>
      </c>
      <c r="H257" s="4">
        <f>Table39[[#This Row],[Total Contract Hours]]/Table39[[#This Row],[Total Hours Nurse Staffing]]</f>
        <v>6.7883480875771205E-3</v>
      </c>
      <c r="I257" s="3">
        <f>SUM(Table39[[#This Row],[RN Hours]], Table39[[#This Row],[RN Admin Hours]], Table39[[#This Row],[RN DON Hours]])</f>
        <v>34.208333333333329</v>
      </c>
      <c r="J257" s="3">
        <f t="shared" si="12"/>
        <v>0</v>
      </c>
      <c r="K257" s="4">
        <f>Table39[[#This Row],[RN Hours Contract (W/ Admin, DON)]]/Table39[[#This Row],[RN Hours (w/ Admin, DON)]]</f>
        <v>0</v>
      </c>
      <c r="L257" s="3">
        <v>26.863888888888887</v>
      </c>
      <c r="M257" s="3">
        <v>0</v>
      </c>
      <c r="N257" s="4">
        <f>Table39[[#This Row],[RN Hours Contract]]/Table39[[#This Row],[RN Hours]]</f>
        <v>0</v>
      </c>
      <c r="O257" s="3">
        <v>2.3555555555555556</v>
      </c>
      <c r="P257" s="3">
        <v>0</v>
      </c>
      <c r="Q257" s="4">
        <f>Table39[[#This Row],[RN Admin Hours Contract]]/Table39[[#This Row],[RN Admin Hours]]</f>
        <v>0</v>
      </c>
      <c r="R257" s="3">
        <v>4.9888888888888889</v>
      </c>
      <c r="S257" s="3">
        <v>0</v>
      </c>
      <c r="T257" s="4">
        <f>Table39[[#This Row],[RN DON Hours Contract]]/Table39[[#This Row],[RN DON Hours]]</f>
        <v>0</v>
      </c>
      <c r="U257" s="3">
        <f>SUM(Table39[[#This Row],[LPN Hours]], Table39[[#This Row],[LPN Admin Hours]])</f>
        <v>16.839777777777776</v>
      </c>
      <c r="V257" s="3">
        <f>Table39[[#This Row],[LPN Hours Contract]]+Table39[[#This Row],[LPN Admin Hours Contract]]</f>
        <v>0</v>
      </c>
      <c r="W257" s="4">
        <f t="shared" si="13"/>
        <v>0</v>
      </c>
      <c r="X257" s="3">
        <v>16.839777777777776</v>
      </c>
      <c r="Y257" s="3">
        <v>0</v>
      </c>
      <c r="Z257" s="4">
        <f>Table39[[#This Row],[LPN Hours Contract]]/Table39[[#This Row],[LPN Hours]]</f>
        <v>0</v>
      </c>
      <c r="AA257" s="3">
        <v>0</v>
      </c>
      <c r="AB257" s="3">
        <v>0</v>
      </c>
      <c r="AC257" s="4">
        <v>0</v>
      </c>
      <c r="AD257" s="3">
        <f>SUM(Table39[[#This Row],[CNA Hours]], Table39[[#This Row],[NA in Training Hours]], Table39[[#This Row],[Med Aide/Tech Hours]])</f>
        <v>113.44944444444445</v>
      </c>
      <c r="AE257" s="3">
        <f>SUM(Table39[[#This Row],[CNA Hours Contract]], Table39[[#This Row],[NA in Training Hours Contract]], Table39[[#This Row],[Med Aide/Tech Hours Contract]])</f>
        <v>1.1166666666666667</v>
      </c>
      <c r="AF257" s="4">
        <f>Table39[[#This Row],[CNA/NA/Med Aide Contract Hours]]/Table39[[#This Row],[Total CNA, NA in Training, Med Aide/Tech Hours]]</f>
        <v>9.8428570729008017E-3</v>
      </c>
      <c r="AG257" s="3">
        <v>102.74111111111112</v>
      </c>
      <c r="AH257" s="3">
        <v>1.1166666666666667</v>
      </c>
      <c r="AI257" s="4">
        <f>Table39[[#This Row],[CNA Hours Contract]]/Table39[[#This Row],[CNA Hours]]</f>
        <v>1.0868742362140006E-2</v>
      </c>
      <c r="AJ257" s="3">
        <v>0</v>
      </c>
      <c r="AK257" s="3">
        <v>0</v>
      </c>
      <c r="AL257" s="4">
        <v>0</v>
      </c>
      <c r="AM257" s="3">
        <v>10.708333333333334</v>
      </c>
      <c r="AN257" s="3">
        <v>0</v>
      </c>
      <c r="AO257" s="4">
        <f>Table39[[#This Row],[Med Aide/Tech Hours Contract]]/Table39[[#This Row],[Med Aide/Tech Hours]]</f>
        <v>0</v>
      </c>
      <c r="AP257" s="1" t="s">
        <v>255</v>
      </c>
      <c r="AQ257" s="1">
        <v>5</v>
      </c>
    </row>
    <row r="258" spans="1:43" x14ac:dyDescent="0.2">
      <c r="A258" s="1" t="s">
        <v>352</v>
      </c>
      <c r="B258" s="1" t="s">
        <v>609</v>
      </c>
      <c r="C258" s="1" t="s">
        <v>850</v>
      </c>
      <c r="D258" s="1" t="s">
        <v>1009</v>
      </c>
      <c r="E258" s="3">
        <v>76.055555555555557</v>
      </c>
      <c r="F258" s="3">
        <f t="shared" ref="F258:F321" si="14">SUM(I258,U258,AD258)</f>
        <v>295.88422222222221</v>
      </c>
      <c r="G258" s="3">
        <f>SUM(Table39[[#This Row],[RN Hours Contract (W/ Admin, DON)]], Table39[[#This Row],[LPN Contract Hours (w/ Admin)]], Table39[[#This Row],[CNA/NA/Med Aide Contract Hours]])</f>
        <v>0</v>
      </c>
      <c r="H258" s="4">
        <f>Table39[[#This Row],[Total Contract Hours]]/Table39[[#This Row],[Total Hours Nurse Staffing]]</f>
        <v>0</v>
      </c>
      <c r="I258" s="3">
        <f>SUM(Table39[[#This Row],[RN Hours]], Table39[[#This Row],[RN Admin Hours]], Table39[[#This Row],[RN DON Hours]])</f>
        <v>74.75555555555556</v>
      </c>
      <c r="J258" s="3">
        <f t="shared" si="12"/>
        <v>0</v>
      </c>
      <c r="K258" s="4">
        <f>Table39[[#This Row],[RN Hours Contract (W/ Admin, DON)]]/Table39[[#This Row],[RN Hours (w/ Admin, DON)]]</f>
        <v>0</v>
      </c>
      <c r="L258" s="3">
        <v>58.975000000000001</v>
      </c>
      <c r="M258" s="3">
        <v>0</v>
      </c>
      <c r="N258" s="4">
        <f>Table39[[#This Row],[RN Hours Contract]]/Table39[[#This Row],[RN Hours]]</f>
        <v>0</v>
      </c>
      <c r="O258" s="3">
        <v>11.380555555555556</v>
      </c>
      <c r="P258" s="3">
        <v>0</v>
      </c>
      <c r="Q258" s="4">
        <f>Table39[[#This Row],[RN Admin Hours Contract]]/Table39[[#This Row],[RN Admin Hours]]</f>
        <v>0</v>
      </c>
      <c r="R258" s="3">
        <v>4.4000000000000004</v>
      </c>
      <c r="S258" s="3">
        <v>0</v>
      </c>
      <c r="T258" s="4">
        <f>Table39[[#This Row],[RN DON Hours Contract]]/Table39[[#This Row],[RN DON Hours]]</f>
        <v>0</v>
      </c>
      <c r="U258" s="3">
        <f>SUM(Table39[[#This Row],[LPN Hours]], Table39[[#This Row],[LPN Admin Hours]])</f>
        <v>32.25277777777778</v>
      </c>
      <c r="V258" s="3">
        <f>Table39[[#This Row],[LPN Hours Contract]]+Table39[[#This Row],[LPN Admin Hours Contract]]</f>
        <v>0</v>
      </c>
      <c r="W258" s="4">
        <f t="shared" si="13"/>
        <v>0</v>
      </c>
      <c r="X258" s="3">
        <v>26.141666666666666</v>
      </c>
      <c r="Y258" s="3">
        <v>0</v>
      </c>
      <c r="Z258" s="4">
        <f>Table39[[#This Row],[LPN Hours Contract]]/Table39[[#This Row],[LPN Hours]]</f>
        <v>0</v>
      </c>
      <c r="AA258" s="3">
        <v>6.1111111111111107</v>
      </c>
      <c r="AB258" s="3">
        <v>0</v>
      </c>
      <c r="AC258" s="4">
        <f>Table39[[#This Row],[LPN Admin Hours Contract]]/Table39[[#This Row],[LPN Admin Hours]]</f>
        <v>0</v>
      </c>
      <c r="AD258" s="3">
        <f>SUM(Table39[[#This Row],[CNA Hours]], Table39[[#This Row],[NA in Training Hours]], Table39[[#This Row],[Med Aide/Tech Hours]])</f>
        <v>188.87588888888888</v>
      </c>
      <c r="AE258" s="3">
        <f>SUM(Table39[[#This Row],[CNA Hours Contract]], Table39[[#This Row],[NA in Training Hours Contract]], Table39[[#This Row],[Med Aide/Tech Hours Contract]])</f>
        <v>0</v>
      </c>
      <c r="AF258" s="4">
        <f>Table39[[#This Row],[CNA/NA/Med Aide Contract Hours]]/Table39[[#This Row],[Total CNA, NA in Training, Med Aide/Tech Hours]]</f>
        <v>0</v>
      </c>
      <c r="AG258" s="3">
        <v>134.15555555555557</v>
      </c>
      <c r="AH258" s="3">
        <v>0</v>
      </c>
      <c r="AI258" s="4">
        <f>Table39[[#This Row],[CNA Hours Contract]]/Table39[[#This Row],[CNA Hours]]</f>
        <v>0</v>
      </c>
      <c r="AJ258" s="3">
        <v>34.067555555555558</v>
      </c>
      <c r="AK258" s="3">
        <v>0</v>
      </c>
      <c r="AL258" s="4">
        <f>Table39[[#This Row],[NA in Training Hours Contract]]/Table39[[#This Row],[NA in Training Hours]]</f>
        <v>0</v>
      </c>
      <c r="AM258" s="3">
        <v>20.652777777777779</v>
      </c>
      <c r="AN258" s="3">
        <v>0</v>
      </c>
      <c r="AO258" s="4">
        <f>Table39[[#This Row],[Med Aide/Tech Hours Contract]]/Table39[[#This Row],[Med Aide/Tech Hours]]</f>
        <v>0</v>
      </c>
      <c r="AP258" s="1" t="s">
        <v>256</v>
      </c>
      <c r="AQ258" s="1">
        <v>5</v>
      </c>
    </row>
    <row r="259" spans="1:43" x14ac:dyDescent="0.2">
      <c r="A259" s="1" t="s">
        <v>352</v>
      </c>
      <c r="B259" s="1" t="s">
        <v>610</v>
      </c>
      <c r="C259" s="1" t="s">
        <v>737</v>
      </c>
      <c r="D259" s="1" t="s">
        <v>956</v>
      </c>
      <c r="E259" s="3">
        <v>18.444444444444443</v>
      </c>
      <c r="F259" s="3">
        <f t="shared" si="14"/>
        <v>98.686111111111103</v>
      </c>
      <c r="G259" s="3">
        <f>SUM(Table39[[#This Row],[RN Hours Contract (W/ Admin, DON)]], Table39[[#This Row],[LPN Contract Hours (w/ Admin)]], Table39[[#This Row],[CNA/NA/Med Aide Contract Hours]])</f>
        <v>0</v>
      </c>
      <c r="H259" s="4">
        <f>Table39[[#This Row],[Total Contract Hours]]/Table39[[#This Row],[Total Hours Nurse Staffing]]</f>
        <v>0</v>
      </c>
      <c r="I259" s="3">
        <f>SUM(Table39[[#This Row],[RN Hours]], Table39[[#This Row],[RN Admin Hours]], Table39[[#This Row],[RN DON Hours]])</f>
        <v>32.35</v>
      </c>
      <c r="J259" s="3">
        <f t="shared" si="12"/>
        <v>0</v>
      </c>
      <c r="K259" s="4">
        <f>Table39[[#This Row],[RN Hours Contract (W/ Admin, DON)]]/Table39[[#This Row],[RN Hours (w/ Admin, DON)]]</f>
        <v>0</v>
      </c>
      <c r="L259" s="3">
        <v>22.983333333333334</v>
      </c>
      <c r="M259" s="3">
        <v>0</v>
      </c>
      <c r="N259" s="4">
        <f>Table39[[#This Row],[RN Hours Contract]]/Table39[[#This Row],[RN Hours]]</f>
        <v>0</v>
      </c>
      <c r="O259" s="3">
        <v>3.8555555555555556</v>
      </c>
      <c r="P259" s="3">
        <v>0</v>
      </c>
      <c r="Q259" s="4">
        <f>Table39[[#This Row],[RN Admin Hours Contract]]/Table39[[#This Row],[RN Admin Hours]]</f>
        <v>0</v>
      </c>
      <c r="R259" s="3">
        <v>5.5111111111111111</v>
      </c>
      <c r="S259" s="3">
        <v>0</v>
      </c>
      <c r="T259" s="4">
        <f>Table39[[#This Row],[RN DON Hours Contract]]/Table39[[#This Row],[RN DON Hours]]</f>
        <v>0</v>
      </c>
      <c r="U259" s="3">
        <f>SUM(Table39[[#This Row],[LPN Hours]], Table39[[#This Row],[LPN Admin Hours]])</f>
        <v>17.277777777777779</v>
      </c>
      <c r="V259" s="3">
        <f>Table39[[#This Row],[LPN Hours Contract]]+Table39[[#This Row],[LPN Admin Hours Contract]]</f>
        <v>0</v>
      </c>
      <c r="W259" s="4">
        <f t="shared" si="13"/>
        <v>0</v>
      </c>
      <c r="X259" s="3">
        <v>16.652777777777779</v>
      </c>
      <c r="Y259" s="3">
        <v>0</v>
      </c>
      <c r="Z259" s="4">
        <f>Table39[[#This Row],[LPN Hours Contract]]/Table39[[#This Row],[LPN Hours]]</f>
        <v>0</v>
      </c>
      <c r="AA259" s="3">
        <v>0.625</v>
      </c>
      <c r="AB259" s="3">
        <v>0</v>
      </c>
      <c r="AC259" s="4">
        <f>Table39[[#This Row],[LPN Admin Hours Contract]]/Table39[[#This Row],[LPN Admin Hours]]</f>
        <v>0</v>
      </c>
      <c r="AD259" s="3">
        <f>SUM(Table39[[#This Row],[CNA Hours]], Table39[[#This Row],[NA in Training Hours]], Table39[[#This Row],[Med Aide/Tech Hours]])</f>
        <v>49.05833333333333</v>
      </c>
      <c r="AE259" s="3">
        <f>SUM(Table39[[#This Row],[CNA Hours Contract]], Table39[[#This Row],[NA in Training Hours Contract]], Table39[[#This Row],[Med Aide/Tech Hours Contract]])</f>
        <v>0</v>
      </c>
      <c r="AF259" s="4">
        <f>Table39[[#This Row],[CNA/NA/Med Aide Contract Hours]]/Table39[[#This Row],[Total CNA, NA in Training, Med Aide/Tech Hours]]</f>
        <v>0</v>
      </c>
      <c r="AG259" s="3">
        <v>48.969444444444441</v>
      </c>
      <c r="AH259" s="3">
        <v>0</v>
      </c>
      <c r="AI259" s="4">
        <f>Table39[[#This Row],[CNA Hours Contract]]/Table39[[#This Row],[CNA Hours]]</f>
        <v>0</v>
      </c>
      <c r="AJ259" s="3">
        <v>0</v>
      </c>
      <c r="AK259" s="3">
        <v>0</v>
      </c>
      <c r="AL259" s="4">
        <v>0</v>
      </c>
      <c r="AM259" s="3">
        <v>8.8888888888888892E-2</v>
      </c>
      <c r="AN259" s="3">
        <v>0</v>
      </c>
      <c r="AO259" s="4">
        <f>Table39[[#This Row],[Med Aide/Tech Hours Contract]]/Table39[[#This Row],[Med Aide/Tech Hours]]</f>
        <v>0</v>
      </c>
      <c r="AP259" s="1" t="s">
        <v>257</v>
      </c>
      <c r="AQ259" s="1">
        <v>5</v>
      </c>
    </row>
    <row r="260" spans="1:43" x14ac:dyDescent="0.2">
      <c r="A260" s="1" t="s">
        <v>352</v>
      </c>
      <c r="B260" s="1" t="s">
        <v>611</v>
      </c>
      <c r="C260" s="1" t="s">
        <v>709</v>
      </c>
      <c r="D260" s="1" t="s">
        <v>966</v>
      </c>
      <c r="E260" s="3">
        <v>54.655555555555559</v>
      </c>
      <c r="F260" s="3">
        <f t="shared" si="14"/>
        <v>358.93611111111113</v>
      </c>
      <c r="G260" s="3">
        <f>SUM(Table39[[#This Row],[RN Hours Contract (W/ Admin, DON)]], Table39[[#This Row],[LPN Contract Hours (w/ Admin)]], Table39[[#This Row],[CNA/NA/Med Aide Contract Hours]])</f>
        <v>44.838888888888889</v>
      </c>
      <c r="H260" s="4">
        <f>Table39[[#This Row],[Total Contract Hours]]/Table39[[#This Row],[Total Hours Nurse Staffing]]</f>
        <v>0.12492164343700905</v>
      </c>
      <c r="I260" s="3">
        <f>SUM(Table39[[#This Row],[RN Hours]], Table39[[#This Row],[RN Admin Hours]], Table39[[#This Row],[RN DON Hours]])</f>
        <v>125.53333333333333</v>
      </c>
      <c r="J260" s="3">
        <f t="shared" si="12"/>
        <v>15.119444444444444</v>
      </c>
      <c r="K260" s="4">
        <f>Table39[[#This Row],[RN Hours Contract (W/ Admin, DON)]]/Table39[[#This Row],[RN Hours (w/ Admin, DON)]]</f>
        <v>0.12044167109222871</v>
      </c>
      <c r="L260" s="3">
        <v>68.863888888888894</v>
      </c>
      <c r="M260" s="3">
        <v>7.927777777777778</v>
      </c>
      <c r="N260" s="4">
        <f>Table39[[#This Row],[RN Hours Contract]]/Table39[[#This Row],[RN Hours]]</f>
        <v>0.11512242346012666</v>
      </c>
      <c r="O260" s="3">
        <v>47.077777777777776</v>
      </c>
      <c r="P260" s="3">
        <v>0</v>
      </c>
      <c r="Q260" s="4">
        <f>Table39[[#This Row],[RN Admin Hours Contract]]/Table39[[#This Row],[RN Admin Hours]]</f>
        <v>0</v>
      </c>
      <c r="R260" s="3">
        <v>9.5916666666666668</v>
      </c>
      <c r="S260" s="3">
        <v>7.1916666666666664</v>
      </c>
      <c r="T260" s="4">
        <f>Table39[[#This Row],[RN DON Hours Contract]]/Table39[[#This Row],[RN DON Hours]]</f>
        <v>0.74978279756733268</v>
      </c>
      <c r="U260" s="3">
        <f>SUM(Table39[[#This Row],[LPN Hours]], Table39[[#This Row],[LPN Admin Hours]])</f>
        <v>17.833333333333332</v>
      </c>
      <c r="V260" s="3">
        <f>Table39[[#This Row],[LPN Hours Contract]]+Table39[[#This Row],[LPN Admin Hours Contract]]</f>
        <v>0</v>
      </c>
      <c r="W260" s="4">
        <f t="shared" si="13"/>
        <v>0</v>
      </c>
      <c r="X260" s="3">
        <v>17.833333333333332</v>
      </c>
      <c r="Y260" s="3">
        <v>0</v>
      </c>
      <c r="Z260" s="4">
        <f>Table39[[#This Row],[LPN Hours Contract]]/Table39[[#This Row],[LPN Hours]]</f>
        <v>0</v>
      </c>
      <c r="AA260" s="3">
        <v>0</v>
      </c>
      <c r="AB260" s="3">
        <v>0</v>
      </c>
      <c r="AC260" s="4">
        <v>0</v>
      </c>
      <c r="AD260" s="3">
        <f>SUM(Table39[[#This Row],[CNA Hours]], Table39[[#This Row],[NA in Training Hours]], Table39[[#This Row],[Med Aide/Tech Hours]])</f>
        <v>215.56944444444443</v>
      </c>
      <c r="AE260" s="3">
        <f>SUM(Table39[[#This Row],[CNA Hours Contract]], Table39[[#This Row],[NA in Training Hours Contract]], Table39[[#This Row],[Med Aide/Tech Hours Contract]])</f>
        <v>29.719444444444445</v>
      </c>
      <c r="AF260" s="4">
        <f>Table39[[#This Row],[CNA/NA/Med Aide Contract Hours]]/Table39[[#This Row],[Total CNA, NA in Training, Med Aide/Tech Hours]]</f>
        <v>0.1378648282971458</v>
      </c>
      <c r="AG260" s="3">
        <v>207.27222222222221</v>
      </c>
      <c r="AH260" s="3">
        <v>29.719444444444445</v>
      </c>
      <c r="AI260" s="4">
        <f>Table39[[#This Row],[CNA Hours Contract]]/Table39[[#This Row],[CNA Hours]]</f>
        <v>0.14338363397571632</v>
      </c>
      <c r="AJ260" s="3">
        <v>0</v>
      </c>
      <c r="AK260" s="3">
        <v>0</v>
      </c>
      <c r="AL260" s="4">
        <v>0</v>
      </c>
      <c r="AM260" s="3">
        <v>8.2972222222222225</v>
      </c>
      <c r="AN260" s="3">
        <v>0</v>
      </c>
      <c r="AO260" s="4">
        <f>Table39[[#This Row],[Med Aide/Tech Hours Contract]]/Table39[[#This Row],[Med Aide/Tech Hours]]</f>
        <v>0</v>
      </c>
      <c r="AP260" s="1" t="s">
        <v>258</v>
      </c>
      <c r="AQ260" s="1">
        <v>5</v>
      </c>
    </row>
    <row r="261" spans="1:43" x14ac:dyDescent="0.2">
      <c r="A261" s="1" t="s">
        <v>352</v>
      </c>
      <c r="B261" s="1" t="s">
        <v>612</v>
      </c>
      <c r="C261" s="1" t="s">
        <v>901</v>
      </c>
      <c r="D261" s="1" t="s">
        <v>954</v>
      </c>
      <c r="E261" s="3">
        <v>34.488888888888887</v>
      </c>
      <c r="F261" s="3">
        <f t="shared" si="14"/>
        <v>168.51111111111112</v>
      </c>
      <c r="G261" s="3">
        <f>SUM(Table39[[#This Row],[RN Hours Contract (W/ Admin, DON)]], Table39[[#This Row],[LPN Contract Hours (w/ Admin)]], Table39[[#This Row],[CNA/NA/Med Aide Contract Hours]])</f>
        <v>0</v>
      </c>
      <c r="H261" s="4">
        <f>Table39[[#This Row],[Total Contract Hours]]/Table39[[#This Row],[Total Hours Nurse Staffing]]</f>
        <v>0</v>
      </c>
      <c r="I261" s="3">
        <f>SUM(Table39[[#This Row],[RN Hours]], Table39[[#This Row],[RN Admin Hours]], Table39[[#This Row],[RN DON Hours]])</f>
        <v>22.836111111111109</v>
      </c>
      <c r="J261" s="3">
        <f t="shared" si="12"/>
        <v>0</v>
      </c>
      <c r="K261" s="4">
        <f>Table39[[#This Row],[RN Hours Contract (W/ Admin, DON)]]/Table39[[#This Row],[RN Hours (w/ Admin, DON)]]</f>
        <v>0</v>
      </c>
      <c r="L261" s="3">
        <v>17.591666666666665</v>
      </c>
      <c r="M261" s="3">
        <v>0</v>
      </c>
      <c r="N261" s="4">
        <f>Table39[[#This Row],[RN Hours Contract]]/Table39[[#This Row],[RN Hours]]</f>
        <v>0</v>
      </c>
      <c r="O261" s="3">
        <v>0</v>
      </c>
      <c r="P261" s="3">
        <v>0</v>
      </c>
      <c r="Q261" s="4">
        <v>0</v>
      </c>
      <c r="R261" s="3">
        <v>5.2444444444444445</v>
      </c>
      <c r="S261" s="3">
        <v>0</v>
      </c>
      <c r="T261" s="4">
        <f>Table39[[#This Row],[RN DON Hours Contract]]/Table39[[#This Row],[RN DON Hours]]</f>
        <v>0</v>
      </c>
      <c r="U261" s="3">
        <f>SUM(Table39[[#This Row],[LPN Hours]], Table39[[#This Row],[LPN Admin Hours]])</f>
        <v>36.836111111111109</v>
      </c>
      <c r="V261" s="3">
        <f>Table39[[#This Row],[LPN Hours Contract]]+Table39[[#This Row],[LPN Admin Hours Contract]]</f>
        <v>0</v>
      </c>
      <c r="W261" s="4">
        <f t="shared" si="13"/>
        <v>0</v>
      </c>
      <c r="X261" s="3">
        <v>36.836111111111109</v>
      </c>
      <c r="Y261" s="3">
        <v>0</v>
      </c>
      <c r="Z261" s="4">
        <f>Table39[[#This Row],[LPN Hours Contract]]/Table39[[#This Row],[LPN Hours]]</f>
        <v>0</v>
      </c>
      <c r="AA261" s="3">
        <v>0</v>
      </c>
      <c r="AB261" s="3">
        <v>0</v>
      </c>
      <c r="AC261" s="4">
        <v>0</v>
      </c>
      <c r="AD261" s="3">
        <f>SUM(Table39[[#This Row],[CNA Hours]], Table39[[#This Row],[NA in Training Hours]], Table39[[#This Row],[Med Aide/Tech Hours]])</f>
        <v>108.83888888888889</v>
      </c>
      <c r="AE261" s="3">
        <f>SUM(Table39[[#This Row],[CNA Hours Contract]], Table39[[#This Row],[NA in Training Hours Contract]], Table39[[#This Row],[Med Aide/Tech Hours Contract]])</f>
        <v>0</v>
      </c>
      <c r="AF261" s="4">
        <f>Table39[[#This Row],[CNA/NA/Med Aide Contract Hours]]/Table39[[#This Row],[Total CNA, NA in Training, Med Aide/Tech Hours]]</f>
        <v>0</v>
      </c>
      <c r="AG261" s="3">
        <v>100.34166666666667</v>
      </c>
      <c r="AH261" s="3">
        <v>0</v>
      </c>
      <c r="AI261" s="4">
        <f>Table39[[#This Row],[CNA Hours Contract]]/Table39[[#This Row],[CNA Hours]]</f>
        <v>0</v>
      </c>
      <c r="AJ261" s="3">
        <v>0</v>
      </c>
      <c r="AK261" s="3">
        <v>0</v>
      </c>
      <c r="AL261" s="4">
        <v>0</v>
      </c>
      <c r="AM261" s="3">
        <v>8.4972222222222218</v>
      </c>
      <c r="AN261" s="3">
        <v>0</v>
      </c>
      <c r="AO261" s="4">
        <f>Table39[[#This Row],[Med Aide/Tech Hours Contract]]/Table39[[#This Row],[Med Aide/Tech Hours]]</f>
        <v>0</v>
      </c>
      <c r="AP261" s="1" t="s">
        <v>259</v>
      </c>
      <c r="AQ261" s="1">
        <v>5</v>
      </c>
    </row>
    <row r="262" spans="1:43" x14ac:dyDescent="0.2">
      <c r="A262" s="1" t="s">
        <v>352</v>
      </c>
      <c r="B262" s="1" t="s">
        <v>613</v>
      </c>
      <c r="C262" s="1" t="s">
        <v>886</v>
      </c>
      <c r="D262" s="1" t="s">
        <v>966</v>
      </c>
      <c r="E262" s="3">
        <v>43.822222222222223</v>
      </c>
      <c r="F262" s="3">
        <f t="shared" si="14"/>
        <v>226.37577777777778</v>
      </c>
      <c r="G262" s="3">
        <f>SUM(Table39[[#This Row],[RN Hours Contract (W/ Admin, DON)]], Table39[[#This Row],[LPN Contract Hours (w/ Admin)]], Table39[[#This Row],[CNA/NA/Med Aide Contract Hours]])</f>
        <v>0</v>
      </c>
      <c r="H262" s="4">
        <f>Table39[[#This Row],[Total Contract Hours]]/Table39[[#This Row],[Total Hours Nurse Staffing]]</f>
        <v>0</v>
      </c>
      <c r="I262" s="3">
        <f>SUM(Table39[[#This Row],[RN Hours]], Table39[[#This Row],[RN Admin Hours]], Table39[[#This Row],[RN DON Hours]])</f>
        <v>54.399999999999984</v>
      </c>
      <c r="J262" s="3">
        <f t="shared" si="12"/>
        <v>0</v>
      </c>
      <c r="K262" s="4">
        <f>Table39[[#This Row],[RN Hours Contract (W/ Admin, DON)]]/Table39[[#This Row],[RN Hours (w/ Admin, DON)]]</f>
        <v>0</v>
      </c>
      <c r="L262" s="3">
        <v>34.127333333333333</v>
      </c>
      <c r="M262" s="3">
        <v>0</v>
      </c>
      <c r="N262" s="4">
        <f>Table39[[#This Row],[RN Hours Contract]]/Table39[[#This Row],[RN Hours]]</f>
        <v>0</v>
      </c>
      <c r="O262" s="3">
        <v>16.283777777777768</v>
      </c>
      <c r="P262" s="3">
        <v>0</v>
      </c>
      <c r="Q262" s="4">
        <f>Table39[[#This Row],[RN Admin Hours Contract]]/Table39[[#This Row],[RN Admin Hours]]</f>
        <v>0</v>
      </c>
      <c r="R262" s="3">
        <v>3.9888888888888889</v>
      </c>
      <c r="S262" s="3">
        <v>0</v>
      </c>
      <c r="T262" s="4">
        <f>Table39[[#This Row],[RN DON Hours Contract]]/Table39[[#This Row],[RN DON Hours]]</f>
        <v>0</v>
      </c>
      <c r="U262" s="3">
        <f>SUM(Table39[[#This Row],[LPN Hours]], Table39[[#This Row],[LPN Admin Hours]])</f>
        <v>32.902999999999999</v>
      </c>
      <c r="V262" s="3">
        <f>Table39[[#This Row],[LPN Hours Contract]]+Table39[[#This Row],[LPN Admin Hours Contract]]</f>
        <v>0</v>
      </c>
      <c r="W262" s="4">
        <f t="shared" si="13"/>
        <v>0</v>
      </c>
      <c r="X262" s="3">
        <v>32.902999999999999</v>
      </c>
      <c r="Y262" s="3">
        <v>0</v>
      </c>
      <c r="Z262" s="4">
        <f>Table39[[#This Row],[LPN Hours Contract]]/Table39[[#This Row],[LPN Hours]]</f>
        <v>0</v>
      </c>
      <c r="AA262" s="3">
        <v>0</v>
      </c>
      <c r="AB262" s="3">
        <v>0</v>
      </c>
      <c r="AC262" s="4">
        <v>0</v>
      </c>
      <c r="AD262" s="3">
        <f>SUM(Table39[[#This Row],[CNA Hours]], Table39[[#This Row],[NA in Training Hours]], Table39[[#This Row],[Med Aide/Tech Hours]])</f>
        <v>139.07277777777779</v>
      </c>
      <c r="AE262" s="3">
        <f>SUM(Table39[[#This Row],[CNA Hours Contract]], Table39[[#This Row],[NA in Training Hours Contract]], Table39[[#This Row],[Med Aide/Tech Hours Contract]])</f>
        <v>0</v>
      </c>
      <c r="AF262" s="4">
        <f>Table39[[#This Row],[CNA/NA/Med Aide Contract Hours]]/Table39[[#This Row],[Total CNA, NA in Training, Med Aide/Tech Hours]]</f>
        <v>0</v>
      </c>
      <c r="AG262" s="3">
        <v>111.95544444444444</v>
      </c>
      <c r="AH262" s="3">
        <v>0</v>
      </c>
      <c r="AI262" s="4">
        <f>Table39[[#This Row],[CNA Hours Contract]]/Table39[[#This Row],[CNA Hours]]</f>
        <v>0</v>
      </c>
      <c r="AJ262" s="3">
        <v>0</v>
      </c>
      <c r="AK262" s="3">
        <v>0</v>
      </c>
      <c r="AL262" s="4">
        <v>0</v>
      </c>
      <c r="AM262" s="3">
        <v>27.117333333333338</v>
      </c>
      <c r="AN262" s="3">
        <v>0</v>
      </c>
      <c r="AO262" s="4">
        <f>Table39[[#This Row],[Med Aide/Tech Hours Contract]]/Table39[[#This Row],[Med Aide/Tech Hours]]</f>
        <v>0</v>
      </c>
      <c r="AP262" s="1" t="s">
        <v>260</v>
      </c>
      <c r="AQ262" s="1">
        <v>5</v>
      </c>
    </row>
    <row r="263" spans="1:43" x14ac:dyDescent="0.2">
      <c r="A263" s="1" t="s">
        <v>352</v>
      </c>
      <c r="B263" s="1" t="s">
        <v>614</v>
      </c>
      <c r="C263" s="1" t="s">
        <v>902</v>
      </c>
      <c r="D263" s="1" t="s">
        <v>964</v>
      </c>
      <c r="E263" s="3">
        <v>51.111111111111114</v>
      </c>
      <c r="F263" s="3">
        <f t="shared" si="14"/>
        <v>163.45555555555555</v>
      </c>
      <c r="G263" s="3">
        <f>SUM(Table39[[#This Row],[RN Hours Contract (W/ Admin, DON)]], Table39[[#This Row],[LPN Contract Hours (w/ Admin)]], Table39[[#This Row],[CNA/NA/Med Aide Contract Hours]])</f>
        <v>11.177777777777777</v>
      </c>
      <c r="H263" s="4">
        <f>Table39[[#This Row],[Total Contract Hours]]/Table39[[#This Row],[Total Hours Nurse Staffing]]</f>
        <v>6.8384202297600435E-2</v>
      </c>
      <c r="I263" s="3">
        <f>SUM(Table39[[#This Row],[RN Hours]], Table39[[#This Row],[RN Admin Hours]], Table39[[#This Row],[RN DON Hours]])</f>
        <v>56.138888888888886</v>
      </c>
      <c r="J263" s="3">
        <f t="shared" si="12"/>
        <v>0</v>
      </c>
      <c r="K263" s="4">
        <f>Table39[[#This Row],[RN Hours Contract (W/ Admin, DON)]]/Table39[[#This Row],[RN Hours (w/ Admin, DON)]]</f>
        <v>0</v>
      </c>
      <c r="L263" s="3">
        <v>36.469444444444441</v>
      </c>
      <c r="M263" s="3">
        <v>0</v>
      </c>
      <c r="N263" s="4">
        <f>Table39[[#This Row],[RN Hours Contract]]/Table39[[#This Row],[RN Hours]]</f>
        <v>0</v>
      </c>
      <c r="O263" s="3">
        <v>18.452777777777779</v>
      </c>
      <c r="P263" s="3">
        <v>0</v>
      </c>
      <c r="Q263" s="4">
        <f>Table39[[#This Row],[RN Admin Hours Contract]]/Table39[[#This Row],[RN Admin Hours]]</f>
        <v>0</v>
      </c>
      <c r="R263" s="3">
        <v>1.2166666666666666</v>
      </c>
      <c r="S263" s="3">
        <v>0</v>
      </c>
      <c r="T263" s="4">
        <f>Table39[[#This Row],[RN DON Hours Contract]]/Table39[[#This Row],[RN DON Hours]]</f>
        <v>0</v>
      </c>
      <c r="U263" s="3">
        <f>SUM(Table39[[#This Row],[LPN Hours]], Table39[[#This Row],[LPN Admin Hours]])</f>
        <v>26.947222222222223</v>
      </c>
      <c r="V263" s="3">
        <f>Table39[[#This Row],[LPN Hours Contract]]+Table39[[#This Row],[LPN Admin Hours Contract]]</f>
        <v>0</v>
      </c>
      <c r="W263" s="4">
        <f t="shared" si="13"/>
        <v>0</v>
      </c>
      <c r="X263" s="3">
        <v>26.947222222222223</v>
      </c>
      <c r="Y263" s="3">
        <v>0</v>
      </c>
      <c r="Z263" s="4">
        <f>Table39[[#This Row],[LPN Hours Contract]]/Table39[[#This Row],[LPN Hours]]</f>
        <v>0</v>
      </c>
      <c r="AA263" s="3">
        <v>0</v>
      </c>
      <c r="AB263" s="3">
        <v>0</v>
      </c>
      <c r="AC263" s="4">
        <v>0</v>
      </c>
      <c r="AD263" s="3">
        <f>SUM(Table39[[#This Row],[CNA Hours]], Table39[[#This Row],[NA in Training Hours]], Table39[[#This Row],[Med Aide/Tech Hours]])</f>
        <v>80.36944444444444</v>
      </c>
      <c r="AE263" s="3">
        <f>SUM(Table39[[#This Row],[CNA Hours Contract]], Table39[[#This Row],[NA in Training Hours Contract]], Table39[[#This Row],[Med Aide/Tech Hours Contract]])</f>
        <v>11.177777777777777</v>
      </c>
      <c r="AF263" s="4">
        <f>Table39[[#This Row],[CNA/NA/Med Aide Contract Hours]]/Table39[[#This Row],[Total CNA, NA in Training, Med Aide/Tech Hours]]</f>
        <v>0.13907994331731932</v>
      </c>
      <c r="AG263" s="3">
        <v>69.338888888888889</v>
      </c>
      <c r="AH263" s="3">
        <v>11.177777777777777</v>
      </c>
      <c r="AI263" s="4">
        <f>Table39[[#This Row],[CNA Hours Contract]]/Table39[[#This Row],[CNA Hours]]</f>
        <v>0.16120503164810512</v>
      </c>
      <c r="AJ263" s="3">
        <v>6.3888888888888893</v>
      </c>
      <c r="AK263" s="3">
        <v>0</v>
      </c>
      <c r="AL263" s="4">
        <f>Table39[[#This Row],[NA in Training Hours Contract]]/Table39[[#This Row],[NA in Training Hours]]</f>
        <v>0</v>
      </c>
      <c r="AM263" s="3">
        <v>4.6416666666666666</v>
      </c>
      <c r="AN263" s="3">
        <v>0</v>
      </c>
      <c r="AO263" s="4">
        <f>Table39[[#This Row],[Med Aide/Tech Hours Contract]]/Table39[[#This Row],[Med Aide/Tech Hours]]</f>
        <v>0</v>
      </c>
      <c r="AP263" s="1" t="s">
        <v>261</v>
      </c>
      <c r="AQ263" s="1">
        <v>5</v>
      </c>
    </row>
    <row r="264" spans="1:43" x14ac:dyDescent="0.2">
      <c r="A264" s="1" t="s">
        <v>352</v>
      </c>
      <c r="B264" s="1" t="s">
        <v>615</v>
      </c>
      <c r="C264" s="1" t="s">
        <v>850</v>
      </c>
      <c r="D264" s="1" t="s">
        <v>1009</v>
      </c>
      <c r="E264" s="3">
        <v>43.2</v>
      </c>
      <c r="F264" s="3">
        <f t="shared" si="14"/>
        <v>164.17777777777778</v>
      </c>
      <c r="G264" s="3">
        <f>SUM(Table39[[#This Row],[RN Hours Contract (W/ Admin, DON)]], Table39[[#This Row],[LPN Contract Hours (w/ Admin)]], Table39[[#This Row],[CNA/NA/Med Aide Contract Hours]])</f>
        <v>7.9722222222222223</v>
      </c>
      <c r="H264" s="4">
        <f>Table39[[#This Row],[Total Contract Hours]]/Table39[[#This Row],[Total Hours Nurse Staffing]]</f>
        <v>4.8558473199783431E-2</v>
      </c>
      <c r="I264" s="3">
        <f>SUM(Table39[[#This Row],[RN Hours]], Table39[[#This Row],[RN Admin Hours]], Table39[[#This Row],[RN DON Hours]])</f>
        <v>47.319444444444443</v>
      </c>
      <c r="J264" s="3">
        <f t="shared" si="12"/>
        <v>3.3611111111111112</v>
      </c>
      <c r="K264" s="4">
        <f>Table39[[#This Row],[RN Hours Contract (W/ Admin, DON)]]/Table39[[#This Row],[RN Hours (w/ Admin, DON)]]</f>
        <v>7.103023187555034E-2</v>
      </c>
      <c r="L264" s="3">
        <v>25.891666666666666</v>
      </c>
      <c r="M264" s="3">
        <v>3.3611111111111112</v>
      </c>
      <c r="N264" s="4">
        <f>Table39[[#This Row],[RN Hours Contract]]/Table39[[#This Row],[RN Hours]]</f>
        <v>0.12981439759682439</v>
      </c>
      <c r="O264" s="3">
        <v>15.916666666666666</v>
      </c>
      <c r="P264" s="3">
        <v>0</v>
      </c>
      <c r="Q264" s="4">
        <f>Table39[[#This Row],[RN Admin Hours Contract]]/Table39[[#This Row],[RN Admin Hours]]</f>
        <v>0</v>
      </c>
      <c r="R264" s="3">
        <v>5.5111111111111111</v>
      </c>
      <c r="S264" s="3">
        <v>0</v>
      </c>
      <c r="T264" s="4">
        <f>Table39[[#This Row],[RN DON Hours Contract]]/Table39[[#This Row],[RN DON Hours]]</f>
        <v>0</v>
      </c>
      <c r="U264" s="3">
        <f>SUM(Table39[[#This Row],[LPN Hours]], Table39[[#This Row],[LPN Admin Hours]])</f>
        <v>13.097222222222221</v>
      </c>
      <c r="V264" s="3">
        <f>Table39[[#This Row],[LPN Hours Contract]]+Table39[[#This Row],[LPN Admin Hours Contract]]</f>
        <v>1.3888888888888888</v>
      </c>
      <c r="W264" s="4">
        <f t="shared" si="13"/>
        <v>0.10604453870625663</v>
      </c>
      <c r="X264" s="3">
        <v>8.3722222222222218</v>
      </c>
      <c r="Y264" s="3">
        <v>1.3888888888888888</v>
      </c>
      <c r="Z264" s="4">
        <f>Table39[[#This Row],[LPN Hours Contract]]/Table39[[#This Row],[LPN Hours]]</f>
        <v>0.16589250165892502</v>
      </c>
      <c r="AA264" s="3">
        <v>4.7249999999999996</v>
      </c>
      <c r="AB264" s="3">
        <v>0</v>
      </c>
      <c r="AC264" s="4">
        <f>Table39[[#This Row],[LPN Admin Hours Contract]]/Table39[[#This Row],[LPN Admin Hours]]</f>
        <v>0</v>
      </c>
      <c r="AD264" s="3">
        <f>SUM(Table39[[#This Row],[CNA Hours]], Table39[[#This Row],[NA in Training Hours]], Table39[[#This Row],[Med Aide/Tech Hours]])</f>
        <v>103.76111111111112</v>
      </c>
      <c r="AE264" s="3">
        <f>SUM(Table39[[#This Row],[CNA Hours Contract]], Table39[[#This Row],[NA in Training Hours Contract]], Table39[[#This Row],[Med Aide/Tech Hours Contract]])</f>
        <v>3.2222222222222223</v>
      </c>
      <c r="AF264" s="4">
        <f>Table39[[#This Row],[CNA/NA/Med Aide Contract Hours]]/Table39[[#This Row],[Total CNA, NA in Training, Med Aide/Tech Hours]]</f>
        <v>3.1054237832628364E-2</v>
      </c>
      <c r="AG264" s="3">
        <v>74.49444444444444</v>
      </c>
      <c r="AH264" s="3">
        <v>3.2222222222222223</v>
      </c>
      <c r="AI264" s="4">
        <f>Table39[[#This Row],[CNA Hours Contract]]/Table39[[#This Row],[CNA Hours]]</f>
        <v>4.3254530539190102E-2</v>
      </c>
      <c r="AJ264" s="3">
        <v>13.005555555555556</v>
      </c>
      <c r="AK264" s="3">
        <v>0</v>
      </c>
      <c r="AL264" s="4">
        <f>Table39[[#This Row],[NA in Training Hours Contract]]/Table39[[#This Row],[NA in Training Hours]]</f>
        <v>0</v>
      </c>
      <c r="AM264" s="3">
        <v>16.261111111111113</v>
      </c>
      <c r="AN264" s="3">
        <v>0</v>
      </c>
      <c r="AO264" s="4">
        <f>Table39[[#This Row],[Med Aide/Tech Hours Contract]]/Table39[[#This Row],[Med Aide/Tech Hours]]</f>
        <v>0</v>
      </c>
      <c r="AP264" s="1" t="s">
        <v>262</v>
      </c>
      <c r="AQ264" s="1">
        <v>5</v>
      </c>
    </row>
    <row r="265" spans="1:43" x14ac:dyDescent="0.2">
      <c r="A265" s="1" t="s">
        <v>352</v>
      </c>
      <c r="B265" s="1" t="s">
        <v>616</v>
      </c>
      <c r="C265" s="1" t="s">
        <v>850</v>
      </c>
      <c r="D265" s="1" t="s">
        <v>1009</v>
      </c>
      <c r="E265" s="3">
        <v>52.68888888888889</v>
      </c>
      <c r="F265" s="3">
        <f t="shared" si="14"/>
        <v>215.08611111111111</v>
      </c>
      <c r="G265" s="3">
        <f>SUM(Table39[[#This Row],[RN Hours Contract (W/ Admin, DON)]], Table39[[#This Row],[LPN Contract Hours (w/ Admin)]], Table39[[#This Row],[CNA/NA/Med Aide Contract Hours]])</f>
        <v>0</v>
      </c>
      <c r="H265" s="4">
        <f>Table39[[#This Row],[Total Contract Hours]]/Table39[[#This Row],[Total Hours Nurse Staffing]]</f>
        <v>0</v>
      </c>
      <c r="I265" s="3">
        <f>SUM(Table39[[#This Row],[RN Hours]], Table39[[#This Row],[RN Admin Hours]], Table39[[#This Row],[RN DON Hours]])</f>
        <v>49.824999999999996</v>
      </c>
      <c r="J265" s="3">
        <f t="shared" si="12"/>
        <v>0</v>
      </c>
      <c r="K265" s="4">
        <f>Table39[[#This Row],[RN Hours Contract (W/ Admin, DON)]]/Table39[[#This Row],[RN Hours (w/ Admin, DON)]]</f>
        <v>0</v>
      </c>
      <c r="L265" s="3">
        <v>37.444444444444443</v>
      </c>
      <c r="M265" s="3">
        <v>0</v>
      </c>
      <c r="N265" s="4">
        <f>Table39[[#This Row],[RN Hours Contract]]/Table39[[#This Row],[RN Hours]]</f>
        <v>0</v>
      </c>
      <c r="O265" s="3">
        <v>9.1972222222222229</v>
      </c>
      <c r="P265" s="3">
        <v>0</v>
      </c>
      <c r="Q265" s="4">
        <f>Table39[[#This Row],[RN Admin Hours Contract]]/Table39[[#This Row],[RN Admin Hours]]</f>
        <v>0</v>
      </c>
      <c r="R265" s="3">
        <v>3.1833333333333331</v>
      </c>
      <c r="S265" s="3">
        <v>0</v>
      </c>
      <c r="T265" s="4">
        <f>Table39[[#This Row],[RN DON Hours Contract]]/Table39[[#This Row],[RN DON Hours]]</f>
        <v>0</v>
      </c>
      <c r="U265" s="3">
        <f>SUM(Table39[[#This Row],[LPN Hours]], Table39[[#This Row],[LPN Admin Hours]])</f>
        <v>32.827777777777776</v>
      </c>
      <c r="V265" s="3">
        <f>Table39[[#This Row],[LPN Hours Contract]]+Table39[[#This Row],[LPN Admin Hours Contract]]</f>
        <v>0</v>
      </c>
      <c r="W265" s="4">
        <f t="shared" si="13"/>
        <v>0</v>
      </c>
      <c r="X265" s="3">
        <v>24.183333333333334</v>
      </c>
      <c r="Y265" s="3">
        <v>0</v>
      </c>
      <c r="Z265" s="4">
        <f>Table39[[#This Row],[LPN Hours Contract]]/Table39[[#This Row],[LPN Hours]]</f>
        <v>0</v>
      </c>
      <c r="AA265" s="3">
        <v>8.6444444444444439</v>
      </c>
      <c r="AB265" s="3">
        <v>0</v>
      </c>
      <c r="AC265" s="4">
        <f>Table39[[#This Row],[LPN Admin Hours Contract]]/Table39[[#This Row],[LPN Admin Hours]]</f>
        <v>0</v>
      </c>
      <c r="AD265" s="3">
        <f>SUM(Table39[[#This Row],[CNA Hours]], Table39[[#This Row],[NA in Training Hours]], Table39[[#This Row],[Med Aide/Tech Hours]])</f>
        <v>132.43333333333334</v>
      </c>
      <c r="AE265" s="3">
        <f>SUM(Table39[[#This Row],[CNA Hours Contract]], Table39[[#This Row],[NA in Training Hours Contract]], Table39[[#This Row],[Med Aide/Tech Hours Contract]])</f>
        <v>0</v>
      </c>
      <c r="AF265" s="4">
        <f>Table39[[#This Row],[CNA/NA/Med Aide Contract Hours]]/Table39[[#This Row],[Total CNA, NA in Training, Med Aide/Tech Hours]]</f>
        <v>0</v>
      </c>
      <c r="AG265" s="3">
        <v>103.18333333333334</v>
      </c>
      <c r="AH265" s="3">
        <v>0</v>
      </c>
      <c r="AI265" s="4">
        <f>Table39[[#This Row],[CNA Hours Contract]]/Table39[[#This Row],[CNA Hours]]</f>
        <v>0</v>
      </c>
      <c r="AJ265" s="3">
        <v>21.255555555555556</v>
      </c>
      <c r="AK265" s="3">
        <v>0</v>
      </c>
      <c r="AL265" s="4">
        <f>Table39[[#This Row],[NA in Training Hours Contract]]/Table39[[#This Row],[NA in Training Hours]]</f>
        <v>0</v>
      </c>
      <c r="AM265" s="3">
        <v>7.9944444444444445</v>
      </c>
      <c r="AN265" s="3">
        <v>0</v>
      </c>
      <c r="AO265" s="4">
        <f>Table39[[#This Row],[Med Aide/Tech Hours Contract]]/Table39[[#This Row],[Med Aide/Tech Hours]]</f>
        <v>0</v>
      </c>
      <c r="AP265" s="1" t="s">
        <v>263</v>
      </c>
      <c r="AQ265" s="1">
        <v>5</v>
      </c>
    </row>
    <row r="266" spans="1:43" x14ac:dyDescent="0.2">
      <c r="A266" s="1" t="s">
        <v>352</v>
      </c>
      <c r="B266" s="1" t="s">
        <v>617</v>
      </c>
      <c r="C266" s="1" t="s">
        <v>768</v>
      </c>
      <c r="D266" s="1" t="s">
        <v>975</v>
      </c>
      <c r="E266" s="3">
        <v>134.94444444444446</v>
      </c>
      <c r="F266" s="3">
        <f t="shared" si="14"/>
        <v>764.69722222222231</v>
      </c>
      <c r="G266" s="3">
        <f>SUM(Table39[[#This Row],[RN Hours Contract (W/ Admin, DON)]], Table39[[#This Row],[LPN Contract Hours (w/ Admin)]], Table39[[#This Row],[CNA/NA/Med Aide Contract Hours]])</f>
        <v>0</v>
      </c>
      <c r="H266" s="4">
        <f>Table39[[#This Row],[Total Contract Hours]]/Table39[[#This Row],[Total Hours Nurse Staffing]]</f>
        <v>0</v>
      </c>
      <c r="I266" s="3">
        <f>SUM(Table39[[#This Row],[RN Hours]], Table39[[#This Row],[RN Admin Hours]], Table39[[#This Row],[RN DON Hours]])</f>
        <v>238.26944444444445</v>
      </c>
      <c r="J266" s="3">
        <f t="shared" si="12"/>
        <v>0</v>
      </c>
      <c r="K266" s="4">
        <f>Table39[[#This Row],[RN Hours Contract (W/ Admin, DON)]]/Table39[[#This Row],[RN Hours (w/ Admin, DON)]]</f>
        <v>0</v>
      </c>
      <c r="L266" s="3">
        <v>168.17500000000001</v>
      </c>
      <c r="M266" s="3">
        <v>0</v>
      </c>
      <c r="N266" s="4">
        <f>Table39[[#This Row],[RN Hours Contract]]/Table39[[#This Row],[RN Hours]]</f>
        <v>0</v>
      </c>
      <c r="O266" s="3">
        <v>64.849999999999994</v>
      </c>
      <c r="P266" s="3">
        <v>0</v>
      </c>
      <c r="Q266" s="4">
        <f>Table39[[#This Row],[RN Admin Hours Contract]]/Table39[[#This Row],[RN Admin Hours]]</f>
        <v>0</v>
      </c>
      <c r="R266" s="3">
        <v>5.2444444444444445</v>
      </c>
      <c r="S266" s="3">
        <v>0</v>
      </c>
      <c r="T266" s="4">
        <f>Table39[[#This Row],[RN DON Hours Contract]]/Table39[[#This Row],[RN DON Hours]]</f>
        <v>0</v>
      </c>
      <c r="U266" s="3">
        <f>SUM(Table39[[#This Row],[LPN Hours]], Table39[[#This Row],[LPN Admin Hours]])</f>
        <v>91.413888888888877</v>
      </c>
      <c r="V266" s="3">
        <f>Table39[[#This Row],[LPN Hours Contract]]+Table39[[#This Row],[LPN Admin Hours Contract]]</f>
        <v>0</v>
      </c>
      <c r="W266" s="4">
        <f t="shared" si="13"/>
        <v>0</v>
      </c>
      <c r="X266" s="3">
        <v>85.813888888888883</v>
      </c>
      <c r="Y266" s="3">
        <v>0</v>
      </c>
      <c r="Z266" s="4">
        <f>Table39[[#This Row],[LPN Hours Contract]]/Table39[[#This Row],[LPN Hours]]</f>
        <v>0</v>
      </c>
      <c r="AA266" s="3">
        <v>5.6</v>
      </c>
      <c r="AB266" s="3">
        <v>0</v>
      </c>
      <c r="AC266" s="4">
        <f>Table39[[#This Row],[LPN Admin Hours Contract]]/Table39[[#This Row],[LPN Admin Hours]]</f>
        <v>0</v>
      </c>
      <c r="AD266" s="3">
        <f>SUM(Table39[[#This Row],[CNA Hours]], Table39[[#This Row],[NA in Training Hours]], Table39[[#This Row],[Med Aide/Tech Hours]])</f>
        <v>435.01388888888891</v>
      </c>
      <c r="AE266" s="3">
        <f>SUM(Table39[[#This Row],[CNA Hours Contract]], Table39[[#This Row],[NA in Training Hours Contract]], Table39[[#This Row],[Med Aide/Tech Hours Contract]])</f>
        <v>0</v>
      </c>
      <c r="AF266" s="4">
        <f>Table39[[#This Row],[CNA/NA/Med Aide Contract Hours]]/Table39[[#This Row],[Total CNA, NA in Training, Med Aide/Tech Hours]]</f>
        <v>0</v>
      </c>
      <c r="AG266" s="3">
        <v>433.17777777777781</v>
      </c>
      <c r="AH266" s="3">
        <v>0</v>
      </c>
      <c r="AI266" s="4">
        <f>Table39[[#This Row],[CNA Hours Contract]]/Table39[[#This Row],[CNA Hours]]</f>
        <v>0</v>
      </c>
      <c r="AJ266" s="3">
        <v>0</v>
      </c>
      <c r="AK266" s="3">
        <v>0</v>
      </c>
      <c r="AL266" s="4">
        <v>0</v>
      </c>
      <c r="AM266" s="3">
        <v>1.836111111111111</v>
      </c>
      <c r="AN266" s="3">
        <v>0</v>
      </c>
      <c r="AO266" s="4">
        <f>Table39[[#This Row],[Med Aide/Tech Hours Contract]]/Table39[[#This Row],[Med Aide/Tech Hours]]</f>
        <v>0</v>
      </c>
      <c r="AP266" s="1" t="s">
        <v>264</v>
      </c>
      <c r="AQ266" s="1">
        <v>5</v>
      </c>
    </row>
    <row r="267" spans="1:43" x14ac:dyDescent="0.2">
      <c r="A267" s="1" t="s">
        <v>352</v>
      </c>
      <c r="B267" s="1" t="s">
        <v>618</v>
      </c>
      <c r="C267" s="1" t="s">
        <v>770</v>
      </c>
      <c r="D267" s="1" t="s">
        <v>975</v>
      </c>
      <c r="E267" s="3">
        <v>35.233333333333334</v>
      </c>
      <c r="F267" s="3">
        <f t="shared" si="14"/>
        <v>310.20000000000005</v>
      </c>
      <c r="G267" s="3">
        <f>SUM(Table39[[#This Row],[RN Hours Contract (W/ Admin, DON)]], Table39[[#This Row],[LPN Contract Hours (w/ Admin)]], Table39[[#This Row],[CNA/NA/Med Aide Contract Hours]])</f>
        <v>0</v>
      </c>
      <c r="H267" s="4">
        <f>Table39[[#This Row],[Total Contract Hours]]/Table39[[#This Row],[Total Hours Nurse Staffing]]</f>
        <v>0</v>
      </c>
      <c r="I267" s="3">
        <f>SUM(Table39[[#This Row],[RN Hours]], Table39[[#This Row],[RN Admin Hours]], Table39[[#This Row],[RN DON Hours]])</f>
        <v>133.87777777777779</v>
      </c>
      <c r="J267" s="3">
        <f t="shared" si="12"/>
        <v>0</v>
      </c>
      <c r="K267" s="4">
        <f>Table39[[#This Row],[RN Hours Contract (W/ Admin, DON)]]/Table39[[#This Row],[RN Hours (w/ Admin, DON)]]</f>
        <v>0</v>
      </c>
      <c r="L267" s="3">
        <v>122.67777777777778</v>
      </c>
      <c r="M267" s="3">
        <v>0</v>
      </c>
      <c r="N267" s="4">
        <f>Table39[[#This Row],[RN Hours Contract]]/Table39[[#This Row],[RN Hours]]</f>
        <v>0</v>
      </c>
      <c r="O267" s="3">
        <v>5.5111111111111111</v>
      </c>
      <c r="P267" s="3">
        <v>0</v>
      </c>
      <c r="Q267" s="4">
        <f>Table39[[#This Row],[RN Admin Hours Contract]]/Table39[[#This Row],[RN Admin Hours]]</f>
        <v>0</v>
      </c>
      <c r="R267" s="3">
        <v>5.6888888888888891</v>
      </c>
      <c r="S267" s="3">
        <v>0</v>
      </c>
      <c r="T267" s="4">
        <f>Table39[[#This Row],[RN DON Hours Contract]]/Table39[[#This Row],[RN DON Hours]]</f>
        <v>0</v>
      </c>
      <c r="U267" s="3">
        <f>SUM(Table39[[#This Row],[LPN Hours]], Table39[[#This Row],[LPN Admin Hours]])</f>
        <v>0.2</v>
      </c>
      <c r="V267" s="3">
        <f>Table39[[#This Row],[LPN Hours Contract]]+Table39[[#This Row],[LPN Admin Hours Contract]]</f>
        <v>0</v>
      </c>
      <c r="W267" s="4">
        <f t="shared" si="13"/>
        <v>0</v>
      </c>
      <c r="X267" s="3">
        <v>0.2</v>
      </c>
      <c r="Y267" s="3">
        <v>0</v>
      </c>
      <c r="Z267" s="4">
        <f>Table39[[#This Row],[LPN Hours Contract]]/Table39[[#This Row],[LPN Hours]]</f>
        <v>0</v>
      </c>
      <c r="AA267" s="3">
        <v>0</v>
      </c>
      <c r="AB267" s="3">
        <v>0</v>
      </c>
      <c r="AC267" s="4">
        <v>0</v>
      </c>
      <c r="AD267" s="3">
        <f>SUM(Table39[[#This Row],[CNA Hours]], Table39[[#This Row],[NA in Training Hours]], Table39[[#This Row],[Med Aide/Tech Hours]])</f>
        <v>176.12222222222223</v>
      </c>
      <c r="AE267" s="3">
        <f>SUM(Table39[[#This Row],[CNA Hours Contract]], Table39[[#This Row],[NA in Training Hours Contract]], Table39[[#This Row],[Med Aide/Tech Hours Contract]])</f>
        <v>0</v>
      </c>
      <c r="AF267" s="4">
        <f>Table39[[#This Row],[CNA/NA/Med Aide Contract Hours]]/Table39[[#This Row],[Total CNA, NA in Training, Med Aide/Tech Hours]]</f>
        <v>0</v>
      </c>
      <c r="AG267" s="3">
        <v>176.12222222222223</v>
      </c>
      <c r="AH267" s="3">
        <v>0</v>
      </c>
      <c r="AI267" s="4">
        <f>Table39[[#This Row],[CNA Hours Contract]]/Table39[[#This Row],[CNA Hours]]</f>
        <v>0</v>
      </c>
      <c r="AJ267" s="3">
        <v>0</v>
      </c>
      <c r="AK267" s="3">
        <v>0</v>
      </c>
      <c r="AL267" s="4">
        <v>0</v>
      </c>
      <c r="AM267" s="3">
        <v>0</v>
      </c>
      <c r="AN267" s="3">
        <v>0</v>
      </c>
      <c r="AO267" s="4">
        <v>0</v>
      </c>
      <c r="AP267" s="1" t="s">
        <v>265</v>
      </c>
      <c r="AQ267" s="1">
        <v>5</v>
      </c>
    </row>
    <row r="268" spans="1:43" x14ac:dyDescent="0.2">
      <c r="A268" s="1" t="s">
        <v>352</v>
      </c>
      <c r="B268" s="1" t="s">
        <v>619</v>
      </c>
      <c r="C268" s="1" t="s">
        <v>744</v>
      </c>
      <c r="D268" s="1" t="s">
        <v>975</v>
      </c>
      <c r="E268" s="3">
        <v>90.655555555555551</v>
      </c>
      <c r="F268" s="3">
        <f t="shared" si="14"/>
        <v>413.81211111111111</v>
      </c>
      <c r="G268" s="3">
        <f>SUM(Table39[[#This Row],[RN Hours Contract (W/ Admin, DON)]], Table39[[#This Row],[LPN Contract Hours (w/ Admin)]], Table39[[#This Row],[CNA/NA/Med Aide Contract Hours]])</f>
        <v>0</v>
      </c>
      <c r="H268" s="4">
        <f>Table39[[#This Row],[Total Contract Hours]]/Table39[[#This Row],[Total Hours Nurse Staffing]]</f>
        <v>0</v>
      </c>
      <c r="I268" s="3">
        <f>SUM(Table39[[#This Row],[RN Hours]], Table39[[#This Row],[RN Admin Hours]], Table39[[#This Row],[RN DON Hours]])</f>
        <v>114.35088888888889</v>
      </c>
      <c r="J268" s="3">
        <f t="shared" si="12"/>
        <v>0</v>
      </c>
      <c r="K268" s="4">
        <f>Table39[[#This Row],[RN Hours Contract (W/ Admin, DON)]]/Table39[[#This Row],[RN Hours (w/ Admin, DON)]]</f>
        <v>0</v>
      </c>
      <c r="L268" s="3">
        <v>84.025000000000006</v>
      </c>
      <c r="M268" s="3">
        <v>0</v>
      </c>
      <c r="N268" s="4">
        <f>Table39[[#This Row],[RN Hours Contract]]/Table39[[#This Row],[RN Hours]]</f>
        <v>0</v>
      </c>
      <c r="O268" s="3">
        <v>25.25922222222222</v>
      </c>
      <c r="P268" s="3">
        <v>0</v>
      </c>
      <c r="Q268" s="4">
        <f>Table39[[#This Row],[RN Admin Hours Contract]]/Table39[[#This Row],[RN Admin Hours]]</f>
        <v>0</v>
      </c>
      <c r="R268" s="3">
        <v>5.0666666666666664</v>
      </c>
      <c r="S268" s="3">
        <v>0</v>
      </c>
      <c r="T268" s="4">
        <f>Table39[[#This Row],[RN DON Hours Contract]]/Table39[[#This Row],[RN DON Hours]]</f>
        <v>0</v>
      </c>
      <c r="U268" s="3">
        <f>SUM(Table39[[#This Row],[LPN Hours]], Table39[[#This Row],[LPN Admin Hours]])</f>
        <v>86.37811111111111</v>
      </c>
      <c r="V268" s="3">
        <f>Table39[[#This Row],[LPN Hours Contract]]+Table39[[#This Row],[LPN Admin Hours Contract]]</f>
        <v>0</v>
      </c>
      <c r="W268" s="4">
        <f t="shared" si="13"/>
        <v>0</v>
      </c>
      <c r="X268" s="3">
        <v>78.12255555555555</v>
      </c>
      <c r="Y268" s="3">
        <v>0</v>
      </c>
      <c r="Z268" s="4">
        <f>Table39[[#This Row],[LPN Hours Contract]]/Table39[[#This Row],[LPN Hours]]</f>
        <v>0</v>
      </c>
      <c r="AA268" s="3">
        <v>8.2555555555555564</v>
      </c>
      <c r="AB268" s="3">
        <v>0</v>
      </c>
      <c r="AC268" s="4">
        <f>Table39[[#This Row],[LPN Admin Hours Contract]]/Table39[[#This Row],[LPN Admin Hours]]</f>
        <v>0</v>
      </c>
      <c r="AD268" s="3">
        <f>SUM(Table39[[#This Row],[CNA Hours]], Table39[[#This Row],[NA in Training Hours]], Table39[[#This Row],[Med Aide/Tech Hours]])</f>
        <v>213.08311111111112</v>
      </c>
      <c r="AE268" s="3">
        <f>SUM(Table39[[#This Row],[CNA Hours Contract]], Table39[[#This Row],[NA in Training Hours Contract]], Table39[[#This Row],[Med Aide/Tech Hours Contract]])</f>
        <v>0</v>
      </c>
      <c r="AF268" s="4">
        <f>Table39[[#This Row],[CNA/NA/Med Aide Contract Hours]]/Table39[[#This Row],[Total CNA, NA in Training, Med Aide/Tech Hours]]</f>
        <v>0</v>
      </c>
      <c r="AG268" s="3">
        <v>176.75288888888889</v>
      </c>
      <c r="AH268" s="3">
        <v>0</v>
      </c>
      <c r="AI268" s="4">
        <f>Table39[[#This Row],[CNA Hours Contract]]/Table39[[#This Row],[CNA Hours]]</f>
        <v>0</v>
      </c>
      <c r="AJ268" s="3">
        <v>0</v>
      </c>
      <c r="AK268" s="3">
        <v>0</v>
      </c>
      <c r="AL268" s="4">
        <v>0</v>
      </c>
      <c r="AM268" s="3">
        <v>36.330222222222218</v>
      </c>
      <c r="AN268" s="3">
        <v>0</v>
      </c>
      <c r="AO268" s="4">
        <f>Table39[[#This Row],[Med Aide/Tech Hours Contract]]/Table39[[#This Row],[Med Aide/Tech Hours]]</f>
        <v>0</v>
      </c>
      <c r="AP268" s="1" t="s">
        <v>266</v>
      </c>
      <c r="AQ268" s="1">
        <v>5</v>
      </c>
    </row>
    <row r="269" spans="1:43" x14ac:dyDescent="0.2">
      <c r="A269" s="1" t="s">
        <v>352</v>
      </c>
      <c r="B269" s="1" t="s">
        <v>620</v>
      </c>
      <c r="C269" s="1" t="s">
        <v>903</v>
      </c>
      <c r="D269" s="1" t="s">
        <v>968</v>
      </c>
      <c r="E269" s="3">
        <v>29.911111111111111</v>
      </c>
      <c r="F269" s="3">
        <f t="shared" si="14"/>
        <v>162.09444444444443</v>
      </c>
      <c r="G269" s="3">
        <f>SUM(Table39[[#This Row],[RN Hours Contract (W/ Admin, DON)]], Table39[[#This Row],[LPN Contract Hours (w/ Admin)]], Table39[[#This Row],[CNA/NA/Med Aide Contract Hours]])</f>
        <v>0</v>
      </c>
      <c r="H269" s="4">
        <f>Table39[[#This Row],[Total Contract Hours]]/Table39[[#This Row],[Total Hours Nurse Staffing]]</f>
        <v>0</v>
      </c>
      <c r="I269" s="3">
        <f>SUM(Table39[[#This Row],[RN Hours]], Table39[[#This Row],[RN Admin Hours]], Table39[[#This Row],[RN DON Hours]])</f>
        <v>34.805555555555557</v>
      </c>
      <c r="J269" s="3">
        <f t="shared" si="12"/>
        <v>0</v>
      </c>
      <c r="K269" s="4">
        <f>Table39[[#This Row],[RN Hours Contract (W/ Admin, DON)]]/Table39[[#This Row],[RN Hours (w/ Admin, DON)]]</f>
        <v>0</v>
      </c>
      <c r="L269" s="3">
        <v>13.702777777777778</v>
      </c>
      <c r="M269" s="3">
        <v>0</v>
      </c>
      <c r="N269" s="4">
        <f>Table39[[#This Row],[RN Hours Contract]]/Table39[[#This Row],[RN Hours]]</f>
        <v>0</v>
      </c>
      <c r="O269" s="3">
        <v>15.761111111111111</v>
      </c>
      <c r="P269" s="3">
        <v>0</v>
      </c>
      <c r="Q269" s="4">
        <f>Table39[[#This Row],[RN Admin Hours Contract]]/Table39[[#This Row],[RN Admin Hours]]</f>
        <v>0</v>
      </c>
      <c r="R269" s="3">
        <v>5.3416666666666668</v>
      </c>
      <c r="S269" s="3">
        <v>0</v>
      </c>
      <c r="T269" s="4">
        <f>Table39[[#This Row],[RN DON Hours Contract]]/Table39[[#This Row],[RN DON Hours]]</f>
        <v>0</v>
      </c>
      <c r="U269" s="3">
        <f>SUM(Table39[[#This Row],[LPN Hours]], Table39[[#This Row],[LPN Admin Hours]])</f>
        <v>32.294444444444444</v>
      </c>
      <c r="V269" s="3">
        <f>Table39[[#This Row],[LPN Hours Contract]]+Table39[[#This Row],[LPN Admin Hours Contract]]</f>
        <v>0</v>
      </c>
      <c r="W269" s="4">
        <f t="shared" si="13"/>
        <v>0</v>
      </c>
      <c r="X269" s="3">
        <v>27.766666666666666</v>
      </c>
      <c r="Y269" s="3">
        <v>0</v>
      </c>
      <c r="Z269" s="4">
        <f>Table39[[#This Row],[LPN Hours Contract]]/Table39[[#This Row],[LPN Hours]]</f>
        <v>0</v>
      </c>
      <c r="AA269" s="3">
        <v>4.5277777777777777</v>
      </c>
      <c r="AB269" s="3">
        <v>0</v>
      </c>
      <c r="AC269" s="4">
        <f>Table39[[#This Row],[LPN Admin Hours Contract]]/Table39[[#This Row],[LPN Admin Hours]]</f>
        <v>0</v>
      </c>
      <c r="AD269" s="3">
        <f>SUM(Table39[[#This Row],[CNA Hours]], Table39[[#This Row],[NA in Training Hours]], Table39[[#This Row],[Med Aide/Tech Hours]])</f>
        <v>94.99444444444444</v>
      </c>
      <c r="AE269" s="3">
        <f>SUM(Table39[[#This Row],[CNA Hours Contract]], Table39[[#This Row],[NA in Training Hours Contract]], Table39[[#This Row],[Med Aide/Tech Hours Contract]])</f>
        <v>0</v>
      </c>
      <c r="AF269" s="4">
        <f>Table39[[#This Row],[CNA/NA/Med Aide Contract Hours]]/Table39[[#This Row],[Total CNA, NA in Training, Med Aide/Tech Hours]]</f>
        <v>0</v>
      </c>
      <c r="AG269" s="3">
        <v>83.944444444444443</v>
      </c>
      <c r="AH269" s="3">
        <v>0</v>
      </c>
      <c r="AI269" s="4">
        <f>Table39[[#This Row],[CNA Hours Contract]]/Table39[[#This Row],[CNA Hours]]</f>
        <v>0</v>
      </c>
      <c r="AJ269" s="3">
        <v>0</v>
      </c>
      <c r="AK269" s="3">
        <v>0</v>
      </c>
      <c r="AL269" s="4">
        <v>0</v>
      </c>
      <c r="AM269" s="3">
        <v>11.05</v>
      </c>
      <c r="AN269" s="3">
        <v>0</v>
      </c>
      <c r="AO269" s="4">
        <f>Table39[[#This Row],[Med Aide/Tech Hours Contract]]/Table39[[#This Row],[Med Aide/Tech Hours]]</f>
        <v>0</v>
      </c>
      <c r="AP269" s="1" t="s">
        <v>267</v>
      </c>
      <c r="AQ269" s="1">
        <v>5</v>
      </c>
    </row>
    <row r="270" spans="1:43" x14ac:dyDescent="0.2">
      <c r="A270" s="1" t="s">
        <v>352</v>
      </c>
      <c r="B270" s="1" t="s">
        <v>621</v>
      </c>
      <c r="C270" s="1" t="s">
        <v>904</v>
      </c>
      <c r="D270" s="1" t="s">
        <v>1024</v>
      </c>
      <c r="E270" s="3">
        <v>34.68888888888889</v>
      </c>
      <c r="F270" s="3">
        <f t="shared" si="14"/>
        <v>153.40555555555557</v>
      </c>
      <c r="G270" s="3">
        <f>SUM(Table39[[#This Row],[RN Hours Contract (W/ Admin, DON)]], Table39[[#This Row],[LPN Contract Hours (w/ Admin)]], Table39[[#This Row],[CNA/NA/Med Aide Contract Hours]])</f>
        <v>0</v>
      </c>
      <c r="H270" s="4">
        <f>Table39[[#This Row],[Total Contract Hours]]/Table39[[#This Row],[Total Hours Nurse Staffing]]</f>
        <v>0</v>
      </c>
      <c r="I270" s="3">
        <f>SUM(Table39[[#This Row],[RN Hours]], Table39[[#This Row],[RN Admin Hours]], Table39[[#This Row],[RN DON Hours]])</f>
        <v>33.161111111111111</v>
      </c>
      <c r="J270" s="3">
        <f t="shared" si="12"/>
        <v>0</v>
      </c>
      <c r="K270" s="4">
        <f>Table39[[#This Row],[RN Hours Contract (W/ Admin, DON)]]/Table39[[#This Row],[RN Hours (w/ Admin, DON)]]</f>
        <v>0</v>
      </c>
      <c r="L270" s="3">
        <v>19.677777777777777</v>
      </c>
      <c r="M270" s="3">
        <v>0</v>
      </c>
      <c r="N270" s="4">
        <f>Table39[[#This Row],[RN Hours Contract]]/Table39[[#This Row],[RN Hours]]</f>
        <v>0</v>
      </c>
      <c r="O270" s="3">
        <v>5.3611111111111107</v>
      </c>
      <c r="P270" s="3">
        <v>0</v>
      </c>
      <c r="Q270" s="4">
        <f>Table39[[#This Row],[RN Admin Hours Contract]]/Table39[[#This Row],[RN Admin Hours]]</f>
        <v>0</v>
      </c>
      <c r="R270" s="3">
        <v>8.1222222222222218</v>
      </c>
      <c r="S270" s="3">
        <v>0</v>
      </c>
      <c r="T270" s="4">
        <f>Table39[[#This Row],[RN DON Hours Contract]]/Table39[[#This Row],[RN DON Hours]]</f>
        <v>0</v>
      </c>
      <c r="U270" s="3">
        <f>SUM(Table39[[#This Row],[LPN Hours]], Table39[[#This Row],[LPN Admin Hours]])</f>
        <v>24.4</v>
      </c>
      <c r="V270" s="3">
        <f>Table39[[#This Row],[LPN Hours Contract]]+Table39[[#This Row],[LPN Admin Hours Contract]]</f>
        <v>0</v>
      </c>
      <c r="W270" s="4">
        <f t="shared" si="13"/>
        <v>0</v>
      </c>
      <c r="X270" s="3">
        <v>24.4</v>
      </c>
      <c r="Y270" s="3">
        <v>0</v>
      </c>
      <c r="Z270" s="4">
        <f>Table39[[#This Row],[LPN Hours Contract]]/Table39[[#This Row],[LPN Hours]]</f>
        <v>0</v>
      </c>
      <c r="AA270" s="3">
        <v>0</v>
      </c>
      <c r="AB270" s="3">
        <v>0</v>
      </c>
      <c r="AC270" s="4">
        <v>0</v>
      </c>
      <c r="AD270" s="3">
        <f>SUM(Table39[[#This Row],[CNA Hours]], Table39[[#This Row],[NA in Training Hours]], Table39[[#This Row],[Med Aide/Tech Hours]])</f>
        <v>95.844444444444449</v>
      </c>
      <c r="AE270" s="3">
        <f>SUM(Table39[[#This Row],[CNA Hours Contract]], Table39[[#This Row],[NA in Training Hours Contract]], Table39[[#This Row],[Med Aide/Tech Hours Contract]])</f>
        <v>0</v>
      </c>
      <c r="AF270" s="4">
        <f>Table39[[#This Row],[CNA/NA/Med Aide Contract Hours]]/Table39[[#This Row],[Total CNA, NA in Training, Med Aide/Tech Hours]]</f>
        <v>0</v>
      </c>
      <c r="AG270" s="3">
        <v>79.716666666666669</v>
      </c>
      <c r="AH270" s="3">
        <v>0</v>
      </c>
      <c r="AI270" s="4">
        <f>Table39[[#This Row],[CNA Hours Contract]]/Table39[[#This Row],[CNA Hours]]</f>
        <v>0</v>
      </c>
      <c r="AJ270" s="3">
        <v>0</v>
      </c>
      <c r="AK270" s="3">
        <v>0</v>
      </c>
      <c r="AL270" s="4">
        <v>0</v>
      </c>
      <c r="AM270" s="3">
        <v>16.127777777777776</v>
      </c>
      <c r="AN270" s="3">
        <v>0</v>
      </c>
      <c r="AO270" s="4">
        <f>Table39[[#This Row],[Med Aide/Tech Hours Contract]]/Table39[[#This Row],[Med Aide/Tech Hours]]</f>
        <v>0</v>
      </c>
      <c r="AP270" s="1" t="s">
        <v>268</v>
      </c>
      <c r="AQ270" s="1">
        <v>5</v>
      </c>
    </row>
    <row r="271" spans="1:43" x14ac:dyDescent="0.2">
      <c r="A271" s="1" t="s">
        <v>352</v>
      </c>
      <c r="B271" s="1" t="s">
        <v>355</v>
      </c>
      <c r="C271" s="1" t="s">
        <v>745</v>
      </c>
      <c r="D271" s="1" t="s">
        <v>973</v>
      </c>
      <c r="E271" s="3">
        <v>57.62222222222222</v>
      </c>
      <c r="F271" s="3">
        <f t="shared" si="14"/>
        <v>317.84777777777776</v>
      </c>
      <c r="G271" s="3">
        <f>SUM(Table39[[#This Row],[RN Hours Contract (W/ Admin, DON)]], Table39[[#This Row],[LPN Contract Hours (w/ Admin)]], Table39[[#This Row],[CNA/NA/Med Aide Contract Hours]])</f>
        <v>5.5</v>
      </c>
      <c r="H271" s="4">
        <f>Table39[[#This Row],[Total Contract Hours]]/Table39[[#This Row],[Total Hours Nurse Staffing]]</f>
        <v>1.7303880613710968E-2</v>
      </c>
      <c r="I271" s="3">
        <f>SUM(Table39[[#This Row],[RN Hours]], Table39[[#This Row],[RN Admin Hours]], Table39[[#This Row],[RN DON Hours]])</f>
        <v>60.18888888888889</v>
      </c>
      <c r="J271" s="3">
        <f t="shared" si="12"/>
        <v>5.5</v>
      </c>
      <c r="K271" s="4">
        <f>Table39[[#This Row],[RN Hours Contract (W/ Admin, DON)]]/Table39[[#This Row],[RN Hours (w/ Admin, DON)]]</f>
        <v>9.1378992062026945E-2</v>
      </c>
      <c r="L271" s="3">
        <v>41.407777777777774</v>
      </c>
      <c r="M271" s="3">
        <v>5.5</v>
      </c>
      <c r="N271" s="4">
        <f>Table39[[#This Row],[RN Hours Contract]]/Table39[[#This Row],[RN Hours]]</f>
        <v>0.13282528778812355</v>
      </c>
      <c r="O271" s="3">
        <v>13.536666666666665</v>
      </c>
      <c r="P271" s="3">
        <v>0</v>
      </c>
      <c r="Q271" s="4">
        <f>Table39[[#This Row],[RN Admin Hours Contract]]/Table39[[#This Row],[RN Admin Hours]]</f>
        <v>0</v>
      </c>
      <c r="R271" s="3">
        <v>5.2444444444444445</v>
      </c>
      <c r="S271" s="3">
        <v>0</v>
      </c>
      <c r="T271" s="4">
        <f>Table39[[#This Row],[RN DON Hours Contract]]/Table39[[#This Row],[RN DON Hours]]</f>
        <v>0</v>
      </c>
      <c r="U271" s="3">
        <f>SUM(Table39[[#This Row],[LPN Hours]], Table39[[#This Row],[LPN Admin Hours]])</f>
        <v>32.396666666666661</v>
      </c>
      <c r="V271" s="3">
        <f>Table39[[#This Row],[LPN Hours Contract]]+Table39[[#This Row],[LPN Admin Hours Contract]]</f>
        <v>0</v>
      </c>
      <c r="W271" s="4">
        <f t="shared" si="13"/>
        <v>0</v>
      </c>
      <c r="X271" s="3">
        <v>32.396666666666661</v>
      </c>
      <c r="Y271" s="3">
        <v>0</v>
      </c>
      <c r="Z271" s="4">
        <f>Table39[[#This Row],[LPN Hours Contract]]/Table39[[#This Row],[LPN Hours]]</f>
        <v>0</v>
      </c>
      <c r="AA271" s="3">
        <v>0</v>
      </c>
      <c r="AB271" s="3">
        <v>0</v>
      </c>
      <c r="AC271" s="4">
        <v>0</v>
      </c>
      <c r="AD271" s="3">
        <f>SUM(Table39[[#This Row],[CNA Hours]], Table39[[#This Row],[NA in Training Hours]], Table39[[#This Row],[Med Aide/Tech Hours]])</f>
        <v>225.26222222222219</v>
      </c>
      <c r="AE271" s="3">
        <f>SUM(Table39[[#This Row],[CNA Hours Contract]], Table39[[#This Row],[NA in Training Hours Contract]], Table39[[#This Row],[Med Aide/Tech Hours Contract]])</f>
        <v>0</v>
      </c>
      <c r="AF271" s="4">
        <f>Table39[[#This Row],[CNA/NA/Med Aide Contract Hours]]/Table39[[#This Row],[Total CNA, NA in Training, Med Aide/Tech Hours]]</f>
        <v>0</v>
      </c>
      <c r="AG271" s="3">
        <v>161.48111111111109</v>
      </c>
      <c r="AH271" s="3">
        <v>0</v>
      </c>
      <c r="AI271" s="4">
        <f>Table39[[#This Row],[CNA Hours Contract]]/Table39[[#This Row],[CNA Hours]]</f>
        <v>0</v>
      </c>
      <c r="AJ271" s="3">
        <v>0</v>
      </c>
      <c r="AK271" s="3">
        <v>0</v>
      </c>
      <c r="AL271" s="4">
        <v>0</v>
      </c>
      <c r="AM271" s="3">
        <v>63.781111111111116</v>
      </c>
      <c r="AN271" s="3">
        <v>0</v>
      </c>
      <c r="AO271" s="4">
        <f>Table39[[#This Row],[Med Aide/Tech Hours Contract]]/Table39[[#This Row],[Med Aide/Tech Hours]]</f>
        <v>0</v>
      </c>
      <c r="AP271" s="1" t="s">
        <v>269</v>
      </c>
      <c r="AQ271" s="1">
        <v>5</v>
      </c>
    </row>
    <row r="272" spans="1:43" x14ac:dyDescent="0.2">
      <c r="A272" s="1" t="s">
        <v>352</v>
      </c>
      <c r="B272" s="1" t="s">
        <v>622</v>
      </c>
      <c r="C272" s="1" t="s">
        <v>905</v>
      </c>
      <c r="D272" s="1" t="s">
        <v>1015</v>
      </c>
      <c r="E272" s="3">
        <v>25.677777777777777</v>
      </c>
      <c r="F272" s="3">
        <f t="shared" si="14"/>
        <v>115.71666666666667</v>
      </c>
      <c r="G272" s="3">
        <f>SUM(Table39[[#This Row],[RN Hours Contract (W/ Admin, DON)]], Table39[[#This Row],[LPN Contract Hours (w/ Admin)]], Table39[[#This Row],[CNA/NA/Med Aide Contract Hours]])</f>
        <v>8.716666666666665</v>
      </c>
      <c r="H272" s="4">
        <f>Table39[[#This Row],[Total Contract Hours]]/Table39[[#This Row],[Total Hours Nurse Staffing]]</f>
        <v>7.5327668154976213E-2</v>
      </c>
      <c r="I272" s="3">
        <f>SUM(Table39[[#This Row],[RN Hours]], Table39[[#This Row],[RN Admin Hours]], Table39[[#This Row],[RN DON Hours]])</f>
        <v>37.244444444444447</v>
      </c>
      <c r="J272" s="3">
        <f t="shared" si="12"/>
        <v>1.8111111111111111</v>
      </c>
      <c r="K272" s="4">
        <f>Table39[[#This Row],[RN Hours Contract (W/ Admin, DON)]]/Table39[[#This Row],[RN Hours (w/ Admin, DON)]]</f>
        <v>4.8627684964200474E-2</v>
      </c>
      <c r="L272" s="3">
        <v>19.975000000000001</v>
      </c>
      <c r="M272" s="3">
        <v>1.8111111111111111</v>
      </c>
      <c r="N272" s="4">
        <f>Table39[[#This Row],[RN Hours Contract]]/Table39[[#This Row],[RN Hours]]</f>
        <v>9.0668891670143234E-2</v>
      </c>
      <c r="O272" s="3">
        <v>11.580555555555556</v>
      </c>
      <c r="P272" s="3">
        <v>0</v>
      </c>
      <c r="Q272" s="4">
        <f>Table39[[#This Row],[RN Admin Hours Contract]]/Table39[[#This Row],[RN Admin Hours]]</f>
        <v>0</v>
      </c>
      <c r="R272" s="3">
        <v>5.6888888888888891</v>
      </c>
      <c r="S272" s="3">
        <v>0</v>
      </c>
      <c r="T272" s="4">
        <f>Table39[[#This Row],[RN DON Hours Contract]]/Table39[[#This Row],[RN DON Hours]]</f>
        <v>0</v>
      </c>
      <c r="U272" s="3">
        <f>SUM(Table39[[#This Row],[LPN Hours]], Table39[[#This Row],[LPN Admin Hours]])</f>
        <v>15.680555555555555</v>
      </c>
      <c r="V272" s="3">
        <f>Table39[[#This Row],[LPN Hours Contract]]+Table39[[#This Row],[LPN Admin Hours Contract]]</f>
        <v>2.2999999999999998</v>
      </c>
      <c r="W272" s="4">
        <f t="shared" si="13"/>
        <v>0.14667847652790078</v>
      </c>
      <c r="X272" s="3">
        <v>15.680555555555555</v>
      </c>
      <c r="Y272" s="3">
        <v>2.2999999999999998</v>
      </c>
      <c r="Z272" s="4">
        <f>Table39[[#This Row],[LPN Hours Contract]]/Table39[[#This Row],[LPN Hours]]</f>
        <v>0.14667847652790078</v>
      </c>
      <c r="AA272" s="3">
        <v>0</v>
      </c>
      <c r="AB272" s="3">
        <v>0</v>
      </c>
      <c r="AC272" s="4">
        <v>0</v>
      </c>
      <c r="AD272" s="3">
        <f>SUM(Table39[[#This Row],[CNA Hours]], Table39[[#This Row],[NA in Training Hours]], Table39[[#This Row],[Med Aide/Tech Hours]])</f>
        <v>62.791666666666671</v>
      </c>
      <c r="AE272" s="3">
        <f>SUM(Table39[[#This Row],[CNA Hours Contract]], Table39[[#This Row],[NA in Training Hours Contract]], Table39[[#This Row],[Med Aide/Tech Hours Contract]])</f>
        <v>4.6055555555555552</v>
      </c>
      <c r="AF272" s="4">
        <f>Table39[[#This Row],[CNA/NA/Med Aide Contract Hours]]/Table39[[#This Row],[Total CNA, NA in Training, Med Aide/Tech Hours]]</f>
        <v>7.3346604733466034E-2</v>
      </c>
      <c r="AG272" s="3">
        <v>61.611111111111114</v>
      </c>
      <c r="AH272" s="3">
        <v>4.6055555555555552</v>
      </c>
      <c r="AI272" s="4">
        <f>Table39[[#This Row],[CNA Hours Contract]]/Table39[[#This Row],[CNA Hours]]</f>
        <v>7.4752028854824154E-2</v>
      </c>
      <c r="AJ272" s="3">
        <v>0.61944444444444446</v>
      </c>
      <c r="AK272" s="3">
        <v>0</v>
      </c>
      <c r="AL272" s="4">
        <f>Table39[[#This Row],[NA in Training Hours Contract]]/Table39[[#This Row],[NA in Training Hours]]</f>
        <v>0</v>
      </c>
      <c r="AM272" s="3">
        <v>0.56111111111111112</v>
      </c>
      <c r="AN272" s="3">
        <v>0</v>
      </c>
      <c r="AO272" s="4">
        <f>Table39[[#This Row],[Med Aide/Tech Hours Contract]]/Table39[[#This Row],[Med Aide/Tech Hours]]</f>
        <v>0</v>
      </c>
      <c r="AP272" s="1" t="s">
        <v>270</v>
      </c>
      <c r="AQ272" s="1">
        <v>5</v>
      </c>
    </row>
    <row r="273" spans="1:43" x14ac:dyDescent="0.2">
      <c r="A273" s="1" t="s">
        <v>352</v>
      </c>
      <c r="B273" s="1" t="s">
        <v>623</v>
      </c>
      <c r="C273" s="1" t="s">
        <v>906</v>
      </c>
      <c r="D273" s="1" t="s">
        <v>1010</v>
      </c>
      <c r="E273" s="3">
        <v>30.433333333333334</v>
      </c>
      <c r="F273" s="3">
        <f t="shared" si="14"/>
        <v>146.35</v>
      </c>
      <c r="G273" s="3">
        <f>SUM(Table39[[#This Row],[RN Hours Contract (W/ Admin, DON)]], Table39[[#This Row],[LPN Contract Hours (w/ Admin)]], Table39[[#This Row],[CNA/NA/Med Aide Contract Hours]])</f>
        <v>19.522222222222222</v>
      </c>
      <c r="H273" s="4">
        <f>Table39[[#This Row],[Total Contract Hours]]/Table39[[#This Row],[Total Hours Nurse Staffing]]</f>
        <v>0.13339407053107089</v>
      </c>
      <c r="I273" s="3">
        <f>SUM(Table39[[#This Row],[RN Hours]], Table39[[#This Row],[RN Admin Hours]], Table39[[#This Row],[RN DON Hours]])</f>
        <v>40.980555555555554</v>
      </c>
      <c r="J273" s="3">
        <f t="shared" ref="J273:J336" si="15">SUM(M273,P273,S273)</f>
        <v>5.6111111111111107</v>
      </c>
      <c r="K273" s="4">
        <f>Table39[[#This Row],[RN Hours Contract (W/ Admin, DON)]]/Table39[[#This Row],[RN Hours (w/ Admin, DON)]]</f>
        <v>0.13692130414153053</v>
      </c>
      <c r="L273" s="3">
        <v>29.927777777777777</v>
      </c>
      <c r="M273" s="3">
        <v>5.6111111111111107</v>
      </c>
      <c r="N273" s="4">
        <f>Table39[[#This Row],[RN Hours Contract]]/Table39[[#This Row],[RN Hours]]</f>
        <v>0.18748839799517356</v>
      </c>
      <c r="O273" s="3">
        <v>5.7194444444444441</v>
      </c>
      <c r="P273" s="3">
        <v>0</v>
      </c>
      <c r="Q273" s="4">
        <f>Table39[[#This Row],[RN Admin Hours Contract]]/Table39[[#This Row],[RN Admin Hours]]</f>
        <v>0</v>
      </c>
      <c r="R273" s="3">
        <v>5.333333333333333</v>
      </c>
      <c r="S273" s="3">
        <v>0</v>
      </c>
      <c r="T273" s="4">
        <f>Table39[[#This Row],[RN DON Hours Contract]]/Table39[[#This Row],[RN DON Hours]]</f>
        <v>0</v>
      </c>
      <c r="U273" s="3">
        <f>SUM(Table39[[#This Row],[LPN Hours]], Table39[[#This Row],[LPN Admin Hours]])</f>
        <v>10.297222222222222</v>
      </c>
      <c r="V273" s="3">
        <f>Table39[[#This Row],[LPN Hours Contract]]+Table39[[#This Row],[LPN Admin Hours Contract]]</f>
        <v>0</v>
      </c>
      <c r="W273" s="4">
        <f t="shared" ref="W273:W336" si="16">V273/U273</f>
        <v>0</v>
      </c>
      <c r="X273" s="3">
        <v>10.297222222222222</v>
      </c>
      <c r="Y273" s="3">
        <v>0</v>
      </c>
      <c r="Z273" s="4">
        <f>Table39[[#This Row],[LPN Hours Contract]]/Table39[[#This Row],[LPN Hours]]</f>
        <v>0</v>
      </c>
      <c r="AA273" s="3">
        <v>0</v>
      </c>
      <c r="AB273" s="3">
        <v>0</v>
      </c>
      <c r="AC273" s="4">
        <v>0</v>
      </c>
      <c r="AD273" s="3">
        <f>SUM(Table39[[#This Row],[CNA Hours]], Table39[[#This Row],[NA in Training Hours]], Table39[[#This Row],[Med Aide/Tech Hours]])</f>
        <v>95.072222222222223</v>
      </c>
      <c r="AE273" s="3">
        <f>SUM(Table39[[#This Row],[CNA Hours Contract]], Table39[[#This Row],[NA in Training Hours Contract]], Table39[[#This Row],[Med Aide/Tech Hours Contract]])</f>
        <v>13.911111111111111</v>
      </c>
      <c r="AF273" s="4">
        <f>Table39[[#This Row],[CNA/NA/Med Aide Contract Hours]]/Table39[[#This Row],[Total CNA, NA in Training, Med Aide/Tech Hours]]</f>
        <v>0.14632150996318588</v>
      </c>
      <c r="AG273" s="3">
        <v>52.380555555555553</v>
      </c>
      <c r="AH273" s="3">
        <v>13.911111111111111</v>
      </c>
      <c r="AI273" s="4">
        <f>Table39[[#This Row],[CNA Hours Contract]]/Table39[[#This Row],[CNA Hours]]</f>
        <v>0.26557776952855705</v>
      </c>
      <c r="AJ273" s="3">
        <v>0</v>
      </c>
      <c r="AK273" s="3">
        <v>0</v>
      </c>
      <c r="AL273" s="4">
        <v>0</v>
      </c>
      <c r="AM273" s="3">
        <v>42.69166666666667</v>
      </c>
      <c r="AN273" s="3">
        <v>0</v>
      </c>
      <c r="AO273" s="4">
        <f>Table39[[#This Row],[Med Aide/Tech Hours Contract]]/Table39[[#This Row],[Med Aide/Tech Hours]]</f>
        <v>0</v>
      </c>
      <c r="AP273" s="1" t="s">
        <v>271</v>
      </c>
      <c r="AQ273" s="1">
        <v>5</v>
      </c>
    </row>
    <row r="274" spans="1:43" x14ac:dyDescent="0.2">
      <c r="A274" s="1" t="s">
        <v>352</v>
      </c>
      <c r="B274" s="1" t="s">
        <v>624</v>
      </c>
      <c r="C274" s="1" t="s">
        <v>738</v>
      </c>
      <c r="D274" s="1" t="s">
        <v>981</v>
      </c>
      <c r="E274" s="3">
        <v>109.53333333333333</v>
      </c>
      <c r="F274" s="3">
        <f t="shared" si="14"/>
        <v>648.68088888888883</v>
      </c>
      <c r="G274" s="3">
        <f>SUM(Table39[[#This Row],[RN Hours Contract (W/ Admin, DON)]], Table39[[#This Row],[LPN Contract Hours (w/ Admin)]], Table39[[#This Row],[CNA/NA/Med Aide Contract Hours]])</f>
        <v>37.87222222222222</v>
      </c>
      <c r="H274" s="4">
        <f>Table39[[#This Row],[Total Contract Hours]]/Table39[[#This Row],[Total Hours Nurse Staffing]]</f>
        <v>5.8383440719353877E-2</v>
      </c>
      <c r="I274" s="3">
        <f>SUM(Table39[[#This Row],[RN Hours]], Table39[[#This Row],[RN Admin Hours]], Table39[[#This Row],[RN DON Hours]])</f>
        <v>90.153555555555542</v>
      </c>
      <c r="J274" s="3">
        <f t="shared" si="15"/>
        <v>9.6111111111111107</v>
      </c>
      <c r="K274" s="4">
        <f>Table39[[#This Row],[RN Hours Contract (W/ Admin, DON)]]/Table39[[#This Row],[RN Hours (w/ Admin, DON)]]</f>
        <v>0.10660823138792826</v>
      </c>
      <c r="L274" s="3">
        <v>34.024555555555558</v>
      </c>
      <c r="M274" s="3">
        <v>9.6111111111111107</v>
      </c>
      <c r="N274" s="4">
        <f>Table39[[#This Row],[RN Hours Contract]]/Table39[[#This Row],[RN Hours]]</f>
        <v>0.2824757283138648</v>
      </c>
      <c r="O274" s="3">
        <v>45.878999999999984</v>
      </c>
      <c r="P274" s="3">
        <v>0</v>
      </c>
      <c r="Q274" s="4">
        <f>Table39[[#This Row],[RN Admin Hours Contract]]/Table39[[#This Row],[RN Admin Hours]]</f>
        <v>0</v>
      </c>
      <c r="R274" s="3">
        <v>10.25</v>
      </c>
      <c r="S274" s="3">
        <v>0</v>
      </c>
      <c r="T274" s="4">
        <f>Table39[[#This Row],[RN DON Hours Contract]]/Table39[[#This Row],[RN DON Hours]]</f>
        <v>0</v>
      </c>
      <c r="U274" s="3">
        <f>SUM(Table39[[#This Row],[LPN Hours]], Table39[[#This Row],[LPN Admin Hours]])</f>
        <v>109.74233333333333</v>
      </c>
      <c r="V274" s="3">
        <f>Table39[[#This Row],[LPN Hours Contract]]+Table39[[#This Row],[LPN Admin Hours Contract]]</f>
        <v>21.158333333333335</v>
      </c>
      <c r="W274" s="4">
        <f t="shared" si="16"/>
        <v>0.19280010448717755</v>
      </c>
      <c r="X274" s="3">
        <v>109.74233333333333</v>
      </c>
      <c r="Y274" s="3">
        <v>21.158333333333335</v>
      </c>
      <c r="Z274" s="4">
        <f>Table39[[#This Row],[LPN Hours Contract]]/Table39[[#This Row],[LPN Hours]]</f>
        <v>0.19280010448717755</v>
      </c>
      <c r="AA274" s="3">
        <v>0</v>
      </c>
      <c r="AB274" s="3">
        <v>0</v>
      </c>
      <c r="AC274" s="4">
        <v>0</v>
      </c>
      <c r="AD274" s="3">
        <f>SUM(Table39[[#This Row],[CNA Hours]], Table39[[#This Row],[NA in Training Hours]], Table39[[#This Row],[Med Aide/Tech Hours]])</f>
        <v>448.78499999999997</v>
      </c>
      <c r="AE274" s="3">
        <f>SUM(Table39[[#This Row],[CNA Hours Contract]], Table39[[#This Row],[NA in Training Hours Contract]], Table39[[#This Row],[Med Aide/Tech Hours Contract]])</f>
        <v>7.1027777777777779</v>
      </c>
      <c r="AF274" s="4">
        <f>Table39[[#This Row],[CNA/NA/Med Aide Contract Hours]]/Table39[[#This Row],[Total CNA, NA in Training, Med Aide/Tech Hours]]</f>
        <v>1.5826682660467214E-2</v>
      </c>
      <c r="AG274" s="3">
        <v>413.24544444444439</v>
      </c>
      <c r="AH274" s="3">
        <v>7.1027777777777779</v>
      </c>
      <c r="AI274" s="4">
        <f>Table39[[#This Row],[CNA Hours Contract]]/Table39[[#This Row],[CNA Hours]]</f>
        <v>1.7187794501465233E-2</v>
      </c>
      <c r="AJ274" s="3">
        <v>0</v>
      </c>
      <c r="AK274" s="3">
        <v>0</v>
      </c>
      <c r="AL274" s="4">
        <v>0</v>
      </c>
      <c r="AM274" s="3">
        <v>35.539555555555552</v>
      </c>
      <c r="AN274" s="3">
        <v>0</v>
      </c>
      <c r="AO274" s="4">
        <f>Table39[[#This Row],[Med Aide/Tech Hours Contract]]/Table39[[#This Row],[Med Aide/Tech Hours]]</f>
        <v>0</v>
      </c>
      <c r="AP274" s="1" t="s">
        <v>272</v>
      </c>
      <c r="AQ274" s="1">
        <v>5</v>
      </c>
    </row>
    <row r="275" spans="1:43" x14ac:dyDescent="0.2">
      <c r="A275" s="1" t="s">
        <v>352</v>
      </c>
      <c r="B275" s="1" t="s">
        <v>625</v>
      </c>
      <c r="C275" s="1" t="s">
        <v>907</v>
      </c>
      <c r="D275" s="1" t="s">
        <v>1007</v>
      </c>
      <c r="E275" s="3">
        <v>43.744444444444447</v>
      </c>
      <c r="F275" s="3">
        <f t="shared" si="14"/>
        <v>173.85</v>
      </c>
      <c r="G275" s="3">
        <f>SUM(Table39[[#This Row],[RN Hours Contract (W/ Admin, DON)]], Table39[[#This Row],[LPN Contract Hours (w/ Admin)]], Table39[[#This Row],[CNA/NA/Med Aide Contract Hours]])</f>
        <v>0</v>
      </c>
      <c r="H275" s="4">
        <f>Table39[[#This Row],[Total Contract Hours]]/Table39[[#This Row],[Total Hours Nurse Staffing]]</f>
        <v>0</v>
      </c>
      <c r="I275" s="3">
        <f>SUM(Table39[[#This Row],[RN Hours]], Table39[[#This Row],[RN Admin Hours]], Table39[[#This Row],[RN DON Hours]])</f>
        <v>48.750000000000007</v>
      </c>
      <c r="J275" s="3">
        <f t="shared" si="15"/>
        <v>0</v>
      </c>
      <c r="K275" s="4">
        <f>Table39[[#This Row],[RN Hours Contract (W/ Admin, DON)]]/Table39[[#This Row],[RN Hours (w/ Admin, DON)]]</f>
        <v>0</v>
      </c>
      <c r="L275" s="3">
        <v>33.591666666666669</v>
      </c>
      <c r="M275" s="3">
        <v>0</v>
      </c>
      <c r="N275" s="4">
        <f>Table39[[#This Row],[RN Hours Contract]]/Table39[[#This Row],[RN Hours]]</f>
        <v>0</v>
      </c>
      <c r="O275" s="3">
        <v>9.844444444444445</v>
      </c>
      <c r="P275" s="3">
        <v>0</v>
      </c>
      <c r="Q275" s="4">
        <f>Table39[[#This Row],[RN Admin Hours Contract]]/Table39[[#This Row],[RN Admin Hours]]</f>
        <v>0</v>
      </c>
      <c r="R275" s="3">
        <v>5.3138888888888891</v>
      </c>
      <c r="S275" s="3">
        <v>0</v>
      </c>
      <c r="T275" s="4">
        <f>Table39[[#This Row],[RN DON Hours Contract]]/Table39[[#This Row],[RN DON Hours]]</f>
        <v>0</v>
      </c>
      <c r="U275" s="3">
        <f>SUM(Table39[[#This Row],[LPN Hours]], Table39[[#This Row],[LPN Admin Hours]])</f>
        <v>18.56111111111111</v>
      </c>
      <c r="V275" s="3">
        <f>Table39[[#This Row],[LPN Hours Contract]]+Table39[[#This Row],[LPN Admin Hours Contract]]</f>
        <v>0</v>
      </c>
      <c r="W275" s="4">
        <f t="shared" si="16"/>
        <v>0</v>
      </c>
      <c r="X275" s="3">
        <v>18.56111111111111</v>
      </c>
      <c r="Y275" s="3">
        <v>0</v>
      </c>
      <c r="Z275" s="4">
        <f>Table39[[#This Row],[LPN Hours Contract]]/Table39[[#This Row],[LPN Hours]]</f>
        <v>0</v>
      </c>
      <c r="AA275" s="3">
        <v>0</v>
      </c>
      <c r="AB275" s="3">
        <v>0</v>
      </c>
      <c r="AC275" s="4">
        <v>0</v>
      </c>
      <c r="AD275" s="3">
        <f>SUM(Table39[[#This Row],[CNA Hours]], Table39[[#This Row],[NA in Training Hours]], Table39[[#This Row],[Med Aide/Tech Hours]])</f>
        <v>106.53888888888888</v>
      </c>
      <c r="AE275" s="3">
        <f>SUM(Table39[[#This Row],[CNA Hours Contract]], Table39[[#This Row],[NA in Training Hours Contract]], Table39[[#This Row],[Med Aide/Tech Hours Contract]])</f>
        <v>0</v>
      </c>
      <c r="AF275" s="4">
        <f>Table39[[#This Row],[CNA/NA/Med Aide Contract Hours]]/Table39[[#This Row],[Total CNA, NA in Training, Med Aide/Tech Hours]]</f>
        <v>0</v>
      </c>
      <c r="AG275" s="3">
        <v>104.42222222222222</v>
      </c>
      <c r="AH275" s="3">
        <v>0</v>
      </c>
      <c r="AI275" s="4">
        <f>Table39[[#This Row],[CNA Hours Contract]]/Table39[[#This Row],[CNA Hours]]</f>
        <v>0</v>
      </c>
      <c r="AJ275" s="3">
        <v>0</v>
      </c>
      <c r="AK275" s="3">
        <v>0</v>
      </c>
      <c r="AL275" s="4">
        <v>0</v>
      </c>
      <c r="AM275" s="3">
        <v>2.1166666666666667</v>
      </c>
      <c r="AN275" s="3">
        <v>0</v>
      </c>
      <c r="AO275" s="4">
        <f>Table39[[#This Row],[Med Aide/Tech Hours Contract]]/Table39[[#This Row],[Med Aide/Tech Hours]]</f>
        <v>0</v>
      </c>
      <c r="AP275" s="1" t="s">
        <v>273</v>
      </c>
      <c r="AQ275" s="1">
        <v>5</v>
      </c>
    </row>
    <row r="276" spans="1:43" x14ac:dyDescent="0.2">
      <c r="A276" s="1" t="s">
        <v>352</v>
      </c>
      <c r="B276" s="1" t="s">
        <v>626</v>
      </c>
      <c r="C276" s="1" t="s">
        <v>745</v>
      </c>
      <c r="D276" s="1" t="s">
        <v>973</v>
      </c>
      <c r="E276" s="3">
        <v>21.377777777777776</v>
      </c>
      <c r="F276" s="3">
        <f t="shared" si="14"/>
        <v>182.32299999999998</v>
      </c>
      <c r="G276" s="3">
        <f>SUM(Table39[[#This Row],[RN Hours Contract (W/ Admin, DON)]], Table39[[#This Row],[LPN Contract Hours (w/ Admin)]], Table39[[#This Row],[CNA/NA/Med Aide Contract Hours]])</f>
        <v>1.1694444444444445</v>
      </c>
      <c r="H276" s="4">
        <f>Table39[[#This Row],[Total Contract Hours]]/Table39[[#This Row],[Total Hours Nurse Staffing]]</f>
        <v>6.4141355969594875E-3</v>
      </c>
      <c r="I276" s="3">
        <f>SUM(Table39[[#This Row],[RN Hours]], Table39[[#This Row],[RN Admin Hours]], Table39[[#This Row],[RN DON Hours]])</f>
        <v>78.534111111111102</v>
      </c>
      <c r="J276" s="3">
        <f t="shared" si="15"/>
        <v>0</v>
      </c>
      <c r="K276" s="4">
        <f>Table39[[#This Row],[RN Hours Contract (W/ Admin, DON)]]/Table39[[#This Row],[RN Hours (w/ Admin, DON)]]</f>
        <v>0</v>
      </c>
      <c r="L276" s="3">
        <v>68.072999999999993</v>
      </c>
      <c r="M276" s="3">
        <v>0</v>
      </c>
      <c r="N276" s="4">
        <f>Table39[[#This Row],[RN Hours Contract]]/Table39[[#This Row],[RN Hours]]</f>
        <v>0</v>
      </c>
      <c r="O276" s="3">
        <v>5.2166666666666668</v>
      </c>
      <c r="P276" s="3">
        <v>0</v>
      </c>
      <c r="Q276" s="4">
        <f>Table39[[#This Row],[RN Admin Hours Contract]]/Table39[[#This Row],[RN Admin Hours]]</f>
        <v>0</v>
      </c>
      <c r="R276" s="3">
        <v>5.2444444444444445</v>
      </c>
      <c r="S276" s="3">
        <v>0</v>
      </c>
      <c r="T276" s="4">
        <f>Table39[[#This Row],[RN DON Hours Contract]]/Table39[[#This Row],[RN DON Hours]]</f>
        <v>0</v>
      </c>
      <c r="U276" s="3">
        <f>SUM(Table39[[#This Row],[LPN Hours]], Table39[[#This Row],[LPN Admin Hours]])</f>
        <v>16.041666666666668</v>
      </c>
      <c r="V276" s="3">
        <f>Table39[[#This Row],[LPN Hours Contract]]+Table39[[#This Row],[LPN Admin Hours Contract]]</f>
        <v>0</v>
      </c>
      <c r="W276" s="4">
        <f t="shared" si="16"/>
        <v>0</v>
      </c>
      <c r="X276" s="3">
        <v>16.041666666666668</v>
      </c>
      <c r="Y276" s="3">
        <v>0</v>
      </c>
      <c r="Z276" s="4">
        <f>Table39[[#This Row],[LPN Hours Contract]]/Table39[[#This Row],[LPN Hours]]</f>
        <v>0</v>
      </c>
      <c r="AA276" s="3">
        <v>0</v>
      </c>
      <c r="AB276" s="3">
        <v>0</v>
      </c>
      <c r="AC276" s="4">
        <v>0</v>
      </c>
      <c r="AD276" s="3">
        <f>SUM(Table39[[#This Row],[CNA Hours]], Table39[[#This Row],[NA in Training Hours]], Table39[[#This Row],[Med Aide/Tech Hours]])</f>
        <v>87.74722222222222</v>
      </c>
      <c r="AE276" s="3">
        <f>SUM(Table39[[#This Row],[CNA Hours Contract]], Table39[[#This Row],[NA in Training Hours Contract]], Table39[[#This Row],[Med Aide/Tech Hours Contract]])</f>
        <v>1.1694444444444445</v>
      </c>
      <c r="AF276" s="4">
        <f>Table39[[#This Row],[CNA/NA/Med Aide Contract Hours]]/Table39[[#This Row],[Total CNA, NA in Training, Med Aide/Tech Hours]]</f>
        <v>1.3327424103327108E-2</v>
      </c>
      <c r="AG276" s="3">
        <v>87.338888888888889</v>
      </c>
      <c r="AH276" s="3">
        <v>1.1694444444444445</v>
      </c>
      <c r="AI276" s="4">
        <f>Table39[[#This Row],[CNA Hours Contract]]/Table39[[#This Row],[CNA Hours]]</f>
        <v>1.3389733477514154E-2</v>
      </c>
      <c r="AJ276" s="3">
        <v>0.40833333333333333</v>
      </c>
      <c r="AK276" s="3">
        <v>0</v>
      </c>
      <c r="AL276" s="4">
        <f>Table39[[#This Row],[NA in Training Hours Contract]]/Table39[[#This Row],[NA in Training Hours]]</f>
        <v>0</v>
      </c>
      <c r="AM276" s="3">
        <v>0</v>
      </c>
      <c r="AN276" s="3">
        <v>0</v>
      </c>
      <c r="AO276" s="4">
        <v>0</v>
      </c>
      <c r="AP276" s="1" t="s">
        <v>274</v>
      </c>
      <c r="AQ276" s="1">
        <v>5</v>
      </c>
    </row>
    <row r="277" spans="1:43" x14ac:dyDescent="0.2">
      <c r="A277" s="1" t="s">
        <v>352</v>
      </c>
      <c r="B277" s="1" t="s">
        <v>627</v>
      </c>
      <c r="C277" s="1" t="s">
        <v>908</v>
      </c>
      <c r="D277" s="1" t="s">
        <v>974</v>
      </c>
      <c r="E277" s="3">
        <v>22.844444444444445</v>
      </c>
      <c r="F277" s="3">
        <f t="shared" si="14"/>
        <v>134.66755555555557</v>
      </c>
      <c r="G277" s="3">
        <f>SUM(Table39[[#This Row],[RN Hours Contract (W/ Admin, DON)]], Table39[[#This Row],[LPN Contract Hours (w/ Admin)]], Table39[[#This Row],[CNA/NA/Med Aide Contract Hours]])</f>
        <v>0</v>
      </c>
      <c r="H277" s="4">
        <f>Table39[[#This Row],[Total Contract Hours]]/Table39[[#This Row],[Total Hours Nurse Staffing]]</f>
        <v>0</v>
      </c>
      <c r="I277" s="3">
        <f>SUM(Table39[[#This Row],[RN Hours]], Table39[[#This Row],[RN Admin Hours]], Table39[[#This Row],[RN DON Hours]])</f>
        <v>23.580555555555556</v>
      </c>
      <c r="J277" s="3">
        <f t="shared" si="15"/>
        <v>0</v>
      </c>
      <c r="K277" s="4">
        <f>Table39[[#This Row],[RN Hours Contract (W/ Admin, DON)]]/Table39[[#This Row],[RN Hours (w/ Admin, DON)]]</f>
        <v>0</v>
      </c>
      <c r="L277" s="3">
        <v>17.322222222222223</v>
      </c>
      <c r="M277" s="3">
        <v>0</v>
      </c>
      <c r="N277" s="4">
        <f>Table39[[#This Row],[RN Hours Contract]]/Table39[[#This Row],[RN Hours]]</f>
        <v>0</v>
      </c>
      <c r="O277" s="3">
        <v>0</v>
      </c>
      <c r="P277" s="3">
        <v>0</v>
      </c>
      <c r="Q277" s="4">
        <v>0</v>
      </c>
      <c r="R277" s="3">
        <v>6.2583333333333337</v>
      </c>
      <c r="S277" s="3">
        <v>0</v>
      </c>
      <c r="T277" s="4">
        <f>Table39[[#This Row],[RN DON Hours Contract]]/Table39[[#This Row],[RN DON Hours]]</f>
        <v>0</v>
      </c>
      <c r="U277" s="3">
        <f>SUM(Table39[[#This Row],[LPN Hours]], Table39[[#This Row],[LPN Admin Hours]])</f>
        <v>37.467555555555556</v>
      </c>
      <c r="V277" s="3">
        <f>Table39[[#This Row],[LPN Hours Contract]]+Table39[[#This Row],[LPN Admin Hours Contract]]</f>
        <v>0</v>
      </c>
      <c r="W277" s="4">
        <f t="shared" si="16"/>
        <v>0</v>
      </c>
      <c r="X277" s="3">
        <v>36.978666666666669</v>
      </c>
      <c r="Y277" s="3">
        <v>0</v>
      </c>
      <c r="Z277" s="4">
        <f>Table39[[#This Row],[LPN Hours Contract]]/Table39[[#This Row],[LPN Hours]]</f>
        <v>0</v>
      </c>
      <c r="AA277" s="3">
        <v>0.48888888888888887</v>
      </c>
      <c r="AB277" s="3">
        <v>0</v>
      </c>
      <c r="AC277" s="4">
        <f>Table39[[#This Row],[LPN Admin Hours Contract]]/Table39[[#This Row],[LPN Admin Hours]]</f>
        <v>0</v>
      </c>
      <c r="AD277" s="3">
        <f>SUM(Table39[[#This Row],[CNA Hours]], Table39[[#This Row],[NA in Training Hours]], Table39[[#This Row],[Med Aide/Tech Hours]])</f>
        <v>73.61944444444444</v>
      </c>
      <c r="AE277" s="3">
        <f>SUM(Table39[[#This Row],[CNA Hours Contract]], Table39[[#This Row],[NA in Training Hours Contract]], Table39[[#This Row],[Med Aide/Tech Hours Contract]])</f>
        <v>0</v>
      </c>
      <c r="AF277" s="4">
        <f>Table39[[#This Row],[CNA/NA/Med Aide Contract Hours]]/Table39[[#This Row],[Total CNA, NA in Training, Med Aide/Tech Hours]]</f>
        <v>0</v>
      </c>
      <c r="AG277" s="3">
        <v>68.069444444444443</v>
      </c>
      <c r="AH277" s="3">
        <v>0</v>
      </c>
      <c r="AI277" s="4">
        <f>Table39[[#This Row],[CNA Hours Contract]]/Table39[[#This Row],[CNA Hours]]</f>
        <v>0</v>
      </c>
      <c r="AJ277" s="3">
        <v>0</v>
      </c>
      <c r="AK277" s="3">
        <v>0</v>
      </c>
      <c r="AL277" s="4">
        <v>0</v>
      </c>
      <c r="AM277" s="3">
        <v>5.55</v>
      </c>
      <c r="AN277" s="3">
        <v>0</v>
      </c>
      <c r="AO277" s="4">
        <f>Table39[[#This Row],[Med Aide/Tech Hours Contract]]/Table39[[#This Row],[Med Aide/Tech Hours]]</f>
        <v>0</v>
      </c>
      <c r="AP277" s="1" t="s">
        <v>275</v>
      </c>
      <c r="AQ277" s="1">
        <v>5</v>
      </c>
    </row>
    <row r="278" spans="1:43" x14ac:dyDescent="0.2">
      <c r="A278" s="1" t="s">
        <v>352</v>
      </c>
      <c r="B278" s="1" t="s">
        <v>628</v>
      </c>
      <c r="C278" s="1" t="s">
        <v>909</v>
      </c>
      <c r="D278" s="1" t="s">
        <v>1015</v>
      </c>
      <c r="E278" s="3">
        <v>26.422222222222221</v>
      </c>
      <c r="F278" s="3">
        <f t="shared" si="14"/>
        <v>106.348</v>
      </c>
      <c r="G278" s="3">
        <f>SUM(Table39[[#This Row],[RN Hours Contract (W/ Admin, DON)]], Table39[[#This Row],[LPN Contract Hours (w/ Admin)]], Table39[[#This Row],[CNA/NA/Med Aide Contract Hours]])</f>
        <v>0.22166666666666668</v>
      </c>
      <c r="H278" s="4">
        <f>Table39[[#This Row],[Total Contract Hours]]/Table39[[#This Row],[Total Hours Nurse Staffing]]</f>
        <v>2.0843520016047942E-3</v>
      </c>
      <c r="I278" s="3">
        <f>SUM(Table39[[#This Row],[RN Hours]], Table39[[#This Row],[RN Admin Hours]], Table39[[#This Row],[RN DON Hours]])</f>
        <v>16.86</v>
      </c>
      <c r="J278" s="3">
        <f t="shared" si="15"/>
        <v>0</v>
      </c>
      <c r="K278" s="4">
        <f>Table39[[#This Row],[RN Hours Contract (W/ Admin, DON)]]/Table39[[#This Row],[RN Hours (w/ Admin, DON)]]</f>
        <v>0</v>
      </c>
      <c r="L278" s="3">
        <v>11.74888888888889</v>
      </c>
      <c r="M278" s="3">
        <v>0</v>
      </c>
      <c r="N278" s="4">
        <f>Table39[[#This Row],[RN Hours Contract]]/Table39[[#This Row],[RN Hours]]</f>
        <v>0</v>
      </c>
      <c r="O278" s="3">
        <v>0</v>
      </c>
      <c r="P278" s="3">
        <v>0</v>
      </c>
      <c r="Q278" s="4">
        <v>0</v>
      </c>
      <c r="R278" s="3">
        <v>5.1111111111111107</v>
      </c>
      <c r="S278" s="3">
        <v>0</v>
      </c>
      <c r="T278" s="4">
        <f>Table39[[#This Row],[RN DON Hours Contract]]/Table39[[#This Row],[RN DON Hours]]</f>
        <v>0</v>
      </c>
      <c r="U278" s="3">
        <f>SUM(Table39[[#This Row],[LPN Hours]], Table39[[#This Row],[LPN Admin Hours]])</f>
        <v>23.686222222222224</v>
      </c>
      <c r="V278" s="3">
        <f>Table39[[#This Row],[LPN Hours Contract]]+Table39[[#This Row],[LPN Admin Hours Contract]]</f>
        <v>8.8888888888888892E-2</v>
      </c>
      <c r="W278" s="4">
        <f t="shared" si="16"/>
        <v>3.7527676661537885E-3</v>
      </c>
      <c r="X278" s="3">
        <v>23.686222222222224</v>
      </c>
      <c r="Y278" s="3">
        <v>8.8888888888888892E-2</v>
      </c>
      <c r="Z278" s="4">
        <f>Table39[[#This Row],[LPN Hours Contract]]/Table39[[#This Row],[LPN Hours]]</f>
        <v>3.7527676661537885E-3</v>
      </c>
      <c r="AA278" s="3">
        <v>0</v>
      </c>
      <c r="AB278" s="3">
        <v>0</v>
      </c>
      <c r="AC278" s="4">
        <v>0</v>
      </c>
      <c r="AD278" s="3">
        <f>SUM(Table39[[#This Row],[CNA Hours]], Table39[[#This Row],[NA in Training Hours]], Table39[[#This Row],[Med Aide/Tech Hours]])</f>
        <v>65.801777777777772</v>
      </c>
      <c r="AE278" s="3">
        <f>SUM(Table39[[#This Row],[CNA Hours Contract]], Table39[[#This Row],[NA in Training Hours Contract]], Table39[[#This Row],[Med Aide/Tech Hours Contract]])</f>
        <v>0.13277777777777777</v>
      </c>
      <c r="AF278" s="4">
        <f>Table39[[#This Row],[CNA/NA/Med Aide Contract Hours]]/Table39[[#This Row],[Total CNA, NA in Training, Med Aide/Tech Hours]]</f>
        <v>2.0178448403960717E-3</v>
      </c>
      <c r="AG278" s="3">
        <v>60.166555555555554</v>
      </c>
      <c r="AH278" s="3">
        <v>0.13277777777777777</v>
      </c>
      <c r="AI278" s="4">
        <f>Table39[[#This Row],[CNA Hours Contract]]/Table39[[#This Row],[CNA Hours]]</f>
        <v>2.2068369470673076E-3</v>
      </c>
      <c r="AJ278" s="3">
        <v>0</v>
      </c>
      <c r="AK278" s="3">
        <v>0</v>
      </c>
      <c r="AL278" s="4">
        <v>0</v>
      </c>
      <c r="AM278" s="3">
        <v>5.6352222222222199</v>
      </c>
      <c r="AN278" s="3">
        <v>0</v>
      </c>
      <c r="AO278" s="4">
        <f>Table39[[#This Row],[Med Aide/Tech Hours Contract]]/Table39[[#This Row],[Med Aide/Tech Hours]]</f>
        <v>0</v>
      </c>
      <c r="AP278" s="1" t="s">
        <v>276</v>
      </c>
      <c r="AQ278" s="1">
        <v>5</v>
      </c>
    </row>
    <row r="279" spans="1:43" x14ac:dyDescent="0.2">
      <c r="A279" s="1" t="s">
        <v>352</v>
      </c>
      <c r="B279" s="1" t="s">
        <v>629</v>
      </c>
      <c r="C279" s="1" t="s">
        <v>910</v>
      </c>
      <c r="D279" s="1" t="s">
        <v>951</v>
      </c>
      <c r="E279" s="3">
        <v>27.577777777777779</v>
      </c>
      <c r="F279" s="3">
        <f t="shared" si="14"/>
        <v>129.13333333333335</v>
      </c>
      <c r="G279" s="3">
        <f>SUM(Table39[[#This Row],[RN Hours Contract (W/ Admin, DON)]], Table39[[#This Row],[LPN Contract Hours (w/ Admin)]], Table39[[#This Row],[CNA/NA/Med Aide Contract Hours]])</f>
        <v>30.556444444444445</v>
      </c>
      <c r="H279" s="4">
        <f>Table39[[#This Row],[Total Contract Hours]]/Table39[[#This Row],[Total Hours Nurse Staffing]]</f>
        <v>0.23662708655997244</v>
      </c>
      <c r="I279" s="3">
        <f>SUM(Table39[[#This Row],[RN Hours]], Table39[[#This Row],[RN Admin Hours]], Table39[[#This Row],[RN DON Hours]])</f>
        <v>28.1</v>
      </c>
      <c r="J279" s="3">
        <f t="shared" si="15"/>
        <v>3.0842222222222229</v>
      </c>
      <c r="K279" s="4">
        <f>Table39[[#This Row],[RN Hours Contract (W/ Admin, DON)]]/Table39[[#This Row],[RN Hours (w/ Admin, DON)]]</f>
        <v>0.10975879794385134</v>
      </c>
      <c r="L279" s="3">
        <v>18.266444444444446</v>
      </c>
      <c r="M279" s="3">
        <v>3.0842222222222229</v>
      </c>
      <c r="N279" s="4">
        <f>Table39[[#This Row],[RN Hours Contract]]/Table39[[#This Row],[RN Hours]]</f>
        <v>0.16884633633012569</v>
      </c>
      <c r="O279" s="3">
        <v>4.976</v>
      </c>
      <c r="P279" s="3">
        <v>0</v>
      </c>
      <c r="Q279" s="4">
        <f>Table39[[#This Row],[RN Admin Hours Contract]]/Table39[[#This Row],[RN Admin Hours]]</f>
        <v>0</v>
      </c>
      <c r="R279" s="3">
        <v>4.857555555555555</v>
      </c>
      <c r="S279" s="3">
        <v>0</v>
      </c>
      <c r="T279" s="4">
        <f>Table39[[#This Row],[RN DON Hours Contract]]/Table39[[#This Row],[RN DON Hours]]</f>
        <v>0</v>
      </c>
      <c r="U279" s="3">
        <f>SUM(Table39[[#This Row],[LPN Hours]], Table39[[#This Row],[LPN Admin Hours]])</f>
        <v>24.25</v>
      </c>
      <c r="V279" s="3">
        <f>Table39[[#This Row],[LPN Hours Contract]]+Table39[[#This Row],[LPN Admin Hours Contract]]</f>
        <v>0</v>
      </c>
      <c r="W279" s="4">
        <f t="shared" si="16"/>
        <v>0</v>
      </c>
      <c r="X279" s="3">
        <v>24.25</v>
      </c>
      <c r="Y279" s="3">
        <v>0</v>
      </c>
      <c r="Z279" s="4">
        <f>Table39[[#This Row],[LPN Hours Contract]]/Table39[[#This Row],[LPN Hours]]</f>
        <v>0</v>
      </c>
      <c r="AA279" s="3">
        <v>0</v>
      </c>
      <c r="AB279" s="3">
        <v>0</v>
      </c>
      <c r="AC279" s="4">
        <v>0</v>
      </c>
      <c r="AD279" s="3">
        <f>SUM(Table39[[#This Row],[CNA Hours]], Table39[[#This Row],[NA in Training Hours]], Table39[[#This Row],[Med Aide/Tech Hours]])</f>
        <v>76.783333333333346</v>
      </c>
      <c r="AE279" s="3">
        <f>SUM(Table39[[#This Row],[CNA Hours Contract]], Table39[[#This Row],[NA in Training Hours Contract]], Table39[[#This Row],[Med Aide/Tech Hours Contract]])</f>
        <v>27.472222222222221</v>
      </c>
      <c r="AF279" s="4">
        <f>Table39[[#This Row],[CNA/NA/Med Aide Contract Hours]]/Table39[[#This Row],[Total CNA, NA in Training, Med Aide/Tech Hours]]</f>
        <v>0.35778887200636705</v>
      </c>
      <c r="AG279" s="3">
        <v>70.25833333333334</v>
      </c>
      <c r="AH279" s="3">
        <v>27.472222222222221</v>
      </c>
      <c r="AI279" s="4">
        <f>Table39[[#This Row],[CNA Hours Contract]]/Table39[[#This Row],[CNA Hours]]</f>
        <v>0.39101727750761073</v>
      </c>
      <c r="AJ279" s="3">
        <v>0</v>
      </c>
      <c r="AK279" s="3">
        <v>0</v>
      </c>
      <c r="AL279" s="4">
        <v>0</v>
      </c>
      <c r="AM279" s="3">
        <v>6.5250000000000004</v>
      </c>
      <c r="AN279" s="3">
        <v>0</v>
      </c>
      <c r="AO279" s="4">
        <f>Table39[[#This Row],[Med Aide/Tech Hours Contract]]/Table39[[#This Row],[Med Aide/Tech Hours]]</f>
        <v>0</v>
      </c>
      <c r="AP279" s="1" t="s">
        <v>277</v>
      </c>
      <c r="AQ279" s="1">
        <v>5</v>
      </c>
    </row>
    <row r="280" spans="1:43" x14ac:dyDescent="0.2">
      <c r="A280" s="1" t="s">
        <v>352</v>
      </c>
      <c r="B280" s="1" t="s">
        <v>630</v>
      </c>
      <c r="C280" s="1" t="s">
        <v>911</v>
      </c>
      <c r="D280" s="1" t="s">
        <v>1002</v>
      </c>
      <c r="E280" s="3">
        <v>48.211111111111109</v>
      </c>
      <c r="F280" s="3">
        <f t="shared" si="14"/>
        <v>167.33055555555552</v>
      </c>
      <c r="G280" s="3">
        <f>SUM(Table39[[#This Row],[RN Hours Contract (W/ Admin, DON)]], Table39[[#This Row],[LPN Contract Hours (w/ Admin)]], Table39[[#This Row],[CNA/NA/Med Aide Contract Hours]])</f>
        <v>0</v>
      </c>
      <c r="H280" s="4">
        <f>Table39[[#This Row],[Total Contract Hours]]/Table39[[#This Row],[Total Hours Nurse Staffing]]</f>
        <v>0</v>
      </c>
      <c r="I280" s="3">
        <f>SUM(Table39[[#This Row],[RN Hours]], Table39[[#This Row],[RN Admin Hours]], Table39[[#This Row],[RN DON Hours]])</f>
        <v>26.949999999999996</v>
      </c>
      <c r="J280" s="3">
        <f t="shared" si="15"/>
        <v>0</v>
      </c>
      <c r="K280" s="4">
        <f>Table39[[#This Row],[RN Hours Contract (W/ Admin, DON)]]/Table39[[#This Row],[RN Hours (w/ Admin, DON)]]</f>
        <v>0</v>
      </c>
      <c r="L280" s="3">
        <v>16.016666666666666</v>
      </c>
      <c r="M280" s="3">
        <v>0</v>
      </c>
      <c r="N280" s="4">
        <f>Table39[[#This Row],[RN Hours Contract]]/Table39[[#This Row],[RN Hours]]</f>
        <v>0</v>
      </c>
      <c r="O280" s="3">
        <v>5.333333333333333</v>
      </c>
      <c r="P280" s="3">
        <v>0</v>
      </c>
      <c r="Q280" s="4">
        <f>Table39[[#This Row],[RN Admin Hours Contract]]/Table39[[#This Row],[RN Admin Hours]]</f>
        <v>0</v>
      </c>
      <c r="R280" s="3">
        <v>5.6</v>
      </c>
      <c r="S280" s="3">
        <v>0</v>
      </c>
      <c r="T280" s="4">
        <f>Table39[[#This Row],[RN DON Hours Contract]]/Table39[[#This Row],[RN DON Hours]]</f>
        <v>0</v>
      </c>
      <c r="U280" s="3">
        <f>SUM(Table39[[#This Row],[LPN Hours]], Table39[[#This Row],[LPN Admin Hours]])</f>
        <v>21.594444444444445</v>
      </c>
      <c r="V280" s="3">
        <f>Table39[[#This Row],[LPN Hours Contract]]+Table39[[#This Row],[LPN Admin Hours Contract]]</f>
        <v>0</v>
      </c>
      <c r="W280" s="4">
        <f t="shared" si="16"/>
        <v>0</v>
      </c>
      <c r="X280" s="3">
        <v>21.594444444444445</v>
      </c>
      <c r="Y280" s="3">
        <v>0</v>
      </c>
      <c r="Z280" s="4">
        <f>Table39[[#This Row],[LPN Hours Contract]]/Table39[[#This Row],[LPN Hours]]</f>
        <v>0</v>
      </c>
      <c r="AA280" s="3">
        <v>0</v>
      </c>
      <c r="AB280" s="3">
        <v>0</v>
      </c>
      <c r="AC280" s="4">
        <v>0</v>
      </c>
      <c r="AD280" s="3">
        <f>SUM(Table39[[#This Row],[CNA Hours]], Table39[[#This Row],[NA in Training Hours]], Table39[[#This Row],[Med Aide/Tech Hours]])</f>
        <v>118.7861111111111</v>
      </c>
      <c r="AE280" s="3">
        <f>SUM(Table39[[#This Row],[CNA Hours Contract]], Table39[[#This Row],[NA in Training Hours Contract]], Table39[[#This Row],[Med Aide/Tech Hours Contract]])</f>
        <v>0</v>
      </c>
      <c r="AF280" s="4">
        <f>Table39[[#This Row],[CNA/NA/Med Aide Contract Hours]]/Table39[[#This Row],[Total CNA, NA in Training, Med Aide/Tech Hours]]</f>
        <v>0</v>
      </c>
      <c r="AG280" s="3">
        <v>98.955555555555549</v>
      </c>
      <c r="AH280" s="3">
        <v>0</v>
      </c>
      <c r="AI280" s="4">
        <f>Table39[[#This Row],[CNA Hours Contract]]/Table39[[#This Row],[CNA Hours]]</f>
        <v>0</v>
      </c>
      <c r="AJ280" s="3">
        <v>0</v>
      </c>
      <c r="AK280" s="3">
        <v>0</v>
      </c>
      <c r="AL280" s="4">
        <v>0</v>
      </c>
      <c r="AM280" s="3">
        <v>19.830555555555556</v>
      </c>
      <c r="AN280" s="3">
        <v>0</v>
      </c>
      <c r="AO280" s="4">
        <f>Table39[[#This Row],[Med Aide/Tech Hours Contract]]/Table39[[#This Row],[Med Aide/Tech Hours]]</f>
        <v>0</v>
      </c>
      <c r="AP280" s="1" t="s">
        <v>278</v>
      </c>
      <c r="AQ280" s="1">
        <v>5</v>
      </c>
    </row>
    <row r="281" spans="1:43" x14ac:dyDescent="0.2">
      <c r="A281" s="1" t="s">
        <v>352</v>
      </c>
      <c r="B281" s="1" t="s">
        <v>631</v>
      </c>
      <c r="C281" s="1" t="s">
        <v>744</v>
      </c>
      <c r="D281" s="1" t="s">
        <v>975</v>
      </c>
      <c r="E281" s="3">
        <v>63.177777777777777</v>
      </c>
      <c r="F281" s="3">
        <f t="shared" si="14"/>
        <v>198.21044444444448</v>
      </c>
      <c r="G281" s="3">
        <f>SUM(Table39[[#This Row],[RN Hours Contract (W/ Admin, DON)]], Table39[[#This Row],[LPN Contract Hours (w/ Admin)]], Table39[[#This Row],[CNA/NA/Med Aide Contract Hours]])</f>
        <v>2.5055555555555555</v>
      </c>
      <c r="H281" s="4">
        <f>Table39[[#This Row],[Total Contract Hours]]/Table39[[#This Row],[Total Hours Nurse Staffing]]</f>
        <v>1.2640885613158627E-2</v>
      </c>
      <c r="I281" s="3">
        <f>SUM(Table39[[#This Row],[RN Hours]], Table39[[#This Row],[RN Admin Hours]], Table39[[#This Row],[RN DON Hours]])</f>
        <v>34.028888888888886</v>
      </c>
      <c r="J281" s="3">
        <f t="shared" si="15"/>
        <v>0</v>
      </c>
      <c r="K281" s="4">
        <f>Table39[[#This Row],[RN Hours Contract (W/ Admin, DON)]]/Table39[[#This Row],[RN Hours (w/ Admin, DON)]]</f>
        <v>0</v>
      </c>
      <c r="L281" s="3">
        <v>24.084444444444443</v>
      </c>
      <c r="M281" s="3">
        <v>0</v>
      </c>
      <c r="N281" s="4">
        <f>Table39[[#This Row],[RN Hours Contract]]/Table39[[#This Row],[RN Hours]]</f>
        <v>0</v>
      </c>
      <c r="O281" s="3">
        <v>5.6722222222222225</v>
      </c>
      <c r="P281" s="3">
        <v>0</v>
      </c>
      <c r="Q281" s="4">
        <f>Table39[[#This Row],[RN Admin Hours Contract]]/Table39[[#This Row],[RN Admin Hours]]</f>
        <v>0</v>
      </c>
      <c r="R281" s="3">
        <v>4.2722222222222221</v>
      </c>
      <c r="S281" s="3">
        <v>0</v>
      </c>
      <c r="T281" s="4">
        <f>Table39[[#This Row],[RN DON Hours Contract]]/Table39[[#This Row],[RN DON Hours]]</f>
        <v>0</v>
      </c>
      <c r="U281" s="3">
        <f>SUM(Table39[[#This Row],[LPN Hours]], Table39[[#This Row],[LPN Admin Hours]])</f>
        <v>60.603333333333339</v>
      </c>
      <c r="V281" s="3">
        <f>Table39[[#This Row],[LPN Hours Contract]]+Table39[[#This Row],[LPN Admin Hours Contract]]</f>
        <v>0</v>
      </c>
      <c r="W281" s="4">
        <f t="shared" si="16"/>
        <v>0</v>
      </c>
      <c r="X281" s="3">
        <v>59.403333333333336</v>
      </c>
      <c r="Y281" s="3">
        <v>0</v>
      </c>
      <c r="Z281" s="4">
        <f>Table39[[#This Row],[LPN Hours Contract]]/Table39[[#This Row],[LPN Hours]]</f>
        <v>0</v>
      </c>
      <c r="AA281" s="3">
        <v>1.2</v>
      </c>
      <c r="AB281" s="3">
        <v>0</v>
      </c>
      <c r="AC281" s="4">
        <f>Table39[[#This Row],[LPN Admin Hours Contract]]/Table39[[#This Row],[LPN Admin Hours]]</f>
        <v>0</v>
      </c>
      <c r="AD281" s="3">
        <f>SUM(Table39[[#This Row],[CNA Hours]], Table39[[#This Row],[NA in Training Hours]], Table39[[#This Row],[Med Aide/Tech Hours]])</f>
        <v>103.57822222222224</v>
      </c>
      <c r="AE281" s="3">
        <f>SUM(Table39[[#This Row],[CNA Hours Contract]], Table39[[#This Row],[NA in Training Hours Contract]], Table39[[#This Row],[Med Aide/Tech Hours Contract]])</f>
        <v>2.5055555555555555</v>
      </c>
      <c r="AF281" s="4">
        <f>Table39[[#This Row],[CNA/NA/Med Aide Contract Hours]]/Table39[[#This Row],[Total CNA, NA in Training, Med Aide/Tech Hours]]</f>
        <v>2.4189984166555815E-2</v>
      </c>
      <c r="AG281" s="3">
        <v>101.80133333333335</v>
      </c>
      <c r="AH281" s="3">
        <v>2.5055555555555555</v>
      </c>
      <c r="AI281" s="4">
        <f>Table39[[#This Row],[CNA Hours Contract]]/Table39[[#This Row],[CNA Hours]]</f>
        <v>2.4612207654996877E-2</v>
      </c>
      <c r="AJ281" s="3">
        <v>0</v>
      </c>
      <c r="AK281" s="3">
        <v>0</v>
      </c>
      <c r="AL281" s="4">
        <v>0</v>
      </c>
      <c r="AM281" s="3">
        <v>1.776888888888889</v>
      </c>
      <c r="AN281" s="3">
        <v>0</v>
      </c>
      <c r="AO281" s="4">
        <f>Table39[[#This Row],[Med Aide/Tech Hours Contract]]/Table39[[#This Row],[Med Aide/Tech Hours]]</f>
        <v>0</v>
      </c>
      <c r="AP281" s="1" t="s">
        <v>279</v>
      </c>
      <c r="AQ281" s="1">
        <v>5</v>
      </c>
    </row>
    <row r="282" spans="1:43" x14ac:dyDescent="0.2">
      <c r="A282" s="1" t="s">
        <v>352</v>
      </c>
      <c r="B282" s="1" t="s">
        <v>632</v>
      </c>
      <c r="C282" s="1" t="s">
        <v>912</v>
      </c>
      <c r="D282" s="1" t="s">
        <v>954</v>
      </c>
      <c r="E282" s="3">
        <v>38.788888888888891</v>
      </c>
      <c r="F282" s="3">
        <f t="shared" si="14"/>
        <v>215.99855555555553</v>
      </c>
      <c r="G282" s="3">
        <f>SUM(Table39[[#This Row],[RN Hours Contract (W/ Admin, DON)]], Table39[[#This Row],[LPN Contract Hours (w/ Admin)]], Table39[[#This Row],[CNA/NA/Med Aide Contract Hours]])</f>
        <v>0</v>
      </c>
      <c r="H282" s="4">
        <f>Table39[[#This Row],[Total Contract Hours]]/Table39[[#This Row],[Total Hours Nurse Staffing]]</f>
        <v>0</v>
      </c>
      <c r="I282" s="3">
        <f>SUM(Table39[[#This Row],[RN Hours]], Table39[[#This Row],[RN Admin Hours]], Table39[[#This Row],[RN DON Hours]])</f>
        <v>27.748999999999995</v>
      </c>
      <c r="J282" s="3">
        <f t="shared" si="15"/>
        <v>0</v>
      </c>
      <c r="K282" s="4">
        <f>Table39[[#This Row],[RN Hours Contract (W/ Admin, DON)]]/Table39[[#This Row],[RN Hours (w/ Admin, DON)]]</f>
        <v>0</v>
      </c>
      <c r="L282" s="3">
        <v>14.617666666666667</v>
      </c>
      <c r="M282" s="3">
        <v>0</v>
      </c>
      <c r="N282" s="4">
        <f>Table39[[#This Row],[RN Hours Contract]]/Table39[[#This Row],[RN Hours]]</f>
        <v>0</v>
      </c>
      <c r="O282" s="3">
        <v>8.9066666666666645</v>
      </c>
      <c r="P282" s="3">
        <v>0</v>
      </c>
      <c r="Q282" s="4">
        <f>Table39[[#This Row],[RN Admin Hours Contract]]/Table39[[#This Row],[RN Admin Hours]]</f>
        <v>0</v>
      </c>
      <c r="R282" s="3">
        <v>4.2246666666666659</v>
      </c>
      <c r="S282" s="3">
        <v>0</v>
      </c>
      <c r="T282" s="4">
        <f>Table39[[#This Row],[RN DON Hours Contract]]/Table39[[#This Row],[RN DON Hours]]</f>
        <v>0</v>
      </c>
      <c r="U282" s="3">
        <f>SUM(Table39[[#This Row],[LPN Hours]], Table39[[#This Row],[LPN Admin Hours]])</f>
        <v>43.169333333333334</v>
      </c>
      <c r="V282" s="3">
        <f>Table39[[#This Row],[LPN Hours Contract]]+Table39[[#This Row],[LPN Admin Hours Contract]]</f>
        <v>0</v>
      </c>
      <c r="W282" s="4">
        <f t="shared" si="16"/>
        <v>0</v>
      </c>
      <c r="X282" s="3">
        <v>34.133333333333333</v>
      </c>
      <c r="Y282" s="3">
        <v>0</v>
      </c>
      <c r="Z282" s="4">
        <f>Table39[[#This Row],[LPN Hours Contract]]/Table39[[#This Row],[LPN Hours]]</f>
        <v>0</v>
      </c>
      <c r="AA282" s="3">
        <v>9.0360000000000031</v>
      </c>
      <c r="AB282" s="3">
        <v>0</v>
      </c>
      <c r="AC282" s="4">
        <f>Table39[[#This Row],[LPN Admin Hours Contract]]/Table39[[#This Row],[LPN Admin Hours]]</f>
        <v>0</v>
      </c>
      <c r="AD282" s="3">
        <f>SUM(Table39[[#This Row],[CNA Hours]], Table39[[#This Row],[NA in Training Hours]], Table39[[#This Row],[Med Aide/Tech Hours]])</f>
        <v>145.0802222222222</v>
      </c>
      <c r="AE282" s="3">
        <f>SUM(Table39[[#This Row],[CNA Hours Contract]], Table39[[#This Row],[NA in Training Hours Contract]], Table39[[#This Row],[Med Aide/Tech Hours Contract]])</f>
        <v>0</v>
      </c>
      <c r="AF282" s="4">
        <f>Table39[[#This Row],[CNA/NA/Med Aide Contract Hours]]/Table39[[#This Row],[Total CNA, NA in Training, Med Aide/Tech Hours]]</f>
        <v>0</v>
      </c>
      <c r="AG282" s="3">
        <v>91.748555555555569</v>
      </c>
      <c r="AH282" s="3">
        <v>0</v>
      </c>
      <c r="AI282" s="4">
        <f>Table39[[#This Row],[CNA Hours Contract]]/Table39[[#This Row],[CNA Hours]]</f>
        <v>0</v>
      </c>
      <c r="AJ282" s="3">
        <v>13.387999999999993</v>
      </c>
      <c r="AK282" s="3">
        <v>0</v>
      </c>
      <c r="AL282" s="4">
        <f>Table39[[#This Row],[NA in Training Hours Contract]]/Table39[[#This Row],[NA in Training Hours]]</f>
        <v>0</v>
      </c>
      <c r="AM282" s="3">
        <v>39.943666666666651</v>
      </c>
      <c r="AN282" s="3">
        <v>0</v>
      </c>
      <c r="AO282" s="4">
        <f>Table39[[#This Row],[Med Aide/Tech Hours Contract]]/Table39[[#This Row],[Med Aide/Tech Hours]]</f>
        <v>0</v>
      </c>
      <c r="AP282" s="1" t="s">
        <v>280</v>
      </c>
      <c r="AQ282" s="1">
        <v>5</v>
      </c>
    </row>
    <row r="283" spans="1:43" x14ac:dyDescent="0.2">
      <c r="A283" s="1" t="s">
        <v>352</v>
      </c>
      <c r="B283" s="1" t="s">
        <v>633</v>
      </c>
      <c r="C283" s="1" t="s">
        <v>913</v>
      </c>
      <c r="D283" s="1" t="s">
        <v>1025</v>
      </c>
      <c r="E283" s="3">
        <v>31.611111111111111</v>
      </c>
      <c r="F283" s="3">
        <f t="shared" si="14"/>
        <v>112.83111111111111</v>
      </c>
      <c r="G283" s="3">
        <f>SUM(Table39[[#This Row],[RN Hours Contract (W/ Admin, DON)]], Table39[[#This Row],[LPN Contract Hours (w/ Admin)]], Table39[[#This Row],[CNA/NA/Med Aide Contract Hours]])</f>
        <v>0</v>
      </c>
      <c r="H283" s="4">
        <f>Table39[[#This Row],[Total Contract Hours]]/Table39[[#This Row],[Total Hours Nurse Staffing]]</f>
        <v>0</v>
      </c>
      <c r="I283" s="3">
        <f>SUM(Table39[[#This Row],[RN Hours]], Table39[[#This Row],[RN Admin Hours]], Table39[[#This Row],[RN DON Hours]])</f>
        <v>30.455555555555556</v>
      </c>
      <c r="J283" s="3">
        <f t="shared" si="15"/>
        <v>0</v>
      </c>
      <c r="K283" s="4">
        <f>Table39[[#This Row],[RN Hours Contract (W/ Admin, DON)]]/Table39[[#This Row],[RN Hours (w/ Admin, DON)]]</f>
        <v>0</v>
      </c>
      <c r="L283" s="3">
        <v>20.666666666666668</v>
      </c>
      <c r="M283" s="3">
        <v>0</v>
      </c>
      <c r="N283" s="4">
        <f>Table39[[#This Row],[RN Hours Contract]]/Table39[[#This Row],[RN Hours]]</f>
        <v>0</v>
      </c>
      <c r="O283" s="3">
        <v>4.4555555555555566</v>
      </c>
      <c r="P283" s="3">
        <v>0</v>
      </c>
      <c r="Q283" s="4">
        <f>Table39[[#This Row],[RN Admin Hours Contract]]/Table39[[#This Row],[RN Admin Hours]]</f>
        <v>0</v>
      </c>
      <c r="R283" s="3">
        <v>5.333333333333333</v>
      </c>
      <c r="S283" s="3">
        <v>0</v>
      </c>
      <c r="T283" s="4">
        <f>Table39[[#This Row],[RN DON Hours Contract]]/Table39[[#This Row],[RN DON Hours]]</f>
        <v>0</v>
      </c>
      <c r="U283" s="3">
        <f>SUM(Table39[[#This Row],[LPN Hours]], Table39[[#This Row],[LPN Admin Hours]])</f>
        <v>5.4511111111111115</v>
      </c>
      <c r="V283" s="3">
        <f>Table39[[#This Row],[LPN Hours Contract]]+Table39[[#This Row],[LPN Admin Hours Contract]]</f>
        <v>0</v>
      </c>
      <c r="W283" s="4">
        <f t="shared" si="16"/>
        <v>0</v>
      </c>
      <c r="X283" s="3">
        <v>5.4511111111111115</v>
      </c>
      <c r="Y283" s="3">
        <v>0</v>
      </c>
      <c r="Z283" s="4">
        <f>Table39[[#This Row],[LPN Hours Contract]]/Table39[[#This Row],[LPN Hours]]</f>
        <v>0</v>
      </c>
      <c r="AA283" s="3">
        <v>0</v>
      </c>
      <c r="AB283" s="3">
        <v>0</v>
      </c>
      <c r="AC283" s="4">
        <v>0</v>
      </c>
      <c r="AD283" s="3">
        <f>SUM(Table39[[#This Row],[CNA Hours]], Table39[[#This Row],[NA in Training Hours]], Table39[[#This Row],[Med Aide/Tech Hours]])</f>
        <v>76.924444444444447</v>
      </c>
      <c r="AE283" s="3">
        <f>SUM(Table39[[#This Row],[CNA Hours Contract]], Table39[[#This Row],[NA in Training Hours Contract]], Table39[[#This Row],[Med Aide/Tech Hours Contract]])</f>
        <v>0</v>
      </c>
      <c r="AF283" s="4">
        <f>Table39[[#This Row],[CNA/NA/Med Aide Contract Hours]]/Table39[[#This Row],[Total CNA, NA in Training, Med Aide/Tech Hours]]</f>
        <v>0</v>
      </c>
      <c r="AG283" s="3">
        <v>65.316666666666663</v>
      </c>
      <c r="AH283" s="3">
        <v>0</v>
      </c>
      <c r="AI283" s="4">
        <f>Table39[[#This Row],[CNA Hours Contract]]/Table39[[#This Row],[CNA Hours]]</f>
        <v>0</v>
      </c>
      <c r="AJ283" s="3">
        <v>3.4833333333333361</v>
      </c>
      <c r="AK283" s="3">
        <v>0</v>
      </c>
      <c r="AL283" s="4">
        <f>Table39[[#This Row],[NA in Training Hours Contract]]/Table39[[#This Row],[NA in Training Hours]]</f>
        <v>0</v>
      </c>
      <c r="AM283" s="3">
        <v>8.1244444444444426</v>
      </c>
      <c r="AN283" s="3">
        <v>0</v>
      </c>
      <c r="AO283" s="4">
        <f>Table39[[#This Row],[Med Aide/Tech Hours Contract]]/Table39[[#This Row],[Med Aide/Tech Hours]]</f>
        <v>0</v>
      </c>
      <c r="AP283" s="1" t="s">
        <v>281</v>
      </c>
      <c r="AQ283" s="1">
        <v>5</v>
      </c>
    </row>
    <row r="284" spans="1:43" x14ac:dyDescent="0.2">
      <c r="A284" s="1" t="s">
        <v>352</v>
      </c>
      <c r="B284" s="1" t="s">
        <v>634</v>
      </c>
      <c r="C284" s="1" t="s">
        <v>914</v>
      </c>
      <c r="D284" s="1" t="s">
        <v>1026</v>
      </c>
      <c r="E284" s="3">
        <v>32.488888888888887</v>
      </c>
      <c r="F284" s="3">
        <f t="shared" si="14"/>
        <v>143.75111111111113</v>
      </c>
      <c r="G284" s="3">
        <f>SUM(Table39[[#This Row],[RN Hours Contract (W/ Admin, DON)]], Table39[[#This Row],[LPN Contract Hours (w/ Admin)]], Table39[[#This Row],[CNA/NA/Med Aide Contract Hours]])</f>
        <v>0</v>
      </c>
      <c r="H284" s="4">
        <f>Table39[[#This Row],[Total Contract Hours]]/Table39[[#This Row],[Total Hours Nurse Staffing]]</f>
        <v>0</v>
      </c>
      <c r="I284" s="3">
        <f>SUM(Table39[[#This Row],[RN Hours]], Table39[[#This Row],[RN Admin Hours]], Table39[[#This Row],[RN DON Hours]])</f>
        <v>41.442333333333337</v>
      </c>
      <c r="J284" s="3">
        <f t="shared" si="15"/>
        <v>0</v>
      </c>
      <c r="K284" s="4">
        <f>Table39[[#This Row],[RN Hours Contract (W/ Admin, DON)]]/Table39[[#This Row],[RN Hours (w/ Admin, DON)]]</f>
        <v>0</v>
      </c>
      <c r="L284" s="3">
        <v>29.339000000000002</v>
      </c>
      <c r="M284" s="3">
        <v>0</v>
      </c>
      <c r="N284" s="4">
        <f>Table39[[#This Row],[RN Hours Contract]]/Table39[[#This Row],[RN Hours]]</f>
        <v>0</v>
      </c>
      <c r="O284" s="3">
        <v>6.5033333333333356</v>
      </c>
      <c r="P284" s="3">
        <v>0</v>
      </c>
      <c r="Q284" s="4">
        <f>Table39[[#This Row],[RN Admin Hours Contract]]/Table39[[#This Row],[RN Admin Hours]]</f>
        <v>0</v>
      </c>
      <c r="R284" s="3">
        <v>5.6</v>
      </c>
      <c r="S284" s="3">
        <v>0</v>
      </c>
      <c r="T284" s="4">
        <f>Table39[[#This Row],[RN DON Hours Contract]]/Table39[[#This Row],[RN DON Hours]]</f>
        <v>0</v>
      </c>
      <c r="U284" s="3">
        <f>SUM(Table39[[#This Row],[LPN Hours]], Table39[[#This Row],[LPN Admin Hours]])</f>
        <v>15.914666666666665</v>
      </c>
      <c r="V284" s="3">
        <f>Table39[[#This Row],[LPN Hours Contract]]+Table39[[#This Row],[LPN Admin Hours Contract]]</f>
        <v>0</v>
      </c>
      <c r="W284" s="4">
        <f t="shared" si="16"/>
        <v>0</v>
      </c>
      <c r="X284" s="3">
        <v>15.914666666666665</v>
      </c>
      <c r="Y284" s="3">
        <v>0</v>
      </c>
      <c r="Z284" s="4">
        <f>Table39[[#This Row],[LPN Hours Contract]]/Table39[[#This Row],[LPN Hours]]</f>
        <v>0</v>
      </c>
      <c r="AA284" s="3">
        <v>0</v>
      </c>
      <c r="AB284" s="3">
        <v>0</v>
      </c>
      <c r="AC284" s="4">
        <v>0</v>
      </c>
      <c r="AD284" s="3">
        <f>SUM(Table39[[#This Row],[CNA Hours]], Table39[[#This Row],[NA in Training Hours]], Table39[[#This Row],[Med Aide/Tech Hours]])</f>
        <v>86.394111111111116</v>
      </c>
      <c r="AE284" s="3">
        <f>SUM(Table39[[#This Row],[CNA Hours Contract]], Table39[[#This Row],[NA in Training Hours Contract]], Table39[[#This Row],[Med Aide/Tech Hours Contract]])</f>
        <v>0</v>
      </c>
      <c r="AF284" s="4">
        <f>Table39[[#This Row],[CNA/NA/Med Aide Contract Hours]]/Table39[[#This Row],[Total CNA, NA in Training, Med Aide/Tech Hours]]</f>
        <v>0</v>
      </c>
      <c r="AG284" s="3">
        <v>86.394111111111116</v>
      </c>
      <c r="AH284" s="3">
        <v>0</v>
      </c>
      <c r="AI284" s="4">
        <f>Table39[[#This Row],[CNA Hours Contract]]/Table39[[#This Row],[CNA Hours]]</f>
        <v>0</v>
      </c>
      <c r="AJ284" s="3">
        <v>0</v>
      </c>
      <c r="AK284" s="3">
        <v>0</v>
      </c>
      <c r="AL284" s="4">
        <v>0</v>
      </c>
      <c r="AM284" s="3">
        <v>0</v>
      </c>
      <c r="AN284" s="3">
        <v>0</v>
      </c>
      <c r="AO284" s="4">
        <v>0</v>
      </c>
      <c r="AP284" s="1" t="s">
        <v>282</v>
      </c>
      <c r="AQ284" s="1">
        <v>5</v>
      </c>
    </row>
    <row r="285" spans="1:43" x14ac:dyDescent="0.2">
      <c r="A285" s="1" t="s">
        <v>352</v>
      </c>
      <c r="B285" s="1" t="s">
        <v>635</v>
      </c>
      <c r="C285" s="1" t="s">
        <v>710</v>
      </c>
      <c r="D285" s="1" t="s">
        <v>946</v>
      </c>
      <c r="E285" s="3">
        <v>33.666666666666664</v>
      </c>
      <c r="F285" s="3">
        <f t="shared" si="14"/>
        <v>161.98577777777777</v>
      </c>
      <c r="G285" s="3">
        <f>SUM(Table39[[#This Row],[RN Hours Contract (W/ Admin, DON)]], Table39[[#This Row],[LPN Contract Hours (w/ Admin)]], Table39[[#This Row],[CNA/NA/Med Aide Contract Hours]])</f>
        <v>0</v>
      </c>
      <c r="H285" s="4">
        <f>Table39[[#This Row],[Total Contract Hours]]/Table39[[#This Row],[Total Hours Nurse Staffing]]</f>
        <v>0</v>
      </c>
      <c r="I285" s="3">
        <f>SUM(Table39[[#This Row],[RN Hours]], Table39[[#This Row],[RN Admin Hours]], Table39[[#This Row],[RN DON Hours]])</f>
        <v>47.081555555555553</v>
      </c>
      <c r="J285" s="3">
        <f t="shared" si="15"/>
        <v>0</v>
      </c>
      <c r="K285" s="4">
        <f>Table39[[#This Row],[RN Hours Contract (W/ Admin, DON)]]/Table39[[#This Row],[RN Hours (w/ Admin, DON)]]</f>
        <v>0</v>
      </c>
      <c r="L285" s="3">
        <v>30.076555555555554</v>
      </c>
      <c r="M285" s="3">
        <v>0</v>
      </c>
      <c r="N285" s="4">
        <f>Table39[[#This Row],[RN Hours Contract]]/Table39[[#This Row],[RN Hours]]</f>
        <v>0</v>
      </c>
      <c r="O285" s="3">
        <v>11.345666666666666</v>
      </c>
      <c r="P285" s="3">
        <v>0</v>
      </c>
      <c r="Q285" s="4">
        <f>Table39[[#This Row],[RN Admin Hours Contract]]/Table39[[#This Row],[RN Admin Hours]]</f>
        <v>0</v>
      </c>
      <c r="R285" s="3">
        <v>5.6593333333333327</v>
      </c>
      <c r="S285" s="3">
        <v>0</v>
      </c>
      <c r="T285" s="4">
        <f>Table39[[#This Row],[RN DON Hours Contract]]/Table39[[#This Row],[RN DON Hours]]</f>
        <v>0</v>
      </c>
      <c r="U285" s="3">
        <f>SUM(Table39[[#This Row],[LPN Hours]], Table39[[#This Row],[LPN Admin Hours]])</f>
        <v>17.344444444444445</v>
      </c>
      <c r="V285" s="3">
        <f>Table39[[#This Row],[LPN Hours Contract]]+Table39[[#This Row],[LPN Admin Hours Contract]]</f>
        <v>0</v>
      </c>
      <c r="W285" s="4">
        <f t="shared" si="16"/>
        <v>0</v>
      </c>
      <c r="X285" s="3">
        <v>17.344444444444445</v>
      </c>
      <c r="Y285" s="3">
        <v>0</v>
      </c>
      <c r="Z285" s="4">
        <f>Table39[[#This Row],[LPN Hours Contract]]/Table39[[#This Row],[LPN Hours]]</f>
        <v>0</v>
      </c>
      <c r="AA285" s="3">
        <v>0</v>
      </c>
      <c r="AB285" s="3">
        <v>0</v>
      </c>
      <c r="AC285" s="4">
        <v>0</v>
      </c>
      <c r="AD285" s="3">
        <f>SUM(Table39[[#This Row],[CNA Hours]], Table39[[#This Row],[NA in Training Hours]], Table39[[#This Row],[Med Aide/Tech Hours]])</f>
        <v>97.559777777777768</v>
      </c>
      <c r="AE285" s="3">
        <f>SUM(Table39[[#This Row],[CNA Hours Contract]], Table39[[#This Row],[NA in Training Hours Contract]], Table39[[#This Row],[Med Aide/Tech Hours Contract]])</f>
        <v>0</v>
      </c>
      <c r="AF285" s="4">
        <f>Table39[[#This Row],[CNA/NA/Med Aide Contract Hours]]/Table39[[#This Row],[Total CNA, NA in Training, Med Aide/Tech Hours]]</f>
        <v>0</v>
      </c>
      <c r="AG285" s="3">
        <v>78.667888888888882</v>
      </c>
      <c r="AH285" s="3">
        <v>0</v>
      </c>
      <c r="AI285" s="4">
        <f>Table39[[#This Row],[CNA Hours Contract]]/Table39[[#This Row],[CNA Hours]]</f>
        <v>0</v>
      </c>
      <c r="AJ285" s="3">
        <v>13.879555555555552</v>
      </c>
      <c r="AK285" s="3">
        <v>0</v>
      </c>
      <c r="AL285" s="4">
        <f>Table39[[#This Row],[NA in Training Hours Contract]]/Table39[[#This Row],[NA in Training Hours]]</f>
        <v>0</v>
      </c>
      <c r="AM285" s="3">
        <v>5.0123333333333342</v>
      </c>
      <c r="AN285" s="3">
        <v>0</v>
      </c>
      <c r="AO285" s="4">
        <f>Table39[[#This Row],[Med Aide/Tech Hours Contract]]/Table39[[#This Row],[Med Aide/Tech Hours]]</f>
        <v>0</v>
      </c>
      <c r="AP285" s="1" t="s">
        <v>283</v>
      </c>
      <c r="AQ285" s="1">
        <v>5</v>
      </c>
    </row>
    <row r="286" spans="1:43" x14ac:dyDescent="0.2">
      <c r="A286" s="1" t="s">
        <v>352</v>
      </c>
      <c r="B286" s="1" t="s">
        <v>636</v>
      </c>
      <c r="C286" s="1" t="s">
        <v>915</v>
      </c>
      <c r="D286" s="1" t="s">
        <v>990</v>
      </c>
      <c r="E286" s="3">
        <v>26.022222222222222</v>
      </c>
      <c r="F286" s="3">
        <f t="shared" si="14"/>
        <v>111.15533333333332</v>
      </c>
      <c r="G286" s="3">
        <f>SUM(Table39[[#This Row],[RN Hours Contract (W/ Admin, DON)]], Table39[[#This Row],[LPN Contract Hours (w/ Admin)]], Table39[[#This Row],[CNA/NA/Med Aide Contract Hours]])</f>
        <v>16.433333333333334</v>
      </c>
      <c r="H286" s="4">
        <f>Table39[[#This Row],[Total Contract Hours]]/Table39[[#This Row],[Total Hours Nurse Staffing]]</f>
        <v>0.147841159218631</v>
      </c>
      <c r="I286" s="3">
        <f>SUM(Table39[[#This Row],[RN Hours]], Table39[[#This Row],[RN Admin Hours]], Table39[[#This Row],[RN DON Hours]])</f>
        <v>18.052777777777777</v>
      </c>
      <c r="J286" s="3">
        <f t="shared" si="15"/>
        <v>1.4666666666666666</v>
      </c>
      <c r="K286" s="4">
        <f>Table39[[#This Row],[RN Hours Contract (W/ Admin, DON)]]/Table39[[#This Row],[RN Hours (w/ Admin, DON)]]</f>
        <v>8.1243268195106938E-2</v>
      </c>
      <c r="L286" s="3">
        <v>6.8944444444444448</v>
      </c>
      <c r="M286" s="3">
        <v>1.4666666666666666</v>
      </c>
      <c r="N286" s="4">
        <f>Table39[[#This Row],[RN Hours Contract]]/Table39[[#This Row],[RN Hours]]</f>
        <v>0.21273166800966958</v>
      </c>
      <c r="O286" s="3">
        <v>1.0416666666666667</v>
      </c>
      <c r="P286" s="3">
        <v>0</v>
      </c>
      <c r="Q286" s="4">
        <f>Table39[[#This Row],[RN Admin Hours Contract]]/Table39[[#This Row],[RN Admin Hours]]</f>
        <v>0</v>
      </c>
      <c r="R286" s="3">
        <v>10.116666666666667</v>
      </c>
      <c r="S286" s="3">
        <v>0</v>
      </c>
      <c r="T286" s="4">
        <f>Table39[[#This Row],[RN DON Hours Contract]]/Table39[[#This Row],[RN DON Hours]]</f>
        <v>0</v>
      </c>
      <c r="U286" s="3">
        <f>SUM(Table39[[#This Row],[LPN Hours]], Table39[[#This Row],[LPN Admin Hours]])</f>
        <v>22.893666666666665</v>
      </c>
      <c r="V286" s="3">
        <f>Table39[[#This Row],[LPN Hours Contract]]+Table39[[#This Row],[LPN Admin Hours Contract]]</f>
        <v>5.7222222222222223</v>
      </c>
      <c r="W286" s="4">
        <f t="shared" si="16"/>
        <v>0.2499478264245813</v>
      </c>
      <c r="X286" s="3">
        <v>22.893666666666665</v>
      </c>
      <c r="Y286" s="3">
        <v>5.7222222222222223</v>
      </c>
      <c r="Z286" s="4">
        <f>Table39[[#This Row],[LPN Hours Contract]]/Table39[[#This Row],[LPN Hours]]</f>
        <v>0.2499478264245813</v>
      </c>
      <c r="AA286" s="3">
        <v>0</v>
      </c>
      <c r="AB286" s="3">
        <v>0</v>
      </c>
      <c r="AC286" s="4">
        <v>0</v>
      </c>
      <c r="AD286" s="3">
        <f>SUM(Table39[[#This Row],[CNA Hours]], Table39[[#This Row],[NA in Training Hours]], Table39[[#This Row],[Med Aide/Tech Hours]])</f>
        <v>70.208888888888879</v>
      </c>
      <c r="AE286" s="3">
        <f>SUM(Table39[[#This Row],[CNA Hours Contract]], Table39[[#This Row],[NA in Training Hours Contract]], Table39[[#This Row],[Med Aide/Tech Hours Contract]])</f>
        <v>9.2444444444444436</v>
      </c>
      <c r="AF286" s="4">
        <f>Table39[[#This Row],[CNA/NA/Med Aide Contract Hours]]/Table39[[#This Row],[Total CNA, NA in Training, Med Aide/Tech Hours]]</f>
        <v>0.13167057036146104</v>
      </c>
      <c r="AG286" s="3">
        <v>44.433888888888887</v>
      </c>
      <c r="AH286" s="3">
        <v>9.2444444444444436</v>
      </c>
      <c r="AI286" s="4">
        <f>Table39[[#This Row],[CNA Hours Contract]]/Table39[[#This Row],[CNA Hours]]</f>
        <v>0.20804941173528713</v>
      </c>
      <c r="AJ286" s="3">
        <v>0</v>
      </c>
      <c r="AK286" s="3">
        <v>0</v>
      </c>
      <c r="AL286" s="4">
        <v>0</v>
      </c>
      <c r="AM286" s="3">
        <v>25.774999999999999</v>
      </c>
      <c r="AN286" s="3">
        <v>0</v>
      </c>
      <c r="AO286" s="4">
        <f>Table39[[#This Row],[Med Aide/Tech Hours Contract]]/Table39[[#This Row],[Med Aide/Tech Hours]]</f>
        <v>0</v>
      </c>
      <c r="AP286" s="1" t="s">
        <v>284</v>
      </c>
      <c r="AQ286" s="1">
        <v>5</v>
      </c>
    </row>
    <row r="287" spans="1:43" x14ac:dyDescent="0.2">
      <c r="A287" s="1" t="s">
        <v>352</v>
      </c>
      <c r="B287" s="1" t="s">
        <v>637</v>
      </c>
      <c r="C287" s="1" t="s">
        <v>916</v>
      </c>
      <c r="D287" s="1" t="s">
        <v>997</v>
      </c>
      <c r="E287" s="3">
        <v>31.044444444444444</v>
      </c>
      <c r="F287" s="3">
        <f t="shared" si="14"/>
        <v>119.67111111111112</v>
      </c>
      <c r="G287" s="3">
        <f>SUM(Table39[[#This Row],[RN Hours Contract (W/ Admin, DON)]], Table39[[#This Row],[LPN Contract Hours (w/ Admin)]], Table39[[#This Row],[CNA/NA/Med Aide Contract Hours]])</f>
        <v>4.2666666666666666</v>
      </c>
      <c r="H287" s="4">
        <f>Table39[[#This Row],[Total Contract Hours]]/Table39[[#This Row],[Total Hours Nurse Staffing]]</f>
        <v>3.565327193047612E-2</v>
      </c>
      <c r="I287" s="3">
        <f>SUM(Table39[[#This Row],[RN Hours]], Table39[[#This Row],[RN Admin Hours]], Table39[[#This Row],[RN DON Hours]])</f>
        <v>26.177777777777777</v>
      </c>
      <c r="J287" s="3">
        <f t="shared" si="15"/>
        <v>4.2666666666666666</v>
      </c>
      <c r="K287" s="4">
        <f>Table39[[#This Row],[RN Hours Contract (W/ Admin, DON)]]/Table39[[#This Row],[RN Hours (w/ Admin, DON)]]</f>
        <v>0.16298811544991512</v>
      </c>
      <c r="L287" s="3">
        <v>20.922222222222221</v>
      </c>
      <c r="M287" s="3">
        <v>4.2666666666666666</v>
      </c>
      <c r="N287" s="4">
        <f>Table39[[#This Row],[RN Hours Contract]]/Table39[[#This Row],[RN Hours]]</f>
        <v>0.20392989909718534</v>
      </c>
      <c r="O287" s="3">
        <v>0.45555555555555555</v>
      </c>
      <c r="P287" s="3">
        <v>0</v>
      </c>
      <c r="Q287" s="4">
        <f>Table39[[#This Row],[RN Admin Hours Contract]]/Table39[[#This Row],[RN Admin Hours]]</f>
        <v>0</v>
      </c>
      <c r="R287" s="3">
        <v>4.8</v>
      </c>
      <c r="S287" s="3">
        <v>0</v>
      </c>
      <c r="T287" s="4">
        <f>Table39[[#This Row],[RN DON Hours Contract]]/Table39[[#This Row],[RN DON Hours]]</f>
        <v>0</v>
      </c>
      <c r="U287" s="3">
        <f>SUM(Table39[[#This Row],[LPN Hours]], Table39[[#This Row],[LPN Admin Hours]])</f>
        <v>15.457222222222223</v>
      </c>
      <c r="V287" s="3">
        <f>Table39[[#This Row],[LPN Hours Contract]]+Table39[[#This Row],[LPN Admin Hours Contract]]</f>
        <v>0</v>
      </c>
      <c r="W287" s="4">
        <f t="shared" si="16"/>
        <v>0</v>
      </c>
      <c r="X287" s="3">
        <v>15.457222222222223</v>
      </c>
      <c r="Y287" s="3">
        <v>0</v>
      </c>
      <c r="Z287" s="4">
        <f>Table39[[#This Row],[LPN Hours Contract]]/Table39[[#This Row],[LPN Hours]]</f>
        <v>0</v>
      </c>
      <c r="AA287" s="3">
        <v>0</v>
      </c>
      <c r="AB287" s="3">
        <v>0</v>
      </c>
      <c r="AC287" s="4">
        <v>0</v>
      </c>
      <c r="AD287" s="3">
        <f>SUM(Table39[[#This Row],[CNA Hours]], Table39[[#This Row],[NA in Training Hours]], Table39[[#This Row],[Med Aide/Tech Hours]])</f>
        <v>78.036111111111111</v>
      </c>
      <c r="AE287" s="3">
        <f>SUM(Table39[[#This Row],[CNA Hours Contract]], Table39[[#This Row],[NA in Training Hours Contract]], Table39[[#This Row],[Med Aide/Tech Hours Contract]])</f>
        <v>0</v>
      </c>
      <c r="AF287" s="4">
        <f>Table39[[#This Row],[CNA/NA/Med Aide Contract Hours]]/Table39[[#This Row],[Total CNA, NA in Training, Med Aide/Tech Hours]]</f>
        <v>0</v>
      </c>
      <c r="AG287" s="3">
        <v>77.338888888888889</v>
      </c>
      <c r="AH287" s="3">
        <v>0</v>
      </c>
      <c r="AI287" s="4">
        <f>Table39[[#This Row],[CNA Hours Contract]]/Table39[[#This Row],[CNA Hours]]</f>
        <v>0</v>
      </c>
      <c r="AJ287" s="3">
        <v>0.69722222222222219</v>
      </c>
      <c r="AK287" s="3">
        <v>0</v>
      </c>
      <c r="AL287" s="4">
        <f>Table39[[#This Row],[NA in Training Hours Contract]]/Table39[[#This Row],[NA in Training Hours]]</f>
        <v>0</v>
      </c>
      <c r="AM287" s="3">
        <v>0</v>
      </c>
      <c r="AN287" s="3">
        <v>0</v>
      </c>
      <c r="AO287" s="4">
        <v>0</v>
      </c>
      <c r="AP287" s="1" t="s">
        <v>285</v>
      </c>
      <c r="AQ287" s="1">
        <v>5</v>
      </c>
    </row>
    <row r="288" spans="1:43" x14ac:dyDescent="0.2">
      <c r="A288" s="1" t="s">
        <v>352</v>
      </c>
      <c r="B288" s="1" t="s">
        <v>638</v>
      </c>
      <c r="C288" s="1" t="s">
        <v>730</v>
      </c>
      <c r="D288" s="1" t="s">
        <v>975</v>
      </c>
      <c r="E288" s="3">
        <v>90.611111111111114</v>
      </c>
      <c r="F288" s="3">
        <f t="shared" si="14"/>
        <v>448.35555555555555</v>
      </c>
      <c r="G288" s="3">
        <f>SUM(Table39[[#This Row],[RN Hours Contract (W/ Admin, DON)]], Table39[[#This Row],[LPN Contract Hours (w/ Admin)]], Table39[[#This Row],[CNA/NA/Med Aide Contract Hours]])</f>
        <v>0</v>
      </c>
      <c r="H288" s="4">
        <f>Table39[[#This Row],[Total Contract Hours]]/Table39[[#This Row],[Total Hours Nurse Staffing]]</f>
        <v>0</v>
      </c>
      <c r="I288" s="3">
        <f>SUM(Table39[[#This Row],[RN Hours]], Table39[[#This Row],[RN Admin Hours]], Table39[[#This Row],[RN DON Hours]])</f>
        <v>150.48888888888888</v>
      </c>
      <c r="J288" s="3">
        <f t="shared" si="15"/>
        <v>0</v>
      </c>
      <c r="K288" s="4">
        <f>Table39[[#This Row],[RN Hours Contract (W/ Admin, DON)]]/Table39[[#This Row],[RN Hours (w/ Admin, DON)]]</f>
        <v>0</v>
      </c>
      <c r="L288" s="3">
        <v>118.31111111111112</v>
      </c>
      <c r="M288" s="3">
        <v>0</v>
      </c>
      <c r="N288" s="4">
        <f>Table39[[#This Row],[RN Hours Contract]]/Table39[[#This Row],[RN Hours]]</f>
        <v>0</v>
      </c>
      <c r="O288" s="3">
        <v>32.177777777777777</v>
      </c>
      <c r="P288" s="3">
        <v>0</v>
      </c>
      <c r="Q288" s="4">
        <f>Table39[[#This Row],[RN Admin Hours Contract]]/Table39[[#This Row],[RN Admin Hours]]</f>
        <v>0</v>
      </c>
      <c r="R288" s="3">
        <v>0</v>
      </c>
      <c r="S288" s="3">
        <v>0</v>
      </c>
      <c r="T288" s="4">
        <v>0</v>
      </c>
      <c r="U288" s="3">
        <f>SUM(Table39[[#This Row],[LPN Hours]], Table39[[#This Row],[LPN Admin Hours]])</f>
        <v>46.55</v>
      </c>
      <c r="V288" s="3">
        <f>Table39[[#This Row],[LPN Hours Contract]]+Table39[[#This Row],[LPN Admin Hours Contract]]</f>
        <v>0</v>
      </c>
      <c r="W288" s="4">
        <f t="shared" si="16"/>
        <v>0</v>
      </c>
      <c r="X288" s="3">
        <v>46.55</v>
      </c>
      <c r="Y288" s="3">
        <v>0</v>
      </c>
      <c r="Z288" s="4">
        <f>Table39[[#This Row],[LPN Hours Contract]]/Table39[[#This Row],[LPN Hours]]</f>
        <v>0</v>
      </c>
      <c r="AA288" s="3">
        <v>0</v>
      </c>
      <c r="AB288" s="3">
        <v>0</v>
      </c>
      <c r="AC288" s="4">
        <v>0</v>
      </c>
      <c r="AD288" s="3">
        <f>SUM(Table39[[#This Row],[CNA Hours]], Table39[[#This Row],[NA in Training Hours]], Table39[[#This Row],[Med Aide/Tech Hours]])</f>
        <v>251.31666666666666</v>
      </c>
      <c r="AE288" s="3">
        <f>SUM(Table39[[#This Row],[CNA Hours Contract]], Table39[[#This Row],[NA in Training Hours Contract]], Table39[[#This Row],[Med Aide/Tech Hours Contract]])</f>
        <v>0</v>
      </c>
      <c r="AF288" s="4">
        <f>Table39[[#This Row],[CNA/NA/Med Aide Contract Hours]]/Table39[[#This Row],[Total CNA, NA in Training, Med Aide/Tech Hours]]</f>
        <v>0</v>
      </c>
      <c r="AG288" s="3">
        <v>251.31666666666666</v>
      </c>
      <c r="AH288" s="3">
        <v>0</v>
      </c>
      <c r="AI288" s="4">
        <f>Table39[[#This Row],[CNA Hours Contract]]/Table39[[#This Row],[CNA Hours]]</f>
        <v>0</v>
      </c>
      <c r="AJ288" s="3">
        <v>0</v>
      </c>
      <c r="AK288" s="3">
        <v>0</v>
      </c>
      <c r="AL288" s="4">
        <v>0</v>
      </c>
      <c r="AM288" s="3">
        <v>0</v>
      </c>
      <c r="AN288" s="3">
        <v>0</v>
      </c>
      <c r="AO288" s="4">
        <v>0</v>
      </c>
      <c r="AP288" s="1" t="s">
        <v>286</v>
      </c>
      <c r="AQ288" s="1">
        <v>5</v>
      </c>
    </row>
    <row r="289" spans="1:43" x14ac:dyDescent="0.2">
      <c r="A289" s="1" t="s">
        <v>352</v>
      </c>
      <c r="B289" s="1" t="s">
        <v>639</v>
      </c>
      <c r="C289" s="1" t="s">
        <v>917</v>
      </c>
      <c r="D289" s="1" t="s">
        <v>1026</v>
      </c>
      <c r="E289" s="3">
        <v>54.255555555555553</v>
      </c>
      <c r="F289" s="3">
        <f t="shared" si="14"/>
        <v>212.09911111111109</v>
      </c>
      <c r="G289" s="3">
        <f>SUM(Table39[[#This Row],[RN Hours Contract (W/ Admin, DON)]], Table39[[#This Row],[LPN Contract Hours (w/ Admin)]], Table39[[#This Row],[CNA/NA/Med Aide Contract Hours]])</f>
        <v>0</v>
      </c>
      <c r="H289" s="4">
        <f>Table39[[#This Row],[Total Contract Hours]]/Table39[[#This Row],[Total Hours Nurse Staffing]]</f>
        <v>0</v>
      </c>
      <c r="I289" s="3">
        <f>SUM(Table39[[#This Row],[RN Hours]], Table39[[#This Row],[RN Admin Hours]], Table39[[#This Row],[RN DON Hours]])</f>
        <v>52.773777777777781</v>
      </c>
      <c r="J289" s="3">
        <f t="shared" si="15"/>
        <v>0</v>
      </c>
      <c r="K289" s="4">
        <f>Table39[[#This Row],[RN Hours Contract (W/ Admin, DON)]]/Table39[[#This Row],[RN Hours (w/ Admin, DON)]]</f>
        <v>0</v>
      </c>
      <c r="L289" s="3">
        <v>47.173777777777779</v>
      </c>
      <c r="M289" s="3">
        <v>0</v>
      </c>
      <c r="N289" s="4">
        <f>Table39[[#This Row],[RN Hours Contract]]/Table39[[#This Row],[RN Hours]]</f>
        <v>0</v>
      </c>
      <c r="O289" s="3">
        <v>0</v>
      </c>
      <c r="P289" s="3">
        <v>0</v>
      </c>
      <c r="Q289" s="4">
        <v>0</v>
      </c>
      <c r="R289" s="3">
        <v>5.6</v>
      </c>
      <c r="S289" s="3">
        <v>0</v>
      </c>
      <c r="T289" s="4">
        <f>Table39[[#This Row],[RN DON Hours Contract]]/Table39[[#This Row],[RN DON Hours]]</f>
        <v>0</v>
      </c>
      <c r="U289" s="3">
        <f>SUM(Table39[[#This Row],[LPN Hours]], Table39[[#This Row],[LPN Admin Hours]])</f>
        <v>14.219000000000001</v>
      </c>
      <c r="V289" s="3">
        <f>Table39[[#This Row],[LPN Hours Contract]]+Table39[[#This Row],[LPN Admin Hours Contract]]</f>
        <v>0</v>
      </c>
      <c r="W289" s="4">
        <f t="shared" si="16"/>
        <v>0</v>
      </c>
      <c r="X289" s="3">
        <v>14.219000000000001</v>
      </c>
      <c r="Y289" s="3">
        <v>0</v>
      </c>
      <c r="Z289" s="4">
        <f>Table39[[#This Row],[LPN Hours Contract]]/Table39[[#This Row],[LPN Hours]]</f>
        <v>0</v>
      </c>
      <c r="AA289" s="3">
        <v>0</v>
      </c>
      <c r="AB289" s="3">
        <v>0</v>
      </c>
      <c r="AC289" s="4">
        <v>0</v>
      </c>
      <c r="AD289" s="3">
        <f>SUM(Table39[[#This Row],[CNA Hours]], Table39[[#This Row],[NA in Training Hours]], Table39[[#This Row],[Med Aide/Tech Hours]])</f>
        <v>145.10633333333331</v>
      </c>
      <c r="AE289" s="3">
        <f>SUM(Table39[[#This Row],[CNA Hours Contract]], Table39[[#This Row],[NA in Training Hours Contract]], Table39[[#This Row],[Med Aide/Tech Hours Contract]])</f>
        <v>0</v>
      </c>
      <c r="AF289" s="4">
        <f>Table39[[#This Row],[CNA/NA/Med Aide Contract Hours]]/Table39[[#This Row],[Total CNA, NA in Training, Med Aide/Tech Hours]]</f>
        <v>0</v>
      </c>
      <c r="AG289" s="3">
        <v>136.84677777777776</v>
      </c>
      <c r="AH289" s="3">
        <v>0</v>
      </c>
      <c r="AI289" s="4">
        <f>Table39[[#This Row],[CNA Hours Contract]]/Table39[[#This Row],[CNA Hours]]</f>
        <v>0</v>
      </c>
      <c r="AJ289" s="3">
        <v>0</v>
      </c>
      <c r="AK289" s="3">
        <v>0</v>
      </c>
      <c r="AL289" s="4">
        <v>0</v>
      </c>
      <c r="AM289" s="3">
        <v>8.2595555555555524</v>
      </c>
      <c r="AN289" s="3">
        <v>0</v>
      </c>
      <c r="AO289" s="4">
        <f>Table39[[#This Row],[Med Aide/Tech Hours Contract]]/Table39[[#This Row],[Med Aide/Tech Hours]]</f>
        <v>0</v>
      </c>
      <c r="AP289" s="1" t="s">
        <v>287</v>
      </c>
      <c r="AQ289" s="1">
        <v>5</v>
      </c>
    </row>
    <row r="290" spans="1:43" x14ac:dyDescent="0.2">
      <c r="A290" s="1" t="s">
        <v>352</v>
      </c>
      <c r="B290" s="1" t="s">
        <v>640</v>
      </c>
      <c r="C290" s="1" t="s">
        <v>918</v>
      </c>
      <c r="D290" s="1" t="s">
        <v>948</v>
      </c>
      <c r="E290" s="3">
        <v>36.955555555555556</v>
      </c>
      <c r="F290" s="3">
        <f t="shared" si="14"/>
        <v>153.32777777777778</v>
      </c>
      <c r="G290" s="3">
        <f>SUM(Table39[[#This Row],[RN Hours Contract (W/ Admin, DON)]], Table39[[#This Row],[LPN Contract Hours (w/ Admin)]], Table39[[#This Row],[CNA/NA/Med Aide Contract Hours]])</f>
        <v>0</v>
      </c>
      <c r="H290" s="4">
        <f>Table39[[#This Row],[Total Contract Hours]]/Table39[[#This Row],[Total Hours Nurse Staffing]]</f>
        <v>0</v>
      </c>
      <c r="I290" s="3">
        <f>SUM(Table39[[#This Row],[RN Hours]], Table39[[#This Row],[RN Admin Hours]], Table39[[#This Row],[RN DON Hours]])</f>
        <v>26.508333333333333</v>
      </c>
      <c r="J290" s="3">
        <f t="shared" si="15"/>
        <v>0</v>
      </c>
      <c r="K290" s="4">
        <f>Table39[[#This Row],[RN Hours Contract (W/ Admin, DON)]]/Table39[[#This Row],[RN Hours (w/ Admin, DON)]]</f>
        <v>0</v>
      </c>
      <c r="L290" s="3">
        <v>21.419444444444444</v>
      </c>
      <c r="M290" s="3">
        <v>0</v>
      </c>
      <c r="N290" s="4">
        <f>Table39[[#This Row],[RN Hours Contract]]/Table39[[#This Row],[RN Hours]]</f>
        <v>0</v>
      </c>
      <c r="O290" s="3">
        <v>0</v>
      </c>
      <c r="P290" s="3">
        <v>0</v>
      </c>
      <c r="Q290" s="4">
        <v>0</v>
      </c>
      <c r="R290" s="3">
        <v>5.0888888888888886</v>
      </c>
      <c r="S290" s="3">
        <v>0</v>
      </c>
      <c r="T290" s="4">
        <f>Table39[[#This Row],[RN DON Hours Contract]]/Table39[[#This Row],[RN DON Hours]]</f>
        <v>0</v>
      </c>
      <c r="U290" s="3">
        <f>SUM(Table39[[#This Row],[LPN Hours]], Table39[[#This Row],[LPN Admin Hours]])</f>
        <v>20.747222222222224</v>
      </c>
      <c r="V290" s="3">
        <f>Table39[[#This Row],[LPN Hours Contract]]+Table39[[#This Row],[LPN Admin Hours Contract]]</f>
        <v>0</v>
      </c>
      <c r="W290" s="4">
        <f t="shared" si="16"/>
        <v>0</v>
      </c>
      <c r="X290" s="3">
        <v>20.747222222222224</v>
      </c>
      <c r="Y290" s="3">
        <v>0</v>
      </c>
      <c r="Z290" s="4">
        <f>Table39[[#This Row],[LPN Hours Contract]]/Table39[[#This Row],[LPN Hours]]</f>
        <v>0</v>
      </c>
      <c r="AA290" s="3">
        <v>0</v>
      </c>
      <c r="AB290" s="3">
        <v>0</v>
      </c>
      <c r="AC290" s="4">
        <v>0</v>
      </c>
      <c r="AD290" s="3">
        <f>SUM(Table39[[#This Row],[CNA Hours]], Table39[[#This Row],[NA in Training Hours]], Table39[[#This Row],[Med Aide/Tech Hours]])</f>
        <v>106.07222222222222</v>
      </c>
      <c r="AE290" s="3">
        <f>SUM(Table39[[#This Row],[CNA Hours Contract]], Table39[[#This Row],[NA in Training Hours Contract]], Table39[[#This Row],[Med Aide/Tech Hours Contract]])</f>
        <v>0</v>
      </c>
      <c r="AF290" s="4">
        <f>Table39[[#This Row],[CNA/NA/Med Aide Contract Hours]]/Table39[[#This Row],[Total CNA, NA in Training, Med Aide/Tech Hours]]</f>
        <v>0</v>
      </c>
      <c r="AG290" s="3">
        <v>95.594444444444449</v>
      </c>
      <c r="AH290" s="3">
        <v>0</v>
      </c>
      <c r="AI290" s="4">
        <f>Table39[[#This Row],[CNA Hours Contract]]/Table39[[#This Row],[CNA Hours]]</f>
        <v>0</v>
      </c>
      <c r="AJ290" s="3">
        <v>0</v>
      </c>
      <c r="AK290" s="3">
        <v>0</v>
      </c>
      <c r="AL290" s="4">
        <v>0</v>
      </c>
      <c r="AM290" s="3">
        <v>10.477777777777778</v>
      </c>
      <c r="AN290" s="3">
        <v>0</v>
      </c>
      <c r="AO290" s="4">
        <f>Table39[[#This Row],[Med Aide/Tech Hours Contract]]/Table39[[#This Row],[Med Aide/Tech Hours]]</f>
        <v>0</v>
      </c>
      <c r="AP290" s="1" t="s">
        <v>288</v>
      </c>
      <c r="AQ290" s="1">
        <v>5</v>
      </c>
    </row>
    <row r="291" spans="1:43" x14ac:dyDescent="0.2">
      <c r="A291" s="1" t="s">
        <v>352</v>
      </c>
      <c r="B291" s="1" t="s">
        <v>641</v>
      </c>
      <c r="C291" s="1" t="s">
        <v>919</v>
      </c>
      <c r="D291" s="1" t="s">
        <v>1027</v>
      </c>
      <c r="E291" s="3">
        <v>43.833333333333336</v>
      </c>
      <c r="F291" s="3">
        <f t="shared" si="14"/>
        <v>141.90599999999998</v>
      </c>
      <c r="G291" s="3">
        <f>SUM(Table39[[#This Row],[RN Hours Contract (W/ Admin, DON)]], Table39[[#This Row],[LPN Contract Hours (w/ Admin)]], Table39[[#This Row],[CNA/NA/Med Aide Contract Hours]])</f>
        <v>0</v>
      </c>
      <c r="H291" s="4">
        <f>Table39[[#This Row],[Total Contract Hours]]/Table39[[#This Row],[Total Hours Nurse Staffing]]</f>
        <v>0</v>
      </c>
      <c r="I291" s="3">
        <f>SUM(Table39[[#This Row],[RN Hours]], Table39[[#This Row],[RN Admin Hours]], Table39[[#This Row],[RN DON Hours]])</f>
        <v>27.424999999999997</v>
      </c>
      <c r="J291" s="3">
        <f t="shared" si="15"/>
        <v>0</v>
      </c>
      <c r="K291" s="4">
        <f>Table39[[#This Row],[RN Hours Contract (W/ Admin, DON)]]/Table39[[#This Row],[RN Hours (w/ Admin, DON)]]</f>
        <v>0</v>
      </c>
      <c r="L291" s="3">
        <v>13.230555555555556</v>
      </c>
      <c r="M291" s="3">
        <v>0</v>
      </c>
      <c r="N291" s="4">
        <f>Table39[[#This Row],[RN Hours Contract]]/Table39[[#This Row],[RN Hours]]</f>
        <v>0</v>
      </c>
      <c r="O291" s="3">
        <v>8.9944444444444436</v>
      </c>
      <c r="P291" s="3">
        <v>0</v>
      </c>
      <c r="Q291" s="4">
        <f>Table39[[#This Row],[RN Admin Hours Contract]]/Table39[[#This Row],[RN Admin Hours]]</f>
        <v>0</v>
      </c>
      <c r="R291" s="3">
        <v>5.1999999999999966</v>
      </c>
      <c r="S291" s="3">
        <v>0</v>
      </c>
      <c r="T291" s="4">
        <f>Table39[[#This Row],[RN DON Hours Contract]]/Table39[[#This Row],[RN DON Hours]]</f>
        <v>0</v>
      </c>
      <c r="U291" s="3">
        <f>SUM(Table39[[#This Row],[LPN Hours]], Table39[[#This Row],[LPN Admin Hours]])</f>
        <v>17.491666666666667</v>
      </c>
      <c r="V291" s="3">
        <f>Table39[[#This Row],[LPN Hours Contract]]+Table39[[#This Row],[LPN Admin Hours Contract]]</f>
        <v>0</v>
      </c>
      <c r="W291" s="4">
        <f t="shared" si="16"/>
        <v>0</v>
      </c>
      <c r="X291" s="3">
        <v>17.491666666666667</v>
      </c>
      <c r="Y291" s="3">
        <v>0</v>
      </c>
      <c r="Z291" s="4">
        <f>Table39[[#This Row],[LPN Hours Contract]]/Table39[[#This Row],[LPN Hours]]</f>
        <v>0</v>
      </c>
      <c r="AA291" s="3">
        <v>0</v>
      </c>
      <c r="AB291" s="3">
        <v>0</v>
      </c>
      <c r="AC291" s="4">
        <v>0</v>
      </c>
      <c r="AD291" s="3">
        <f>SUM(Table39[[#This Row],[CNA Hours]], Table39[[#This Row],[NA in Training Hours]], Table39[[#This Row],[Med Aide/Tech Hours]])</f>
        <v>96.98933333333332</v>
      </c>
      <c r="AE291" s="3">
        <f>SUM(Table39[[#This Row],[CNA Hours Contract]], Table39[[#This Row],[NA in Training Hours Contract]], Table39[[#This Row],[Med Aide/Tech Hours Contract]])</f>
        <v>0</v>
      </c>
      <c r="AF291" s="4">
        <f>Table39[[#This Row],[CNA/NA/Med Aide Contract Hours]]/Table39[[#This Row],[Total CNA, NA in Training, Med Aide/Tech Hours]]</f>
        <v>0</v>
      </c>
      <c r="AG291" s="3">
        <v>77.675444444444437</v>
      </c>
      <c r="AH291" s="3">
        <v>0</v>
      </c>
      <c r="AI291" s="4">
        <f>Table39[[#This Row],[CNA Hours Contract]]/Table39[[#This Row],[CNA Hours]]</f>
        <v>0</v>
      </c>
      <c r="AJ291" s="3">
        <v>0.43055555555555558</v>
      </c>
      <c r="AK291" s="3">
        <v>0</v>
      </c>
      <c r="AL291" s="4">
        <f>Table39[[#This Row],[NA in Training Hours Contract]]/Table39[[#This Row],[NA in Training Hours]]</f>
        <v>0</v>
      </c>
      <c r="AM291" s="3">
        <v>18.883333333333333</v>
      </c>
      <c r="AN291" s="3">
        <v>0</v>
      </c>
      <c r="AO291" s="4">
        <f>Table39[[#This Row],[Med Aide/Tech Hours Contract]]/Table39[[#This Row],[Med Aide/Tech Hours]]</f>
        <v>0</v>
      </c>
      <c r="AP291" s="1" t="s">
        <v>289</v>
      </c>
      <c r="AQ291" s="1">
        <v>5</v>
      </c>
    </row>
    <row r="292" spans="1:43" x14ac:dyDescent="0.2">
      <c r="A292" s="1" t="s">
        <v>352</v>
      </c>
      <c r="B292" s="1" t="s">
        <v>642</v>
      </c>
      <c r="C292" s="1" t="s">
        <v>788</v>
      </c>
      <c r="D292" s="1" t="s">
        <v>967</v>
      </c>
      <c r="E292" s="3">
        <v>30.044444444444444</v>
      </c>
      <c r="F292" s="3">
        <f t="shared" si="14"/>
        <v>144.13388888888889</v>
      </c>
      <c r="G292" s="3">
        <f>SUM(Table39[[#This Row],[RN Hours Contract (W/ Admin, DON)]], Table39[[#This Row],[LPN Contract Hours (w/ Admin)]], Table39[[#This Row],[CNA/NA/Med Aide Contract Hours]])</f>
        <v>2.6416666666666666</v>
      </c>
      <c r="H292" s="4">
        <f>Table39[[#This Row],[Total Contract Hours]]/Table39[[#This Row],[Total Hours Nurse Staffing]]</f>
        <v>1.8327866451331901E-2</v>
      </c>
      <c r="I292" s="3">
        <f>SUM(Table39[[#This Row],[RN Hours]], Table39[[#This Row],[RN Admin Hours]], Table39[[#This Row],[RN DON Hours]])</f>
        <v>32.213888888888889</v>
      </c>
      <c r="J292" s="3">
        <f t="shared" si="15"/>
        <v>0</v>
      </c>
      <c r="K292" s="4">
        <f>Table39[[#This Row],[RN Hours Contract (W/ Admin, DON)]]/Table39[[#This Row],[RN Hours (w/ Admin, DON)]]</f>
        <v>0</v>
      </c>
      <c r="L292" s="3">
        <v>24.258333333333333</v>
      </c>
      <c r="M292" s="3">
        <v>0</v>
      </c>
      <c r="N292" s="4">
        <f>Table39[[#This Row],[RN Hours Contract]]/Table39[[#This Row],[RN Hours]]</f>
        <v>0</v>
      </c>
      <c r="O292" s="3">
        <v>3.2277777777777779</v>
      </c>
      <c r="P292" s="3">
        <v>0</v>
      </c>
      <c r="Q292" s="4">
        <f>Table39[[#This Row],[RN Admin Hours Contract]]/Table39[[#This Row],[RN Admin Hours]]</f>
        <v>0</v>
      </c>
      <c r="R292" s="3">
        <v>4.7277777777777779</v>
      </c>
      <c r="S292" s="3">
        <v>0</v>
      </c>
      <c r="T292" s="4">
        <f>Table39[[#This Row],[RN DON Hours Contract]]/Table39[[#This Row],[RN DON Hours]]</f>
        <v>0</v>
      </c>
      <c r="U292" s="3">
        <f>SUM(Table39[[#This Row],[LPN Hours]], Table39[[#This Row],[LPN Admin Hours]])</f>
        <v>23.838888888888889</v>
      </c>
      <c r="V292" s="3">
        <f>Table39[[#This Row],[LPN Hours Contract]]+Table39[[#This Row],[LPN Admin Hours Contract]]</f>
        <v>0</v>
      </c>
      <c r="W292" s="4">
        <f t="shared" si="16"/>
        <v>0</v>
      </c>
      <c r="X292" s="3">
        <v>23.838888888888889</v>
      </c>
      <c r="Y292" s="3">
        <v>0</v>
      </c>
      <c r="Z292" s="4">
        <f>Table39[[#This Row],[LPN Hours Contract]]/Table39[[#This Row],[LPN Hours]]</f>
        <v>0</v>
      </c>
      <c r="AA292" s="3">
        <v>0</v>
      </c>
      <c r="AB292" s="3">
        <v>0</v>
      </c>
      <c r="AC292" s="4">
        <v>0</v>
      </c>
      <c r="AD292" s="3">
        <f>SUM(Table39[[#This Row],[CNA Hours]], Table39[[#This Row],[NA in Training Hours]], Table39[[#This Row],[Med Aide/Tech Hours]])</f>
        <v>88.081111111111113</v>
      </c>
      <c r="AE292" s="3">
        <f>SUM(Table39[[#This Row],[CNA Hours Contract]], Table39[[#This Row],[NA in Training Hours Contract]], Table39[[#This Row],[Med Aide/Tech Hours Contract]])</f>
        <v>2.6416666666666666</v>
      </c>
      <c r="AF292" s="4">
        <f>Table39[[#This Row],[CNA/NA/Med Aide Contract Hours]]/Table39[[#This Row],[Total CNA, NA in Training, Med Aide/Tech Hours]]</f>
        <v>2.9991295901504924E-2</v>
      </c>
      <c r="AG292" s="3">
        <v>51.975555555555559</v>
      </c>
      <c r="AH292" s="3">
        <v>2.6416666666666666</v>
      </c>
      <c r="AI292" s="4">
        <f>Table39[[#This Row],[CNA Hours Contract]]/Table39[[#This Row],[CNA Hours]]</f>
        <v>5.0825174227200814E-2</v>
      </c>
      <c r="AJ292" s="3">
        <v>33.725000000000001</v>
      </c>
      <c r="AK292" s="3">
        <v>0</v>
      </c>
      <c r="AL292" s="4">
        <f>Table39[[#This Row],[NA in Training Hours Contract]]/Table39[[#This Row],[NA in Training Hours]]</f>
        <v>0</v>
      </c>
      <c r="AM292" s="3">
        <v>2.3805555555555555</v>
      </c>
      <c r="AN292" s="3">
        <v>0</v>
      </c>
      <c r="AO292" s="4">
        <f>Table39[[#This Row],[Med Aide/Tech Hours Contract]]/Table39[[#This Row],[Med Aide/Tech Hours]]</f>
        <v>0</v>
      </c>
      <c r="AP292" s="1" t="s">
        <v>290</v>
      </c>
      <c r="AQ292" s="1">
        <v>5</v>
      </c>
    </row>
    <row r="293" spans="1:43" x14ac:dyDescent="0.2">
      <c r="A293" s="1" t="s">
        <v>352</v>
      </c>
      <c r="B293" s="1" t="s">
        <v>643</v>
      </c>
      <c r="C293" s="1" t="s">
        <v>920</v>
      </c>
      <c r="D293" s="1" t="s">
        <v>1028</v>
      </c>
      <c r="E293" s="3">
        <v>51.255555555555553</v>
      </c>
      <c r="F293" s="3">
        <f t="shared" si="14"/>
        <v>262.4638888888889</v>
      </c>
      <c r="G293" s="3">
        <f>SUM(Table39[[#This Row],[RN Hours Contract (W/ Admin, DON)]], Table39[[#This Row],[LPN Contract Hours (w/ Admin)]], Table39[[#This Row],[CNA/NA/Med Aide Contract Hours]])</f>
        <v>0</v>
      </c>
      <c r="H293" s="4">
        <f>Table39[[#This Row],[Total Contract Hours]]/Table39[[#This Row],[Total Hours Nurse Staffing]]</f>
        <v>0</v>
      </c>
      <c r="I293" s="3">
        <f>SUM(Table39[[#This Row],[RN Hours]], Table39[[#This Row],[RN Admin Hours]], Table39[[#This Row],[RN DON Hours]])</f>
        <v>47.113888888888894</v>
      </c>
      <c r="J293" s="3">
        <f t="shared" si="15"/>
        <v>0</v>
      </c>
      <c r="K293" s="4">
        <f>Table39[[#This Row],[RN Hours Contract (W/ Admin, DON)]]/Table39[[#This Row],[RN Hours (w/ Admin, DON)]]</f>
        <v>0</v>
      </c>
      <c r="L293" s="3">
        <v>41.913888888888891</v>
      </c>
      <c r="M293" s="3">
        <v>0</v>
      </c>
      <c r="N293" s="4">
        <f>Table39[[#This Row],[RN Hours Contract]]/Table39[[#This Row],[RN Hours]]</f>
        <v>0</v>
      </c>
      <c r="O293" s="3">
        <v>0</v>
      </c>
      <c r="P293" s="3">
        <v>0</v>
      </c>
      <c r="Q293" s="4">
        <v>0</v>
      </c>
      <c r="R293" s="3">
        <v>5.2</v>
      </c>
      <c r="S293" s="3">
        <v>0</v>
      </c>
      <c r="T293" s="4">
        <f>Table39[[#This Row],[RN DON Hours Contract]]/Table39[[#This Row],[RN DON Hours]]</f>
        <v>0</v>
      </c>
      <c r="U293" s="3">
        <f>SUM(Table39[[#This Row],[LPN Hours]], Table39[[#This Row],[LPN Admin Hours]])</f>
        <v>37.897222222222226</v>
      </c>
      <c r="V293" s="3">
        <f>Table39[[#This Row],[LPN Hours Contract]]+Table39[[#This Row],[LPN Admin Hours Contract]]</f>
        <v>0</v>
      </c>
      <c r="W293" s="4">
        <f t="shared" si="16"/>
        <v>0</v>
      </c>
      <c r="X293" s="3">
        <v>37.897222222222226</v>
      </c>
      <c r="Y293" s="3">
        <v>0</v>
      </c>
      <c r="Z293" s="4">
        <f>Table39[[#This Row],[LPN Hours Contract]]/Table39[[#This Row],[LPN Hours]]</f>
        <v>0</v>
      </c>
      <c r="AA293" s="3">
        <v>0</v>
      </c>
      <c r="AB293" s="3">
        <v>0</v>
      </c>
      <c r="AC293" s="4">
        <v>0</v>
      </c>
      <c r="AD293" s="3">
        <f>SUM(Table39[[#This Row],[CNA Hours]], Table39[[#This Row],[NA in Training Hours]], Table39[[#This Row],[Med Aide/Tech Hours]])</f>
        <v>177.45277777777778</v>
      </c>
      <c r="AE293" s="3">
        <f>SUM(Table39[[#This Row],[CNA Hours Contract]], Table39[[#This Row],[NA in Training Hours Contract]], Table39[[#This Row],[Med Aide/Tech Hours Contract]])</f>
        <v>0</v>
      </c>
      <c r="AF293" s="4">
        <f>Table39[[#This Row],[CNA/NA/Med Aide Contract Hours]]/Table39[[#This Row],[Total CNA, NA in Training, Med Aide/Tech Hours]]</f>
        <v>0</v>
      </c>
      <c r="AG293" s="3">
        <v>123.14722222222223</v>
      </c>
      <c r="AH293" s="3">
        <v>0</v>
      </c>
      <c r="AI293" s="4">
        <f>Table39[[#This Row],[CNA Hours Contract]]/Table39[[#This Row],[CNA Hours]]</f>
        <v>0</v>
      </c>
      <c r="AJ293" s="3">
        <v>0</v>
      </c>
      <c r="AK293" s="3">
        <v>0</v>
      </c>
      <c r="AL293" s="4">
        <v>0</v>
      </c>
      <c r="AM293" s="3">
        <v>54.305555555555557</v>
      </c>
      <c r="AN293" s="3">
        <v>0</v>
      </c>
      <c r="AO293" s="4">
        <f>Table39[[#This Row],[Med Aide/Tech Hours Contract]]/Table39[[#This Row],[Med Aide/Tech Hours]]</f>
        <v>0</v>
      </c>
      <c r="AP293" s="1" t="s">
        <v>291</v>
      </c>
      <c r="AQ293" s="1">
        <v>5</v>
      </c>
    </row>
    <row r="294" spans="1:43" x14ac:dyDescent="0.2">
      <c r="A294" s="1" t="s">
        <v>352</v>
      </c>
      <c r="B294" s="1" t="s">
        <v>644</v>
      </c>
      <c r="C294" s="1" t="s">
        <v>921</v>
      </c>
      <c r="D294" s="1" t="s">
        <v>1029</v>
      </c>
      <c r="E294" s="3">
        <v>29.744444444444444</v>
      </c>
      <c r="F294" s="3">
        <f t="shared" si="14"/>
        <v>113.44166666666666</v>
      </c>
      <c r="G294" s="3">
        <f>SUM(Table39[[#This Row],[RN Hours Contract (W/ Admin, DON)]], Table39[[#This Row],[LPN Contract Hours (w/ Admin)]], Table39[[#This Row],[CNA/NA/Med Aide Contract Hours]])</f>
        <v>0</v>
      </c>
      <c r="H294" s="4">
        <f>Table39[[#This Row],[Total Contract Hours]]/Table39[[#This Row],[Total Hours Nurse Staffing]]</f>
        <v>0</v>
      </c>
      <c r="I294" s="3">
        <f>SUM(Table39[[#This Row],[RN Hours]], Table39[[#This Row],[RN Admin Hours]], Table39[[#This Row],[RN DON Hours]])</f>
        <v>24.083333333333332</v>
      </c>
      <c r="J294" s="3">
        <f t="shared" si="15"/>
        <v>0</v>
      </c>
      <c r="K294" s="4">
        <f>Table39[[#This Row],[RN Hours Contract (W/ Admin, DON)]]/Table39[[#This Row],[RN Hours (w/ Admin, DON)]]</f>
        <v>0</v>
      </c>
      <c r="L294" s="3">
        <v>13.216666666666667</v>
      </c>
      <c r="M294" s="3">
        <v>0</v>
      </c>
      <c r="N294" s="4">
        <f>Table39[[#This Row],[RN Hours Contract]]/Table39[[#This Row],[RN Hours]]</f>
        <v>0</v>
      </c>
      <c r="O294" s="3">
        <v>5.35</v>
      </c>
      <c r="P294" s="3">
        <v>0</v>
      </c>
      <c r="Q294" s="4">
        <f>Table39[[#This Row],[RN Admin Hours Contract]]/Table39[[#This Row],[RN Admin Hours]]</f>
        <v>0</v>
      </c>
      <c r="R294" s="3">
        <v>5.5166666666666666</v>
      </c>
      <c r="S294" s="3">
        <v>0</v>
      </c>
      <c r="T294" s="4">
        <f>Table39[[#This Row],[RN DON Hours Contract]]/Table39[[#This Row],[RN DON Hours]]</f>
        <v>0</v>
      </c>
      <c r="U294" s="3">
        <f>SUM(Table39[[#This Row],[LPN Hours]], Table39[[#This Row],[LPN Admin Hours]])</f>
        <v>20.691666666666666</v>
      </c>
      <c r="V294" s="3">
        <f>Table39[[#This Row],[LPN Hours Contract]]+Table39[[#This Row],[LPN Admin Hours Contract]]</f>
        <v>0</v>
      </c>
      <c r="W294" s="4">
        <f t="shared" si="16"/>
        <v>0</v>
      </c>
      <c r="X294" s="3">
        <v>20.691666666666666</v>
      </c>
      <c r="Y294" s="3">
        <v>0</v>
      </c>
      <c r="Z294" s="4">
        <f>Table39[[#This Row],[LPN Hours Contract]]/Table39[[#This Row],[LPN Hours]]</f>
        <v>0</v>
      </c>
      <c r="AA294" s="3">
        <v>0</v>
      </c>
      <c r="AB294" s="3">
        <v>0</v>
      </c>
      <c r="AC294" s="4">
        <v>0</v>
      </c>
      <c r="AD294" s="3">
        <f>SUM(Table39[[#This Row],[CNA Hours]], Table39[[#This Row],[NA in Training Hours]], Table39[[#This Row],[Med Aide/Tech Hours]])</f>
        <v>68.666666666666671</v>
      </c>
      <c r="AE294" s="3">
        <f>SUM(Table39[[#This Row],[CNA Hours Contract]], Table39[[#This Row],[NA in Training Hours Contract]], Table39[[#This Row],[Med Aide/Tech Hours Contract]])</f>
        <v>0</v>
      </c>
      <c r="AF294" s="4">
        <f>Table39[[#This Row],[CNA/NA/Med Aide Contract Hours]]/Table39[[#This Row],[Total CNA, NA in Training, Med Aide/Tech Hours]]</f>
        <v>0</v>
      </c>
      <c r="AG294" s="3">
        <v>55.225000000000001</v>
      </c>
      <c r="AH294" s="3">
        <v>0</v>
      </c>
      <c r="AI294" s="4">
        <f>Table39[[#This Row],[CNA Hours Contract]]/Table39[[#This Row],[CNA Hours]]</f>
        <v>0</v>
      </c>
      <c r="AJ294" s="3">
        <v>0.69444444444444442</v>
      </c>
      <c r="AK294" s="3">
        <v>0</v>
      </c>
      <c r="AL294" s="4">
        <f>Table39[[#This Row],[NA in Training Hours Contract]]/Table39[[#This Row],[NA in Training Hours]]</f>
        <v>0</v>
      </c>
      <c r="AM294" s="3">
        <v>12.747222222222222</v>
      </c>
      <c r="AN294" s="3">
        <v>0</v>
      </c>
      <c r="AO294" s="4">
        <f>Table39[[#This Row],[Med Aide/Tech Hours Contract]]/Table39[[#This Row],[Med Aide/Tech Hours]]</f>
        <v>0</v>
      </c>
      <c r="AP294" s="1" t="s">
        <v>292</v>
      </c>
      <c r="AQ294" s="1">
        <v>5</v>
      </c>
    </row>
    <row r="295" spans="1:43" x14ac:dyDescent="0.2">
      <c r="A295" s="1" t="s">
        <v>352</v>
      </c>
      <c r="B295" s="1" t="s">
        <v>645</v>
      </c>
      <c r="C295" s="1" t="s">
        <v>922</v>
      </c>
      <c r="D295" s="1" t="s">
        <v>949</v>
      </c>
      <c r="E295" s="3">
        <v>35.488888888888887</v>
      </c>
      <c r="F295" s="3">
        <f t="shared" si="14"/>
        <v>172.39999999999998</v>
      </c>
      <c r="G295" s="3">
        <f>SUM(Table39[[#This Row],[RN Hours Contract (W/ Admin, DON)]], Table39[[#This Row],[LPN Contract Hours (w/ Admin)]], Table39[[#This Row],[CNA/NA/Med Aide Contract Hours]])</f>
        <v>0</v>
      </c>
      <c r="H295" s="4">
        <f>Table39[[#This Row],[Total Contract Hours]]/Table39[[#This Row],[Total Hours Nurse Staffing]]</f>
        <v>0</v>
      </c>
      <c r="I295" s="3">
        <f>SUM(Table39[[#This Row],[RN Hours]], Table39[[#This Row],[RN Admin Hours]], Table39[[#This Row],[RN DON Hours]])</f>
        <v>32.602777777777774</v>
      </c>
      <c r="J295" s="3">
        <f t="shared" si="15"/>
        <v>0</v>
      </c>
      <c r="K295" s="4">
        <f>Table39[[#This Row],[RN Hours Contract (W/ Admin, DON)]]/Table39[[#This Row],[RN Hours (w/ Admin, DON)]]</f>
        <v>0</v>
      </c>
      <c r="L295" s="3">
        <v>20.866666666666667</v>
      </c>
      <c r="M295" s="3">
        <v>0</v>
      </c>
      <c r="N295" s="4">
        <f>Table39[[#This Row],[RN Hours Contract]]/Table39[[#This Row],[RN Hours]]</f>
        <v>0</v>
      </c>
      <c r="O295" s="3">
        <v>5.7472222222222218</v>
      </c>
      <c r="P295" s="3">
        <v>0</v>
      </c>
      <c r="Q295" s="4">
        <f>Table39[[#This Row],[RN Admin Hours Contract]]/Table39[[#This Row],[RN Admin Hours]]</f>
        <v>0</v>
      </c>
      <c r="R295" s="3">
        <v>5.9888888888888889</v>
      </c>
      <c r="S295" s="3">
        <v>0</v>
      </c>
      <c r="T295" s="4">
        <f>Table39[[#This Row],[RN DON Hours Contract]]/Table39[[#This Row],[RN DON Hours]]</f>
        <v>0</v>
      </c>
      <c r="U295" s="3">
        <f>SUM(Table39[[#This Row],[LPN Hours]], Table39[[#This Row],[LPN Admin Hours]])</f>
        <v>15.341666666666667</v>
      </c>
      <c r="V295" s="3">
        <f>Table39[[#This Row],[LPN Hours Contract]]+Table39[[#This Row],[LPN Admin Hours Contract]]</f>
        <v>0</v>
      </c>
      <c r="W295" s="4">
        <f t="shared" si="16"/>
        <v>0</v>
      </c>
      <c r="X295" s="3">
        <v>15.341666666666667</v>
      </c>
      <c r="Y295" s="3">
        <v>0</v>
      </c>
      <c r="Z295" s="4">
        <f>Table39[[#This Row],[LPN Hours Contract]]/Table39[[#This Row],[LPN Hours]]</f>
        <v>0</v>
      </c>
      <c r="AA295" s="3">
        <v>0</v>
      </c>
      <c r="AB295" s="3">
        <v>0</v>
      </c>
      <c r="AC295" s="4">
        <v>0</v>
      </c>
      <c r="AD295" s="3">
        <f>SUM(Table39[[#This Row],[CNA Hours]], Table39[[#This Row],[NA in Training Hours]], Table39[[#This Row],[Med Aide/Tech Hours]])</f>
        <v>124.45555555555555</v>
      </c>
      <c r="AE295" s="3">
        <f>SUM(Table39[[#This Row],[CNA Hours Contract]], Table39[[#This Row],[NA in Training Hours Contract]], Table39[[#This Row],[Med Aide/Tech Hours Contract]])</f>
        <v>0</v>
      </c>
      <c r="AF295" s="4">
        <f>Table39[[#This Row],[CNA/NA/Med Aide Contract Hours]]/Table39[[#This Row],[Total CNA, NA in Training, Med Aide/Tech Hours]]</f>
        <v>0</v>
      </c>
      <c r="AG295" s="3">
        <v>100.85</v>
      </c>
      <c r="AH295" s="3">
        <v>0</v>
      </c>
      <c r="AI295" s="4">
        <f>Table39[[#This Row],[CNA Hours Contract]]/Table39[[#This Row],[CNA Hours]]</f>
        <v>0</v>
      </c>
      <c r="AJ295" s="3">
        <v>0</v>
      </c>
      <c r="AK295" s="3">
        <v>0</v>
      </c>
      <c r="AL295" s="4">
        <v>0</v>
      </c>
      <c r="AM295" s="3">
        <v>23.605555555555554</v>
      </c>
      <c r="AN295" s="3">
        <v>0</v>
      </c>
      <c r="AO295" s="4">
        <f>Table39[[#This Row],[Med Aide/Tech Hours Contract]]/Table39[[#This Row],[Med Aide/Tech Hours]]</f>
        <v>0</v>
      </c>
      <c r="AP295" s="1" t="s">
        <v>293</v>
      </c>
      <c r="AQ295" s="1">
        <v>5</v>
      </c>
    </row>
    <row r="296" spans="1:43" x14ac:dyDescent="0.2">
      <c r="A296" s="1" t="s">
        <v>352</v>
      </c>
      <c r="B296" s="1" t="s">
        <v>646</v>
      </c>
      <c r="C296" s="1" t="s">
        <v>707</v>
      </c>
      <c r="D296" s="1" t="s">
        <v>1025</v>
      </c>
      <c r="E296" s="3">
        <v>42.2</v>
      </c>
      <c r="F296" s="3">
        <f t="shared" si="14"/>
        <v>140.68855555555558</v>
      </c>
      <c r="G296" s="3">
        <f>SUM(Table39[[#This Row],[RN Hours Contract (W/ Admin, DON)]], Table39[[#This Row],[LPN Contract Hours (w/ Admin)]], Table39[[#This Row],[CNA/NA/Med Aide Contract Hours]])</f>
        <v>1.3722222222222222</v>
      </c>
      <c r="H296" s="4">
        <f>Table39[[#This Row],[Total Contract Hours]]/Table39[[#This Row],[Total Hours Nurse Staffing]]</f>
        <v>9.7536165383427676E-3</v>
      </c>
      <c r="I296" s="3">
        <f>SUM(Table39[[#This Row],[RN Hours]], Table39[[#This Row],[RN Admin Hours]], Table39[[#This Row],[RN DON Hours]])</f>
        <v>25.497555555555557</v>
      </c>
      <c r="J296" s="3">
        <f t="shared" si="15"/>
        <v>0.53888888888888886</v>
      </c>
      <c r="K296" s="4">
        <f>Table39[[#This Row],[RN Hours Contract (W/ Admin, DON)]]/Table39[[#This Row],[RN Hours (w/ Admin, DON)]]</f>
        <v>2.1134923609234871E-2</v>
      </c>
      <c r="L296" s="3">
        <v>18.329777777777778</v>
      </c>
      <c r="M296" s="3">
        <v>0</v>
      </c>
      <c r="N296" s="4">
        <f>Table39[[#This Row],[RN Hours Contract]]/Table39[[#This Row],[RN Hours]]</f>
        <v>0</v>
      </c>
      <c r="O296" s="3">
        <v>1.4733333333333332</v>
      </c>
      <c r="P296" s="3">
        <v>0.26666666666666666</v>
      </c>
      <c r="Q296" s="4">
        <f>Table39[[#This Row],[RN Admin Hours Contract]]/Table39[[#This Row],[RN Admin Hours]]</f>
        <v>0.1809954751131222</v>
      </c>
      <c r="R296" s="3">
        <v>5.6944444444444446</v>
      </c>
      <c r="S296" s="3">
        <v>0.2722222222222222</v>
      </c>
      <c r="T296" s="4">
        <f>Table39[[#This Row],[RN DON Hours Contract]]/Table39[[#This Row],[RN DON Hours]]</f>
        <v>4.7804878048780482E-2</v>
      </c>
      <c r="U296" s="3">
        <f>SUM(Table39[[#This Row],[LPN Hours]], Table39[[#This Row],[LPN Admin Hours]])</f>
        <v>19.278666666666666</v>
      </c>
      <c r="V296" s="3">
        <f>Table39[[#This Row],[LPN Hours Contract]]+Table39[[#This Row],[LPN Admin Hours Contract]]</f>
        <v>0.83333333333333337</v>
      </c>
      <c r="W296" s="4">
        <f t="shared" si="16"/>
        <v>4.3225672591465529E-2</v>
      </c>
      <c r="X296" s="3">
        <v>19.278666666666666</v>
      </c>
      <c r="Y296" s="3">
        <v>0.83333333333333337</v>
      </c>
      <c r="Z296" s="4">
        <f>Table39[[#This Row],[LPN Hours Contract]]/Table39[[#This Row],[LPN Hours]]</f>
        <v>4.3225672591465529E-2</v>
      </c>
      <c r="AA296" s="3">
        <v>0</v>
      </c>
      <c r="AB296" s="3">
        <v>0</v>
      </c>
      <c r="AC296" s="4">
        <v>0</v>
      </c>
      <c r="AD296" s="3">
        <f>SUM(Table39[[#This Row],[CNA Hours]], Table39[[#This Row],[NA in Training Hours]], Table39[[#This Row],[Med Aide/Tech Hours]])</f>
        <v>95.912333333333351</v>
      </c>
      <c r="AE296" s="3">
        <f>SUM(Table39[[#This Row],[CNA Hours Contract]], Table39[[#This Row],[NA in Training Hours Contract]], Table39[[#This Row],[Med Aide/Tech Hours Contract]])</f>
        <v>0</v>
      </c>
      <c r="AF296" s="4">
        <f>Table39[[#This Row],[CNA/NA/Med Aide Contract Hours]]/Table39[[#This Row],[Total CNA, NA in Training, Med Aide/Tech Hours]]</f>
        <v>0</v>
      </c>
      <c r="AG296" s="3">
        <v>82.203888888888898</v>
      </c>
      <c r="AH296" s="3">
        <v>0</v>
      </c>
      <c r="AI296" s="4">
        <f>Table39[[#This Row],[CNA Hours Contract]]/Table39[[#This Row],[CNA Hours]]</f>
        <v>0</v>
      </c>
      <c r="AJ296" s="3">
        <v>0</v>
      </c>
      <c r="AK296" s="3">
        <v>0</v>
      </c>
      <c r="AL296" s="4">
        <v>0</v>
      </c>
      <c r="AM296" s="3">
        <v>13.708444444444451</v>
      </c>
      <c r="AN296" s="3">
        <v>0</v>
      </c>
      <c r="AO296" s="4">
        <f>Table39[[#This Row],[Med Aide/Tech Hours Contract]]/Table39[[#This Row],[Med Aide/Tech Hours]]</f>
        <v>0</v>
      </c>
      <c r="AP296" s="1" t="s">
        <v>294</v>
      </c>
      <c r="AQ296" s="1">
        <v>5</v>
      </c>
    </row>
    <row r="297" spans="1:43" x14ac:dyDescent="0.2">
      <c r="A297" s="1" t="s">
        <v>352</v>
      </c>
      <c r="B297" s="1" t="s">
        <v>647</v>
      </c>
      <c r="C297" s="1" t="s">
        <v>923</v>
      </c>
      <c r="D297" s="1" t="s">
        <v>1023</v>
      </c>
      <c r="E297" s="3">
        <v>41.677777777777777</v>
      </c>
      <c r="F297" s="3">
        <f t="shared" si="14"/>
        <v>169.49255555555555</v>
      </c>
      <c r="G297" s="3">
        <f>SUM(Table39[[#This Row],[RN Hours Contract (W/ Admin, DON)]], Table39[[#This Row],[LPN Contract Hours (w/ Admin)]], Table39[[#This Row],[CNA/NA/Med Aide Contract Hours]])</f>
        <v>0</v>
      </c>
      <c r="H297" s="4">
        <f>Table39[[#This Row],[Total Contract Hours]]/Table39[[#This Row],[Total Hours Nurse Staffing]]</f>
        <v>0</v>
      </c>
      <c r="I297" s="3">
        <f>SUM(Table39[[#This Row],[RN Hours]], Table39[[#This Row],[RN Admin Hours]], Table39[[#This Row],[RN DON Hours]])</f>
        <v>33.894222222222226</v>
      </c>
      <c r="J297" s="3">
        <f t="shared" si="15"/>
        <v>0</v>
      </c>
      <c r="K297" s="4">
        <f>Table39[[#This Row],[RN Hours Contract (W/ Admin, DON)]]/Table39[[#This Row],[RN Hours (w/ Admin, DON)]]</f>
        <v>0</v>
      </c>
      <c r="L297" s="3">
        <v>28.655333333333335</v>
      </c>
      <c r="M297" s="3">
        <v>0</v>
      </c>
      <c r="N297" s="4">
        <f>Table39[[#This Row],[RN Hours Contract]]/Table39[[#This Row],[RN Hours]]</f>
        <v>0</v>
      </c>
      <c r="O297" s="3">
        <v>0</v>
      </c>
      <c r="P297" s="3">
        <v>0</v>
      </c>
      <c r="Q297" s="4">
        <v>0</v>
      </c>
      <c r="R297" s="3">
        <v>5.2388888888888889</v>
      </c>
      <c r="S297" s="3">
        <v>0</v>
      </c>
      <c r="T297" s="4">
        <f>Table39[[#This Row],[RN DON Hours Contract]]/Table39[[#This Row],[RN DON Hours]]</f>
        <v>0</v>
      </c>
      <c r="U297" s="3">
        <f>SUM(Table39[[#This Row],[LPN Hours]], Table39[[#This Row],[LPN Admin Hours]])</f>
        <v>28.431111111111111</v>
      </c>
      <c r="V297" s="3">
        <f>Table39[[#This Row],[LPN Hours Contract]]+Table39[[#This Row],[LPN Admin Hours Contract]]</f>
        <v>0</v>
      </c>
      <c r="W297" s="4">
        <f t="shared" si="16"/>
        <v>0</v>
      </c>
      <c r="X297" s="3">
        <v>23.019444444444446</v>
      </c>
      <c r="Y297" s="3">
        <v>0</v>
      </c>
      <c r="Z297" s="4">
        <f>Table39[[#This Row],[LPN Hours Contract]]/Table39[[#This Row],[LPN Hours]]</f>
        <v>0</v>
      </c>
      <c r="AA297" s="3">
        <v>5.4116666666666653</v>
      </c>
      <c r="AB297" s="3">
        <v>0</v>
      </c>
      <c r="AC297" s="4">
        <f>Table39[[#This Row],[LPN Admin Hours Contract]]/Table39[[#This Row],[LPN Admin Hours]]</f>
        <v>0</v>
      </c>
      <c r="AD297" s="3">
        <f>SUM(Table39[[#This Row],[CNA Hours]], Table39[[#This Row],[NA in Training Hours]], Table39[[#This Row],[Med Aide/Tech Hours]])</f>
        <v>107.16722222222224</v>
      </c>
      <c r="AE297" s="3">
        <f>SUM(Table39[[#This Row],[CNA Hours Contract]], Table39[[#This Row],[NA in Training Hours Contract]], Table39[[#This Row],[Med Aide/Tech Hours Contract]])</f>
        <v>0</v>
      </c>
      <c r="AF297" s="4">
        <f>Table39[[#This Row],[CNA/NA/Med Aide Contract Hours]]/Table39[[#This Row],[Total CNA, NA in Training, Med Aide/Tech Hours]]</f>
        <v>0</v>
      </c>
      <c r="AG297" s="3">
        <v>93.7668888888889</v>
      </c>
      <c r="AH297" s="3">
        <v>0</v>
      </c>
      <c r="AI297" s="4">
        <f>Table39[[#This Row],[CNA Hours Contract]]/Table39[[#This Row],[CNA Hours]]</f>
        <v>0</v>
      </c>
      <c r="AJ297" s="3">
        <v>0</v>
      </c>
      <c r="AK297" s="3">
        <v>0</v>
      </c>
      <c r="AL297" s="4">
        <v>0</v>
      </c>
      <c r="AM297" s="3">
        <v>13.400333333333338</v>
      </c>
      <c r="AN297" s="3">
        <v>0</v>
      </c>
      <c r="AO297" s="4">
        <f>Table39[[#This Row],[Med Aide/Tech Hours Contract]]/Table39[[#This Row],[Med Aide/Tech Hours]]</f>
        <v>0</v>
      </c>
      <c r="AP297" s="1" t="s">
        <v>295</v>
      </c>
      <c r="AQ297" s="1">
        <v>5</v>
      </c>
    </row>
    <row r="298" spans="1:43" x14ac:dyDescent="0.2">
      <c r="A298" s="1" t="s">
        <v>352</v>
      </c>
      <c r="B298" s="1" t="s">
        <v>648</v>
      </c>
      <c r="C298" s="1" t="s">
        <v>924</v>
      </c>
      <c r="D298" s="1" t="s">
        <v>958</v>
      </c>
      <c r="E298" s="3">
        <v>42.155555555555559</v>
      </c>
      <c r="F298" s="3">
        <f t="shared" si="14"/>
        <v>198.0757777777778</v>
      </c>
      <c r="G298" s="3">
        <f>SUM(Table39[[#This Row],[RN Hours Contract (W/ Admin, DON)]], Table39[[#This Row],[LPN Contract Hours (w/ Admin)]], Table39[[#This Row],[CNA/NA/Med Aide Contract Hours]])</f>
        <v>12.365444444444446</v>
      </c>
      <c r="H298" s="4">
        <f>Table39[[#This Row],[Total Contract Hours]]/Table39[[#This Row],[Total Hours Nurse Staffing]]</f>
        <v>6.242784747924756E-2</v>
      </c>
      <c r="I298" s="3">
        <f>SUM(Table39[[#This Row],[RN Hours]], Table39[[#This Row],[RN Admin Hours]], Table39[[#This Row],[RN DON Hours]])</f>
        <v>36.052777777777784</v>
      </c>
      <c r="J298" s="3">
        <f t="shared" si="15"/>
        <v>0</v>
      </c>
      <c r="K298" s="4">
        <f>Table39[[#This Row],[RN Hours Contract (W/ Admin, DON)]]/Table39[[#This Row],[RN Hours (w/ Admin, DON)]]</f>
        <v>0</v>
      </c>
      <c r="L298" s="3">
        <v>14.275222222222222</v>
      </c>
      <c r="M298" s="3">
        <v>0</v>
      </c>
      <c r="N298" s="4">
        <f>Table39[[#This Row],[RN Hours Contract]]/Table39[[#This Row],[RN Hours]]</f>
        <v>0</v>
      </c>
      <c r="O298" s="3">
        <v>15.504222222222227</v>
      </c>
      <c r="P298" s="3">
        <v>0</v>
      </c>
      <c r="Q298" s="4">
        <f>Table39[[#This Row],[RN Admin Hours Contract]]/Table39[[#This Row],[RN Admin Hours]]</f>
        <v>0</v>
      </c>
      <c r="R298" s="3">
        <v>6.2733333333333334</v>
      </c>
      <c r="S298" s="3">
        <v>0</v>
      </c>
      <c r="T298" s="4">
        <f>Table39[[#This Row],[RN DON Hours Contract]]/Table39[[#This Row],[RN DON Hours]]</f>
        <v>0</v>
      </c>
      <c r="U298" s="3">
        <f>SUM(Table39[[#This Row],[LPN Hours]], Table39[[#This Row],[LPN Admin Hours]])</f>
        <v>29.544</v>
      </c>
      <c r="V298" s="3">
        <f>Table39[[#This Row],[LPN Hours Contract]]+Table39[[#This Row],[LPN Admin Hours Contract]]</f>
        <v>5.5361111111111114</v>
      </c>
      <c r="W298" s="4">
        <f t="shared" si="16"/>
        <v>0.18738529349820984</v>
      </c>
      <c r="X298" s="3">
        <v>29.544</v>
      </c>
      <c r="Y298" s="3">
        <v>5.5361111111111114</v>
      </c>
      <c r="Z298" s="4">
        <f>Table39[[#This Row],[LPN Hours Contract]]/Table39[[#This Row],[LPN Hours]]</f>
        <v>0.18738529349820984</v>
      </c>
      <c r="AA298" s="3">
        <v>0</v>
      </c>
      <c r="AB298" s="3">
        <v>0</v>
      </c>
      <c r="AC298" s="4">
        <v>0</v>
      </c>
      <c r="AD298" s="3">
        <f>SUM(Table39[[#This Row],[CNA Hours]], Table39[[#This Row],[NA in Training Hours]], Table39[[#This Row],[Med Aide/Tech Hours]])</f>
        <v>132.47900000000001</v>
      </c>
      <c r="AE298" s="3">
        <f>SUM(Table39[[#This Row],[CNA Hours Contract]], Table39[[#This Row],[NA in Training Hours Contract]], Table39[[#This Row],[Med Aide/Tech Hours Contract]])</f>
        <v>6.8293333333333335</v>
      </c>
      <c r="AF298" s="4">
        <f>Table39[[#This Row],[CNA/NA/Med Aide Contract Hours]]/Table39[[#This Row],[Total CNA, NA in Training, Med Aide/Tech Hours]]</f>
        <v>5.1550308602369678E-2</v>
      </c>
      <c r="AG298" s="3">
        <v>126.78422222222223</v>
      </c>
      <c r="AH298" s="3">
        <v>6.8293333333333335</v>
      </c>
      <c r="AI298" s="4">
        <f>Table39[[#This Row],[CNA Hours Contract]]/Table39[[#This Row],[CNA Hours]]</f>
        <v>5.3865798232868092E-2</v>
      </c>
      <c r="AJ298" s="3">
        <v>1.211111111111111</v>
      </c>
      <c r="AK298" s="3">
        <v>0</v>
      </c>
      <c r="AL298" s="4">
        <f>Table39[[#This Row],[NA in Training Hours Contract]]/Table39[[#This Row],[NA in Training Hours]]</f>
        <v>0</v>
      </c>
      <c r="AM298" s="3">
        <v>4.4836666666666671</v>
      </c>
      <c r="AN298" s="3">
        <v>0</v>
      </c>
      <c r="AO298" s="4">
        <f>Table39[[#This Row],[Med Aide/Tech Hours Contract]]/Table39[[#This Row],[Med Aide/Tech Hours]]</f>
        <v>0</v>
      </c>
      <c r="AP298" s="1" t="s">
        <v>296</v>
      </c>
      <c r="AQ298" s="1">
        <v>5</v>
      </c>
    </row>
    <row r="299" spans="1:43" x14ac:dyDescent="0.2">
      <c r="A299" s="1" t="s">
        <v>352</v>
      </c>
      <c r="B299" s="1" t="s">
        <v>649</v>
      </c>
      <c r="C299" s="1" t="s">
        <v>925</v>
      </c>
      <c r="D299" s="1" t="s">
        <v>945</v>
      </c>
      <c r="E299" s="3">
        <v>30.322222222222223</v>
      </c>
      <c r="F299" s="3">
        <f t="shared" si="14"/>
        <v>153.79388888888889</v>
      </c>
      <c r="G299" s="3">
        <f>SUM(Table39[[#This Row],[RN Hours Contract (W/ Admin, DON)]], Table39[[#This Row],[LPN Contract Hours (w/ Admin)]], Table39[[#This Row],[CNA/NA/Med Aide Contract Hours]])</f>
        <v>0</v>
      </c>
      <c r="H299" s="4">
        <f>Table39[[#This Row],[Total Contract Hours]]/Table39[[#This Row],[Total Hours Nurse Staffing]]</f>
        <v>0</v>
      </c>
      <c r="I299" s="3">
        <f>SUM(Table39[[#This Row],[RN Hours]], Table39[[#This Row],[RN Admin Hours]], Table39[[#This Row],[RN DON Hours]])</f>
        <v>25.938333333333336</v>
      </c>
      <c r="J299" s="3">
        <f t="shared" si="15"/>
        <v>0</v>
      </c>
      <c r="K299" s="4">
        <f>Table39[[#This Row],[RN Hours Contract (W/ Admin, DON)]]/Table39[[#This Row],[RN Hours (w/ Admin, DON)]]</f>
        <v>0</v>
      </c>
      <c r="L299" s="3">
        <v>15.261111111111111</v>
      </c>
      <c r="M299" s="3">
        <v>0</v>
      </c>
      <c r="N299" s="4">
        <f>Table39[[#This Row],[RN Hours Contract]]/Table39[[#This Row],[RN Hours]]</f>
        <v>0</v>
      </c>
      <c r="O299" s="3">
        <v>5.0105555555555554</v>
      </c>
      <c r="P299" s="3">
        <v>0</v>
      </c>
      <c r="Q299" s="4">
        <f>Table39[[#This Row],[RN Admin Hours Contract]]/Table39[[#This Row],[RN Admin Hours]]</f>
        <v>0</v>
      </c>
      <c r="R299" s="3">
        <v>5.666666666666667</v>
      </c>
      <c r="S299" s="3">
        <v>0</v>
      </c>
      <c r="T299" s="4">
        <f>Table39[[#This Row],[RN DON Hours Contract]]/Table39[[#This Row],[RN DON Hours]]</f>
        <v>0</v>
      </c>
      <c r="U299" s="3">
        <f>SUM(Table39[[#This Row],[LPN Hours]], Table39[[#This Row],[LPN Admin Hours]])</f>
        <v>15.772222222222222</v>
      </c>
      <c r="V299" s="3">
        <f>Table39[[#This Row],[LPN Hours Contract]]+Table39[[#This Row],[LPN Admin Hours Contract]]</f>
        <v>0</v>
      </c>
      <c r="W299" s="4">
        <f t="shared" si="16"/>
        <v>0</v>
      </c>
      <c r="X299" s="3">
        <v>15.772222222222222</v>
      </c>
      <c r="Y299" s="3">
        <v>0</v>
      </c>
      <c r="Z299" s="4">
        <f>Table39[[#This Row],[LPN Hours Contract]]/Table39[[#This Row],[LPN Hours]]</f>
        <v>0</v>
      </c>
      <c r="AA299" s="3">
        <v>0</v>
      </c>
      <c r="AB299" s="3">
        <v>0</v>
      </c>
      <c r="AC299" s="4">
        <v>0</v>
      </c>
      <c r="AD299" s="3">
        <f>SUM(Table39[[#This Row],[CNA Hours]], Table39[[#This Row],[NA in Training Hours]], Table39[[#This Row],[Med Aide/Tech Hours]])</f>
        <v>112.08333333333333</v>
      </c>
      <c r="AE299" s="3">
        <f>SUM(Table39[[#This Row],[CNA Hours Contract]], Table39[[#This Row],[NA in Training Hours Contract]], Table39[[#This Row],[Med Aide/Tech Hours Contract]])</f>
        <v>0</v>
      </c>
      <c r="AF299" s="4">
        <f>Table39[[#This Row],[CNA/NA/Med Aide Contract Hours]]/Table39[[#This Row],[Total CNA, NA in Training, Med Aide/Tech Hours]]</f>
        <v>0</v>
      </c>
      <c r="AG299" s="3">
        <v>97.180555555555557</v>
      </c>
      <c r="AH299" s="3">
        <v>0</v>
      </c>
      <c r="AI299" s="4">
        <f>Table39[[#This Row],[CNA Hours Contract]]/Table39[[#This Row],[CNA Hours]]</f>
        <v>0</v>
      </c>
      <c r="AJ299" s="3">
        <v>1.7083333333333333</v>
      </c>
      <c r="AK299" s="3">
        <v>0</v>
      </c>
      <c r="AL299" s="4">
        <f>Table39[[#This Row],[NA in Training Hours Contract]]/Table39[[#This Row],[NA in Training Hours]]</f>
        <v>0</v>
      </c>
      <c r="AM299" s="3">
        <v>13.194444444444445</v>
      </c>
      <c r="AN299" s="3">
        <v>0</v>
      </c>
      <c r="AO299" s="4">
        <f>Table39[[#This Row],[Med Aide/Tech Hours Contract]]/Table39[[#This Row],[Med Aide/Tech Hours]]</f>
        <v>0</v>
      </c>
      <c r="AP299" s="1" t="s">
        <v>297</v>
      </c>
      <c r="AQ299" s="1">
        <v>5</v>
      </c>
    </row>
    <row r="300" spans="1:43" x14ac:dyDescent="0.2">
      <c r="A300" s="1" t="s">
        <v>352</v>
      </c>
      <c r="B300" s="1" t="s">
        <v>650</v>
      </c>
      <c r="C300" s="1" t="s">
        <v>926</v>
      </c>
      <c r="D300" s="1" t="s">
        <v>969</v>
      </c>
      <c r="E300" s="3">
        <v>32.111111111111114</v>
      </c>
      <c r="F300" s="3">
        <f t="shared" si="14"/>
        <v>160.86444444444444</v>
      </c>
      <c r="G300" s="3">
        <f>SUM(Table39[[#This Row],[RN Hours Contract (W/ Admin, DON)]], Table39[[#This Row],[LPN Contract Hours (w/ Admin)]], Table39[[#This Row],[CNA/NA/Med Aide Contract Hours]])</f>
        <v>0</v>
      </c>
      <c r="H300" s="4">
        <f>Table39[[#This Row],[Total Contract Hours]]/Table39[[#This Row],[Total Hours Nurse Staffing]]</f>
        <v>0</v>
      </c>
      <c r="I300" s="3">
        <f>SUM(Table39[[#This Row],[RN Hours]], Table39[[#This Row],[RN Admin Hours]], Table39[[#This Row],[RN DON Hours]])</f>
        <v>34.685555555555553</v>
      </c>
      <c r="J300" s="3">
        <f t="shared" si="15"/>
        <v>0</v>
      </c>
      <c r="K300" s="4">
        <f>Table39[[#This Row],[RN Hours Contract (W/ Admin, DON)]]/Table39[[#This Row],[RN Hours (w/ Admin, DON)]]</f>
        <v>0</v>
      </c>
      <c r="L300" s="3">
        <v>17.782222222222224</v>
      </c>
      <c r="M300" s="3">
        <v>0</v>
      </c>
      <c r="N300" s="4">
        <f>Table39[[#This Row],[RN Hours Contract]]/Table39[[#This Row],[RN Hours]]</f>
        <v>0</v>
      </c>
      <c r="O300" s="3">
        <v>11.094444444444436</v>
      </c>
      <c r="P300" s="3">
        <v>0</v>
      </c>
      <c r="Q300" s="4">
        <f>Table39[[#This Row],[RN Admin Hours Contract]]/Table39[[#This Row],[RN Admin Hours]]</f>
        <v>0</v>
      </c>
      <c r="R300" s="3">
        <v>5.808888888888891</v>
      </c>
      <c r="S300" s="3">
        <v>0</v>
      </c>
      <c r="T300" s="4">
        <f>Table39[[#This Row],[RN DON Hours Contract]]/Table39[[#This Row],[RN DON Hours]]</f>
        <v>0</v>
      </c>
      <c r="U300" s="3">
        <f>SUM(Table39[[#This Row],[LPN Hours]], Table39[[#This Row],[LPN Admin Hours]])</f>
        <v>22.101111111111109</v>
      </c>
      <c r="V300" s="3">
        <f>Table39[[#This Row],[LPN Hours Contract]]+Table39[[#This Row],[LPN Admin Hours Contract]]</f>
        <v>0</v>
      </c>
      <c r="W300" s="4">
        <f t="shared" si="16"/>
        <v>0</v>
      </c>
      <c r="X300" s="3">
        <v>22.101111111111109</v>
      </c>
      <c r="Y300" s="3">
        <v>0</v>
      </c>
      <c r="Z300" s="4">
        <f>Table39[[#This Row],[LPN Hours Contract]]/Table39[[#This Row],[LPN Hours]]</f>
        <v>0</v>
      </c>
      <c r="AA300" s="3">
        <v>0</v>
      </c>
      <c r="AB300" s="3">
        <v>0</v>
      </c>
      <c r="AC300" s="4">
        <v>0</v>
      </c>
      <c r="AD300" s="3">
        <f>SUM(Table39[[#This Row],[CNA Hours]], Table39[[#This Row],[NA in Training Hours]], Table39[[#This Row],[Med Aide/Tech Hours]])</f>
        <v>104.07777777777778</v>
      </c>
      <c r="AE300" s="3">
        <f>SUM(Table39[[#This Row],[CNA Hours Contract]], Table39[[#This Row],[NA in Training Hours Contract]], Table39[[#This Row],[Med Aide/Tech Hours Contract]])</f>
        <v>0</v>
      </c>
      <c r="AF300" s="4">
        <f>Table39[[#This Row],[CNA/NA/Med Aide Contract Hours]]/Table39[[#This Row],[Total CNA, NA in Training, Med Aide/Tech Hours]]</f>
        <v>0</v>
      </c>
      <c r="AG300" s="3">
        <v>96.818888888888893</v>
      </c>
      <c r="AH300" s="3">
        <v>0</v>
      </c>
      <c r="AI300" s="4">
        <f>Table39[[#This Row],[CNA Hours Contract]]/Table39[[#This Row],[CNA Hours]]</f>
        <v>0</v>
      </c>
      <c r="AJ300" s="3">
        <v>0</v>
      </c>
      <c r="AK300" s="3">
        <v>0</v>
      </c>
      <c r="AL300" s="4">
        <v>0</v>
      </c>
      <c r="AM300" s="3">
        <v>7.2588888888888858</v>
      </c>
      <c r="AN300" s="3">
        <v>0</v>
      </c>
      <c r="AO300" s="4">
        <f>Table39[[#This Row],[Med Aide/Tech Hours Contract]]/Table39[[#This Row],[Med Aide/Tech Hours]]</f>
        <v>0</v>
      </c>
      <c r="AP300" s="1" t="s">
        <v>298</v>
      </c>
      <c r="AQ300" s="1">
        <v>5</v>
      </c>
    </row>
    <row r="301" spans="1:43" x14ac:dyDescent="0.2">
      <c r="A301" s="1" t="s">
        <v>352</v>
      </c>
      <c r="B301" s="1" t="s">
        <v>651</v>
      </c>
      <c r="C301" s="1" t="s">
        <v>763</v>
      </c>
      <c r="D301" s="1" t="s">
        <v>975</v>
      </c>
      <c r="E301" s="3">
        <v>86.822222222222223</v>
      </c>
      <c r="F301" s="3">
        <f t="shared" si="14"/>
        <v>484.34766666666667</v>
      </c>
      <c r="G301" s="3">
        <f>SUM(Table39[[#This Row],[RN Hours Contract (W/ Admin, DON)]], Table39[[#This Row],[LPN Contract Hours (w/ Admin)]], Table39[[#This Row],[CNA/NA/Med Aide Contract Hours]])</f>
        <v>18.31388888888889</v>
      </c>
      <c r="H301" s="4">
        <f>Table39[[#This Row],[Total Contract Hours]]/Table39[[#This Row],[Total Hours Nurse Staffing]]</f>
        <v>3.7811452700757427E-2</v>
      </c>
      <c r="I301" s="3">
        <f>SUM(Table39[[#This Row],[RN Hours]], Table39[[#This Row],[RN Admin Hours]], Table39[[#This Row],[RN DON Hours]])</f>
        <v>101.09511111111111</v>
      </c>
      <c r="J301" s="3">
        <f t="shared" si="15"/>
        <v>11.572222222222223</v>
      </c>
      <c r="K301" s="4">
        <f>Table39[[#This Row],[RN Hours Contract (W/ Admin, DON)]]/Table39[[#This Row],[RN Hours (w/ Admin, DON)]]</f>
        <v>0.11446866317307355</v>
      </c>
      <c r="L301" s="3">
        <v>72.911222222222221</v>
      </c>
      <c r="M301" s="3">
        <v>8.6388888888888893</v>
      </c>
      <c r="N301" s="4">
        <f>Table39[[#This Row],[RN Hours Contract]]/Table39[[#This Row],[RN Hours]]</f>
        <v>0.11848503735897996</v>
      </c>
      <c r="O301" s="3">
        <v>22.672777777777778</v>
      </c>
      <c r="P301" s="3">
        <v>0</v>
      </c>
      <c r="Q301" s="4">
        <f>Table39[[#This Row],[RN Admin Hours Contract]]/Table39[[#This Row],[RN Admin Hours]]</f>
        <v>0</v>
      </c>
      <c r="R301" s="3">
        <v>5.5111111111111111</v>
      </c>
      <c r="S301" s="3">
        <v>2.9333333333333331</v>
      </c>
      <c r="T301" s="4">
        <f>Table39[[#This Row],[RN DON Hours Contract]]/Table39[[#This Row],[RN DON Hours]]</f>
        <v>0.532258064516129</v>
      </c>
      <c r="U301" s="3">
        <f>SUM(Table39[[#This Row],[LPN Hours]], Table39[[#This Row],[LPN Admin Hours]])</f>
        <v>119.35377777777778</v>
      </c>
      <c r="V301" s="3">
        <f>Table39[[#This Row],[LPN Hours Contract]]+Table39[[#This Row],[LPN Admin Hours Contract]]</f>
        <v>6.4111111111111114</v>
      </c>
      <c r="W301" s="4">
        <f t="shared" si="16"/>
        <v>5.3715192183089677E-2</v>
      </c>
      <c r="X301" s="3">
        <v>85.195444444444448</v>
      </c>
      <c r="Y301" s="3">
        <v>0.91111111111111109</v>
      </c>
      <c r="Z301" s="4">
        <f>Table39[[#This Row],[LPN Hours Contract]]/Table39[[#This Row],[LPN Hours]]</f>
        <v>1.069436420048542E-2</v>
      </c>
      <c r="AA301" s="3">
        <v>34.158333333333331</v>
      </c>
      <c r="AB301" s="3">
        <v>5.5</v>
      </c>
      <c r="AC301" s="4">
        <f>Table39[[#This Row],[LPN Admin Hours Contract]]/Table39[[#This Row],[LPN Admin Hours]]</f>
        <v>0.16101488167845818</v>
      </c>
      <c r="AD301" s="3">
        <f>SUM(Table39[[#This Row],[CNA Hours]], Table39[[#This Row],[NA in Training Hours]], Table39[[#This Row],[Med Aide/Tech Hours]])</f>
        <v>263.89877777777775</v>
      </c>
      <c r="AE301" s="3">
        <f>SUM(Table39[[#This Row],[CNA Hours Contract]], Table39[[#This Row],[NA in Training Hours Contract]], Table39[[#This Row],[Med Aide/Tech Hours Contract]])</f>
        <v>0.33055555555555555</v>
      </c>
      <c r="AF301" s="4">
        <f>Table39[[#This Row],[CNA/NA/Med Aide Contract Hours]]/Table39[[#This Row],[Total CNA, NA in Training, Med Aide/Tech Hours]]</f>
        <v>1.2525846399861226E-3</v>
      </c>
      <c r="AG301" s="3">
        <v>249.20433333333332</v>
      </c>
      <c r="AH301" s="3">
        <v>0.33055555555555555</v>
      </c>
      <c r="AI301" s="4">
        <f>Table39[[#This Row],[CNA Hours Contract]]/Table39[[#This Row],[CNA Hours]]</f>
        <v>1.3264438508515323E-3</v>
      </c>
      <c r="AJ301" s="3">
        <v>0</v>
      </c>
      <c r="AK301" s="3">
        <v>0</v>
      </c>
      <c r="AL301" s="4">
        <v>0</v>
      </c>
      <c r="AM301" s="3">
        <v>14.694444444444455</v>
      </c>
      <c r="AN301" s="3">
        <v>0</v>
      </c>
      <c r="AO301" s="4">
        <f>Table39[[#This Row],[Med Aide/Tech Hours Contract]]/Table39[[#This Row],[Med Aide/Tech Hours]]</f>
        <v>0</v>
      </c>
      <c r="AP301" s="1" t="s">
        <v>299</v>
      </c>
      <c r="AQ301" s="1">
        <v>5</v>
      </c>
    </row>
    <row r="302" spans="1:43" x14ac:dyDescent="0.2">
      <c r="A302" s="1" t="s">
        <v>352</v>
      </c>
      <c r="B302" s="1" t="s">
        <v>652</v>
      </c>
      <c r="C302" s="1" t="s">
        <v>927</v>
      </c>
      <c r="D302" s="1" t="s">
        <v>952</v>
      </c>
      <c r="E302" s="3">
        <v>30.644444444444446</v>
      </c>
      <c r="F302" s="3">
        <f t="shared" si="14"/>
        <v>177.35277777777779</v>
      </c>
      <c r="G302" s="3">
        <f>SUM(Table39[[#This Row],[RN Hours Contract (W/ Admin, DON)]], Table39[[#This Row],[LPN Contract Hours (w/ Admin)]], Table39[[#This Row],[CNA/NA/Med Aide Contract Hours]])</f>
        <v>0</v>
      </c>
      <c r="H302" s="4">
        <f>Table39[[#This Row],[Total Contract Hours]]/Table39[[#This Row],[Total Hours Nurse Staffing]]</f>
        <v>0</v>
      </c>
      <c r="I302" s="3">
        <f>SUM(Table39[[#This Row],[RN Hours]], Table39[[#This Row],[RN Admin Hours]], Table39[[#This Row],[RN DON Hours]])</f>
        <v>33.81388888888889</v>
      </c>
      <c r="J302" s="3">
        <f t="shared" si="15"/>
        <v>0</v>
      </c>
      <c r="K302" s="4">
        <f>Table39[[#This Row],[RN Hours Contract (W/ Admin, DON)]]/Table39[[#This Row],[RN Hours (w/ Admin, DON)]]</f>
        <v>0</v>
      </c>
      <c r="L302" s="3">
        <v>22.580555555555556</v>
      </c>
      <c r="M302" s="3">
        <v>0</v>
      </c>
      <c r="N302" s="4">
        <f>Table39[[#This Row],[RN Hours Contract]]/Table39[[#This Row],[RN Hours]]</f>
        <v>0</v>
      </c>
      <c r="O302" s="3">
        <v>5.9</v>
      </c>
      <c r="P302" s="3">
        <v>0</v>
      </c>
      <c r="Q302" s="4">
        <f>Table39[[#This Row],[RN Admin Hours Contract]]/Table39[[#This Row],[RN Admin Hours]]</f>
        <v>0</v>
      </c>
      <c r="R302" s="3">
        <v>5.333333333333333</v>
      </c>
      <c r="S302" s="3">
        <v>0</v>
      </c>
      <c r="T302" s="4">
        <f>Table39[[#This Row],[RN DON Hours Contract]]/Table39[[#This Row],[RN DON Hours]]</f>
        <v>0</v>
      </c>
      <c r="U302" s="3">
        <f>SUM(Table39[[#This Row],[LPN Hours]], Table39[[#This Row],[LPN Admin Hours]])</f>
        <v>29.463888888888889</v>
      </c>
      <c r="V302" s="3">
        <f>Table39[[#This Row],[LPN Hours Contract]]+Table39[[#This Row],[LPN Admin Hours Contract]]</f>
        <v>0</v>
      </c>
      <c r="W302" s="4">
        <f t="shared" si="16"/>
        <v>0</v>
      </c>
      <c r="X302" s="3">
        <v>25.93611111111111</v>
      </c>
      <c r="Y302" s="3">
        <v>0</v>
      </c>
      <c r="Z302" s="4">
        <f>Table39[[#This Row],[LPN Hours Contract]]/Table39[[#This Row],[LPN Hours]]</f>
        <v>0</v>
      </c>
      <c r="AA302" s="3">
        <v>3.5277777777777777</v>
      </c>
      <c r="AB302" s="3">
        <v>0</v>
      </c>
      <c r="AC302" s="4">
        <f>Table39[[#This Row],[LPN Admin Hours Contract]]/Table39[[#This Row],[LPN Admin Hours]]</f>
        <v>0</v>
      </c>
      <c r="AD302" s="3">
        <f>SUM(Table39[[#This Row],[CNA Hours]], Table39[[#This Row],[NA in Training Hours]], Table39[[#This Row],[Med Aide/Tech Hours]])</f>
        <v>114.075</v>
      </c>
      <c r="AE302" s="3">
        <f>SUM(Table39[[#This Row],[CNA Hours Contract]], Table39[[#This Row],[NA in Training Hours Contract]], Table39[[#This Row],[Med Aide/Tech Hours Contract]])</f>
        <v>0</v>
      </c>
      <c r="AF302" s="4">
        <f>Table39[[#This Row],[CNA/NA/Med Aide Contract Hours]]/Table39[[#This Row],[Total CNA, NA in Training, Med Aide/Tech Hours]]</f>
        <v>0</v>
      </c>
      <c r="AG302" s="3">
        <v>114.00833333333334</v>
      </c>
      <c r="AH302" s="3">
        <v>0</v>
      </c>
      <c r="AI302" s="4">
        <f>Table39[[#This Row],[CNA Hours Contract]]/Table39[[#This Row],[CNA Hours]]</f>
        <v>0</v>
      </c>
      <c r="AJ302" s="3">
        <v>0</v>
      </c>
      <c r="AK302" s="3">
        <v>0</v>
      </c>
      <c r="AL302" s="4">
        <v>0</v>
      </c>
      <c r="AM302" s="3">
        <v>6.6666666666666666E-2</v>
      </c>
      <c r="AN302" s="3">
        <v>0</v>
      </c>
      <c r="AO302" s="4">
        <f>Table39[[#This Row],[Med Aide/Tech Hours Contract]]/Table39[[#This Row],[Med Aide/Tech Hours]]</f>
        <v>0</v>
      </c>
      <c r="AP302" s="1" t="s">
        <v>300</v>
      </c>
      <c r="AQ302" s="1">
        <v>5</v>
      </c>
    </row>
    <row r="303" spans="1:43" x14ac:dyDescent="0.2">
      <c r="A303" s="1" t="s">
        <v>352</v>
      </c>
      <c r="B303" s="1" t="s">
        <v>653</v>
      </c>
      <c r="C303" s="1" t="s">
        <v>744</v>
      </c>
      <c r="D303" s="1" t="s">
        <v>975</v>
      </c>
      <c r="E303" s="3">
        <v>31.122222222222224</v>
      </c>
      <c r="F303" s="3">
        <f t="shared" si="14"/>
        <v>117.97222222222221</v>
      </c>
      <c r="G303" s="3">
        <f>SUM(Table39[[#This Row],[RN Hours Contract (W/ Admin, DON)]], Table39[[#This Row],[LPN Contract Hours (w/ Admin)]], Table39[[#This Row],[CNA/NA/Med Aide Contract Hours]])</f>
        <v>0</v>
      </c>
      <c r="H303" s="4">
        <f>Table39[[#This Row],[Total Contract Hours]]/Table39[[#This Row],[Total Hours Nurse Staffing]]</f>
        <v>0</v>
      </c>
      <c r="I303" s="3">
        <f>SUM(Table39[[#This Row],[RN Hours]], Table39[[#This Row],[RN Admin Hours]], Table39[[#This Row],[RN DON Hours]])</f>
        <v>39.655555555555551</v>
      </c>
      <c r="J303" s="3">
        <f t="shared" si="15"/>
        <v>0</v>
      </c>
      <c r="K303" s="4">
        <f>Table39[[#This Row],[RN Hours Contract (W/ Admin, DON)]]/Table39[[#This Row],[RN Hours (w/ Admin, DON)]]</f>
        <v>0</v>
      </c>
      <c r="L303" s="3">
        <v>30.797222222222221</v>
      </c>
      <c r="M303" s="3">
        <v>0</v>
      </c>
      <c r="N303" s="4">
        <f>Table39[[#This Row],[RN Hours Contract]]/Table39[[#This Row],[RN Hours]]</f>
        <v>0</v>
      </c>
      <c r="O303" s="3">
        <v>5.1083333333333334</v>
      </c>
      <c r="P303" s="3">
        <v>0</v>
      </c>
      <c r="Q303" s="4">
        <f>Table39[[#This Row],[RN Admin Hours Contract]]/Table39[[#This Row],[RN Admin Hours]]</f>
        <v>0</v>
      </c>
      <c r="R303" s="3">
        <v>3.75</v>
      </c>
      <c r="S303" s="3">
        <v>0</v>
      </c>
      <c r="T303" s="4">
        <f>Table39[[#This Row],[RN DON Hours Contract]]/Table39[[#This Row],[RN DON Hours]]</f>
        <v>0</v>
      </c>
      <c r="U303" s="3">
        <f>SUM(Table39[[#This Row],[LPN Hours]], Table39[[#This Row],[LPN Admin Hours]])</f>
        <v>13.566666666666666</v>
      </c>
      <c r="V303" s="3">
        <f>Table39[[#This Row],[LPN Hours Contract]]+Table39[[#This Row],[LPN Admin Hours Contract]]</f>
        <v>0</v>
      </c>
      <c r="W303" s="4">
        <f t="shared" si="16"/>
        <v>0</v>
      </c>
      <c r="X303" s="3">
        <v>13.566666666666666</v>
      </c>
      <c r="Y303" s="3">
        <v>0</v>
      </c>
      <c r="Z303" s="4">
        <f>Table39[[#This Row],[LPN Hours Contract]]/Table39[[#This Row],[LPN Hours]]</f>
        <v>0</v>
      </c>
      <c r="AA303" s="3">
        <v>0</v>
      </c>
      <c r="AB303" s="3">
        <v>0</v>
      </c>
      <c r="AC303" s="4">
        <v>0</v>
      </c>
      <c r="AD303" s="3">
        <f>SUM(Table39[[#This Row],[CNA Hours]], Table39[[#This Row],[NA in Training Hours]], Table39[[#This Row],[Med Aide/Tech Hours]])</f>
        <v>64.75</v>
      </c>
      <c r="AE303" s="3">
        <f>SUM(Table39[[#This Row],[CNA Hours Contract]], Table39[[#This Row],[NA in Training Hours Contract]], Table39[[#This Row],[Med Aide/Tech Hours Contract]])</f>
        <v>0</v>
      </c>
      <c r="AF303" s="4">
        <f>Table39[[#This Row],[CNA/NA/Med Aide Contract Hours]]/Table39[[#This Row],[Total CNA, NA in Training, Med Aide/Tech Hours]]</f>
        <v>0</v>
      </c>
      <c r="AG303" s="3">
        <v>56.447222222222223</v>
      </c>
      <c r="AH303" s="3">
        <v>0</v>
      </c>
      <c r="AI303" s="4">
        <f>Table39[[#This Row],[CNA Hours Contract]]/Table39[[#This Row],[CNA Hours]]</f>
        <v>0</v>
      </c>
      <c r="AJ303" s="3">
        <v>0</v>
      </c>
      <c r="AK303" s="3">
        <v>0</v>
      </c>
      <c r="AL303" s="4">
        <v>0</v>
      </c>
      <c r="AM303" s="3">
        <v>8.3027777777777771</v>
      </c>
      <c r="AN303" s="3">
        <v>0</v>
      </c>
      <c r="AO303" s="4">
        <f>Table39[[#This Row],[Med Aide/Tech Hours Contract]]/Table39[[#This Row],[Med Aide/Tech Hours]]</f>
        <v>0</v>
      </c>
      <c r="AP303" s="1" t="s">
        <v>301</v>
      </c>
      <c r="AQ303" s="1">
        <v>5</v>
      </c>
    </row>
    <row r="304" spans="1:43" x14ac:dyDescent="0.2">
      <c r="A304" s="1" t="s">
        <v>352</v>
      </c>
      <c r="B304" s="1" t="s">
        <v>654</v>
      </c>
      <c r="C304" s="1" t="s">
        <v>724</v>
      </c>
      <c r="D304" s="1" t="s">
        <v>1021</v>
      </c>
      <c r="E304" s="3">
        <v>17.588888888888889</v>
      </c>
      <c r="F304" s="3">
        <f t="shared" si="14"/>
        <v>98.49444444444444</v>
      </c>
      <c r="G304" s="3">
        <f>SUM(Table39[[#This Row],[RN Hours Contract (W/ Admin, DON)]], Table39[[#This Row],[LPN Contract Hours (w/ Admin)]], Table39[[#This Row],[CNA/NA/Med Aide Contract Hours]])</f>
        <v>0</v>
      </c>
      <c r="H304" s="4">
        <f>Table39[[#This Row],[Total Contract Hours]]/Table39[[#This Row],[Total Hours Nurse Staffing]]</f>
        <v>0</v>
      </c>
      <c r="I304" s="3">
        <f>SUM(Table39[[#This Row],[RN Hours]], Table39[[#This Row],[RN Admin Hours]], Table39[[#This Row],[RN DON Hours]])</f>
        <v>30.705555555555556</v>
      </c>
      <c r="J304" s="3">
        <f t="shared" si="15"/>
        <v>0</v>
      </c>
      <c r="K304" s="4">
        <f>Table39[[#This Row],[RN Hours Contract (W/ Admin, DON)]]/Table39[[#This Row],[RN Hours (w/ Admin, DON)]]</f>
        <v>0</v>
      </c>
      <c r="L304" s="3">
        <v>19.161111111111111</v>
      </c>
      <c r="M304" s="3">
        <v>0</v>
      </c>
      <c r="N304" s="4">
        <f>Table39[[#This Row],[RN Hours Contract]]/Table39[[#This Row],[RN Hours]]</f>
        <v>0</v>
      </c>
      <c r="O304" s="3">
        <v>6.7444444444444445</v>
      </c>
      <c r="P304" s="3">
        <v>0</v>
      </c>
      <c r="Q304" s="4">
        <f>Table39[[#This Row],[RN Admin Hours Contract]]/Table39[[#This Row],[RN Admin Hours]]</f>
        <v>0</v>
      </c>
      <c r="R304" s="3">
        <v>4.8</v>
      </c>
      <c r="S304" s="3">
        <v>0</v>
      </c>
      <c r="T304" s="4">
        <f>Table39[[#This Row],[RN DON Hours Contract]]/Table39[[#This Row],[RN DON Hours]]</f>
        <v>0</v>
      </c>
      <c r="U304" s="3">
        <f>SUM(Table39[[#This Row],[LPN Hours]], Table39[[#This Row],[LPN Admin Hours]])</f>
        <v>11.975</v>
      </c>
      <c r="V304" s="3">
        <f>Table39[[#This Row],[LPN Hours Contract]]+Table39[[#This Row],[LPN Admin Hours Contract]]</f>
        <v>0</v>
      </c>
      <c r="W304" s="4">
        <f t="shared" si="16"/>
        <v>0</v>
      </c>
      <c r="X304" s="3">
        <v>11.975</v>
      </c>
      <c r="Y304" s="3">
        <v>0</v>
      </c>
      <c r="Z304" s="4">
        <f>Table39[[#This Row],[LPN Hours Contract]]/Table39[[#This Row],[LPN Hours]]</f>
        <v>0</v>
      </c>
      <c r="AA304" s="3">
        <v>0</v>
      </c>
      <c r="AB304" s="3">
        <v>0</v>
      </c>
      <c r="AC304" s="4">
        <v>0</v>
      </c>
      <c r="AD304" s="3">
        <f>SUM(Table39[[#This Row],[CNA Hours]], Table39[[#This Row],[NA in Training Hours]], Table39[[#This Row],[Med Aide/Tech Hours]])</f>
        <v>55.813888888888883</v>
      </c>
      <c r="AE304" s="3">
        <f>SUM(Table39[[#This Row],[CNA Hours Contract]], Table39[[#This Row],[NA in Training Hours Contract]], Table39[[#This Row],[Med Aide/Tech Hours Contract]])</f>
        <v>0</v>
      </c>
      <c r="AF304" s="4">
        <f>Table39[[#This Row],[CNA/NA/Med Aide Contract Hours]]/Table39[[#This Row],[Total CNA, NA in Training, Med Aide/Tech Hours]]</f>
        <v>0</v>
      </c>
      <c r="AG304" s="3">
        <v>48.630555555555553</v>
      </c>
      <c r="AH304" s="3">
        <v>0</v>
      </c>
      <c r="AI304" s="4">
        <f>Table39[[#This Row],[CNA Hours Contract]]/Table39[[#This Row],[CNA Hours]]</f>
        <v>0</v>
      </c>
      <c r="AJ304" s="3">
        <v>0</v>
      </c>
      <c r="AK304" s="3">
        <v>0</v>
      </c>
      <c r="AL304" s="4">
        <v>0</v>
      </c>
      <c r="AM304" s="3">
        <v>7.1833333333333336</v>
      </c>
      <c r="AN304" s="3">
        <v>0</v>
      </c>
      <c r="AO304" s="4">
        <f>Table39[[#This Row],[Med Aide/Tech Hours Contract]]/Table39[[#This Row],[Med Aide/Tech Hours]]</f>
        <v>0</v>
      </c>
      <c r="AP304" s="1" t="s">
        <v>302</v>
      </c>
      <c r="AQ304" s="1">
        <v>5</v>
      </c>
    </row>
    <row r="305" spans="1:43" x14ac:dyDescent="0.2">
      <c r="A305" s="1" t="s">
        <v>352</v>
      </c>
      <c r="B305" s="1" t="s">
        <v>655</v>
      </c>
      <c r="C305" s="1" t="s">
        <v>928</v>
      </c>
      <c r="D305" s="1" t="s">
        <v>1030</v>
      </c>
      <c r="E305" s="3">
        <v>22.522222222222222</v>
      </c>
      <c r="F305" s="3">
        <f t="shared" si="14"/>
        <v>113.9</v>
      </c>
      <c r="G305" s="3">
        <f>SUM(Table39[[#This Row],[RN Hours Contract (W/ Admin, DON)]], Table39[[#This Row],[LPN Contract Hours (w/ Admin)]], Table39[[#This Row],[CNA/NA/Med Aide Contract Hours]])</f>
        <v>0</v>
      </c>
      <c r="H305" s="4">
        <f>Table39[[#This Row],[Total Contract Hours]]/Table39[[#This Row],[Total Hours Nurse Staffing]]</f>
        <v>0</v>
      </c>
      <c r="I305" s="3">
        <f>SUM(Table39[[#This Row],[RN Hours]], Table39[[#This Row],[RN Admin Hours]], Table39[[#This Row],[RN DON Hours]])</f>
        <v>20.25</v>
      </c>
      <c r="J305" s="3">
        <f t="shared" si="15"/>
        <v>0</v>
      </c>
      <c r="K305" s="4">
        <f>Table39[[#This Row],[RN Hours Contract (W/ Admin, DON)]]/Table39[[#This Row],[RN Hours (w/ Admin, DON)]]</f>
        <v>0</v>
      </c>
      <c r="L305" s="3">
        <v>5.0444444444444443</v>
      </c>
      <c r="M305" s="3">
        <v>0</v>
      </c>
      <c r="N305" s="4">
        <f>Table39[[#This Row],[RN Hours Contract]]/Table39[[#This Row],[RN Hours]]</f>
        <v>0</v>
      </c>
      <c r="O305" s="3">
        <v>10.46111111111111</v>
      </c>
      <c r="P305" s="3">
        <v>0</v>
      </c>
      <c r="Q305" s="4">
        <f>Table39[[#This Row],[RN Admin Hours Contract]]/Table39[[#This Row],[RN Admin Hours]]</f>
        <v>0</v>
      </c>
      <c r="R305" s="3">
        <v>4.7444444444444445</v>
      </c>
      <c r="S305" s="3">
        <v>0</v>
      </c>
      <c r="T305" s="4">
        <f>Table39[[#This Row],[RN DON Hours Contract]]/Table39[[#This Row],[RN DON Hours]]</f>
        <v>0</v>
      </c>
      <c r="U305" s="3">
        <f>SUM(Table39[[#This Row],[LPN Hours]], Table39[[#This Row],[LPN Admin Hours]])</f>
        <v>29.794444444444444</v>
      </c>
      <c r="V305" s="3">
        <f>Table39[[#This Row],[LPN Hours Contract]]+Table39[[#This Row],[LPN Admin Hours Contract]]</f>
        <v>0</v>
      </c>
      <c r="W305" s="4">
        <f t="shared" si="16"/>
        <v>0</v>
      </c>
      <c r="X305" s="3">
        <v>29.391666666666666</v>
      </c>
      <c r="Y305" s="3">
        <v>0</v>
      </c>
      <c r="Z305" s="4">
        <f>Table39[[#This Row],[LPN Hours Contract]]/Table39[[#This Row],[LPN Hours]]</f>
        <v>0</v>
      </c>
      <c r="AA305" s="3">
        <v>0.40277777777777779</v>
      </c>
      <c r="AB305" s="3">
        <v>0</v>
      </c>
      <c r="AC305" s="4">
        <f>Table39[[#This Row],[LPN Admin Hours Contract]]/Table39[[#This Row],[LPN Admin Hours]]</f>
        <v>0</v>
      </c>
      <c r="AD305" s="3">
        <f>SUM(Table39[[#This Row],[CNA Hours]], Table39[[#This Row],[NA in Training Hours]], Table39[[#This Row],[Med Aide/Tech Hours]])</f>
        <v>63.855555555555554</v>
      </c>
      <c r="AE305" s="3">
        <f>SUM(Table39[[#This Row],[CNA Hours Contract]], Table39[[#This Row],[NA in Training Hours Contract]], Table39[[#This Row],[Med Aide/Tech Hours Contract]])</f>
        <v>0</v>
      </c>
      <c r="AF305" s="4">
        <f>Table39[[#This Row],[CNA/NA/Med Aide Contract Hours]]/Table39[[#This Row],[Total CNA, NA in Training, Med Aide/Tech Hours]]</f>
        <v>0</v>
      </c>
      <c r="AG305" s="3">
        <v>59.68611111111111</v>
      </c>
      <c r="AH305" s="3">
        <v>0</v>
      </c>
      <c r="AI305" s="4">
        <f>Table39[[#This Row],[CNA Hours Contract]]/Table39[[#This Row],[CNA Hours]]</f>
        <v>0</v>
      </c>
      <c r="AJ305" s="3">
        <v>0</v>
      </c>
      <c r="AK305" s="3">
        <v>0</v>
      </c>
      <c r="AL305" s="4">
        <v>0</v>
      </c>
      <c r="AM305" s="3">
        <v>4.1694444444444443</v>
      </c>
      <c r="AN305" s="3">
        <v>0</v>
      </c>
      <c r="AO305" s="4">
        <f>Table39[[#This Row],[Med Aide/Tech Hours Contract]]/Table39[[#This Row],[Med Aide/Tech Hours]]</f>
        <v>0</v>
      </c>
      <c r="AP305" s="1" t="s">
        <v>303</v>
      </c>
      <c r="AQ305" s="1">
        <v>5</v>
      </c>
    </row>
    <row r="306" spans="1:43" x14ac:dyDescent="0.2">
      <c r="A306" s="1" t="s">
        <v>352</v>
      </c>
      <c r="B306" s="1" t="s">
        <v>656</v>
      </c>
      <c r="C306" s="1" t="s">
        <v>929</v>
      </c>
      <c r="D306" s="1" t="s">
        <v>1028</v>
      </c>
      <c r="E306" s="3">
        <v>40.055555555555557</v>
      </c>
      <c r="F306" s="3">
        <f t="shared" si="14"/>
        <v>172.58055555555552</v>
      </c>
      <c r="G306" s="3">
        <f>SUM(Table39[[#This Row],[RN Hours Contract (W/ Admin, DON)]], Table39[[#This Row],[LPN Contract Hours (w/ Admin)]], Table39[[#This Row],[CNA/NA/Med Aide Contract Hours]])</f>
        <v>7.2888888888888888</v>
      </c>
      <c r="H306" s="4">
        <f>Table39[[#This Row],[Total Contract Hours]]/Table39[[#This Row],[Total Hours Nurse Staffing]]</f>
        <v>4.2234705210127323E-2</v>
      </c>
      <c r="I306" s="3">
        <f>SUM(Table39[[#This Row],[RN Hours]], Table39[[#This Row],[RN Admin Hours]], Table39[[#This Row],[RN DON Hours]])</f>
        <v>33.338888888888889</v>
      </c>
      <c r="J306" s="3">
        <f t="shared" si="15"/>
        <v>0</v>
      </c>
      <c r="K306" s="4">
        <f>Table39[[#This Row],[RN Hours Contract (W/ Admin, DON)]]/Table39[[#This Row],[RN Hours (w/ Admin, DON)]]</f>
        <v>0</v>
      </c>
      <c r="L306" s="3">
        <v>12.28888888888889</v>
      </c>
      <c r="M306" s="3">
        <v>0</v>
      </c>
      <c r="N306" s="4">
        <f>Table39[[#This Row],[RN Hours Contract]]/Table39[[#This Row],[RN Hours]]</f>
        <v>0</v>
      </c>
      <c r="O306" s="3">
        <v>16.397222222222222</v>
      </c>
      <c r="P306" s="3">
        <v>0</v>
      </c>
      <c r="Q306" s="4">
        <f>Table39[[#This Row],[RN Admin Hours Contract]]/Table39[[#This Row],[RN Admin Hours]]</f>
        <v>0</v>
      </c>
      <c r="R306" s="3">
        <v>4.6527777777777777</v>
      </c>
      <c r="S306" s="3">
        <v>0</v>
      </c>
      <c r="T306" s="4">
        <f>Table39[[#This Row],[RN DON Hours Contract]]/Table39[[#This Row],[RN DON Hours]]</f>
        <v>0</v>
      </c>
      <c r="U306" s="3">
        <f>SUM(Table39[[#This Row],[LPN Hours]], Table39[[#This Row],[LPN Admin Hours]])</f>
        <v>51.722222222222221</v>
      </c>
      <c r="V306" s="3">
        <f>Table39[[#This Row],[LPN Hours Contract]]+Table39[[#This Row],[LPN Admin Hours Contract]]</f>
        <v>0</v>
      </c>
      <c r="W306" s="4">
        <f t="shared" si="16"/>
        <v>0</v>
      </c>
      <c r="X306" s="3">
        <v>51.722222222222221</v>
      </c>
      <c r="Y306" s="3">
        <v>0</v>
      </c>
      <c r="Z306" s="4">
        <f>Table39[[#This Row],[LPN Hours Contract]]/Table39[[#This Row],[LPN Hours]]</f>
        <v>0</v>
      </c>
      <c r="AA306" s="3">
        <v>0</v>
      </c>
      <c r="AB306" s="3">
        <v>0</v>
      </c>
      <c r="AC306" s="4">
        <v>0</v>
      </c>
      <c r="AD306" s="3">
        <f>SUM(Table39[[#This Row],[CNA Hours]], Table39[[#This Row],[NA in Training Hours]], Table39[[#This Row],[Med Aide/Tech Hours]])</f>
        <v>87.519444444444431</v>
      </c>
      <c r="AE306" s="3">
        <f>SUM(Table39[[#This Row],[CNA Hours Contract]], Table39[[#This Row],[NA in Training Hours Contract]], Table39[[#This Row],[Med Aide/Tech Hours Contract]])</f>
        <v>7.2888888888888888</v>
      </c>
      <c r="AF306" s="4">
        <f>Table39[[#This Row],[CNA/NA/Med Aide Contract Hours]]/Table39[[#This Row],[Total CNA, NA in Training, Med Aide/Tech Hours]]</f>
        <v>8.3283079950487199E-2</v>
      </c>
      <c r="AG306" s="3">
        <v>79.777777777777771</v>
      </c>
      <c r="AH306" s="3">
        <v>7.2888888888888888</v>
      </c>
      <c r="AI306" s="4">
        <f>Table39[[#This Row],[CNA Hours Contract]]/Table39[[#This Row],[CNA Hours]]</f>
        <v>9.1364902506963788E-2</v>
      </c>
      <c r="AJ306" s="3">
        <v>0</v>
      </c>
      <c r="AK306" s="3">
        <v>0</v>
      </c>
      <c r="AL306" s="4">
        <v>0</v>
      </c>
      <c r="AM306" s="3">
        <v>7.7416666666666663</v>
      </c>
      <c r="AN306" s="3">
        <v>0</v>
      </c>
      <c r="AO306" s="4">
        <f>Table39[[#This Row],[Med Aide/Tech Hours Contract]]/Table39[[#This Row],[Med Aide/Tech Hours]]</f>
        <v>0</v>
      </c>
      <c r="AP306" s="1" t="s">
        <v>304</v>
      </c>
      <c r="AQ306" s="1">
        <v>5</v>
      </c>
    </row>
    <row r="307" spans="1:43" x14ac:dyDescent="0.2">
      <c r="A307" s="1" t="s">
        <v>352</v>
      </c>
      <c r="B307" s="1" t="s">
        <v>657</v>
      </c>
      <c r="C307" s="1" t="s">
        <v>731</v>
      </c>
      <c r="D307" s="1" t="s">
        <v>1029</v>
      </c>
      <c r="E307" s="3">
        <v>40.922222222222224</v>
      </c>
      <c r="F307" s="3">
        <f t="shared" si="14"/>
        <v>142.15966666666668</v>
      </c>
      <c r="G307" s="3">
        <f>SUM(Table39[[#This Row],[RN Hours Contract (W/ Admin, DON)]], Table39[[#This Row],[LPN Contract Hours (w/ Admin)]], Table39[[#This Row],[CNA/NA/Med Aide Contract Hours]])</f>
        <v>0</v>
      </c>
      <c r="H307" s="4">
        <f>Table39[[#This Row],[Total Contract Hours]]/Table39[[#This Row],[Total Hours Nurse Staffing]]</f>
        <v>0</v>
      </c>
      <c r="I307" s="3">
        <f>SUM(Table39[[#This Row],[RN Hours]], Table39[[#This Row],[RN Admin Hours]], Table39[[#This Row],[RN DON Hours]])</f>
        <v>28.986111111111114</v>
      </c>
      <c r="J307" s="3">
        <f t="shared" si="15"/>
        <v>0</v>
      </c>
      <c r="K307" s="4">
        <f>Table39[[#This Row],[RN Hours Contract (W/ Admin, DON)]]/Table39[[#This Row],[RN Hours (w/ Admin, DON)]]</f>
        <v>0</v>
      </c>
      <c r="L307" s="3">
        <v>23.805555555555557</v>
      </c>
      <c r="M307" s="3">
        <v>0</v>
      </c>
      <c r="N307" s="4">
        <f>Table39[[#This Row],[RN Hours Contract]]/Table39[[#This Row],[RN Hours]]</f>
        <v>0</v>
      </c>
      <c r="O307" s="3">
        <v>1.7361111111111112</v>
      </c>
      <c r="P307" s="3">
        <v>0</v>
      </c>
      <c r="Q307" s="4">
        <f>Table39[[#This Row],[RN Admin Hours Contract]]/Table39[[#This Row],[RN Admin Hours]]</f>
        <v>0</v>
      </c>
      <c r="R307" s="3">
        <v>3.4444444444444446</v>
      </c>
      <c r="S307" s="3">
        <v>0</v>
      </c>
      <c r="T307" s="4">
        <f>Table39[[#This Row],[RN DON Hours Contract]]/Table39[[#This Row],[RN DON Hours]]</f>
        <v>0</v>
      </c>
      <c r="U307" s="3">
        <f>SUM(Table39[[#This Row],[LPN Hours]], Table39[[#This Row],[LPN Admin Hours]])</f>
        <v>15.824999999999999</v>
      </c>
      <c r="V307" s="3">
        <f>Table39[[#This Row],[LPN Hours Contract]]+Table39[[#This Row],[LPN Admin Hours Contract]]</f>
        <v>0</v>
      </c>
      <c r="W307" s="4">
        <f t="shared" si="16"/>
        <v>0</v>
      </c>
      <c r="X307" s="3">
        <v>15.824999999999999</v>
      </c>
      <c r="Y307" s="3">
        <v>0</v>
      </c>
      <c r="Z307" s="4">
        <f>Table39[[#This Row],[LPN Hours Contract]]/Table39[[#This Row],[LPN Hours]]</f>
        <v>0</v>
      </c>
      <c r="AA307" s="3">
        <v>0</v>
      </c>
      <c r="AB307" s="3">
        <v>0</v>
      </c>
      <c r="AC307" s="4">
        <v>0</v>
      </c>
      <c r="AD307" s="3">
        <f>SUM(Table39[[#This Row],[CNA Hours]], Table39[[#This Row],[NA in Training Hours]], Table39[[#This Row],[Med Aide/Tech Hours]])</f>
        <v>97.348555555555564</v>
      </c>
      <c r="AE307" s="3">
        <f>SUM(Table39[[#This Row],[CNA Hours Contract]], Table39[[#This Row],[NA in Training Hours Contract]], Table39[[#This Row],[Med Aide/Tech Hours Contract]])</f>
        <v>0</v>
      </c>
      <c r="AF307" s="4">
        <f>Table39[[#This Row],[CNA/NA/Med Aide Contract Hours]]/Table39[[#This Row],[Total CNA, NA in Training, Med Aide/Tech Hours]]</f>
        <v>0</v>
      </c>
      <c r="AG307" s="3">
        <v>80.806888888888892</v>
      </c>
      <c r="AH307" s="3">
        <v>0</v>
      </c>
      <c r="AI307" s="4">
        <f>Table39[[#This Row],[CNA Hours Contract]]/Table39[[#This Row],[CNA Hours]]</f>
        <v>0</v>
      </c>
      <c r="AJ307" s="3">
        <v>1.9833333333333334</v>
      </c>
      <c r="AK307" s="3">
        <v>0</v>
      </c>
      <c r="AL307" s="4">
        <f>Table39[[#This Row],[NA in Training Hours Contract]]/Table39[[#This Row],[NA in Training Hours]]</f>
        <v>0</v>
      </c>
      <c r="AM307" s="3">
        <v>14.558333333333334</v>
      </c>
      <c r="AN307" s="3">
        <v>0</v>
      </c>
      <c r="AO307" s="4">
        <f>Table39[[#This Row],[Med Aide/Tech Hours Contract]]/Table39[[#This Row],[Med Aide/Tech Hours]]</f>
        <v>0</v>
      </c>
      <c r="AP307" s="1" t="s">
        <v>305</v>
      </c>
      <c r="AQ307" s="1">
        <v>5</v>
      </c>
    </row>
    <row r="308" spans="1:43" x14ac:dyDescent="0.2">
      <c r="A308" s="1" t="s">
        <v>352</v>
      </c>
      <c r="B308" s="1" t="s">
        <v>658</v>
      </c>
      <c r="C308" s="1" t="s">
        <v>744</v>
      </c>
      <c r="D308" s="1" t="s">
        <v>975</v>
      </c>
      <c r="E308" s="3">
        <v>95.4</v>
      </c>
      <c r="F308" s="3">
        <f t="shared" si="14"/>
        <v>385.40511111111107</v>
      </c>
      <c r="G308" s="3">
        <f>SUM(Table39[[#This Row],[RN Hours Contract (W/ Admin, DON)]], Table39[[#This Row],[LPN Contract Hours (w/ Admin)]], Table39[[#This Row],[CNA/NA/Med Aide Contract Hours]])</f>
        <v>28.408333333333331</v>
      </c>
      <c r="H308" s="4">
        <f>Table39[[#This Row],[Total Contract Hours]]/Table39[[#This Row],[Total Hours Nurse Staffing]]</f>
        <v>7.3710318089536958E-2</v>
      </c>
      <c r="I308" s="3">
        <f>SUM(Table39[[#This Row],[RN Hours]], Table39[[#This Row],[RN Admin Hours]], Table39[[#This Row],[RN DON Hours]])</f>
        <v>125.03055555555555</v>
      </c>
      <c r="J308" s="3">
        <f t="shared" si="15"/>
        <v>0.41666666666666669</v>
      </c>
      <c r="K308" s="4">
        <f>Table39[[#This Row],[RN Hours Contract (W/ Admin, DON)]]/Table39[[#This Row],[RN Hours (w/ Admin, DON)]]</f>
        <v>3.3325187176467979E-3</v>
      </c>
      <c r="L308" s="3">
        <v>98.719444444444449</v>
      </c>
      <c r="M308" s="3">
        <v>0.41666666666666669</v>
      </c>
      <c r="N308" s="4">
        <f>Table39[[#This Row],[RN Hours Contract]]/Table39[[#This Row],[RN Hours]]</f>
        <v>4.2207152705478488E-3</v>
      </c>
      <c r="O308" s="3">
        <v>20.711111111111112</v>
      </c>
      <c r="P308" s="3">
        <v>0</v>
      </c>
      <c r="Q308" s="4">
        <f>Table39[[#This Row],[RN Admin Hours Contract]]/Table39[[#This Row],[RN Admin Hours]]</f>
        <v>0</v>
      </c>
      <c r="R308" s="3">
        <v>5.6</v>
      </c>
      <c r="S308" s="3">
        <v>0</v>
      </c>
      <c r="T308" s="4">
        <f>Table39[[#This Row],[RN DON Hours Contract]]/Table39[[#This Row],[RN DON Hours]]</f>
        <v>0</v>
      </c>
      <c r="U308" s="3">
        <f>SUM(Table39[[#This Row],[LPN Hours]], Table39[[#This Row],[LPN Admin Hours]])</f>
        <v>53.358333333333334</v>
      </c>
      <c r="V308" s="3">
        <f>Table39[[#This Row],[LPN Hours Contract]]+Table39[[#This Row],[LPN Admin Hours Contract]]</f>
        <v>0.29166666666666669</v>
      </c>
      <c r="W308" s="4">
        <f t="shared" si="16"/>
        <v>5.4661877245041389E-3</v>
      </c>
      <c r="X308" s="3">
        <v>50.69166666666667</v>
      </c>
      <c r="Y308" s="3">
        <v>0.29166666666666669</v>
      </c>
      <c r="Z308" s="4">
        <f>Table39[[#This Row],[LPN Hours Contract]]/Table39[[#This Row],[LPN Hours]]</f>
        <v>5.7537399309551211E-3</v>
      </c>
      <c r="AA308" s="3">
        <v>2.6666666666666665</v>
      </c>
      <c r="AB308" s="3">
        <v>0</v>
      </c>
      <c r="AC308" s="4">
        <f>Table39[[#This Row],[LPN Admin Hours Contract]]/Table39[[#This Row],[LPN Admin Hours]]</f>
        <v>0</v>
      </c>
      <c r="AD308" s="3">
        <f>SUM(Table39[[#This Row],[CNA Hours]], Table39[[#This Row],[NA in Training Hours]], Table39[[#This Row],[Med Aide/Tech Hours]])</f>
        <v>207.01622222222221</v>
      </c>
      <c r="AE308" s="3">
        <f>SUM(Table39[[#This Row],[CNA Hours Contract]], Table39[[#This Row],[NA in Training Hours Contract]], Table39[[#This Row],[Med Aide/Tech Hours Contract]])</f>
        <v>27.7</v>
      </c>
      <c r="AF308" s="4">
        <f>Table39[[#This Row],[CNA/NA/Med Aide Contract Hours]]/Table39[[#This Row],[Total CNA, NA in Training, Med Aide/Tech Hours]]</f>
        <v>0.13380593898706811</v>
      </c>
      <c r="AG308" s="3">
        <v>207.01622222222221</v>
      </c>
      <c r="AH308" s="3">
        <v>27.7</v>
      </c>
      <c r="AI308" s="4">
        <f>Table39[[#This Row],[CNA Hours Contract]]/Table39[[#This Row],[CNA Hours]]</f>
        <v>0.13380593898706811</v>
      </c>
      <c r="AJ308" s="3">
        <v>0</v>
      </c>
      <c r="AK308" s="3">
        <v>0</v>
      </c>
      <c r="AL308" s="4">
        <v>0</v>
      </c>
      <c r="AM308" s="3">
        <v>0</v>
      </c>
      <c r="AN308" s="3">
        <v>0</v>
      </c>
      <c r="AO308" s="4">
        <v>0</v>
      </c>
      <c r="AP308" s="1" t="s">
        <v>306</v>
      </c>
      <c r="AQ308" s="1">
        <v>5</v>
      </c>
    </row>
    <row r="309" spans="1:43" x14ac:dyDescent="0.2">
      <c r="A309" s="1" t="s">
        <v>352</v>
      </c>
      <c r="B309" s="1" t="s">
        <v>659</v>
      </c>
      <c r="C309" s="1" t="s">
        <v>930</v>
      </c>
      <c r="D309" s="1" t="s">
        <v>1012</v>
      </c>
      <c r="E309" s="3">
        <v>41.611111111111114</v>
      </c>
      <c r="F309" s="3">
        <f t="shared" si="14"/>
        <v>219.05277777777778</v>
      </c>
      <c r="G309" s="3">
        <f>SUM(Table39[[#This Row],[RN Hours Contract (W/ Admin, DON)]], Table39[[#This Row],[LPN Contract Hours (w/ Admin)]], Table39[[#This Row],[CNA/NA/Med Aide Contract Hours]])</f>
        <v>0</v>
      </c>
      <c r="H309" s="4">
        <f>Table39[[#This Row],[Total Contract Hours]]/Table39[[#This Row],[Total Hours Nurse Staffing]]</f>
        <v>0</v>
      </c>
      <c r="I309" s="3">
        <f>SUM(Table39[[#This Row],[RN Hours]], Table39[[#This Row],[RN Admin Hours]], Table39[[#This Row],[RN DON Hours]])</f>
        <v>45.992888888888885</v>
      </c>
      <c r="J309" s="3">
        <f t="shared" si="15"/>
        <v>0</v>
      </c>
      <c r="K309" s="4">
        <f>Table39[[#This Row],[RN Hours Contract (W/ Admin, DON)]]/Table39[[#This Row],[RN Hours (w/ Admin, DON)]]</f>
        <v>0</v>
      </c>
      <c r="L309" s="3">
        <v>41.007999999999996</v>
      </c>
      <c r="M309" s="3">
        <v>0</v>
      </c>
      <c r="N309" s="4">
        <f>Table39[[#This Row],[RN Hours Contract]]/Table39[[#This Row],[RN Hours]]</f>
        <v>0</v>
      </c>
      <c r="O309" s="3">
        <v>0</v>
      </c>
      <c r="P309" s="3">
        <v>0</v>
      </c>
      <c r="Q309" s="4">
        <v>0</v>
      </c>
      <c r="R309" s="3">
        <v>4.9848888888888903</v>
      </c>
      <c r="S309" s="3">
        <v>0</v>
      </c>
      <c r="T309" s="4">
        <f>Table39[[#This Row],[RN DON Hours Contract]]/Table39[[#This Row],[RN DON Hours]]</f>
        <v>0</v>
      </c>
      <c r="U309" s="3">
        <f>SUM(Table39[[#This Row],[LPN Hours]], Table39[[#This Row],[LPN Admin Hours]])</f>
        <v>33.796666666666667</v>
      </c>
      <c r="V309" s="3">
        <f>Table39[[#This Row],[LPN Hours Contract]]+Table39[[#This Row],[LPN Admin Hours Contract]]</f>
        <v>0</v>
      </c>
      <c r="W309" s="4">
        <f t="shared" si="16"/>
        <v>0</v>
      </c>
      <c r="X309" s="3">
        <v>33.796666666666667</v>
      </c>
      <c r="Y309" s="3">
        <v>0</v>
      </c>
      <c r="Z309" s="4">
        <f>Table39[[#This Row],[LPN Hours Contract]]/Table39[[#This Row],[LPN Hours]]</f>
        <v>0</v>
      </c>
      <c r="AA309" s="3">
        <v>0</v>
      </c>
      <c r="AB309" s="3">
        <v>0</v>
      </c>
      <c r="AC309" s="4">
        <v>0</v>
      </c>
      <c r="AD309" s="3">
        <f>SUM(Table39[[#This Row],[CNA Hours]], Table39[[#This Row],[NA in Training Hours]], Table39[[#This Row],[Med Aide/Tech Hours]])</f>
        <v>139.26322222222223</v>
      </c>
      <c r="AE309" s="3">
        <f>SUM(Table39[[#This Row],[CNA Hours Contract]], Table39[[#This Row],[NA in Training Hours Contract]], Table39[[#This Row],[Med Aide/Tech Hours Contract]])</f>
        <v>0</v>
      </c>
      <c r="AF309" s="4">
        <f>Table39[[#This Row],[CNA/NA/Med Aide Contract Hours]]/Table39[[#This Row],[Total CNA, NA in Training, Med Aide/Tech Hours]]</f>
        <v>0</v>
      </c>
      <c r="AG309" s="3">
        <v>128.54755555555556</v>
      </c>
      <c r="AH309" s="3">
        <v>0</v>
      </c>
      <c r="AI309" s="4">
        <f>Table39[[#This Row],[CNA Hours Contract]]/Table39[[#This Row],[CNA Hours]]</f>
        <v>0</v>
      </c>
      <c r="AJ309" s="3">
        <v>0</v>
      </c>
      <c r="AK309" s="3">
        <v>0</v>
      </c>
      <c r="AL309" s="4">
        <v>0</v>
      </c>
      <c r="AM309" s="3">
        <v>10.715666666666666</v>
      </c>
      <c r="AN309" s="3">
        <v>0</v>
      </c>
      <c r="AO309" s="4">
        <f>Table39[[#This Row],[Med Aide/Tech Hours Contract]]/Table39[[#This Row],[Med Aide/Tech Hours]]</f>
        <v>0</v>
      </c>
      <c r="AP309" s="1" t="s">
        <v>307</v>
      </c>
      <c r="AQ309" s="1">
        <v>5</v>
      </c>
    </row>
    <row r="310" spans="1:43" x14ac:dyDescent="0.2">
      <c r="A310" s="1" t="s">
        <v>352</v>
      </c>
      <c r="B310" s="1" t="s">
        <v>660</v>
      </c>
      <c r="C310" s="1" t="s">
        <v>931</v>
      </c>
      <c r="D310" s="1" t="s">
        <v>997</v>
      </c>
      <c r="E310" s="3">
        <v>45.611111111111114</v>
      </c>
      <c r="F310" s="3">
        <f t="shared" si="14"/>
        <v>192.46844444444446</v>
      </c>
      <c r="G310" s="3">
        <f>SUM(Table39[[#This Row],[RN Hours Contract (W/ Admin, DON)]], Table39[[#This Row],[LPN Contract Hours (w/ Admin)]], Table39[[#This Row],[CNA/NA/Med Aide Contract Hours]])</f>
        <v>0</v>
      </c>
      <c r="H310" s="4">
        <f>Table39[[#This Row],[Total Contract Hours]]/Table39[[#This Row],[Total Hours Nurse Staffing]]</f>
        <v>0</v>
      </c>
      <c r="I310" s="3">
        <f>SUM(Table39[[#This Row],[RN Hours]], Table39[[#This Row],[RN Admin Hours]], Table39[[#This Row],[RN DON Hours]])</f>
        <v>39.24433333333333</v>
      </c>
      <c r="J310" s="3">
        <f t="shared" si="15"/>
        <v>0</v>
      </c>
      <c r="K310" s="4">
        <f>Table39[[#This Row],[RN Hours Contract (W/ Admin, DON)]]/Table39[[#This Row],[RN Hours (w/ Admin, DON)]]</f>
        <v>0</v>
      </c>
      <c r="L310" s="3">
        <v>26.465666666666664</v>
      </c>
      <c r="M310" s="3">
        <v>0</v>
      </c>
      <c r="N310" s="4">
        <f>Table39[[#This Row],[RN Hours Contract]]/Table39[[#This Row],[RN Hours]]</f>
        <v>0</v>
      </c>
      <c r="O310" s="3">
        <v>7.5286666666666662</v>
      </c>
      <c r="P310" s="3">
        <v>0</v>
      </c>
      <c r="Q310" s="4">
        <f>Table39[[#This Row],[RN Admin Hours Contract]]/Table39[[#This Row],[RN Admin Hours]]</f>
        <v>0</v>
      </c>
      <c r="R310" s="3">
        <v>5.25</v>
      </c>
      <c r="S310" s="3">
        <v>0</v>
      </c>
      <c r="T310" s="4">
        <f>Table39[[#This Row],[RN DON Hours Contract]]/Table39[[#This Row],[RN DON Hours]]</f>
        <v>0</v>
      </c>
      <c r="U310" s="3">
        <f>SUM(Table39[[#This Row],[LPN Hours]], Table39[[#This Row],[LPN Admin Hours]])</f>
        <v>19.381</v>
      </c>
      <c r="V310" s="3">
        <f>Table39[[#This Row],[LPN Hours Contract]]+Table39[[#This Row],[LPN Admin Hours Contract]]</f>
        <v>0</v>
      </c>
      <c r="W310" s="4">
        <f t="shared" si="16"/>
        <v>0</v>
      </c>
      <c r="X310" s="3">
        <v>19.381</v>
      </c>
      <c r="Y310" s="3">
        <v>0</v>
      </c>
      <c r="Z310" s="4">
        <f>Table39[[#This Row],[LPN Hours Contract]]/Table39[[#This Row],[LPN Hours]]</f>
        <v>0</v>
      </c>
      <c r="AA310" s="3">
        <v>0</v>
      </c>
      <c r="AB310" s="3">
        <v>0</v>
      </c>
      <c r="AC310" s="4">
        <v>0</v>
      </c>
      <c r="AD310" s="3">
        <f>SUM(Table39[[#This Row],[CNA Hours]], Table39[[#This Row],[NA in Training Hours]], Table39[[#This Row],[Med Aide/Tech Hours]])</f>
        <v>133.84311111111111</v>
      </c>
      <c r="AE310" s="3">
        <f>SUM(Table39[[#This Row],[CNA Hours Contract]], Table39[[#This Row],[NA in Training Hours Contract]], Table39[[#This Row],[Med Aide/Tech Hours Contract]])</f>
        <v>0</v>
      </c>
      <c r="AF310" s="4">
        <f>Table39[[#This Row],[CNA/NA/Med Aide Contract Hours]]/Table39[[#This Row],[Total CNA, NA in Training, Med Aide/Tech Hours]]</f>
        <v>0</v>
      </c>
      <c r="AG310" s="3">
        <v>83.663111111111121</v>
      </c>
      <c r="AH310" s="3">
        <v>0</v>
      </c>
      <c r="AI310" s="4">
        <f>Table39[[#This Row],[CNA Hours Contract]]/Table39[[#This Row],[CNA Hours]]</f>
        <v>0</v>
      </c>
      <c r="AJ310" s="3">
        <v>20.561666666666667</v>
      </c>
      <c r="AK310" s="3">
        <v>0</v>
      </c>
      <c r="AL310" s="4">
        <f>Table39[[#This Row],[NA in Training Hours Contract]]/Table39[[#This Row],[NA in Training Hours]]</f>
        <v>0</v>
      </c>
      <c r="AM310" s="3">
        <v>29.618333333333336</v>
      </c>
      <c r="AN310" s="3">
        <v>0</v>
      </c>
      <c r="AO310" s="4">
        <f>Table39[[#This Row],[Med Aide/Tech Hours Contract]]/Table39[[#This Row],[Med Aide/Tech Hours]]</f>
        <v>0</v>
      </c>
      <c r="AP310" s="1" t="s">
        <v>308</v>
      </c>
      <c r="AQ310" s="1">
        <v>5</v>
      </c>
    </row>
    <row r="311" spans="1:43" x14ac:dyDescent="0.2">
      <c r="A311" s="1" t="s">
        <v>352</v>
      </c>
      <c r="B311" s="1" t="s">
        <v>661</v>
      </c>
      <c r="C311" s="1" t="s">
        <v>741</v>
      </c>
      <c r="D311" s="1" t="s">
        <v>964</v>
      </c>
      <c r="E311" s="3">
        <v>80.74444444444444</v>
      </c>
      <c r="F311" s="3">
        <f t="shared" si="14"/>
        <v>392.12388888888887</v>
      </c>
      <c r="G311" s="3">
        <f>SUM(Table39[[#This Row],[RN Hours Contract (W/ Admin, DON)]], Table39[[#This Row],[LPN Contract Hours (w/ Admin)]], Table39[[#This Row],[CNA/NA/Med Aide Contract Hours]])</f>
        <v>28.216666666666661</v>
      </c>
      <c r="H311" s="4">
        <f>Table39[[#This Row],[Total Contract Hours]]/Table39[[#This Row],[Total Hours Nurse Staffing]]</f>
        <v>7.195855051478911E-2</v>
      </c>
      <c r="I311" s="3">
        <f>SUM(Table39[[#This Row],[RN Hours]], Table39[[#This Row],[RN Admin Hours]], Table39[[#This Row],[RN DON Hours]])</f>
        <v>90.13388888888889</v>
      </c>
      <c r="J311" s="3">
        <f t="shared" si="15"/>
        <v>21.005555555555553</v>
      </c>
      <c r="K311" s="4">
        <f>Table39[[#This Row],[RN Hours Contract (W/ Admin, DON)]]/Table39[[#This Row],[RN Hours (w/ Admin, DON)]]</f>
        <v>0.23304836631924108</v>
      </c>
      <c r="L311" s="3">
        <v>55.867222222222225</v>
      </c>
      <c r="M311" s="3">
        <v>16.083333333333332</v>
      </c>
      <c r="N311" s="4">
        <f>Table39[[#This Row],[RN Hours Contract]]/Table39[[#This Row],[RN Hours]]</f>
        <v>0.28788496534441776</v>
      </c>
      <c r="O311" s="3">
        <v>29.31111111111111</v>
      </c>
      <c r="P311" s="3">
        <v>0</v>
      </c>
      <c r="Q311" s="4">
        <f>Table39[[#This Row],[RN Admin Hours Contract]]/Table39[[#This Row],[RN Admin Hours]]</f>
        <v>0</v>
      </c>
      <c r="R311" s="3">
        <v>4.9555555555555557</v>
      </c>
      <c r="S311" s="3">
        <v>4.9222222222222225</v>
      </c>
      <c r="T311" s="4">
        <f>Table39[[#This Row],[RN DON Hours Contract]]/Table39[[#This Row],[RN DON Hours]]</f>
        <v>0.99327354260089684</v>
      </c>
      <c r="U311" s="3">
        <f>SUM(Table39[[#This Row],[LPN Hours]], Table39[[#This Row],[LPN Admin Hours]])</f>
        <v>52.768888888888888</v>
      </c>
      <c r="V311" s="3">
        <f>Table39[[#This Row],[LPN Hours Contract]]+Table39[[#This Row],[LPN Admin Hours Contract]]</f>
        <v>4.1944444444444446</v>
      </c>
      <c r="W311" s="4">
        <f t="shared" si="16"/>
        <v>7.9487071506780096E-2</v>
      </c>
      <c r="X311" s="3">
        <v>48.39</v>
      </c>
      <c r="Y311" s="3">
        <v>4.1944444444444446</v>
      </c>
      <c r="Z311" s="4">
        <f>Table39[[#This Row],[LPN Hours Contract]]/Table39[[#This Row],[LPN Hours]]</f>
        <v>8.6679984386122025E-2</v>
      </c>
      <c r="AA311" s="3">
        <v>4.3788888888888895</v>
      </c>
      <c r="AB311" s="3">
        <v>0</v>
      </c>
      <c r="AC311" s="4">
        <f>Table39[[#This Row],[LPN Admin Hours Contract]]/Table39[[#This Row],[LPN Admin Hours]]</f>
        <v>0</v>
      </c>
      <c r="AD311" s="3">
        <f>SUM(Table39[[#This Row],[CNA Hours]], Table39[[#This Row],[NA in Training Hours]], Table39[[#This Row],[Med Aide/Tech Hours]])</f>
        <v>249.2211111111111</v>
      </c>
      <c r="AE311" s="3">
        <f>SUM(Table39[[#This Row],[CNA Hours Contract]], Table39[[#This Row],[NA in Training Hours Contract]], Table39[[#This Row],[Med Aide/Tech Hours Contract]])</f>
        <v>3.0166666666666666</v>
      </c>
      <c r="AF311" s="4">
        <f>Table39[[#This Row],[CNA/NA/Med Aide Contract Hours]]/Table39[[#This Row],[Total CNA, NA in Training, Med Aide/Tech Hours]]</f>
        <v>1.2104378530443738E-2</v>
      </c>
      <c r="AG311" s="3">
        <v>221.13333333333333</v>
      </c>
      <c r="AH311" s="3">
        <v>3.0166666666666666</v>
      </c>
      <c r="AI311" s="4">
        <f>Table39[[#This Row],[CNA Hours Contract]]/Table39[[#This Row],[CNA Hours]]</f>
        <v>1.3641845040699428E-2</v>
      </c>
      <c r="AJ311" s="3">
        <v>0</v>
      </c>
      <c r="AK311" s="3">
        <v>0</v>
      </c>
      <c r="AL311" s="4">
        <v>0</v>
      </c>
      <c r="AM311" s="3">
        <v>28.087777777777788</v>
      </c>
      <c r="AN311" s="3">
        <v>0</v>
      </c>
      <c r="AO311" s="4">
        <f>Table39[[#This Row],[Med Aide/Tech Hours Contract]]/Table39[[#This Row],[Med Aide/Tech Hours]]</f>
        <v>0</v>
      </c>
      <c r="AP311" s="1" t="s">
        <v>309</v>
      </c>
      <c r="AQ311" s="1">
        <v>5</v>
      </c>
    </row>
    <row r="312" spans="1:43" x14ac:dyDescent="0.2">
      <c r="A312" s="1" t="s">
        <v>352</v>
      </c>
      <c r="B312" s="1" t="s">
        <v>662</v>
      </c>
      <c r="C312" s="1" t="s">
        <v>932</v>
      </c>
      <c r="D312" s="1" t="s">
        <v>1027</v>
      </c>
      <c r="E312" s="3">
        <v>62.422222222222224</v>
      </c>
      <c r="F312" s="3">
        <f t="shared" si="14"/>
        <v>223.06900000000002</v>
      </c>
      <c r="G312" s="3">
        <f>SUM(Table39[[#This Row],[RN Hours Contract (W/ Admin, DON)]], Table39[[#This Row],[LPN Contract Hours (w/ Admin)]], Table39[[#This Row],[CNA/NA/Med Aide Contract Hours]])</f>
        <v>10.069444444444445</v>
      </c>
      <c r="H312" s="4">
        <f>Table39[[#This Row],[Total Contract Hours]]/Table39[[#This Row],[Total Hours Nurse Staffing]]</f>
        <v>4.5140492154644725E-2</v>
      </c>
      <c r="I312" s="3">
        <f>SUM(Table39[[#This Row],[RN Hours]], Table39[[#This Row],[RN Admin Hours]], Table39[[#This Row],[RN DON Hours]])</f>
        <v>56.266333333333336</v>
      </c>
      <c r="J312" s="3">
        <f t="shared" si="15"/>
        <v>3.9083333333333332</v>
      </c>
      <c r="K312" s="4">
        <f>Table39[[#This Row],[RN Hours Contract (W/ Admin, DON)]]/Table39[[#This Row],[RN Hours (w/ Admin, DON)]]</f>
        <v>6.9461311974596998E-2</v>
      </c>
      <c r="L312" s="3">
        <v>46.999111111111112</v>
      </c>
      <c r="M312" s="3">
        <v>3.9083333333333332</v>
      </c>
      <c r="N312" s="4">
        <f>Table39[[#This Row],[RN Hours Contract]]/Table39[[#This Row],[RN Hours]]</f>
        <v>8.3157601089382305E-2</v>
      </c>
      <c r="O312" s="3">
        <v>8.7338888888888917</v>
      </c>
      <c r="P312" s="3">
        <v>0</v>
      </c>
      <c r="Q312" s="4">
        <f>Table39[[#This Row],[RN Admin Hours Contract]]/Table39[[#This Row],[RN Admin Hours]]</f>
        <v>0</v>
      </c>
      <c r="R312" s="3">
        <v>0.53333333333333333</v>
      </c>
      <c r="S312" s="3">
        <v>0</v>
      </c>
      <c r="T312" s="4">
        <f>Table39[[#This Row],[RN DON Hours Contract]]/Table39[[#This Row],[RN DON Hours]]</f>
        <v>0</v>
      </c>
      <c r="U312" s="3">
        <f>SUM(Table39[[#This Row],[LPN Hours]], Table39[[#This Row],[LPN Admin Hours]])</f>
        <v>26.80522222222222</v>
      </c>
      <c r="V312" s="3">
        <f>Table39[[#This Row],[LPN Hours Contract]]+Table39[[#This Row],[LPN Admin Hours Contract]]</f>
        <v>2.4888888888888889</v>
      </c>
      <c r="W312" s="4">
        <f t="shared" si="16"/>
        <v>9.2850895555177893E-2</v>
      </c>
      <c r="X312" s="3">
        <v>26.80522222222222</v>
      </c>
      <c r="Y312" s="3">
        <v>2.4888888888888889</v>
      </c>
      <c r="Z312" s="4">
        <f>Table39[[#This Row],[LPN Hours Contract]]/Table39[[#This Row],[LPN Hours]]</f>
        <v>9.2850895555177893E-2</v>
      </c>
      <c r="AA312" s="3">
        <v>0</v>
      </c>
      <c r="AB312" s="3">
        <v>0</v>
      </c>
      <c r="AC312" s="4">
        <v>0</v>
      </c>
      <c r="AD312" s="3">
        <f>SUM(Table39[[#This Row],[CNA Hours]], Table39[[#This Row],[NA in Training Hours]], Table39[[#This Row],[Med Aide/Tech Hours]])</f>
        <v>139.99744444444445</v>
      </c>
      <c r="AE312" s="3">
        <f>SUM(Table39[[#This Row],[CNA Hours Contract]], Table39[[#This Row],[NA in Training Hours Contract]], Table39[[#This Row],[Med Aide/Tech Hours Contract]])</f>
        <v>3.6722222222222221</v>
      </c>
      <c r="AF312" s="4">
        <f>Table39[[#This Row],[CNA/NA/Med Aide Contract Hours]]/Table39[[#This Row],[Total CNA, NA in Training, Med Aide/Tech Hours]]</f>
        <v>2.6230637543383725E-2</v>
      </c>
      <c r="AG312" s="3">
        <v>139.90744444444445</v>
      </c>
      <c r="AH312" s="3">
        <v>3.6722222222222221</v>
      </c>
      <c r="AI312" s="4">
        <f>Table39[[#This Row],[CNA Hours Contract]]/Table39[[#This Row],[CNA Hours]]</f>
        <v>2.62475112514861E-2</v>
      </c>
      <c r="AJ312" s="3">
        <v>0</v>
      </c>
      <c r="AK312" s="3">
        <v>0</v>
      </c>
      <c r="AL312" s="4">
        <v>0</v>
      </c>
      <c r="AM312" s="3">
        <v>0.09</v>
      </c>
      <c r="AN312" s="3">
        <v>0</v>
      </c>
      <c r="AO312" s="4">
        <f>Table39[[#This Row],[Med Aide/Tech Hours Contract]]/Table39[[#This Row],[Med Aide/Tech Hours]]</f>
        <v>0</v>
      </c>
      <c r="AP312" s="1" t="s">
        <v>310</v>
      </c>
      <c r="AQ312" s="1">
        <v>5</v>
      </c>
    </row>
    <row r="313" spans="1:43" x14ac:dyDescent="0.2">
      <c r="A313" s="1" t="s">
        <v>352</v>
      </c>
      <c r="B313" s="1" t="s">
        <v>663</v>
      </c>
      <c r="C313" s="1" t="s">
        <v>794</v>
      </c>
      <c r="D313" s="1" t="s">
        <v>992</v>
      </c>
      <c r="E313" s="3">
        <v>33.033333333333331</v>
      </c>
      <c r="F313" s="3">
        <f t="shared" si="14"/>
        <v>138.23444444444442</v>
      </c>
      <c r="G313" s="3">
        <f>SUM(Table39[[#This Row],[RN Hours Contract (W/ Admin, DON)]], Table39[[#This Row],[LPN Contract Hours (w/ Admin)]], Table39[[#This Row],[CNA/NA/Med Aide Contract Hours]])</f>
        <v>0</v>
      </c>
      <c r="H313" s="4">
        <f>Table39[[#This Row],[Total Contract Hours]]/Table39[[#This Row],[Total Hours Nurse Staffing]]</f>
        <v>0</v>
      </c>
      <c r="I313" s="3">
        <f>SUM(Table39[[#This Row],[RN Hours]], Table39[[#This Row],[RN Admin Hours]], Table39[[#This Row],[RN DON Hours]])</f>
        <v>20.990111111111108</v>
      </c>
      <c r="J313" s="3">
        <f t="shared" si="15"/>
        <v>0</v>
      </c>
      <c r="K313" s="4">
        <f>Table39[[#This Row],[RN Hours Contract (W/ Admin, DON)]]/Table39[[#This Row],[RN Hours (w/ Admin, DON)]]</f>
        <v>0</v>
      </c>
      <c r="L313" s="3">
        <v>15.745666666666665</v>
      </c>
      <c r="M313" s="3">
        <v>0</v>
      </c>
      <c r="N313" s="4">
        <f>Table39[[#This Row],[RN Hours Contract]]/Table39[[#This Row],[RN Hours]]</f>
        <v>0</v>
      </c>
      <c r="O313" s="3">
        <v>0</v>
      </c>
      <c r="P313" s="3">
        <v>0</v>
      </c>
      <c r="Q313" s="4">
        <v>0</v>
      </c>
      <c r="R313" s="3">
        <v>5.2444444444444445</v>
      </c>
      <c r="S313" s="3">
        <v>0</v>
      </c>
      <c r="T313" s="4">
        <f>Table39[[#This Row],[RN DON Hours Contract]]/Table39[[#This Row],[RN DON Hours]]</f>
        <v>0</v>
      </c>
      <c r="U313" s="3">
        <f>SUM(Table39[[#This Row],[LPN Hours]], Table39[[#This Row],[LPN Admin Hours]])</f>
        <v>28.815888888888885</v>
      </c>
      <c r="V313" s="3">
        <f>Table39[[#This Row],[LPN Hours Contract]]+Table39[[#This Row],[LPN Admin Hours Contract]]</f>
        <v>0</v>
      </c>
      <c r="W313" s="4">
        <f t="shared" si="16"/>
        <v>0</v>
      </c>
      <c r="X313" s="3">
        <v>28.815888888888885</v>
      </c>
      <c r="Y313" s="3">
        <v>0</v>
      </c>
      <c r="Z313" s="4">
        <f>Table39[[#This Row],[LPN Hours Contract]]/Table39[[#This Row],[LPN Hours]]</f>
        <v>0</v>
      </c>
      <c r="AA313" s="3">
        <v>0</v>
      </c>
      <c r="AB313" s="3">
        <v>0</v>
      </c>
      <c r="AC313" s="4">
        <v>0</v>
      </c>
      <c r="AD313" s="3">
        <f>SUM(Table39[[#This Row],[CNA Hours]], Table39[[#This Row],[NA in Training Hours]], Table39[[#This Row],[Med Aide/Tech Hours]])</f>
        <v>88.428444444444438</v>
      </c>
      <c r="AE313" s="3">
        <f>SUM(Table39[[#This Row],[CNA Hours Contract]], Table39[[#This Row],[NA in Training Hours Contract]], Table39[[#This Row],[Med Aide/Tech Hours Contract]])</f>
        <v>0</v>
      </c>
      <c r="AF313" s="4">
        <f>Table39[[#This Row],[CNA/NA/Med Aide Contract Hours]]/Table39[[#This Row],[Total CNA, NA in Training, Med Aide/Tech Hours]]</f>
        <v>0</v>
      </c>
      <c r="AG313" s="3">
        <v>59.969222222222214</v>
      </c>
      <c r="AH313" s="3">
        <v>0</v>
      </c>
      <c r="AI313" s="4">
        <f>Table39[[#This Row],[CNA Hours Contract]]/Table39[[#This Row],[CNA Hours]]</f>
        <v>0</v>
      </c>
      <c r="AJ313" s="3">
        <v>1.9204444444444444</v>
      </c>
      <c r="AK313" s="3">
        <v>0</v>
      </c>
      <c r="AL313" s="4">
        <f>Table39[[#This Row],[NA in Training Hours Contract]]/Table39[[#This Row],[NA in Training Hours]]</f>
        <v>0</v>
      </c>
      <c r="AM313" s="3">
        <v>26.538777777777781</v>
      </c>
      <c r="AN313" s="3">
        <v>0</v>
      </c>
      <c r="AO313" s="4">
        <f>Table39[[#This Row],[Med Aide/Tech Hours Contract]]/Table39[[#This Row],[Med Aide/Tech Hours]]</f>
        <v>0</v>
      </c>
      <c r="AP313" s="1" t="s">
        <v>311</v>
      </c>
      <c r="AQ313" s="1">
        <v>5</v>
      </c>
    </row>
    <row r="314" spans="1:43" x14ac:dyDescent="0.2">
      <c r="A314" s="1" t="s">
        <v>352</v>
      </c>
      <c r="B314" s="1" t="s">
        <v>664</v>
      </c>
      <c r="C314" s="1" t="s">
        <v>933</v>
      </c>
      <c r="D314" s="1" t="s">
        <v>1024</v>
      </c>
      <c r="E314" s="3">
        <v>32.466666666666669</v>
      </c>
      <c r="F314" s="3">
        <f t="shared" si="14"/>
        <v>120.75255555555555</v>
      </c>
      <c r="G314" s="3">
        <f>SUM(Table39[[#This Row],[RN Hours Contract (W/ Admin, DON)]], Table39[[#This Row],[LPN Contract Hours (w/ Admin)]], Table39[[#This Row],[CNA/NA/Med Aide Contract Hours]])</f>
        <v>0</v>
      </c>
      <c r="H314" s="4">
        <f>Table39[[#This Row],[Total Contract Hours]]/Table39[[#This Row],[Total Hours Nurse Staffing]]</f>
        <v>0</v>
      </c>
      <c r="I314" s="3">
        <f>SUM(Table39[[#This Row],[RN Hours]], Table39[[#This Row],[RN Admin Hours]], Table39[[#This Row],[RN DON Hours]])</f>
        <v>27.674555555555557</v>
      </c>
      <c r="J314" s="3">
        <f t="shared" si="15"/>
        <v>0</v>
      </c>
      <c r="K314" s="4">
        <f>Table39[[#This Row],[RN Hours Contract (W/ Admin, DON)]]/Table39[[#This Row],[RN Hours (w/ Admin, DON)]]</f>
        <v>0</v>
      </c>
      <c r="L314" s="3">
        <v>22.074555555555555</v>
      </c>
      <c r="M314" s="3">
        <v>0</v>
      </c>
      <c r="N314" s="4">
        <f>Table39[[#This Row],[RN Hours Contract]]/Table39[[#This Row],[RN Hours]]</f>
        <v>0</v>
      </c>
      <c r="O314" s="3">
        <v>0</v>
      </c>
      <c r="P314" s="3">
        <v>0</v>
      </c>
      <c r="Q314" s="4">
        <v>0</v>
      </c>
      <c r="R314" s="3">
        <v>5.6</v>
      </c>
      <c r="S314" s="3">
        <v>0</v>
      </c>
      <c r="T314" s="4">
        <f>Table39[[#This Row],[RN DON Hours Contract]]/Table39[[#This Row],[RN DON Hours]]</f>
        <v>0</v>
      </c>
      <c r="U314" s="3">
        <f>SUM(Table39[[#This Row],[LPN Hours]], Table39[[#This Row],[LPN Admin Hours]])</f>
        <v>24.100888888888889</v>
      </c>
      <c r="V314" s="3">
        <f>Table39[[#This Row],[LPN Hours Contract]]+Table39[[#This Row],[LPN Admin Hours Contract]]</f>
        <v>0</v>
      </c>
      <c r="W314" s="4">
        <f t="shared" si="16"/>
        <v>0</v>
      </c>
      <c r="X314" s="3">
        <v>24.100888888888889</v>
      </c>
      <c r="Y314" s="3">
        <v>0</v>
      </c>
      <c r="Z314" s="4">
        <f>Table39[[#This Row],[LPN Hours Contract]]/Table39[[#This Row],[LPN Hours]]</f>
        <v>0</v>
      </c>
      <c r="AA314" s="3">
        <v>0</v>
      </c>
      <c r="AB314" s="3">
        <v>0</v>
      </c>
      <c r="AC314" s="4">
        <v>0</v>
      </c>
      <c r="AD314" s="3">
        <f>SUM(Table39[[#This Row],[CNA Hours]], Table39[[#This Row],[NA in Training Hours]], Table39[[#This Row],[Med Aide/Tech Hours]])</f>
        <v>68.9771111111111</v>
      </c>
      <c r="AE314" s="3">
        <f>SUM(Table39[[#This Row],[CNA Hours Contract]], Table39[[#This Row],[NA in Training Hours Contract]], Table39[[#This Row],[Med Aide/Tech Hours Contract]])</f>
        <v>0</v>
      </c>
      <c r="AF314" s="4">
        <f>Table39[[#This Row],[CNA/NA/Med Aide Contract Hours]]/Table39[[#This Row],[Total CNA, NA in Training, Med Aide/Tech Hours]]</f>
        <v>0</v>
      </c>
      <c r="AG314" s="3">
        <v>63.762777777777771</v>
      </c>
      <c r="AH314" s="3">
        <v>0</v>
      </c>
      <c r="AI314" s="4">
        <f>Table39[[#This Row],[CNA Hours Contract]]/Table39[[#This Row],[CNA Hours]]</f>
        <v>0</v>
      </c>
      <c r="AJ314" s="3">
        <v>0</v>
      </c>
      <c r="AK314" s="3">
        <v>0</v>
      </c>
      <c r="AL314" s="4">
        <v>0</v>
      </c>
      <c r="AM314" s="3">
        <v>5.2143333333333315</v>
      </c>
      <c r="AN314" s="3">
        <v>0</v>
      </c>
      <c r="AO314" s="4">
        <f>Table39[[#This Row],[Med Aide/Tech Hours Contract]]/Table39[[#This Row],[Med Aide/Tech Hours]]</f>
        <v>0</v>
      </c>
      <c r="AP314" s="1" t="s">
        <v>312</v>
      </c>
      <c r="AQ314" s="1">
        <v>5</v>
      </c>
    </row>
    <row r="315" spans="1:43" x14ac:dyDescent="0.2">
      <c r="A315" s="1" t="s">
        <v>352</v>
      </c>
      <c r="B315" s="1" t="s">
        <v>665</v>
      </c>
      <c r="C315" s="1" t="s">
        <v>934</v>
      </c>
      <c r="D315" s="1" t="s">
        <v>988</v>
      </c>
      <c r="E315" s="3">
        <v>26.68888888888889</v>
      </c>
      <c r="F315" s="3">
        <f t="shared" si="14"/>
        <v>132.80522222222223</v>
      </c>
      <c r="G315" s="3">
        <f>SUM(Table39[[#This Row],[RN Hours Contract (W/ Admin, DON)]], Table39[[#This Row],[LPN Contract Hours (w/ Admin)]], Table39[[#This Row],[CNA/NA/Med Aide Contract Hours]])</f>
        <v>0</v>
      </c>
      <c r="H315" s="4">
        <f>Table39[[#This Row],[Total Contract Hours]]/Table39[[#This Row],[Total Hours Nurse Staffing]]</f>
        <v>0</v>
      </c>
      <c r="I315" s="3">
        <f>SUM(Table39[[#This Row],[RN Hours]], Table39[[#This Row],[RN Admin Hours]], Table39[[#This Row],[RN DON Hours]])</f>
        <v>24.440666666666665</v>
      </c>
      <c r="J315" s="3">
        <f t="shared" si="15"/>
        <v>0</v>
      </c>
      <c r="K315" s="4">
        <f>Table39[[#This Row],[RN Hours Contract (W/ Admin, DON)]]/Table39[[#This Row],[RN Hours (w/ Admin, DON)]]</f>
        <v>0</v>
      </c>
      <c r="L315" s="3">
        <v>16.244777777777777</v>
      </c>
      <c r="M315" s="3">
        <v>0</v>
      </c>
      <c r="N315" s="4">
        <f>Table39[[#This Row],[RN Hours Contract]]/Table39[[#This Row],[RN Hours]]</f>
        <v>0</v>
      </c>
      <c r="O315" s="3">
        <v>3.3625555555555562</v>
      </c>
      <c r="P315" s="3">
        <v>0</v>
      </c>
      <c r="Q315" s="4">
        <f>Table39[[#This Row],[RN Admin Hours Contract]]/Table39[[#This Row],[RN Admin Hours]]</f>
        <v>0</v>
      </c>
      <c r="R315" s="3">
        <v>4.833333333333333</v>
      </c>
      <c r="S315" s="3">
        <v>0</v>
      </c>
      <c r="T315" s="4">
        <f>Table39[[#This Row],[RN DON Hours Contract]]/Table39[[#This Row],[RN DON Hours]]</f>
        <v>0</v>
      </c>
      <c r="U315" s="3">
        <f>SUM(Table39[[#This Row],[LPN Hours]], Table39[[#This Row],[LPN Admin Hours]])</f>
        <v>17.291777777777778</v>
      </c>
      <c r="V315" s="3">
        <f>Table39[[#This Row],[LPN Hours Contract]]+Table39[[#This Row],[LPN Admin Hours Contract]]</f>
        <v>0</v>
      </c>
      <c r="W315" s="4">
        <f t="shared" si="16"/>
        <v>0</v>
      </c>
      <c r="X315" s="3">
        <v>17.291777777777778</v>
      </c>
      <c r="Y315" s="3">
        <v>0</v>
      </c>
      <c r="Z315" s="4">
        <f>Table39[[#This Row],[LPN Hours Contract]]/Table39[[#This Row],[LPN Hours]]</f>
        <v>0</v>
      </c>
      <c r="AA315" s="3">
        <v>0</v>
      </c>
      <c r="AB315" s="3">
        <v>0</v>
      </c>
      <c r="AC315" s="4">
        <v>0</v>
      </c>
      <c r="AD315" s="3">
        <f>SUM(Table39[[#This Row],[CNA Hours]], Table39[[#This Row],[NA in Training Hours]], Table39[[#This Row],[Med Aide/Tech Hours]])</f>
        <v>91.072777777777787</v>
      </c>
      <c r="AE315" s="3">
        <f>SUM(Table39[[#This Row],[CNA Hours Contract]], Table39[[#This Row],[NA in Training Hours Contract]], Table39[[#This Row],[Med Aide/Tech Hours Contract]])</f>
        <v>0</v>
      </c>
      <c r="AF315" s="4">
        <f>Table39[[#This Row],[CNA/NA/Med Aide Contract Hours]]/Table39[[#This Row],[Total CNA, NA in Training, Med Aide/Tech Hours]]</f>
        <v>0</v>
      </c>
      <c r="AG315" s="3">
        <v>69.648333333333341</v>
      </c>
      <c r="AH315" s="3">
        <v>0</v>
      </c>
      <c r="AI315" s="4">
        <f>Table39[[#This Row],[CNA Hours Contract]]/Table39[[#This Row],[CNA Hours]]</f>
        <v>0</v>
      </c>
      <c r="AJ315" s="3">
        <v>0</v>
      </c>
      <c r="AK315" s="3">
        <v>0</v>
      </c>
      <c r="AL315" s="4">
        <v>0</v>
      </c>
      <c r="AM315" s="3">
        <v>21.424444444444447</v>
      </c>
      <c r="AN315" s="3">
        <v>0</v>
      </c>
      <c r="AO315" s="4">
        <f>Table39[[#This Row],[Med Aide/Tech Hours Contract]]/Table39[[#This Row],[Med Aide/Tech Hours]]</f>
        <v>0</v>
      </c>
      <c r="AP315" s="1" t="s">
        <v>313</v>
      </c>
      <c r="AQ315" s="1">
        <v>5</v>
      </c>
    </row>
    <row r="316" spans="1:43" x14ac:dyDescent="0.2">
      <c r="A316" s="1" t="s">
        <v>352</v>
      </c>
      <c r="B316" s="1" t="s">
        <v>666</v>
      </c>
      <c r="C316" s="1" t="s">
        <v>747</v>
      </c>
      <c r="D316" s="1" t="s">
        <v>1026</v>
      </c>
      <c r="E316" s="3">
        <v>25.81111111111111</v>
      </c>
      <c r="F316" s="3">
        <f t="shared" si="14"/>
        <v>92.245000000000005</v>
      </c>
      <c r="G316" s="3">
        <f>SUM(Table39[[#This Row],[RN Hours Contract (W/ Admin, DON)]], Table39[[#This Row],[LPN Contract Hours (w/ Admin)]], Table39[[#This Row],[CNA/NA/Med Aide Contract Hours]])</f>
        <v>0</v>
      </c>
      <c r="H316" s="4">
        <f>Table39[[#This Row],[Total Contract Hours]]/Table39[[#This Row],[Total Hours Nurse Staffing]]</f>
        <v>0</v>
      </c>
      <c r="I316" s="3">
        <f>SUM(Table39[[#This Row],[RN Hours]], Table39[[#This Row],[RN Admin Hours]], Table39[[#This Row],[RN DON Hours]])</f>
        <v>22.497444444444447</v>
      </c>
      <c r="J316" s="3">
        <f t="shared" si="15"/>
        <v>0</v>
      </c>
      <c r="K316" s="4">
        <f>Table39[[#This Row],[RN Hours Contract (W/ Admin, DON)]]/Table39[[#This Row],[RN Hours (w/ Admin, DON)]]</f>
        <v>0</v>
      </c>
      <c r="L316" s="3">
        <v>16.721222222222224</v>
      </c>
      <c r="M316" s="3">
        <v>0</v>
      </c>
      <c r="N316" s="4">
        <f>Table39[[#This Row],[RN Hours Contract]]/Table39[[#This Row],[RN Hours]]</f>
        <v>0</v>
      </c>
      <c r="O316" s="3">
        <v>0</v>
      </c>
      <c r="P316" s="3">
        <v>0</v>
      </c>
      <c r="Q316" s="4">
        <v>0</v>
      </c>
      <c r="R316" s="3">
        <v>5.7762222222222226</v>
      </c>
      <c r="S316" s="3">
        <v>0</v>
      </c>
      <c r="T316" s="4">
        <f>Table39[[#This Row],[RN DON Hours Contract]]/Table39[[#This Row],[RN DON Hours]]</f>
        <v>0</v>
      </c>
      <c r="U316" s="3">
        <f>SUM(Table39[[#This Row],[LPN Hours]], Table39[[#This Row],[LPN Admin Hours]])</f>
        <v>14.040666666666668</v>
      </c>
      <c r="V316" s="3">
        <f>Table39[[#This Row],[LPN Hours Contract]]+Table39[[#This Row],[LPN Admin Hours Contract]]</f>
        <v>0</v>
      </c>
      <c r="W316" s="4">
        <f t="shared" si="16"/>
        <v>0</v>
      </c>
      <c r="X316" s="3">
        <v>14.040666666666668</v>
      </c>
      <c r="Y316" s="3">
        <v>0</v>
      </c>
      <c r="Z316" s="4">
        <f>Table39[[#This Row],[LPN Hours Contract]]/Table39[[#This Row],[LPN Hours]]</f>
        <v>0</v>
      </c>
      <c r="AA316" s="3">
        <v>0</v>
      </c>
      <c r="AB316" s="3">
        <v>0</v>
      </c>
      <c r="AC316" s="4">
        <v>0</v>
      </c>
      <c r="AD316" s="3">
        <f>SUM(Table39[[#This Row],[CNA Hours]], Table39[[#This Row],[NA in Training Hours]], Table39[[#This Row],[Med Aide/Tech Hours]])</f>
        <v>55.706888888888884</v>
      </c>
      <c r="AE316" s="3">
        <f>SUM(Table39[[#This Row],[CNA Hours Contract]], Table39[[#This Row],[NA in Training Hours Contract]], Table39[[#This Row],[Med Aide/Tech Hours Contract]])</f>
        <v>0</v>
      </c>
      <c r="AF316" s="4">
        <f>Table39[[#This Row],[CNA/NA/Med Aide Contract Hours]]/Table39[[#This Row],[Total CNA, NA in Training, Med Aide/Tech Hours]]</f>
        <v>0</v>
      </c>
      <c r="AG316" s="3">
        <v>38.876222222222225</v>
      </c>
      <c r="AH316" s="3">
        <v>0</v>
      </c>
      <c r="AI316" s="4">
        <f>Table39[[#This Row],[CNA Hours Contract]]/Table39[[#This Row],[CNA Hours]]</f>
        <v>0</v>
      </c>
      <c r="AJ316" s="3">
        <v>0</v>
      </c>
      <c r="AK316" s="3">
        <v>0</v>
      </c>
      <c r="AL316" s="4">
        <v>0</v>
      </c>
      <c r="AM316" s="3">
        <v>16.830666666666662</v>
      </c>
      <c r="AN316" s="3">
        <v>0</v>
      </c>
      <c r="AO316" s="4">
        <f>Table39[[#This Row],[Med Aide/Tech Hours Contract]]/Table39[[#This Row],[Med Aide/Tech Hours]]</f>
        <v>0</v>
      </c>
      <c r="AP316" s="1" t="s">
        <v>314</v>
      </c>
      <c r="AQ316" s="1">
        <v>5</v>
      </c>
    </row>
    <row r="317" spans="1:43" x14ac:dyDescent="0.2">
      <c r="A317" s="1" t="s">
        <v>352</v>
      </c>
      <c r="B317" s="1" t="s">
        <v>667</v>
      </c>
      <c r="C317" s="1" t="s">
        <v>853</v>
      </c>
      <c r="D317" s="1" t="s">
        <v>1016</v>
      </c>
      <c r="E317" s="3">
        <v>30.477777777777778</v>
      </c>
      <c r="F317" s="3">
        <f t="shared" si="14"/>
        <v>126.18611111111112</v>
      </c>
      <c r="G317" s="3">
        <f>SUM(Table39[[#This Row],[RN Hours Contract (W/ Admin, DON)]], Table39[[#This Row],[LPN Contract Hours (w/ Admin)]], Table39[[#This Row],[CNA/NA/Med Aide Contract Hours]])</f>
        <v>0</v>
      </c>
      <c r="H317" s="4">
        <f>Table39[[#This Row],[Total Contract Hours]]/Table39[[#This Row],[Total Hours Nurse Staffing]]</f>
        <v>0</v>
      </c>
      <c r="I317" s="3">
        <f>SUM(Table39[[#This Row],[RN Hours]], Table39[[#This Row],[RN Admin Hours]], Table39[[#This Row],[RN DON Hours]])</f>
        <v>19.225000000000001</v>
      </c>
      <c r="J317" s="3">
        <f t="shared" si="15"/>
        <v>0</v>
      </c>
      <c r="K317" s="4">
        <f>Table39[[#This Row],[RN Hours Contract (W/ Admin, DON)]]/Table39[[#This Row],[RN Hours (w/ Admin, DON)]]</f>
        <v>0</v>
      </c>
      <c r="L317" s="3">
        <v>9.1527777777777786</v>
      </c>
      <c r="M317" s="3">
        <v>0</v>
      </c>
      <c r="N317" s="4">
        <f>Table39[[#This Row],[RN Hours Contract]]/Table39[[#This Row],[RN Hours]]</f>
        <v>0</v>
      </c>
      <c r="O317" s="3">
        <v>5.052777777777778</v>
      </c>
      <c r="P317" s="3">
        <v>0</v>
      </c>
      <c r="Q317" s="4">
        <f>Table39[[#This Row],[RN Admin Hours Contract]]/Table39[[#This Row],[RN Admin Hours]]</f>
        <v>0</v>
      </c>
      <c r="R317" s="3">
        <v>5.0194444444444448</v>
      </c>
      <c r="S317" s="3">
        <v>0</v>
      </c>
      <c r="T317" s="4">
        <f>Table39[[#This Row],[RN DON Hours Contract]]/Table39[[#This Row],[RN DON Hours]]</f>
        <v>0</v>
      </c>
      <c r="U317" s="3">
        <f>SUM(Table39[[#This Row],[LPN Hours]], Table39[[#This Row],[LPN Admin Hours]])</f>
        <v>35.113888888888887</v>
      </c>
      <c r="V317" s="3">
        <f>Table39[[#This Row],[LPN Hours Contract]]+Table39[[#This Row],[LPN Admin Hours Contract]]</f>
        <v>0</v>
      </c>
      <c r="W317" s="4">
        <f t="shared" si="16"/>
        <v>0</v>
      </c>
      <c r="X317" s="3">
        <v>35.113888888888887</v>
      </c>
      <c r="Y317" s="3">
        <v>0</v>
      </c>
      <c r="Z317" s="4">
        <f>Table39[[#This Row],[LPN Hours Contract]]/Table39[[#This Row],[LPN Hours]]</f>
        <v>0</v>
      </c>
      <c r="AA317" s="3">
        <v>0</v>
      </c>
      <c r="AB317" s="3">
        <v>0</v>
      </c>
      <c r="AC317" s="4">
        <v>0</v>
      </c>
      <c r="AD317" s="3">
        <f>SUM(Table39[[#This Row],[CNA Hours]], Table39[[#This Row],[NA in Training Hours]], Table39[[#This Row],[Med Aide/Tech Hours]])</f>
        <v>71.847222222222229</v>
      </c>
      <c r="AE317" s="3">
        <f>SUM(Table39[[#This Row],[CNA Hours Contract]], Table39[[#This Row],[NA in Training Hours Contract]], Table39[[#This Row],[Med Aide/Tech Hours Contract]])</f>
        <v>0</v>
      </c>
      <c r="AF317" s="4">
        <f>Table39[[#This Row],[CNA/NA/Med Aide Contract Hours]]/Table39[[#This Row],[Total CNA, NA in Training, Med Aide/Tech Hours]]</f>
        <v>0</v>
      </c>
      <c r="AG317" s="3">
        <v>60.044444444444444</v>
      </c>
      <c r="AH317" s="3">
        <v>0</v>
      </c>
      <c r="AI317" s="4">
        <f>Table39[[#This Row],[CNA Hours Contract]]/Table39[[#This Row],[CNA Hours]]</f>
        <v>0</v>
      </c>
      <c r="AJ317" s="3">
        <v>11.802777777777777</v>
      </c>
      <c r="AK317" s="3">
        <v>0</v>
      </c>
      <c r="AL317" s="4">
        <f>Table39[[#This Row],[NA in Training Hours Contract]]/Table39[[#This Row],[NA in Training Hours]]</f>
        <v>0</v>
      </c>
      <c r="AM317" s="3">
        <v>0</v>
      </c>
      <c r="AN317" s="3">
        <v>0</v>
      </c>
      <c r="AO317" s="4">
        <v>0</v>
      </c>
      <c r="AP317" s="1" t="s">
        <v>315</v>
      </c>
      <c r="AQ317" s="1">
        <v>5</v>
      </c>
    </row>
    <row r="318" spans="1:43" x14ac:dyDescent="0.2">
      <c r="A318" s="1" t="s">
        <v>352</v>
      </c>
      <c r="B318" s="1" t="s">
        <v>668</v>
      </c>
      <c r="C318" s="1" t="s">
        <v>723</v>
      </c>
      <c r="D318" s="1" t="s">
        <v>983</v>
      </c>
      <c r="E318" s="3">
        <v>18.466666666666665</v>
      </c>
      <c r="F318" s="3">
        <f t="shared" si="14"/>
        <v>95.967444444444453</v>
      </c>
      <c r="G318" s="3">
        <f>SUM(Table39[[#This Row],[RN Hours Contract (W/ Admin, DON)]], Table39[[#This Row],[LPN Contract Hours (w/ Admin)]], Table39[[#This Row],[CNA/NA/Med Aide Contract Hours]])</f>
        <v>0</v>
      </c>
      <c r="H318" s="4">
        <f>Table39[[#This Row],[Total Contract Hours]]/Table39[[#This Row],[Total Hours Nurse Staffing]]</f>
        <v>0</v>
      </c>
      <c r="I318" s="3">
        <f>SUM(Table39[[#This Row],[RN Hours]], Table39[[#This Row],[RN Admin Hours]], Table39[[#This Row],[RN DON Hours]])</f>
        <v>18.702777777777779</v>
      </c>
      <c r="J318" s="3">
        <f t="shared" si="15"/>
        <v>0</v>
      </c>
      <c r="K318" s="4">
        <f>Table39[[#This Row],[RN Hours Contract (W/ Admin, DON)]]/Table39[[#This Row],[RN Hours (w/ Admin, DON)]]</f>
        <v>0</v>
      </c>
      <c r="L318" s="3">
        <v>13.991666666666667</v>
      </c>
      <c r="M318" s="3">
        <v>0</v>
      </c>
      <c r="N318" s="4">
        <f>Table39[[#This Row],[RN Hours Contract]]/Table39[[#This Row],[RN Hours]]</f>
        <v>0</v>
      </c>
      <c r="O318" s="3">
        <v>0</v>
      </c>
      <c r="P318" s="3">
        <v>0</v>
      </c>
      <c r="Q318" s="4">
        <v>0</v>
      </c>
      <c r="R318" s="3">
        <v>4.7111111111111112</v>
      </c>
      <c r="S318" s="3">
        <v>0</v>
      </c>
      <c r="T318" s="4">
        <f>Table39[[#This Row],[RN DON Hours Contract]]/Table39[[#This Row],[RN DON Hours]]</f>
        <v>0</v>
      </c>
      <c r="U318" s="3">
        <f>SUM(Table39[[#This Row],[LPN Hours]], Table39[[#This Row],[LPN Admin Hours]])</f>
        <v>17.449000000000002</v>
      </c>
      <c r="V318" s="3">
        <f>Table39[[#This Row],[LPN Hours Contract]]+Table39[[#This Row],[LPN Admin Hours Contract]]</f>
        <v>0</v>
      </c>
      <c r="W318" s="4">
        <f t="shared" si="16"/>
        <v>0</v>
      </c>
      <c r="X318" s="3">
        <v>17.449000000000002</v>
      </c>
      <c r="Y318" s="3">
        <v>0</v>
      </c>
      <c r="Z318" s="4">
        <f>Table39[[#This Row],[LPN Hours Contract]]/Table39[[#This Row],[LPN Hours]]</f>
        <v>0</v>
      </c>
      <c r="AA318" s="3">
        <v>0</v>
      </c>
      <c r="AB318" s="3">
        <v>0</v>
      </c>
      <c r="AC318" s="4">
        <v>0</v>
      </c>
      <c r="AD318" s="3">
        <f>SUM(Table39[[#This Row],[CNA Hours]], Table39[[#This Row],[NA in Training Hours]], Table39[[#This Row],[Med Aide/Tech Hours]])</f>
        <v>59.815666666666672</v>
      </c>
      <c r="AE318" s="3">
        <f>SUM(Table39[[#This Row],[CNA Hours Contract]], Table39[[#This Row],[NA in Training Hours Contract]], Table39[[#This Row],[Med Aide/Tech Hours Contract]])</f>
        <v>0</v>
      </c>
      <c r="AF318" s="4">
        <f>Table39[[#This Row],[CNA/NA/Med Aide Contract Hours]]/Table39[[#This Row],[Total CNA, NA in Training, Med Aide/Tech Hours]]</f>
        <v>0</v>
      </c>
      <c r="AG318" s="3">
        <v>50.551777777777779</v>
      </c>
      <c r="AH318" s="3">
        <v>0</v>
      </c>
      <c r="AI318" s="4">
        <f>Table39[[#This Row],[CNA Hours Contract]]/Table39[[#This Row],[CNA Hours]]</f>
        <v>0</v>
      </c>
      <c r="AJ318" s="3">
        <v>0</v>
      </c>
      <c r="AK318" s="3">
        <v>0</v>
      </c>
      <c r="AL318" s="4">
        <v>0</v>
      </c>
      <c r="AM318" s="3">
        <v>9.2638888888888893</v>
      </c>
      <c r="AN318" s="3">
        <v>0</v>
      </c>
      <c r="AO318" s="4">
        <f>Table39[[#This Row],[Med Aide/Tech Hours Contract]]/Table39[[#This Row],[Med Aide/Tech Hours]]</f>
        <v>0</v>
      </c>
      <c r="AP318" s="1" t="s">
        <v>316</v>
      </c>
      <c r="AQ318" s="1">
        <v>5</v>
      </c>
    </row>
    <row r="319" spans="1:43" x14ac:dyDescent="0.2">
      <c r="A319" s="1" t="s">
        <v>352</v>
      </c>
      <c r="B319" s="1" t="s">
        <v>669</v>
      </c>
      <c r="C319" s="1" t="s">
        <v>752</v>
      </c>
      <c r="D319" s="1" t="s">
        <v>999</v>
      </c>
      <c r="E319" s="3">
        <v>16.733333333333334</v>
      </c>
      <c r="F319" s="3">
        <f t="shared" si="14"/>
        <v>72.706666666666663</v>
      </c>
      <c r="G319" s="3">
        <f>SUM(Table39[[#This Row],[RN Hours Contract (W/ Admin, DON)]], Table39[[#This Row],[LPN Contract Hours (w/ Admin)]], Table39[[#This Row],[CNA/NA/Med Aide Contract Hours]])</f>
        <v>0.20555555555555555</v>
      </c>
      <c r="H319" s="4">
        <f>Table39[[#This Row],[Total Contract Hours]]/Table39[[#This Row],[Total Hours Nurse Staffing]]</f>
        <v>2.8271899260345987E-3</v>
      </c>
      <c r="I319" s="3">
        <f>SUM(Table39[[#This Row],[RN Hours]], Table39[[#This Row],[RN Admin Hours]], Table39[[#This Row],[RN DON Hours]])</f>
        <v>23.371111111111112</v>
      </c>
      <c r="J319" s="3">
        <f t="shared" si="15"/>
        <v>0</v>
      </c>
      <c r="K319" s="4">
        <f>Table39[[#This Row],[RN Hours Contract (W/ Admin, DON)]]/Table39[[#This Row],[RN Hours (w/ Admin, DON)]]</f>
        <v>0</v>
      </c>
      <c r="L319" s="3">
        <v>11.581111111111111</v>
      </c>
      <c r="M319" s="3">
        <v>0</v>
      </c>
      <c r="N319" s="4">
        <f>Table39[[#This Row],[RN Hours Contract]]/Table39[[#This Row],[RN Hours]]</f>
        <v>0</v>
      </c>
      <c r="O319" s="3">
        <v>6.1899999999999986</v>
      </c>
      <c r="P319" s="3">
        <v>0</v>
      </c>
      <c r="Q319" s="4">
        <f>Table39[[#This Row],[RN Admin Hours Contract]]/Table39[[#This Row],[RN Admin Hours]]</f>
        <v>0</v>
      </c>
      <c r="R319" s="3">
        <v>5.6</v>
      </c>
      <c r="S319" s="3">
        <v>0</v>
      </c>
      <c r="T319" s="4">
        <f>Table39[[#This Row],[RN DON Hours Contract]]/Table39[[#This Row],[RN DON Hours]]</f>
        <v>0</v>
      </c>
      <c r="U319" s="3">
        <f>SUM(Table39[[#This Row],[LPN Hours]], Table39[[#This Row],[LPN Admin Hours]])</f>
        <v>13.587444444444444</v>
      </c>
      <c r="V319" s="3">
        <f>Table39[[#This Row],[LPN Hours Contract]]+Table39[[#This Row],[LPN Admin Hours Contract]]</f>
        <v>0.20555555555555555</v>
      </c>
      <c r="W319" s="4">
        <f t="shared" si="16"/>
        <v>1.5128345613188647E-2</v>
      </c>
      <c r="X319" s="3">
        <v>13.381888888888888</v>
      </c>
      <c r="Y319" s="3">
        <v>0</v>
      </c>
      <c r="Z319" s="4">
        <f>Table39[[#This Row],[LPN Hours Contract]]/Table39[[#This Row],[LPN Hours]]</f>
        <v>0</v>
      </c>
      <c r="AA319" s="3">
        <v>0.20555555555555555</v>
      </c>
      <c r="AB319" s="3">
        <v>0.20555555555555555</v>
      </c>
      <c r="AC319" s="4">
        <f>Table39[[#This Row],[LPN Admin Hours Contract]]/Table39[[#This Row],[LPN Admin Hours]]</f>
        <v>1</v>
      </c>
      <c r="AD319" s="3">
        <f>SUM(Table39[[#This Row],[CNA Hours]], Table39[[#This Row],[NA in Training Hours]], Table39[[#This Row],[Med Aide/Tech Hours]])</f>
        <v>35.748111111111108</v>
      </c>
      <c r="AE319" s="3">
        <f>SUM(Table39[[#This Row],[CNA Hours Contract]], Table39[[#This Row],[NA in Training Hours Contract]], Table39[[#This Row],[Med Aide/Tech Hours Contract]])</f>
        <v>0</v>
      </c>
      <c r="AF319" s="4">
        <f>Table39[[#This Row],[CNA/NA/Med Aide Contract Hours]]/Table39[[#This Row],[Total CNA, NA in Training, Med Aide/Tech Hours]]</f>
        <v>0</v>
      </c>
      <c r="AG319" s="3">
        <v>35.748111111111108</v>
      </c>
      <c r="AH319" s="3">
        <v>0</v>
      </c>
      <c r="AI319" s="4">
        <f>Table39[[#This Row],[CNA Hours Contract]]/Table39[[#This Row],[CNA Hours]]</f>
        <v>0</v>
      </c>
      <c r="AJ319" s="3">
        <v>0</v>
      </c>
      <c r="AK319" s="3">
        <v>0</v>
      </c>
      <c r="AL319" s="4">
        <v>0</v>
      </c>
      <c r="AM319" s="3">
        <v>0</v>
      </c>
      <c r="AN319" s="3">
        <v>0</v>
      </c>
      <c r="AO319" s="4">
        <v>0</v>
      </c>
      <c r="AP319" s="1" t="s">
        <v>317</v>
      </c>
      <c r="AQ319" s="1">
        <v>5</v>
      </c>
    </row>
    <row r="320" spans="1:43" x14ac:dyDescent="0.2">
      <c r="A320" s="1" t="s">
        <v>352</v>
      </c>
      <c r="B320" s="1" t="s">
        <v>670</v>
      </c>
      <c r="C320" s="1" t="s">
        <v>780</v>
      </c>
      <c r="D320" s="1" t="s">
        <v>962</v>
      </c>
      <c r="E320" s="3">
        <v>38.111111111111114</v>
      </c>
      <c r="F320" s="3">
        <f t="shared" si="14"/>
        <v>184.92888888888888</v>
      </c>
      <c r="G320" s="3">
        <f>SUM(Table39[[#This Row],[RN Hours Contract (W/ Admin, DON)]], Table39[[#This Row],[LPN Contract Hours (w/ Admin)]], Table39[[#This Row],[CNA/NA/Med Aide Contract Hours]])</f>
        <v>11.912222222222223</v>
      </c>
      <c r="H320" s="4">
        <f>Table39[[#This Row],[Total Contract Hours]]/Table39[[#This Row],[Total Hours Nurse Staffing]]</f>
        <v>6.4415150568386648E-2</v>
      </c>
      <c r="I320" s="3">
        <f>SUM(Table39[[#This Row],[RN Hours]], Table39[[#This Row],[RN Admin Hours]], Table39[[#This Row],[RN DON Hours]])</f>
        <v>30.341666666666669</v>
      </c>
      <c r="J320" s="3">
        <f t="shared" si="15"/>
        <v>0</v>
      </c>
      <c r="K320" s="4">
        <f>Table39[[#This Row],[RN Hours Contract (W/ Admin, DON)]]/Table39[[#This Row],[RN Hours (w/ Admin, DON)]]</f>
        <v>0</v>
      </c>
      <c r="L320" s="3">
        <v>15.341666666666667</v>
      </c>
      <c r="M320" s="3">
        <v>0</v>
      </c>
      <c r="N320" s="4">
        <f>Table39[[#This Row],[RN Hours Contract]]/Table39[[#This Row],[RN Hours]]</f>
        <v>0</v>
      </c>
      <c r="O320" s="3">
        <v>9.5611111111111118</v>
      </c>
      <c r="P320" s="3">
        <v>0</v>
      </c>
      <c r="Q320" s="4">
        <f>Table39[[#This Row],[RN Admin Hours Contract]]/Table39[[#This Row],[RN Admin Hours]]</f>
        <v>0</v>
      </c>
      <c r="R320" s="3">
        <v>5.4388888888888891</v>
      </c>
      <c r="S320" s="3">
        <v>0</v>
      </c>
      <c r="T320" s="4">
        <f>Table39[[#This Row],[RN DON Hours Contract]]/Table39[[#This Row],[RN DON Hours]]</f>
        <v>0</v>
      </c>
      <c r="U320" s="3">
        <f>SUM(Table39[[#This Row],[LPN Hours]], Table39[[#This Row],[LPN Admin Hours]])</f>
        <v>34.908333333333339</v>
      </c>
      <c r="V320" s="3">
        <f>Table39[[#This Row],[LPN Hours Contract]]+Table39[[#This Row],[LPN Admin Hours Contract]]</f>
        <v>4.2694444444444448</v>
      </c>
      <c r="W320" s="4">
        <f t="shared" si="16"/>
        <v>0.12230444815787379</v>
      </c>
      <c r="X320" s="3">
        <v>33.458333333333336</v>
      </c>
      <c r="Y320" s="3">
        <v>4.2694444444444448</v>
      </c>
      <c r="Z320" s="4">
        <f>Table39[[#This Row],[LPN Hours Contract]]/Table39[[#This Row],[LPN Hours]]</f>
        <v>0.12760481527604817</v>
      </c>
      <c r="AA320" s="3">
        <v>1.45</v>
      </c>
      <c r="AB320" s="3">
        <v>0</v>
      </c>
      <c r="AC320" s="4">
        <f>Table39[[#This Row],[LPN Admin Hours Contract]]/Table39[[#This Row],[LPN Admin Hours]]</f>
        <v>0</v>
      </c>
      <c r="AD320" s="3">
        <f>SUM(Table39[[#This Row],[CNA Hours]], Table39[[#This Row],[NA in Training Hours]], Table39[[#This Row],[Med Aide/Tech Hours]])</f>
        <v>119.67888888888889</v>
      </c>
      <c r="AE320" s="3">
        <f>SUM(Table39[[#This Row],[CNA Hours Contract]], Table39[[#This Row],[NA in Training Hours Contract]], Table39[[#This Row],[Med Aide/Tech Hours Contract]])</f>
        <v>7.6427777777777779</v>
      </c>
      <c r="AF320" s="4">
        <f>Table39[[#This Row],[CNA/NA/Med Aide Contract Hours]]/Table39[[#This Row],[Total CNA, NA in Training, Med Aide/Tech Hours]]</f>
        <v>6.3860701321127838E-2</v>
      </c>
      <c r="AG320" s="3">
        <v>85.503888888888895</v>
      </c>
      <c r="AH320" s="3">
        <v>7.6427777777777779</v>
      </c>
      <c r="AI320" s="4">
        <f>Table39[[#This Row],[CNA Hours Contract]]/Table39[[#This Row],[CNA Hours]]</f>
        <v>8.9385148173897214E-2</v>
      </c>
      <c r="AJ320" s="3">
        <v>27.641666666666666</v>
      </c>
      <c r="AK320" s="3">
        <v>0</v>
      </c>
      <c r="AL320" s="4">
        <f>Table39[[#This Row],[NA in Training Hours Contract]]/Table39[[#This Row],[NA in Training Hours]]</f>
        <v>0</v>
      </c>
      <c r="AM320" s="3">
        <v>6.5333333333333332</v>
      </c>
      <c r="AN320" s="3">
        <v>0</v>
      </c>
      <c r="AO320" s="4">
        <f>Table39[[#This Row],[Med Aide/Tech Hours Contract]]/Table39[[#This Row],[Med Aide/Tech Hours]]</f>
        <v>0</v>
      </c>
      <c r="AP320" s="1" t="s">
        <v>318</v>
      </c>
      <c r="AQ320" s="1">
        <v>5</v>
      </c>
    </row>
    <row r="321" spans="1:43" x14ac:dyDescent="0.2">
      <c r="A321" s="1" t="s">
        <v>352</v>
      </c>
      <c r="B321" s="1" t="s">
        <v>671</v>
      </c>
      <c r="C321" s="1" t="s">
        <v>935</v>
      </c>
      <c r="D321" s="1" t="s">
        <v>974</v>
      </c>
      <c r="E321" s="3">
        <v>18.611111111111111</v>
      </c>
      <c r="F321" s="3">
        <f t="shared" si="14"/>
        <v>92.681222222222232</v>
      </c>
      <c r="G321" s="3">
        <f>SUM(Table39[[#This Row],[RN Hours Contract (W/ Admin, DON)]], Table39[[#This Row],[LPN Contract Hours (w/ Admin)]], Table39[[#This Row],[CNA/NA/Med Aide Contract Hours]])</f>
        <v>4.8</v>
      </c>
      <c r="H321" s="4">
        <f>Table39[[#This Row],[Total Contract Hours]]/Table39[[#This Row],[Total Hours Nurse Staffing]]</f>
        <v>5.1790426204037489E-2</v>
      </c>
      <c r="I321" s="3">
        <f>SUM(Table39[[#This Row],[RN Hours]], Table39[[#This Row],[RN Admin Hours]], Table39[[#This Row],[RN DON Hours]])</f>
        <v>27.479333333333336</v>
      </c>
      <c r="J321" s="3">
        <f t="shared" si="15"/>
        <v>4.8</v>
      </c>
      <c r="K321" s="4">
        <f>Table39[[#This Row],[RN Hours Contract (W/ Admin, DON)]]/Table39[[#This Row],[RN Hours (w/ Admin, DON)]]</f>
        <v>0.1746767267522259</v>
      </c>
      <c r="L321" s="3">
        <v>17.379666666666669</v>
      </c>
      <c r="M321" s="3">
        <v>0</v>
      </c>
      <c r="N321" s="4">
        <f>Table39[[#This Row],[RN Hours Contract]]/Table39[[#This Row],[RN Hours]]</f>
        <v>0</v>
      </c>
      <c r="O321" s="3">
        <v>4.8</v>
      </c>
      <c r="P321" s="3">
        <v>4.8</v>
      </c>
      <c r="Q321" s="4">
        <f>Table39[[#This Row],[RN Admin Hours Contract]]/Table39[[#This Row],[RN Admin Hours]]</f>
        <v>1</v>
      </c>
      <c r="R321" s="3">
        <v>5.299666666666667</v>
      </c>
      <c r="S321" s="3">
        <v>0</v>
      </c>
      <c r="T321" s="4">
        <f>Table39[[#This Row],[RN DON Hours Contract]]/Table39[[#This Row],[RN DON Hours]]</f>
        <v>0</v>
      </c>
      <c r="U321" s="3">
        <f>SUM(Table39[[#This Row],[LPN Hours]], Table39[[#This Row],[LPN Admin Hours]])</f>
        <v>8.0586666666666655</v>
      </c>
      <c r="V321" s="3">
        <f>Table39[[#This Row],[LPN Hours Contract]]+Table39[[#This Row],[LPN Admin Hours Contract]]</f>
        <v>0</v>
      </c>
      <c r="W321" s="4">
        <f t="shared" si="16"/>
        <v>0</v>
      </c>
      <c r="X321" s="3">
        <v>8.0586666666666655</v>
      </c>
      <c r="Y321" s="3">
        <v>0</v>
      </c>
      <c r="Z321" s="4">
        <f>Table39[[#This Row],[LPN Hours Contract]]/Table39[[#This Row],[LPN Hours]]</f>
        <v>0</v>
      </c>
      <c r="AA321" s="3">
        <v>0</v>
      </c>
      <c r="AB321" s="3">
        <v>0</v>
      </c>
      <c r="AC321" s="4">
        <v>0</v>
      </c>
      <c r="AD321" s="3">
        <f>SUM(Table39[[#This Row],[CNA Hours]], Table39[[#This Row],[NA in Training Hours]], Table39[[#This Row],[Med Aide/Tech Hours]])</f>
        <v>57.143222222222221</v>
      </c>
      <c r="AE321" s="3">
        <f>SUM(Table39[[#This Row],[CNA Hours Contract]], Table39[[#This Row],[NA in Training Hours Contract]], Table39[[#This Row],[Med Aide/Tech Hours Contract]])</f>
        <v>0</v>
      </c>
      <c r="AF321" s="4">
        <f>Table39[[#This Row],[CNA/NA/Med Aide Contract Hours]]/Table39[[#This Row],[Total CNA, NA in Training, Med Aide/Tech Hours]]</f>
        <v>0</v>
      </c>
      <c r="AG321" s="3">
        <v>50.11022222222222</v>
      </c>
      <c r="AH321" s="3">
        <v>0</v>
      </c>
      <c r="AI321" s="4">
        <f>Table39[[#This Row],[CNA Hours Contract]]/Table39[[#This Row],[CNA Hours]]</f>
        <v>0</v>
      </c>
      <c r="AJ321" s="3">
        <v>0</v>
      </c>
      <c r="AK321" s="3">
        <v>0</v>
      </c>
      <c r="AL321" s="4">
        <v>0</v>
      </c>
      <c r="AM321" s="3">
        <v>7.0329999999999995</v>
      </c>
      <c r="AN321" s="3">
        <v>0</v>
      </c>
      <c r="AO321" s="4">
        <f>Table39[[#This Row],[Med Aide/Tech Hours Contract]]/Table39[[#This Row],[Med Aide/Tech Hours]]</f>
        <v>0</v>
      </c>
      <c r="AP321" s="1" t="s">
        <v>319</v>
      </c>
      <c r="AQ321" s="1">
        <v>5</v>
      </c>
    </row>
    <row r="322" spans="1:43" x14ac:dyDescent="0.2">
      <c r="A322" s="1" t="s">
        <v>352</v>
      </c>
      <c r="B322" s="1" t="s">
        <v>672</v>
      </c>
      <c r="C322" s="1" t="s">
        <v>936</v>
      </c>
      <c r="D322" s="1" t="s">
        <v>975</v>
      </c>
      <c r="E322" s="3">
        <v>19.966666666666665</v>
      </c>
      <c r="F322" s="3">
        <f t="shared" ref="F322:F353" si="17">SUM(I322,U322,AD322)</f>
        <v>43.649777777777778</v>
      </c>
      <c r="G322" s="3">
        <f>SUM(Table39[[#This Row],[RN Hours Contract (W/ Admin, DON)]], Table39[[#This Row],[LPN Contract Hours (w/ Admin)]], Table39[[#This Row],[CNA/NA/Med Aide Contract Hours]])</f>
        <v>0</v>
      </c>
      <c r="H322" s="4">
        <f>Table39[[#This Row],[Total Contract Hours]]/Table39[[#This Row],[Total Hours Nurse Staffing]]</f>
        <v>0</v>
      </c>
      <c r="I322" s="3">
        <f>SUM(Table39[[#This Row],[RN Hours]], Table39[[#This Row],[RN Admin Hours]], Table39[[#This Row],[RN DON Hours]])</f>
        <v>12.316666666666666</v>
      </c>
      <c r="J322" s="3">
        <f t="shared" si="15"/>
        <v>0</v>
      </c>
      <c r="K322" s="4">
        <f>Table39[[#This Row],[RN Hours Contract (W/ Admin, DON)]]/Table39[[#This Row],[RN Hours (w/ Admin, DON)]]</f>
        <v>0</v>
      </c>
      <c r="L322" s="3">
        <v>6.9666666666666668</v>
      </c>
      <c r="M322" s="3">
        <v>0</v>
      </c>
      <c r="N322" s="4">
        <f>Table39[[#This Row],[RN Hours Contract]]/Table39[[#This Row],[RN Hours]]</f>
        <v>0</v>
      </c>
      <c r="O322" s="3">
        <v>0</v>
      </c>
      <c r="P322" s="3">
        <v>0</v>
      </c>
      <c r="Q322" s="4">
        <v>0</v>
      </c>
      <c r="R322" s="3">
        <v>5.35</v>
      </c>
      <c r="S322" s="3">
        <v>0</v>
      </c>
      <c r="T322" s="4">
        <f>Table39[[#This Row],[RN DON Hours Contract]]/Table39[[#This Row],[RN DON Hours]]</f>
        <v>0</v>
      </c>
      <c r="U322" s="3">
        <f>SUM(Table39[[#This Row],[LPN Hours]], Table39[[#This Row],[LPN Admin Hours]])</f>
        <v>15.585000000000001</v>
      </c>
      <c r="V322" s="3">
        <f>Table39[[#This Row],[LPN Hours Contract]]+Table39[[#This Row],[LPN Admin Hours Contract]]</f>
        <v>0</v>
      </c>
      <c r="W322" s="4">
        <f t="shared" si="16"/>
        <v>0</v>
      </c>
      <c r="X322" s="3">
        <v>15.585000000000001</v>
      </c>
      <c r="Y322" s="3">
        <v>0</v>
      </c>
      <c r="Z322" s="4">
        <f>Table39[[#This Row],[LPN Hours Contract]]/Table39[[#This Row],[LPN Hours]]</f>
        <v>0</v>
      </c>
      <c r="AA322" s="3">
        <v>0</v>
      </c>
      <c r="AB322" s="3">
        <v>0</v>
      </c>
      <c r="AC322" s="4">
        <v>0</v>
      </c>
      <c r="AD322" s="3">
        <f>SUM(Table39[[#This Row],[CNA Hours]], Table39[[#This Row],[NA in Training Hours]], Table39[[#This Row],[Med Aide/Tech Hours]])</f>
        <v>15.748111111111111</v>
      </c>
      <c r="AE322" s="3">
        <f>SUM(Table39[[#This Row],[CNA Hours Contract]], Table39[[#This Row],[NA in Training Hours Contract]], Table39[[#This Row],[Med Aide/Tech Hours Contract]])</f>
        <v>0</v>
      </c>
      <c r="AF322" s="4">
        <f>Table39[[#This Row],[CNA/NA/Med Aide Contract Hours]]/Table39[[#This Row],[Total CNA, NA in Training, Med Aide/Tech Hours]]</f>
        <v>0</v>
      </c>
      <c r="AG322" s="3">
        <v>15.748111111111111</v>
      </c>
      <c r="AH322" s="3">
        <v>0</v>
      </c>
      <c r="AI322" s="4">
        <f>Table39[[#This Row],[CNA Hours Contract]]/Table39[[#This Row],[CNA Hours]]</f>
        <v>0</v>
      </c>
      <c r="AJ322" s="3">
        <v>0</v>
      </c>
      <c r="AK322" s="3">
        <v>0</v>
      </c>
      <c r="AL322" s="4">
        <v>0</v>
      </c>
      <c r="AM322" s="3">
        <v>0</v>
      </c>
      <c r="AN322" s="3">
        <v>0</v>
      </c>
      <c r="AO322" s="4">
        <v>0</v>
      </c>
      <c r="AP322" s="1" t="s">
        <v>320</v>
      </c>
      <c r="AQ322" s="1">
        <v>5</v>
      </c>
    </row>
    <row r="323" spans="1:43" x14ac:dyDescent="0.2">
      <c r="A323" s="1" t="s">
        <v>352</v>
      </c>
      <c r="B323" s="1" t="s">
        <v>673</v>
      </c>
      <c r="C323" s="1" t="s">
        <v>873</v>
      </c>
      <c r="D323" s="1" t="s">
        <v>964</v>
      </c>
      <c r="E323" s="3">
        <v>80.111111111111114</v>
      </c>
      <c r="F323" s="3">
        <f t="shared" si="17"/>
        <v>426.9111111111111</v>
      </c>
      <c r="G323" s="3">
        <f>SUM(Table39[[#This Row],[RN Hours Contract (W/ Admin, DON)]], Table39[[#This Row],[LPN Contract Hours (w/ Admin)]], Table39[[#This Row],[CNA/NA/Med Aide Contract Hours]])</f>
        <v>6.375</v>
      </c>
      <c r="H323" s="4">
        <f>Table39[[#This Row],[Total Contract Hours]]/Table39[[#This Row],[Total Hours Nurse Staffing]]</f>
        <v>1.4932850970797981E-2</v>
      </c>
      <c r="I323" s="3">
        <f>SUM(Table39[[#This Row],[RN Hours]], Table39[[#This Row],[RN Admin Hours]], Table39[[#This Row],[RN DON Hours]])</f>
        <v>125.20277777777777</v>
      </c>
      <c r="J323" s="3">
        <f t="shared" si="15"/>
        <v>1.1305555555555555</v>
      </c>
      <c r="K323" s="4">
        <f>Table39[[#This Row],[RN Hours Contract (W/ Admin, DON)]]/Table39[[#This Row],[RN Hours (w/ Admin, DON)]]</f>
        <v>9.0297961085350435E-3</v>
      </c>
      <c r="L323" s="3">
        <v>100.64722222222223</v>
      </c>
      <c r="M323" s="3">
        <v>1.1305555555555555</v>
      </c>
      <c r="N323" s="4">
        <f>Table39[[#This Row],[RN Hours Contract]]/Table39[[#This Row],[RN Hours]]</f>
        <v>1.1232854028095934E-2</v>
      </c>
      <c r="O323" s="3">
        <v>19.044444444444444</v>
      </c>
      <c r="P323" s="3">
        <v>0</v>
      </c>
      <c r="Q323" s="4">
        <f>Table39[[#This Row],[RN Admin Hours Contract]]/Table39[[#This Row],[RN Admin Hours]]</f>
        <v>0</v>
      </c>
      <c r="R323" s="3">
        <v>5.5111111111111111</v>
      </c>
      <c r="S323" s="3">
        <v>0</v>
      </c>
      <c r="T323" s="4">
        <f>Table39[[#This Row],[RN DON Hours Contract]]/Table39[[#This Row],[RN DON Hours]]</f>
        <v>0</v>
      </c>
      <c r="U323" s="3">
        <f>SUM(Table39[[#This Row],[LPN Hours]], Table39[[#This Row],[LPN Admin Hours]])</f>
        <v>63.50277777777778</v>
      </c>
      <c r="V323" s="3">
        <f>Table39[[#This Row],[LPN Hours Contract]]+Table39[[#This Row],[LPN Admin Hours Contract]]</f>
        <v>4.5583333333333336</v>
      </c>
      <c r="W323" s="4">
        <f t="shared" si="16"/>
        <v>7.1781636848781763E-2</v>
      </c>
      <c r="X323" s="3">
        <v>58.488888888888887</v>
      </c>
      <c r="Y323" s="3">
        <v>4.5583333333333336</v>
      </c>
      <c r="Z323" s="4">
        <f>Table39[[#This Row],[LPN Hours Contract]]/Table39[[#This Row],[LPN Hours]]</f>
        <v>7.7935030395136787E-2</v>
      </c>
      <c r="AA323" s="3">
        <v>5.0138888888888893</v>
      </c>
      <c r="AB323" s="3">
        <v>0</v>
      </c>
      <c r="AC323" s="4">
        <f>Table39[[#This Row],[LPN Admin Hours Contract]]/Table39[[#This Row],[LPN Admin Hours]]</f>
        <v>0</v>
      </c>
      <c r="AD323" s="3">
        <f>SUM(Table39[[#This Row],[CNA Hours]], Table39[[#This Row],[NA in Training Hours]], Table39[[#This Row],[Med Aide/Tech Hours]])</f>
        <v>238.20555555555555</v>
      </c>
      <c r="AE323" s="3">
        <f>SUM(Table39[[#This Row],[CNA Hours Contract]], Table39[[#This Row],[NA in Training Hours Contract]], Table39[[#This Row],[Med Aide/Tech Hours Contract]])</f>
        <v>0.68611111111111112</v>
      </c>
      <c r="AF323" s="4">
        <f>Table39[[#This Row],[CNA/NA/Med Aide Contract Hours]]/Table39[[#This Row],[Total CNA, NA in Training, Med Aide/Tech Hours]]</f>
        <v>2.8803321127877416E-3</v>
      </c>
      <c r="AG323" s="3">
        <v>198.54444444444445</v>
      </c>
      <c r="AH323" s="3">
        <v>0.68611111111111112</v>
      </c>
      <c r="AI323" s="4">
        <f>Table39[[#This Row],[CNA Hours Contract]]/Table39[[#This Row],[CNA Hours]]</f>
        <v>3.4557054116066931E-3</v>
      </c>
      <c r="AJ323" s="3">
        <v>7.6916666666666664</v>
      </c>
      <c r="AK323" s="3">
        <v>0</v>
      </c>
      <c r="AL323" s="4">
        <f>Table39[[#This Row],[NA in Training Hours Contract]]/Table39[[#This Row],[NA in Training Hours]]</f>
        <v>0</v>
      </c>
      <c r="AM323" s="3">
        <v>31.969444444444445</v>
      </c>
      <c r="AN323" s="3">
        <v>0</v>
      </c>
      <c r="AO323" s="4">
        <f>Table39[[#This Row],[Med Aide/Tech Hours Contract]]/Table39[[#This Row],[Med Aide/Tech Hours]]</f>
        <v>0</v>
      </c>
      <c r="AP323" s="1" t="s">
        <v>321</v>
      </c>
      <c r="AQ323" s="1">
        <v>5</v>
      </c>
    </row>
    <row r="324" spans="1:43" x14ac:dyDescent="0.2">
      <c r="A324" s="1" t="s">
        <v>352</v>
      </c>
      <c r="B324" s="1" t="s">
        <v>674</v>
      </c>
      <c r="C324" s="1" t="s">
        <v>729</v>
      </c>
      <c r="D324" s="1" t="s">
        <v>980</v>
      </c>
      <c r="E324" s="3">
        <v>32.68888888888889</v>
      </c>
      <c r="F324" s="3">
        <f t="shared" si="17"/>
        <v>126.16333333333334</v>
      </c>
      <c r="G324" s="3">
        <f>SUM(Table39[[#This Row],[RN Hours Contract (W/ Admin, DON)]], Table39[[#This Row],[LPN Contract Hours (w/ Admin)]], Table39[[#This Row],[CNA/NA/Med Aide Contract Hours]])</f>
        <v>0</v>
      </c>
      <c r="H324" s="4">
        <f>Table39[[#This Row],[Total Contract Hours]]/Table39[[#This Row],[Total Hours Nurse Staffing]]</f>
        <v>0</v>
      </c>
      <c r="I324" s="3">
        <f>SUM(Table39[[#This Row],[RN Hours]], Table39[[#This Row],[RN Admin Hours]], Table39[[#This Row],[RN DON Hours]])</f>
        <v>37.24</v>
      </c>
      <c r="J324" s="3">
        <f t="shared" si="15"/>
        <v>0</v>
      </c>
      <c r="K324" s="4">
        <f>Table39[[#This Row],[RN Hours Contract (W/ Admin, DON)]]/Table39[[#This Row],[RN Hours (w/ Admin, DON)]]</f>
        <v>0</v>
      </c>
      <c r="L324" s="3">
        <v>37.24</v>
      </c>
      <c r="M324" s="3">
        <v>0</v>
      </c>
      <c r="N324" s="4">
        <f>Table39[[#This Row],[RN Hours Contract]]/Table39[[#This Row],[RN Hours]]</f>
        <v>0</v>
      </c>
      <c r="O324" s="3">
        <v>0</v>
      </c>
      <c r="P324" s="3">
        <v>0</v>
      </c>
      <c r="Q324" s="4">
        <v>0</v>
      </c>
      <c r="R324" s="3">
        <v>0</v>
      </c>
      <c r="S324" s="3">
        <v>0</v>
      </c>
      <c r="T324" s="4">
        <v>0</v>
      </c>
      <c r="U324" s="3">
        <f>SUM(Table39[[#This Row],[LPN Hours]], Table39[[#This Row],[LPN Admin Hours]])</f>
        <v>21.997777777777777</v>
      </c>
      <c r="V324" s="3">
        <f>Table39[[#This Row],[LPN Hours Contract]]+Table39[[#This Row],[LPN Admin Hours Contract]]</f>
        <v>0</v>
      </c>
      <c r="W324" s="4">
        <f t="shared" si="16"/>
        <v>0</v>
      </c>
      <c r="X324" s="3">
        <v>21.997777777777777</v>
      </c>
      <c r="Y324" s="3">
        <v>0</v>
      </c>
      <c r="Z324" s="4">
        <f>Table39[[#This Row],[LPN Hours Contract]]/Table39[[#This Row],[LPN Hours]]</f>
        <v>0</v>
      </c>
      <c r="AA324" s="3">
        <v>0</v>
      </c>
      <c r="AB324" s="3">
        <v>0</v>
      </c>
      <c r="AC324" s="4">
        <v>0</v>
      </c>
      <c r="AD324" s="3">
        <f>SUM(Table39[[#This Row],[CNA Hours]], Table39[[#This Row],[NA in Training Hours]], Table39[[#This Row],[Med Aide/Tech Hours]])</f>
        <v>66.925555555555562</v>
      </c>
      <c r="AE324" s="3">
        <f>SUM(Table39[[#This Row],[CNA Hours Contract]], Table39[[#This Row],[NA in Training Hours Contract]], Table39[[#This Row],[Med Aide/Tech Hours Contract]])</f>
        <v>0</v>
      </c>
      <c r="AF324" s="4">
        <f>Table39[[#This Row],[CNA/NA/Med Aide Contract Hours]]/Table39[[#This Row],[Total CNA, NA in Training, Med Aide/Tech Hours]]</f>
        <v>0</v>
      </c>
      <c r="AG324" s="3">
        <v>61.11</v>
      </c>
      <c r="AH324" s="3">
        <v>0</v>
      </c>
      <c r="AI324" s="4">
        <f>Table39[[#This Row],[CNA Hours Contract]]/Table39[[#This Row],[CNA Hours]]</f>
        <v>0</v>
      </c>
      <c r="AJ324" s="3">
        <v>0</v>
      </c>
      <c r="AK324" s="3">
        <v>0</v>
      </c>
      <c r="AL324" s="4">
        <v>0</v>
      </c>
      <c r="AM324" s="3">
        <v>5.8155555555555569</v>
      </c>
      <c r="AN324" s="3">
        <v>0</v>
      </c>
      <c r="AO324" s="4">
        <f>Table39[[#This Row],[Med Aide/Tech Hours Contract]]/Table39[[#This Row],[Med Aide/Tech Hours]]</f>
        <v>0</v>
      </c>
      <c r="AP324" s="1" t="s">
        <v>322</v>
      </c>
      <c r="AQ324" s="1">
        <v>5</v>
      </c>
    </row>
    <row r="325" spans="1:43" x14ac:dyDescent="0.2">
      <c r="A325" s="1" t="s">
        <v>352</v>
      </c>
      <c r="B325" s="1" t="s">
        <v>675</v>
      </c>
      <c r="C325" s="1" t="s">
        <v>937</v>
      </c>
      <c r="D325" s="1" t="s">
        <v>973</v>
      </c>
      <c r="E325" s="3">
        <v>51.033333333333331</v>
      </c>
      <c r="F325" s="3">
        <f t="shared" si="17"/>
        <v>226.83611111111111</v>
      </c>
      <c r="G325" s="3">
        <f>SUM(Table39[[#This Row],[RN Hours Contract (W/ Admin, DON)]], Table39[[#This Row],[LPN Contract Hours (w/ Admin)]], Table39[[#This Row],[CNA/NA/Med Aide Contract Hours]])</f>
        <v>0</v>
      </c>
      <c r="H325" s="4">
        <f>Table39[[#This Row],[Total Contract Hours]]/Table39[[#This Row],[Total Hours Nurse Staffing]]</f>
        <v>0</v>
      </c>
      <c r="I325" s="3">
        <f>SUM(Table39[[#This Row],[RN Hours]], Table39[[#This Row],[RN Admin Hours]], Table39[[#This Row],[RN DON Hours]])</f>
        <v>69.98888888888888</v>
      </c>
      <c r="J325" s="3">
        <f t="shared" si="15"/>
        <v>0</v>
      </c>
      <c r="K325" s="4">
        <f>Table39[[#This Row],[RN Hours Contract (W/ Admin, DON)]]/Table39[[#This Row],[RN Hours (w/ Admin, DON)]]</f>
        <v>0</v>
      </c>
      <c r="L325" s="3">
        <v>48.6</v>
      </c>
      <c r="M325" s="3">
        <v>0</v>
      </c>
      <c r="N325" s="4">
        <f>Table39[[#This Row],[RN Hours Contract]]/Table39[[#This Row],[RN Hours]]</f>
        <v>0</v>
      </c>
      <c r="O325" s="3">
        <v>16.5</v>
      </c>
      <c r="P325" s="3">
        <v>0</v>
      </c>
      <c r="Q325" s="4">
        <f>Table39[[#This Row],[RN Admin Hours Contract]]/Table39[[#This Row],[RN Admin Hours]]</f>
        <v>0</v>
      </c>
      <c r="R325" s="3">
        <v>4.8888888888888893</v>
      </c>
      <c r="S325" s="3">
        <v>0</v>
      </c>
      <c r="T325" s="4">
        <f>Table39[[#This Row],[RN DON Hours Contract]]/Table39[[#This Row],[RN DON Hours]]</f>
        <v>0</v>
      </c>
      <c r="U325" s="3">
        <f>SUM(Table39[[#This Row],[LPN Hours]], Table39[[#This Row],[LPN Admin Hours]])</f>
        <v>13.794444444444444</v>
      </c>
      <c r="V325" s="3">
        <f>Table39[[#This Row],[LPN Hours Contract]]+Table39[[#This Row],[LPN Admin Hours Contract]]</f>
        <v>0</v>
      </c>
      <c r="W325" s="4">
        <f t="shared" si="16"/>
        <v>0</v>
      </c>
      <c r="X325" s="3">
        <v>13.794444444444444</v>
      </c>
      <c r="Y325" s="3">
        <v>0</v>
      </c>
      <c r="Z325" s="4">
        <f>Table39[[#This Row],[LPN Hours Contract]]/Table39[[#This Row],[LPN Hours]]</f>
        <v>0</v>
      </c>
      <c r="AA325" s="3">
        <v>0</v>
      </c>
      <c r="AB325" s="3">
        <v>0</v>
      </c>
      <c r="AC325" s="4">
        <v>0</v>
      </c>
      <c r="AD325" s="3">
        <f>SUM(Table39[[#This Row],[CNA Hours]], Table39[[#This Row],[NA in Training Hours]], Table39[[#This Row],[Med Aide/Tech Hours]])</f>
        <v>143.05277777777778</v>
      </c>
      <c r="AE325" s="3">
        <f>SUM(Table39[[#This Row],[CNA Hours Contract]], Table39[[#This Row],[NA in Training Hours Contract]], Table39[[#This Row],[Med Aide/Tech Hours Contract]])</f>
        <v>0</v>
      </c>
      <c r="AF325" s="4">
        <f>Table39[[#This Row],[CNA/NA/Med Aide Contract Hours]]/Table39[[#This Row],[Total CNA, NA in Training, Med Aide/Tech Hours]]</f>
        <v>0</v>
      </c>
      <c r="AG325" s="3">
        <v>127.59444444444445</v>
      </c>
      <c r="AH325" s="3">
        <v>0</v>
      </c>
      <c r="AI325" s="4">
        <f>Table39[[#This Row],[CNA Hours Contract]]/Table39[[#This Row],[CNA Hours]]</f>
        <v>0</v>
      </c>
      <c r="AJ325" s="3">
        <v>0</v>
      </c>
      <c r="AK325" s="3">
        <v>0</v>
      </c>
      <c r="AL325" s="4">
        <v>0</v>
      </c>
      <c r="AM325" s="3">
        <v>15.458333333333334</v>
      </c>
      <c r="AN325" s="3">
        <v>0</v>
      </c>
      <c r="AO325" s="4">
        <f>Table39[[#This Row],[Med Aide/Tech Hours Contract]]/Table39[[#This Row],[Med Aide/Tech Hours]]</f>
        <v>0</v>
      </c>
      <c r="AP325" s="1" t="s">
        <v>323</v>
      </c>
      <c r="AQ325" s="1">
        <v>5</v>
      </c>
    </row>
    <row r="326" spans="1:43" x14ac:dyDescent="0.2">
      <c r="A326" s="1" t="s">
        <v>352</v>
      </c>
      <c r="B326" s="1" t="s">
        <v>676</v>
      </c>
      <c r="C326" s="1" t="s">
        <v>938</v>
      </c>
      <c r="D326" s="1" t="s">
        <v>947</v>
      </c>
      <c r="E326" s="3">
        <v>92.722222222222229</v>
      </c>
      <c r="F326" s="3">
        <f t="shared" si="17"/>
        <v>442.04166666666669</v>
      </c>
      <c r="G326" s="3">
        <f>SUM(Table39[[#This Row],[RN Hours Contract (W/ Admin, DON)]], Table39[[#This Row],[LPN Contract Hours (w/ Admin)]], Table39[[#This Row],[CNA/NA/Med Aide Contract Hours]])</f>
        <v>0</v>
      </c>
      <c r="H326" s="4">
        <f>Table39[[#This Row],[Total Contract Hours]]/Table39[[#This Row],[Total Hours Nurse Staffing]]</f>
        <v>0</v>
      </c>
      <c r="I326" s="3">
        <f>SUM(Table39[[#This Row],[RN Hours]], Table39[[#This Row],[RN Admin Hours]], Table39[[#This Row],[RN DON Hours]])</f>
        <v>181.48611111111111</v>
      </c>
      <c r="J326" s="3">
        <f t="shared" si="15"/>
        <v>0</v>
      </c>
      <c r="K326" s="4">
        <f>Table39[[#This Row],[RN Hours Contract (W/ Admin, DON)]]/Table39[[#This Row],[RN Hours (w/ Admin, DON)]]</f>
        <v>0</v>
      </c>
      <c r="L326" s="3">
        <v>137.35555555555555</v>
      </c>
      <c r="M326" s="3">
        <v>0</v>
      </c>
      <c r="N326" s="4">
        <f>Table39[[#This Row],[RN Hours Contract]]/Table39[[#This Row],[RN Hours]]</f>
        <v>0</v>
      </c>
      <c r="O326" s="3">
        <v>38.530555555555559</v>
      </c>
      <c r="P326" s="3">
        <v>0</v>
      </c>
      <c r="Q326" s="4">
        <f>Table39[[#This Row],[RN Admin Hours Contract]]/Table39[[#This Row],[RN Admin Hours]]</f>
        <v>0</v>
      </c>
      <c r="R326" s="3">
        <v>5.6</v>
      </c>
      <c r="S326" s="3">
        <v>0</v>
      </c>
      <c r="T326" s="4">
        <f>Table39[[#This Row],[RN DON Hours Contract]]/Table39[[#This Row],[RN DON Hours]]</f>
        <v>0</v>
      </c>
      <c r="U326" s="3">
        <f>SUM(Table39[[#This Row],[LPN Hours]], Table39[[#This Row],[LPN Admin Hours]])</f>
        <v>11.394444444444444</v>
      </c>
      <c r="V326" s="3">
        <f>Table39[[#This Row],[LPN Hours Contract]]+Table39[[#This Row],[LPN Admin Hours Contract]]</f>
        <v>0</v>
      </c>
      <c r="W326" s="4">
        <f t="shared" si="16"/>
        <v>0</v>
      </c>
      <c r="X326" s="3">
        <v>11.394444444444444</v>
      </c>
      <c r="Y326" s="3">
        <v>0</v>
      </c>
      <c r="Z326" s="4">
        <f>Table39[[#This Row],[LPN Hours Contract]]/Table39[[#This Row],[LPN Hours]]</f>
        <v>0</v>
      </c>
      <c r="AA326" s="3">
        <v>0</v>
      </c>
      <c r="AB326" s="3">
        <v>0</v>
      </c>
      <c r="AC326" s="4">
        <v>0</v>
      </c>
      <c r="AD326" s="3">
        <f>SUM(Table39[[#This Row],[CNA Hours]], Table39[[#This Row],[NA in Training Hours]], Table39[[#This Row],[Med Aide/Tech Hours]])</f>
        <v>249.16111111111113</v>
      </c>
      <c r="AE326" s="3">
        <f>SUM(Table39[[#This Row],[CNA Hours Contract]], Table39[[#This Row],[NA in Training Hours Contract]], Table39[[#This Row],[Med Aide/Tech Hours Contract]])</f>
        <v>0</v>
      </c>
      <c r="AF326" s="4">
        <f>Table39[[#This Row],[CNA/NA/Med Aide Contract Hours]]/Table39[[#This Row],[Total CNA, NA in Training, Med Aide/Tech Hours]]</f>
        <v>0</v>
      </c>
      <c r="AG326" s="3">
        <v>246.51944444444445</v>
      </c>
      <c r="AH326" s="3">
        <v>0</v>
      </c>
      <c r="AI326" s="4">
        <f>Table39[[#This Row],[CNA Hours Contract]]/Table39[[#This Row],[CNA Hours]]</f>
        <v>0</v>
      </c>
      <c r="AJ326" s="3">
        <v>0</v>
      </c>
      <c r="AK326" s="3">
        <v>0</v>
      </c>
      <c r="AL326" s="4">
        <v>0</v>
      </c>
      <c r="AM326" s="3">
        <v>2.6416666666666666</v>
      </c>
      <c r="AN326" s="3">
        <v>0</v>
      </c>
      <c r="AO326" s="4">
        <f>Table39[[#This Row],[Med Aide/Tech Hours Contract]]/Table39[[#This Row],[Med Aide/Tech Hours]]</f>
        <v>0</v>
      </c>
      <c r="AP326" s="1" t="s">
        <v>324</v>
      </c>
      <c r="AQ326" s="1">
        <v>5</v>
      </c>
    </row>
    <row r="327" spans="1:43" x14ac:dyDescent="0.2">
      <c r="A327" s="1" t="s">
        <v>352</v>
      </c>
      <c r="B327" s="1" t="s">
        <v>677</v>
      </c>
      <c r="C327" s="1" t="s">
        <v>939</v>
      </c>
      <c r="D327" s="1" t="s">
        <v>1004</v>
      </c>
      <c r="E327" s="3">
        <v>30.077777777777779</v>
      </c>
      <c r="F327" s="3">
        <f t="shared" si="17"/>
        <v>148.78333333333333</v>
      </c>
      <c r="G327" s="3">
        <f>SUM(Table39[[#This Row],[RN Hours Contract (W/ Admin, DON)]], Table39[[#This Row],[LPN Contract Hours (w/ Admin)]], Table39[[#This Row],[CNA/NA/Med Aide Contract Hours]])</f>
        <v>0</v>
      </c>
      <c r="H327" s="4">
        <f>Table39[[#This Row],[Total Contract Hours]]/Table39[[#This Row],[Total Hours Nurse Staffing]]</f>
        <v>0</v>
      </c>
      <c r="I327" s="3">
        <f>SUM(Table39[[#This Row],[RN Hours]], Table39[[#This Row],[RN Admin Hours]], Table39[[#This Row],[RN DON Hours]])</f>
        <v>36.586111111111109</v>
      </c>
      <c r="J327" s="3">
        <f t="shared" si="15"/>
        <v>0</v>
      </c>
      <c r="K327" s="4">
        <f>Table39[[#This Row],[RN Hours Contract (W/ Admin, DON)]]/Table39[[#This Row],[RN Hours (w/ Admin, DON)]]</f>
        <v>0</v>
      </c>
      <c r="L327" s="3">
        <v>18.472222222222221</v>
      </c>
      <c r="M327" s="3">
        <v>0</v>
      </c>
      <c r="N327" s="4">
        <f>Table39[[#This Row],[RN Hours Contract]]/Table39[[#This Row],[RN Hours]]</f>
        <v>0</v>
      </c>
      <c r="O327" s="3">
        <v>12.780555555555555</v>
      </c>
      <c r="P327" s="3">
        <v>0</v>
      </c>
      <c r="Q327" s="4">
        <f>Table39[[#This Row],[RN Admin Hours Contract]]/Table39[[#This Row],[RN Admin Hours]]</f>
        <v>0</v>
      </c>
      <c r="R327" s="3">
        <v>5.333333333333333</v>
      </c>
      <c r="S327" s="3">
        <v>0</v>
      </c>
      <c r="T327" s="4">
        <f>Table39[[#This Row],[RN DON Hours Contract]]/Table39[[#This Row],[RN DON Hours]]</f>
        <v>0</v>
      </c>
      <c r="U327" s="3">
        <f>SUM(Table39[[#This Row],[LPN Hours]], Table39[[#This Row],[LPN Admin Hours]])</f>
        <v>18.524999999999999</v>
      </c>
      <c r="V327" s="3">
        <f>Table39[[#This Row],[LPN Hours Contract]]+Table39[[#This Row],[LPN Admin Hours Contract]]</f>
        <v>0</v>
      </c>
      <c r="W327" s="4">
        <f t="shared" si="16"/>
        <v>0</v>
      </c>
      <c r="X327" s="3">
        <v>18.524999999999999</v>
      </c>
      <c r="Y327" s="3">
        <v>0</v>
      </c>
      <c r="Z327" s="4">
        <f>Table39[[#This Row],[LPN Hours Contract]]/Table39[[#This Row],[LPN Hours]]</f>
        <v>0</v>
      </c>
      <c r="AA327" s="3">
        <v>0</v>
      </c>
      <c r="AB327" s="3">
        <v>0</v>
      </c>
      <c r="AC327" s="4">
        <v>0</v>
      </c>
      <c r="AD327" s="3">
        <f>SUM(Table39[[#This Row],[CNA Hours]], Table39[[#This Row],[NA in Training Hours]], Table39[[#This Row],[Med Aide/Tech Hours]])</f>
        <v>93.672222222222217</v>
      </c>
      <c r="AE327" s="3">
        <f>SUM(Table39[[#This Row],[CNA Hours Contract]], Table39[[#This Row],[NA in Training Hours Contract]], Table39[[#This Row],[Med Aide/Tech Hours Contract]])</f>
        <v>0</v>
      </c>
      <c r="AF327" s="4">
        <f>Table39[[#This Row],[CNA/NA/Med Aide Contract Hours]]/Table39[[#This Row],[Total CNA, NA in Training, Med Aide/Tech Hours]]</f>
        <v>0</v>
      </c>
      <c r="AG327" s="3">
        <v>85.375</v>
      </c>
      <c r="AH327" s="3">
        <v>0</v>
      </c>
      <c r="AI327" s="4">
        <f>Table39[[#This Row],[CNA Hours Contract]]/Table39[[#This Row],[CNA Hours]]</f>
        <v>0</v>
      </c>
      <c r="AJ327" s="3">
        <v>0</v>
      </c>
      <c r="AK327" s="3">
        <v>0</v>
      </c>
      <c r="AL327" s="4">
        <v>0</v>
      </c>
      <c r="AM327" s="3">
        <v>8.2972222222222225</v>
      </c>
      <c r="AN327" s="3">
        <v>0</v>
      </c>
      <c r="AO327" s="4">
        <f>Table39[[#This Row],[Med Aide/Tech Hours Contract]]/Table39[[#This Row],[Med Aide/Tech Hours]]</f>
        <v>0</v>
      </c>
      <c r="AP327" s="1" t="s">
        <v>325</v>
      </c>
      <c r="AQ327" s="1">
        <v>5</v>
      </c>
    </row>
    <row r="328" spans="1:43" x14ac:dyDescent="0.2">
      <c r="A328" s="1" t="s">
        <v>352</v>
      </c>
      <c r="B328" s="1" t="s">
        <v>678</v>
      </c>
      <c r="C328" s="1" t="s">
        <v>745</v>
      </c>
      <c r="D328" s="1" t="s">
        <v>973</v>
      </c>
      <c r="E328" s="3">
        <v>42.577777777777776</v>
      </c>
      <c r="F328" s="3">
        <f t="shared" si="17"/>
        <v>167.15833333333336</v>
      </c>
      <c r="G328" s="3">
        <f>SUM(Table39[[#This Row],[RN Hours Contract (W/ Admin, DON)]], Table39[[#This Row],[LPN Contract Hours (w/ Admin)]], Table39[[#This Row],[CNA/NA/Med Aide Contract Hours]])</f>
        <v>1.0055555555555555</v>
      </c>
      <c r="H328" s="4">
        <f>Table39[[#This Row],[Total Contract Hours]]/Table39[[#This Row],[Total Hours Nurse Staffing]]</f>
        <v>6.0155873506489181E-3</v>
      </c>
      <c r="I328" s="3">
        <f>SUM(Table39[[#This Row],[RN Hours]], Table39[[#This Row],[RN Admin Hours]], Table39[[#This Row],[RN DON Hours]])</f>
        <v>64.805555555555557</v>
      </c>
      <c r="J328" s="3">
        <f t="shared" si="15"/>
        <v>0</v>
      </c>
      <c r="K328" s="4">
        <f>Table39[[#This Row],[RN Hours Contract (W/ Admin, DON)]]/Table39[[#This Row],[RN Hours (w/ Admin, DON)]]</f>
        <v>0</v>
      </c>
      <c r="L328" s="3">
        <v>53.827777777777776</v>
      </c>
      <c r="M328" s="3">
        <v>0</v>
      </c>
      <c r="N328" s="4">
        <f>Table39[[#This Row],[RN Hours Contract]]/Table39[[#This Row],[RN Hours]]</f>
        <v>0</v>
      </c>
      <c r="O328" s="3">
        <v>5.5111111111111111</v>
      </c>
      <c r="P328" s="3">
        <v>0</v>
      </c>
      <c r="Q328" s="4">
        <f>Table39[[#This Row],[RN Admin Hours Contract]]/Table39[[#This Row],[RN Admin Hours]]</f>
        <v>0</v>
      </c>
      <c r="R328" s="3">
        <v>5.4666666666666668</v>
      </c>
      <c r="S328" s="3">
        <v>0</v>
      </c>
      <c r="T328" s="4">
        <f>Table39[[#This Row],[RN DON Hours Contract]]/Table39[[#This Row],[RN DON Hours]]</f>
        <v>0</v>
      </c>
      <c r="U328" s="3">
        <f>SUM(Table39[[#This Row],[LPN Hours]], Table39[[#This Row],[LPN Admin Hours]])</f>
        <v>0.69722222222222219</v>
      </c>
      <c r="V328" s="3">
        <f>Table39[[#This Row],[LPN Hours Contract]]+Table39[[#This Row],[LPN Admin Hours Contract]]</f>
        <v>0</v>
      </c>
      <c r="W328" s="4">
        <f t="shared" si="16"/>
        <v>0</v>
      </c>
      <c r="X328" s="3">
        <v>0.69722222222222219</v>
      </c>
      <c r="Y328" s="3">
        <v>0</v>
      </c>
      <c r="Z328" s="4">
        <f>Table39[[#This Row],[LPN Hours Contract]]/Table39[[#This Row],[LPN Hours]]</f>
        <v>0</v>
      </c>
      <c r="AA328" s="3">
        <v>0</v>
      </c>
      <c r="AB328" s="3">
        <v>0</v>
      </c>
      <c r="AC328" s="4">
        <v>0</v>
      </c>
      <c r="AD328" s="3">
        <f>SUM(Table39[[#This Row],[CNA Hours]], Table39[[#This Row],[NA in Training Hours]], Table39[[#This Row],[Med Aide/Tech Hours]])</f>
        <v>101.65555555555557</v>
      </c>
      <c r="AE328" s="3">
        <f>SUM(Table39[[#This Row],[CNA Hours Contract]], Table39[[#This Row],[NA in Training Hours Contract]], Table39[[#This Row],[Med Aide/Tech Hours Contract]])</f>
        <v>1.0055555555555555</v>
      </c>
      <c r="AF328" s="4">
        <f>Table39[[#This Row],[CNA/NA/Med Aide Contract Hours]]/Table39[[#This Row],[Total CNA, NA in Training, Med Aide/Tech Hours]]</f>
        <v>9.8917914526177719E-3</v>
      </c>
      <c r="AG328" s="3">
        <v>94.488888888888894</v>
      </c>
      <c r="AH328" s="3">
        <v>1.0055555555555555</v>
      </c>
      <c r="AI328" s="4">
        <f>Table39[[#This Row],[CNA Hours Contract]]/Table39[[#This Row],[CNA Hours]]</f>
        <v>1.0642050799623706E-2</v>
      </c>
      <c r="AJ328" s="3">
        <v>0</v>
      </c>
      <c r="AK328" s="3">
        <v>0</v>
      </c>
      <c r="AL328" s="4">
        <v>0</v>
      </c>
      <c r="AM328" s="3">
        <v>7.166666666666667</v>
      </c>
      <c r="AN328" s="3">
        <v>0</v>
      </c>
      <c r="AO328" s="4">
        <f>Table39[[#This Row],[Med Aide/Tech Hours Contract]]/Table39[[#This Row],[Med Aide/Tech Hours]]</f>
        <v>0</v>
      </c>
      <c r="AP328" s="1" t="s">
        <v>326</v>
      </c>
      <c r="AQ328" s="1">
        <v>5</v>
      </c>
    </row>
    <row r="329" spans="1:43" x14ac:dyDescent="0.2">
      <c r="A329" s="1" t="s">
        <v>352</v>
      </c>
      <c r="B329" s="1" t="s">
        <v>679</v>
      </c>
      <c r="C329" s="1" t="s">
        <v>771</v>
      </c>
      <c r="D329" s="1" t="s">
        <v>982</v>
      </c>
      <c r="E329" s="3">
        <v>29.611111111111111</v>
      </c>
      <c r="F329" s="3">
        <f t="shared" si="17"/>
        <v>156.2861111111111</v>
      </c>
      <c r="G329" s="3">
        <f>SUM(Table39[[#This Row],[RN Hours Contract (W/ Admin, DON)]], Table39[[#This Row],[LPN Contract Hours (w/ Admin)]], Table39[[#This Row],[CNA/NA/Med Aide Contract Hours]])</f>
        <v>0</v>
      </c>
      <c r="H329" s="4">
        <f>Table39[[#This Row],[Total Contract Hours]]/Table39[[#This Row],[Total Hours Nurse Staffing]]</f>
        <v>0</v>
      </c>
      <c r="I329" s="3">
        <f>SUM(Table39[[#This Row],[RN Hours]], Table39[[#This Row],[RN Admin Hours]], Table39[[#This Row],[RN DON Hours]])</f>
        <v>54.005555555555553</v>
      </c>
      <c r="J329" s="3">
        <f t="shared" si="15"/>
        <v>0</v>
      </c>
      <c r="K329" s="4">
        <f>Table39[[#This Row],[RN Hours Contract (W/ Admin, DON)]]/Table39[[#This Row],[RN Hours (w/ Admin, DON)]]</f>
        <v>0</v>
      </c>
      <c r="L329" s="3">
        <v>36.669444444444444</v>
      </c>
      <c r="M329" s="3">
        <v>0</v>
      </c>
      <c r="N329" s="4">
        <f>Table39[[#This Row],[RN Hours Contract]]/Table39[[#This Row],[RN Hours]]</f>
        <v>0</v>
      </c>
      <c r="O329" s="3">
        <v>14.536111111111111</v>
      </c>
      <c r="P329" s="3">
        <v>0</v>
      </c>
      <c r="Q329" s="4">
        <f>Table39[[#This Row],[RN Admin Hours Contract]]/Table39[[#This Row],[RN Admin Hours]]</f>
        <v>0</v>
      </c>
      <c r="R329" s="3">
        <v>2.8</v>
      </c>
      <c r="S329" s="3">
        <v>0</v>
      </c>
      <c r="T329" s="4">
        <f>Table39[[#This Row],[RN DON Hours Contract]]/Table39[[#This Row],[RN DON Hours]]</f>
        <v>0</v>
      </c>
      <c r="U329" s="3">
        <f>SUM(Table39[[#This Row],[LPN Hours]], Table39[[#This Row],[LPN Admin Hours]])</f>
        <v>28.5</v>
      </c>
      <c r="V329" s="3">
        <f>Table39[[#This Row],[LPN Hours Contract]]+Table39[[#This Row],[LPN Admin Hours Contract]]</f>
        <v>0</v>
      </c>
      <c r="W329" s="4">
        <f t="shared" si="16"/>
        <v>0</v>
      </c>
      <c r="X329" s="3">
        <v>28.5</v>
      </c>
      <c r="Y329" s="3">
        <v>0</v>
      </c>
      <c r="Z329" s="4">
        <f>Table39[[#This Row],[LPN Hours Contract]]/Table39[[#This Row],[LPN Hours]]</f>
        <v>0</v>
      </c>
      <c r="AA329" s="3">
        <v>0</v>
      </c>
      <c r="AB329" s="3">
        <v>0</v>
      </c>
      <c r="AC329" s="4">
        <v>0</v>
      </c>
      <c r="AD329" s="3">
        <f>SUM(Table39[[#This Row],[CNA Hours]], Table39[[#This Row],[NA in Training Hours]], Table39[[#This Row],[Med Aide/Tech Hours]])</f>
        <v>73.780555555555551</v>
      </c>
      <c r="AE329" s="3">
        <f>SUM(Table39[[#This Row],[CNA Hours Contract]], Table39[[#This Row],[NA in Training Hours Contract]], Table39[[#This Row],[Med Aide/Tech Hours Contract]])</f>
        <v>0</v>
      </c>
      <c r="AF329" s="4">
        <f>Table39[[#This Row],[CNA/NA/Med Aide Contract Hours]]/Table39[[#This Row],[Total CNA, NA in Training, Med Aide/Tech Hours]]</f>
        <v>0</v>
      </c>
      <c r="AG329" s="3">
        <v>73.780555555555551</v>
      </c>
      <c r="AH329" s="3">
        <v>0</v>
      </c>
      <c r="AI329" s="4">
        <f>Table39[[#This Row],[CNA Hours Contract]]/Table39[[#This Row],[CNA Hours]]</f>
        <v>0</v>
      </c>
      <c r="AJ329" s="3">
        <v>0</v>
      </c>
      <c r="AK329" s="3">
        <v>0</v>
      </c>
      <c r="AL329" s="4">
        <v>0</v>
      </c>
      <c r="AM329" s="3">
        <v>0</v>
      </c>
      <c r="AN329" s="3">
        <v>0</v>
      </c>
      <c r="AO329" s="4">
        <v>0</v>
      </c>
      <c r="AP329" s="1" t="s">
        <v>327</v>
      </c>
      <c r="AQ329" s="1">
        <v>5</v>
      </c>
    </row>
    <row r="330" spans="1:43" x14ac:dyDescent="0.2">
      <c r="A330" s="1" t="s">
        <v>352</v>
      </c>
      <c r="B330" s="1" t="s">
        <v>680</v>
      </c>
      <c r="C330" s="1" t="s">
        <v>749</v>
      </c>
      <c r="D330" s="1" t="s">
        <v>975</v>
      </c>
      <c r="E330" s="3">
        <v>61.111111111111114</v>
      </c>
      <c r="F330" s="3">
        <f t="shared" si="17"/>
        <v>313.97222222222223</v>
      </c>
      <c r="G330" s="3">
        <f>SUM(Table39[[#This Row],[RN Hours Contract (W/ Admin, DON)]], Table39[[#This Row],[LPN Contract Hours (w/ Admin)]], Table39[[#This Row],[CNA/NA/Med Aide Contract Hours]])</f>
        <v>0</v>
      </c>
      <c r="H330" s="4">
        <f>Table39[[#This Row],[Total Contract Hours]]/Table39[[#This Row],[Total Hours Nurse Staffing]]</f>
        <v>0</v>
      </c>
      <c r="I330" s="3">
        <f>SUM(Table39[[#This Row],[RN Hours]], Table39[[#This Row],[RN Admin Hours]], Table39[[#This Row],[RN DON Hours]])</f>
        <v>121.75555555555557</v>
      </c>
      <c r="J330" s="3">
        <f t="shared" si="15"/>
        <v>0</v>
      </c>
      <c r="K330" s="4">
        <f>Table39[[#This Row],[RN Hours Contract (W/ Admin, DON)]]/Table39[[#This Row],[RN Hours (w/ Admin, DON)]]</f>
        <v>0</v>
      </c>
      <c r="L330" s="3">
        <v>94.516666666666666</v>
      </c>
      <c r="M330" s="3">
        <v>0</v>
      </c>
      <c r="N330" s="4">
        <f>Table39[[#This Row],[RN Hours Contract]]/Table39[[#This Row],[RN Hours]]</f>
        <v>0</v>
      </c>
      <c r="O330" s="3">
        <v>22.438888888888908</v>
      </c>
      <c r="P330" s="3">
        <v>0</v>
      </c>
      <c r="Q330" s="4">
        <f>Table39[[#This Row],[RN Admin Hours Contract]]/Table39[[#This Row],[RN Admin Hours]]</f>
        <v>0</v>
      </c>
      <c r="R330" s="3">
        <v>4.8</v>
      </c>
      <c r="S330" s="3">
        <v>0</v>
      </c>
      <c r="T330" s="4">
        <f>Table39[[#This Row],[RN DON Hours Contract]]/Table39[[#This Row],[RN DON Hours]]</f>
        <v>0</v>
      </c>
      <c r="U330" s="3">
        <f>SUM(Table39[[#This Row],[LPN Hours]], Table39[[#This Row],[LPN Admin Hours]])</f>
        <v>15.313888888888888</v>
      </c>
      <c r="V330" s="3">
        <f>Table39[[#This Row],[LPN Hours Contract]]+Table39[[#This Row],[LPN Admin Hours Contract]]</f>
        <v>0</v>
      </c>
      <c r="W330" s="4">
        <f t="shared" si="16"/>
        <v>0</v>
      </c>
      <c r="X330" s="3">
        <v>15.313888888888888</v>
      </c>
      <c r="Y330" s="3">
        <v>0</v>
      </c>
      <c r="Z330" s="4">
        <f>Table39[[#This Row],[LPN Hours Contract]]/Table39[[#This Row],[LPN Hours]]</f>
        <v>0</v>
      </c>
      <c r="AA330" s="3">
        <v>0</v>
      </c>
      <c r="AB330" s="3">
        <v>0</v>
      </c>
      <c r="AC330" s="4">
        <v>0</v>
      </c>
      <c r="AD330" s="3">
        <f>SUM(Table39[[#This Row],[CNA Hours]], Table39[[#This Row],[NA in Training Hours]], Table39[[#This Row],[Med Aide/Tech Hours]])</f>
        <v>176.90277777777777</v>
      </c>
      <c r="AE330" s="3">
        <f>SUM(Table39[[#This Row],[CNA Hours Contract]], Table39[[#This Row],[NA in Training Hours Contract]], Table39[[#This Row],[Med Aide/Tech Hours Contract]])</f>
        <v>0</v>
      </c>
      <c r="AF330" s="4">
        <f>Table39[[#This Row],[CNA/NA/Med Aide Contract Hours]]/Table39[[#This Row],[Total CNA, NA in Training, Med Aide/Tech Hours]]</f>
        <v>0</v>
      </c>
      <c r="AG330" s="3">
        <v>176.90277777777777</v>
      </c>
      <c r="AH330" s="3">
        <v>0</v>
      </c>
      <c r="AI330" s="4">
        <f>Table39[[#This Row],[CNA Hours Contract]]/Table39[[#This Row],[CNA Hours]]</f>
        <v>0</v>
      </c>
      <c r="AJ330" s="3">
        <v>0</v>
      </c>
      <c r="AK330" s="3">
        <v>0</v>
      </c>
      <c r="AL330" s="4">
        <v>0</v>
      </c>
      <c r="AM330" s="3">
        <v>0</v>
      </c>
      <c r="AN330" s="3">
        <v>0</v>
      </c>
      <c r="AO330" s="4">
        <v>0</v>
      </c>
      <c r="AP330" s="1" t="s">
        <v>328</v>
      </c>
      <c r="AQ330" s="1">
        <v>5</v>
      </c>
    </row>
    <row r="331" spans="1:43" x14ac:dyDescent="0.2">
      <c r="A331" s="1" t="s">
        <v>352</v>
      </c>
      <c r="B331" s="1" t="s">
        <v>681</v>
      </c>
      <c r="C331" s="1" t="s">
        <v>744</v>
      </c>
      <c r="D331" s="1" t="s">
        <v>975</v>
      </c>
      <c r="E331" s="3">
        <v>257.2</v>
      </c>
      <c r="F331" s="3">
        <f t="shared" si="17"/>
        <v>1766.5694444444443</v>
      </c>
      <c r="G331" s="3">
        <f>SUM(Table39[[#This Row],[RN Hours Contract (W/ Admin, DON)]], Table39[[#This Row],[LPN Contract Hours (w/ Admin)]], Table39[[#This Row],[CNA/NA/Med Aide Contract Hours]])</f>
        <v>0</v>
      </c>
      <c r="H331" s="4">
        <f>Table39[[#This Row],[Total Contract Hours]]/Table39[[#This Row],[Total Hours Nurse Staffing]]</f>
        <v>0</v>
      </c>
      <c r="I331" s="3">
        <f>SUM(Table39[[#This Row],[RN Hours]], Table39[[#This Row],[RN Admin Hours]], Table39[[#This Row],[RN DON Hours]])</f>
        <v>310.27222222222224</v>
      </c>
      <c r="J331" s="3">
        <f t="shared" si="15"/>
        <v>0</v>
      </c>
      <c r="K331" s="4">
        <f>Table39[[#This Row],[RN Hours Contract (W/ Admin, DON)]]/Table39[[#This Row],[RN Hours (w/ Admin, DON)]]</f>
        <v>0</v>
      </c>
      <c r="L331" s="3">
        <v>235.55555555555554</v>
      </c>
      <c r="M331" s="3">
        <v>0</v>
      </c>
      <c r="N331" s="4">
        <f>Table39[[#This Row],[RN Hours Contract]]/Table39[[#This Row],[RN Hours]]</f>
        <v>0</v>
      </c>
      <c r="O331" s="3">
        <v>69.827777777777783</v>
      </c>
      <c r="P331" s="3">
        <v>0</v>
      </c>
      <c r="Q331" s="4">
        <f>Table39[[#This Row],[RN Admin Hours Contract]]/Table39[[#This Row],[RN Admin Hours]]</f>
        <v>0</v>
      </c>
      <c r="R331" s="3">
        <v>4.8888888888888893</v>
      </c>
      <c r="S331" s="3">
        <v>0</v>
      </c>
      <c r="T331" s="4">
        <f>Table39[[#This Row],[RN DON Hours Contract]]/Table39[[#This Row],[RN DON Hours]]</f>
        <v>0</v>
      </c>
      <c r="U331" s="3">
        <f>SUM(Table39[[#This Row],[LPN Hours]], Table39[[#This Row],[LPN Admin Hours]])</f>
        <v>330.51111111111112</v>
      </c>
      <c r="V331" s="3">
        <f>Table39[[#This Row],[LPN Hours Contract]]+Table39[[#This Row],[LPN Admin Hours Contract]]</f>
        <v>0</v>
      </c>
      <c r="W331" s="4">
        <f t="shared" si="16"/>
        <v>0</v>
      </c>
      <c r="X331" s="3">
        <v>330.51111111111112</v>
      </c>
      <c r="Y331" s="3">
        <v>0</v>
      </c>
      <c r="Z331" s="4">
        <f>Table39[[#This Row],[LPN Hours Contract]]/Table39[[#This Row],[LPN Hours]]</f>
        <v>0</v>
      </c>
      <c r="AA331" s="3">
        <v>0</v>
      </c>
      <c r="AB331" s="3">
        <v>0</v>
      </c>
      <c r="AC331" s="4">
        <v>0</v>
      </c>
      <c r="AD331" s="3">
        <f>SUM(Table39[[#This Row],[CNA Hours]], Table39[[#This Row],[NA in Training Hours]], Table39[[#This Row],[Med Aide/Tech Hours]])</f>
        <v>1125.786111111111</v>
      </c>
      <c r="AE331" s="3">
        <f>SUM(Table39[[#This Row],[CNA Hours Contract]], Table39[[#This Row],[NA in Training Hours Contract]], Table39[[#This Row],[Med Aide/Tech Hours Contract]])</f>
        <v>0</v>
      </c>
      <c r="AF331" s="4">
        <f>Table39[[#This Row],[CNA/NA/Med Aide Contract Hours]]/Table39[[#This Row],[Total CNA, NA in Training, Med Aide/Tech Hours]]</f>
        <v>0</v>
      </c>
      <c r="AG331" s="3">
        <v>1125.786111111111</v>
      </c>
      <c r="AH331" s="3">
        <v>0</v>
      </c>
      <c r="AI331" s="4">
        <f>Table39[[#This Row],[CNA Hours Contract]]/Table39[[#This Row],[CNA Hours]]</f>
        <v>0</v>
      </c>
      <c r="AJ331" s="3">
        <v>0</v>
      </c>
      <c r="AK331" s="3">
        <v>0</v>
      </c>
      <c r="AL331" s="4">
        <v>0</v>
      </c>
      <c r="AM331" s="3">
        <v>0</v>
      </c>
      <c r="AN331" s="3">
        <v>0</v>
      </c>
      <c r="AO331" s="4">
        <v>0</v>
      </c>
      <c r="AP331" s="1" t="s">
        <v>329</v>
      </c>
      <c r="AQ331" s="1">
        <v>5</v>
      </c>
    </row>
    <row r="332" spans="1:43" x14ac:dyDescent="0.2">
      <c r="A332" s="1" t="s">
        <v>352</v>
      </c>
      <c r="B332" s="1" t="s">
        <v>682</v>
      </c>
      <c r="C332" s="1" t="s">
        <v>940</v>
      </c>
      <c r="D332" s="1" t="s">
        <v>975</v>
      </c>
      <c r="E332" s="3">
        <v>24.055555555555557</v>
      </c>
      <c r="F332" s="3">
        <f t="shared" si="17"/>
        <v>133.54166666666669</v>
      </c>
      <c r="G332" s="3">
        <f>SUM(Table39[[#This Row],[RN Hours Contract (W/ Admin, DON)]], Table39[[#This Row],[LPN Contract Hours (w/ Admin)]], Table39[[#This Row],[CNA/NA/Med Aide Contract Hours]])</f>
        <v>0</v>
      </c>
      <c r="H332" s="4">
        <f>Table39[[#This Row],[Total Contract Hours]]/Table39[[#This Row],[Total Hours Nurse Staffing]]</f>
        <v>0</v>
      </c>
      <c r="I332" s="3">
        <f>SUM(Table39[[#This Row],[RN Hours]], Table39[[#This Row],[RN Admin Hours]], Table39[[#This Row],[RN DON Hours]])</f>
        <v>43.077777777777783</v>
      </c>
      <c r="J332" s="3">
        <f t="shared" si="15"/>
        <v>0</v>
      </c>
      <c r="K332" s="4">
        <f>Table39[[#This Row],[RN Hours Contract (W/ Admin, DON)]]/Table39[[#This Row],[RN Hours (w/ Admin, DON)]]</f>
        <v>0</v>
      </c>
      <c r="L332" s="3">
        <v>31.077777777777779</v>
      </c>
      <c r="M332" s="3">
        <v>0</v>
      </c>
      <c r="N332" s="4">
        <f>Table39[[#This Row],[RN Hours Contract]]/Table39[[#This Row],[RN Hours]]</f>
        <v>0</v>
      </c>
      <c r="O332" s="3">
        <v>6.4</v>
      </c>
      <c r="P332" s="3">
        <v>0</v>
      </c>
      <c r="Q332" s="4">
        <f>Table39[[#This Row],[RN Admin Hours Contract]]/Table39[[#This Row],[RN Admin Hours]]</f>
        <v>0</v>
      </c>
      <c r="R332" s="3">
        <v>5.6</v>
      </c>
      <c r="S332" s="3">
        <v>0</v>
      </c>
      <c r="T332" s="4">
        <f>Table39[[#This Row],[RN DON Hours Contract]]/Table39[[#This Row],[RN DON Hours]]</f>
        <v>0</v>
      </c>
      <c r="U332" s="3">
        <f>SUM(Table39[[#This Row],[LPN Hours]], Table39[[#This Row],[LPN Admin Hours]])</f>
        <v>0.125</v>
      </c>
      <c r="V332" s="3">
        <f>Table39[[#This Row],[LPN Hours Contract]]+Table39[[#This Row],[LPN Admin Hours Contract]]</f>
        <v>0</v>
      </c>
      <c r="W332" s="4">
        <f t="shared" si="16"/>
        <v>0</v>
      </c>
      <c r="X332" s="3">
        <v>0.125</v>
      </c>
      <c r="Y332" s="3">
        <v>0</v>
      </c>
      <c r="Z332" s="4">
        <f>Table39[[#This Row],[LPN Hours Contract]]/Table39[[#This Row],[LPN Hours]]</f>
        <v>0</v>
      </c>
      <c r="AA332" s="3">
        <v>0</v>
      </c>
      <c r="AB332" s="3">
        <v>0</v>
      </c>
      <c r="AC332" s="4">
        <v>0</v>
      </c>
      <c r="AD332" s="3">
        <f>SUM(Table39[[#This Row],[CNA Hours]], Table39[[#This Row],[NA in Training Hours]], Table39[[#This Row],[Med Aide/Tech Hours]])</f>
        <v>90.338888888888889</v>
      </c>
      <c r="AE332" s="3">
        <f>SUM(Table39[[#This Row],[CNA Hours Contract]], Table39[[#This Row],[NA in Training Hours Contract]], Table39[[#This Row],[Med Aide/Tech Hours Contract]])</f>
        <v>0</v>
      </c>
      <c r="AF332" s="4">
        <f>Table39[[#This Row],[CNA/NA/Med Aide Contract Hours]]/Table39[[#This Row],[Total CNA, NA in Training, Med Aide/Tech Hours]]</f>
        <v>0</v>
      </c>
      <c r="AG332" s="3">
        <v>75.87777777777778</v>
      </c>
      <c r="AH332" s="3">
        <v>0</v>
      </c>
      <c r="AI332" s="4">
        <f>Table39[[#This Row],[CNA Hours Contract]]/Table39[[#This Row],[CNA Hours]]</f>
        <v>0</v>
      </c>
      <c r="AJ332" s="3">
        <v>0</v>
      </c>
      <c r="AK332" s="3">
        <v>0</v>
      </c>
      <c r="AL332" s="4">
        <v>0</v>
      </c>
      <c r="AM332" s="3">
        <v>14.46111111111111</v>
      </c>
      <c r="AN332" s="3">
        <v>0</v>
      </c>
      <c r="AO332" s="4">
        <f>Table39[[#This Row],[Med Aide/Tech Hours Contract]]/Table39[[#This Row],[Med Aide/Tech Hours]]</f>
        <v>0</v>
      </c>
      <c r="AP332" s="1" t="s">
        <v>330</v>
      </c>
      <c r="AQ332" s="1">
        <v>5</v>
      </c>
    </row>
    <row r="333" spans="1:43" x14ac:dyDescent="0.2">
      <c r="A333" s="1" t="s">
        <v>352</v>
      </c>
      <c r="B333" s="1" t="s">
        <v>683</v>
      </c>
      <c r="C333" s="1" t="s">
        <v>773</v>
      </c>
      <c r="D333" s="1" t="s">
        <v>971</v>
      </c>
      <c r="E333" s="3">
        <v>18.955555555555556</v>
      </c>
      <c r="F333" s="3">
        <f t="shared" si="17"/>
        <v>147.60555555555555</v>
      </c>
      <c r="G333" s="3">
        <f>SUM(Table39[[#This Row],[RN Hours Contract (W/ Admin, DON)]], Table39[[#This Row],[LPN Contract Hours (w/ Admin)]], Table39[[#This Row],[CNA/NA/Med Aide Contract Hours]])</f>
        <v>0</v>
      </c>
      <c r="H333" s="4">
        <f>Table39[[#This Row],[Total Contract Hours]]/Table39[[#This Row],[Total Hours Nurse Staffing]]</f>
        <v>0</v>
      </c>
      <c r="I333" s="3">
        <f>SUM(Table39[[#This Row],[RN Hours]], Table39[[#This Row],[RN Admin Hours]], Table39[[#This Row],[RN DON Hours]])</f>
        <v>93.452777777777769</v>
      </c>
      <c r="J333" s="3">
        <f t="shared" si="15"/>
        <v>0</v>
      </c>
      <c r="K333" s="4">
        <f>Table39[[#This Row],[RN Hours Contract (W/ Admin, DON)]]/Table39[[#This Row],[RN Hours (w/ Admin, DON)]]</f>
        <v>0</v>
      </c>
      <c r="L333" s="3">
        <v>74.697222222222223</v>
      </c>
      <c r="M333" s="3">
        <v>0</v>
      </c>
      <c r="N333" s="4">
        <f>Table39[[#This Row],[RN Hours Contract]]/Table39[[#This Row],[RN Hours]]</f>
        <v>0</v>
      </c>
      <c r="O333" s="3">
        <v>13.244444444444444</v>
      </c>
      <c r="P333" s="3">
        <v>0</v>
      </c>
      <c r="Q333" s="4">
        <f>Table39[[#This Row],[RN Admin Hours Contract]]/Table39[[#This Row],[RN Admin Hours]]</f>
        <v>0</v>
      </c>
      <c r="R333" s="3">
        <v>5.5111111111111111</v>
      </c>
      <c r="S333" s="3">
        <v>0</v>
      </c>
      <c r="T333" s="4">
        <f>Table39[[#This Row],[RN DON Hours Contract]]/Table39[[#This Row],[RN DON Hours]]</f>
        <v>0</v>
      </c>
      <c r="U333" s="3">
        <f>SUM(Table39[[#This Row],[LPN Hours]], Table39[[#This Row],[LPN Admin Hours]])</f>
        <v>0</v>
      </c>
      <c r="V333" s="3">
        <f>Table39[[#This Row],[LPN Hours Contract]]+Table39[[#This Row],[LPN Admin Hours Contract]]</f>
        <v>0</v>
      </c>
      <c r="W333" s="4">
        <v>0</v>
      </c>
      <c r="X333" s="3">
        <v>0</v>
      </c>
      <c r="Y333" s="3">
        <v>0</v>
      </c>
      <c r="Z333" s="4">
        <v>0</v>
      </c>
      <c r="AA333" s="3">
        <v>0</v>
      </c>
      <c r="AB333" s="3">
        <v>0</v>
      </c>
      <c r="AC333" s="4">
        <v>0</v>
      </c>
      <c r="AD333" s="3">
        <f>SUM(Table39[[#This Row],[CNA Hours]], Table39[[#This Row],[NA in Training Hours]], Table39[[#This Row],[Med Aide/Tech Hours]])</f>
        <v>54.152777777777779</v>
      </c>
      <c r="AE333" s="3">
        <f>SUM(Table39[[#This Row],[CNA Hours Contract]], Table39[[#This Row],[NA in Training Hours Contract]], Table39[[#This Row],[Med Aide/Tech Hours Contract]])</f>
        <v>0</v>
      </c>
      <c r="AF333" s="4">
        <f>Table39[[#This Row],[CNA/NA/Med Aide Contract Hours]]/Table39[[#This Row],[Total CNA, NA in Training, Med Aide/Tech Hours]]</f>
        <v>0</v>
      </c>
      <c r="AG333" s="3">
        <v>54.152777777777779</v>
      </c>
      <c r="AH333" s="3">
        <v>0</v>
      </c>
      <c r="AI333" s="4">
        <f>Table39[[#This Row],[CNA Hours Contract]]/Table39[[#This Row],[CNA Hours]]</f>
        <v>0</v>
      </c>
      <c r="AJ333" s="3">
        <v>0</v>
      </c>
      <c r="AK333" s="3">
        <v>0</v>
      </c>
      <c r="AL333" s="4">
        <v>0</v>
      </c>
      <c r="AM333" s="3">
        <v>0</v>
      </c>
      <c r="AN333" s="3">
        <v>0</v>
      </c>
      <c r="AO333" s="4">
        <v>0</v>
      </c>
      <c r="AP333" s="1" t="s">
        <v>331</v>
      </c>
      <c r="AQ333" s="1">
        <v>5</v>
      </c>
    </row>
    <row r="334" spans="1:43" x14ac:dyDescent="0.2">
      <c r="A334" s="1" t="s">
        <v>352</v>
      </c>
      <c r="B334" s="1" t="s">
        <v>684</v>
      </c>
      <c r="C334" s="1" t="s">
        <v>721</v>
      </c>
      <c r="D334" s="1" t="s">
        <v>975</v>
      </c>
      <c r="E334" s="3">
        <v>41.988888888888887</v>
      </c>
      <c r="F334" s="3">
        <f t="shared" si="17"/>
        <v>251.43611111111113</v>
      </c>
      <c r="G334" s="3">
        <f>SUM(Table39[[#This Row],[RN Hours Contract (W/ Admin, DON)]], Table39[[#This Row],[LPN Contract Hours (w/ Admin)]], Table39[[#This Row],[CNA/NA/Med Aide Contract Hours]])</f>
        <v>0</v>
      </c>
      <c r="H334" s="4">
        <f>Table39[[#This Row],[Total Contract Hours]]/Table39[[#This Row],[Total Hours Nurse Staffing]]</f>
        <v>0</v>
      </c>
      <c r="I334" s="3">
        <f>SUM(Table39[[#This Row],[RN Hours]], Table39[[#This Row],[RN Admin Hours]], Table39[[#This Row],[RN DON Hours]])</f>
        <v>122.74444444444444</v>
      </c>
      <c r="J334" s="3">
        <f t="shared" si="15"/>
        <v>0</v>
      </c>
      <c r="K334" s="4">
        <f>Table39[[#This Row],[RN Hours Contract (W/ Admin, DON)]]/Table39[[#This Row],[RN Hours (w/ Admin, DON)]]</f>
        <v>0</v>
      </c>
      <c r="L334" s="3">
        <v>102.84444444444445</v>
      </c>
      <c r="M334" s="3">
        <v>0</v>
      </c>
      <c r="N334" s="4">
        <f>Table39[[#This Row],[RN Hours Contract]]/Table39[[#This Row],[RN Hours]]</f>
        <v>0</v>
      </c>
      <c r="O334" s="3">
        <v>14.477777777777778</v>
      </c>
      <c r="P334" s="3">
        <v>0</v>
      </c>
      <c r="Q334" s="4">
        <f>Table39[[#This Row],[RN Admin Hours Contract]]/Table39[[#This Row],[RN Admin Hours]]</f>
        <v>0</v>
      </c>
      <c r="R334" s="3">
        <v>5.4222222222222225</v>
      </c>
      <c r="S334" s="3">
        <v>0</v>
      </c>
      <c r="T334" s="4">
        <f>Table39[[#This Row],[RN DON Hours Contract]]/Table39[[#This Row],[RN DON Hours]]</f>
        <v>0</v>
      </c>
      <c r="U334" s="3">
        <f>SUM(Table39[[#This Row],[LPN Hours]], Table39[[#This Row],[LPN Admin Hours]])</f>
        <v>25.024999999999999</v>
      </c>
      <c r="V334" s="3">
        <f>Table39[[#This Row],[LPN Hours Contract]]+Table39[[#This Row],[LPN Admin Hours Contract]]</f>
        <v>0</v>
      </c>
      <c r="W334" s="4">
        <f t="shared" si="16"/>
        <v>0</v>
      </c>
      <c r="X334" s="3">
        <v>25.024999999999999</v>
      </c>
      <c r="Y334" s="3">
        <v>0</v>
      </c>
      <c r="Z334" s="4">
        <f>Table39[[#This Row],[LPN Hours Contract]]/Table39[[#This Row],[LPN Hours]]</f>
        <v>0</v>
      </c>
      <c r="AA334" s="3">
        <v>0</v>
      </c>
      <c r="AB334" s="3">
        <v>0</v>
      </c>
      <c r="AC334" s="4">
        <v>0</v>
      </c>
      <c r="AD334" s="3">
        <f>SUM(Table39[[#This Row],[CNA Hours]], Table39[[#This Row],[NA in Training Hours]], Table39[[#This Row],[Med Aide/Tech Hours]])</f>
        <v>103.66666666666667</v>
      </c>
      <c r="AE334" s="3">
        <f>SUM(Table39[[#This Row],[CNA Hours Contract]], Table39[[#This Row],[NA in Training Hours Contract]], Table39[[#This Row],[Med Aide/Tech Hours Contract]])</f>
        <v>0</v>
      </c>
      <c r="AF334" s="4">
        <f>Table39[[#This Row],[CNA/NA/Med Aide Contract Hours]]/Table39[[#This Row],[Total CNA, NA in Training, Med Aide/Tech Hours]]</f>
        <v>0</v>
      </c>
      <c r="AG334" s="3">
        <v>103.66666666666667</v>
      </c>
      <c r="AH334" s="3">
        <v>0</v>
      </c>
      <c r="AI334" s="4">
        <f>Table39[[#This Row],[CNA Hours Contract]]/Table39[[#This Row],[CNA Hours]]</f>
        <v>0</v>
      </c>
      <c r="AJ334" s="3">
        <v>0</v>
      </c>
      <c r="AK334" s="3">
        <v>0</v>
      </c>
      <c r="AL334" s="4">
        <v>0</v>
      </c>
      <c r="AM334" s="3">
        <v>0</v>
      </c>
      <c r="AN334" s="3">
        <v>0</v>
      </c>
      <c r="AO334" s="4">
        <v>0</v>
      </c>
      <c r="AP334" s="1" t="s">
        <v>332</v>
      </c>
      <c r="AQ334" s="1">
        <v>5</v>
      </c>
    </row>
    <row r="335" spans="1:43" x14ac:dyDescent="0.2">
      <c r="A335" s="1" t="s">
        <v>352</v>
      </c>
      <c r="B335" s="1" t="s">
        <v>685</v>
      </c>
      <c r="C335" s="1" t="s">
        <v>745</v>
      </c>
      <c r="D335" s="1" t="s">
        <v>973</v>
      </c>
      <c r="E335" s="3">
        <v>58.477777777777774</v>
      </c>
      <c r="F335" s="3">
        <f t="shared" si="17"/>
        <v>338.81211111111111</v>
      </c>
      <c r="G335" s="3">
        <f>SUM(Table39[[#This Row],[RN Hours Contract (W/ Admin, DON)]], Table39[[#This Row],[LPN Contract Hours (w/ Admin)]], Table39[[#This Row],[CNA/NA/Med Aide Contract Hours]])</f>
        <v>0</v>
      </c>
      <c r="H335" s="4">
        <f>Table39[[#This Row],[Total Contract Hours]]/Table39[[#This Row],[Total Hours Nurse Staffing]]</f>
        <v>0</v>
      </c>
      <c r="I335" s="3">
        <f>SUM(Table39[[#This Row],[RN Hours]], Table39[[#This Row],[RN Admin Hours]], Table39[[#This Row],[RN DON Hours]])</f>
        <v>46.604111111111116</v>
      </c>
      <c r="J335" s="3">
        <f t="shared" si="15"/>
        <v>0</v>
      </c>
      <c r="K335" s="4">
        <f>Table39[[#This Row],[RN Hours Contract (W/ Admin, DON)]]/Table39[[#This Row],[RN Hours (w/ Admin, DON)]]</f>
        <v>0</v>
      </c>
      <c r="L335" s="3">
        <v>21.673666666666669</v>
      </c>
      <c r="M335" s="3">
        <v>0</v>
      </c>
      <c r="N335" s="4">
        <f>Table39[[#This Row],[RN Hours Contract]]/Table39[[#This Row],[RN Hours]]</f>
        <v>0</v>
      </c>
      <c r="O335" s="3">
        <v>19.847111111111108</v>
      </c>
      <c r="P335" s="3">
        <v>0</v>
      </c>
      <c r="Q335" s="4">
        <f>Table39[[#This Row],[RN Admin Hours Contract]]/Table39[[#This Row],[RN Admin Hours]]</f>
        <v>0</v>
      </c>
      <c r="R335" s="3">
        <v>5.083333333333333</v>
      </c>
      <c r="S335" s="3">
        <v>0</v>
      </c>
      <c r="T335" s="4">
        <f>Table39[[#This Row],[RN DON Hours Contract]]/Table39[[#This Row],[RN DON Hours]]</f>
        <v>0</v>
      </c>
      <c r="U335" s="3">
        <f>SUM(Table39[[#This Row],[LPN Hours]], Table39[[#This Row],[LPN Admin Hours]])</f>
        <v>52.750444444444447</v>
      </c>
      <c r="V335" s="3">
        <f>Table39[[#This Row],[LPN Hours Contract]]+Table39[[#This Row],[LPN Admin Hours Contract]]</f>
        <v>0</v>
      </c>
      <c r="W335" s="4">
        <f t="shared" si="16"/>
        <v>0</v>
      </c>
      <c r="X335" s="3">
        <v>52.750444444444447</v>
      </c>
      <c r="Y335" s="3">
        <v>0</v>
      </c>
      <c r="Z335" s="4">
        <f>Table39[[#This Row],[LPN Hours Contract]]/Table39[[#This Row],[LPN Hours]]</f>
        <v>0</v>
      </c>
      <c r="AA335" s="3">
        <v>0</v>
      </c>
      <c r="AB335" s="3">
        <v>0</v>
      </c>
      <c r="AC335" s="4">
        <v>0</v>
      </c>
      <c r="AD335" s="3">
        <f>SUM(Table39[[#This Row],[CNA Hours]], Table39[[#This Row],[NA in Training Hours]], Table39[[#This Row],[Med Aide/Tech Hours]])</f>
        <v>239.45755555555556</v>
      </c>
      <c r="AE335" s="3">
        <f>SUM(Table39[[#This Row],[CNA Hours Contract]], Table39[[#This Row],[NA in Training Hours Contract]], Table39[[#This Row],[Med Aide/Tech Hours Contract]])</f>
        <v>0</v>
      </c>
      <c r="AF335" s="4">
        <f>Table39[[#This Row],[CNA/NA/Med Aide Contract Hours]]/Table39[[#This Row],[Total CNA, NA in Training, Med Aide/Tech Hours]]</f>
        <v>0</v>
      </c>
      <c r="AG335" s="3">
        <v>239.37144444444445</v>
      </c>
      <c r="AH335" s="3">
        <v>0</v>
      </c>
      <c r="AI335" s="4">
        <f>Table39[[#This Row],[CNA Hours Contract]]/Table39[[#This Row],[CNA Hours]]</f>
        <v>0</v>
      </c>
      <c r="AJ335" s="3">
        <v>0</v>
      </c>
      <c r="AK335" s="3">
        <v>0</v>
      </c>
      <c r="AL335" s="4">
        <v>0</v>
      </c>
      <c r="AM335" s="3">
        <v>8.611111111111111E-2</v>
      </c>
      <c r="AN335" s="3">
        <v>0</v>
      </c>
      <c r="AO335" s="4">
        <f>Table39[[#This Row],[Med Aide/Tech Hours Contract]]/Table39[[#This Row],[Med Aide/Tech Hours]]</f>
        <v>0</v>
      </c>
      <c r="AP335" s="1" t="s">
        <v>333</v>
      </c>
      <c r="AQ335" s="1">
        <v>5</v>
      </c>
    </row>
    <row r="336" spans="1:43" x14ac:dyDescent="0.2">
      <c r="A336" s="1" t="s">
        <v>352</v>
      </c>
      <c r="B336" s="1" t="s">
        <v>686</v>
      </c>
      <c r="C336" s="1" t="s">
        <v>738</v>
      </c>
      <c r="D336" s="1" t="s">
        <v>981</v>
      </c>
      <c r="E336" s="3">
        <v>31.9</v>
      </c>
      <c r="F336" s="3">
        <f t="shared" si="17"/>
        <v>199.9218888888889</v>
      </c>
      <c r="G336" s="3">
        <f>SUM(Table39[[#This Row],[RN Hours Contract (W/ Admin, DON)]], Table39[[#This Row],[LPN Contract Hours (w/ Admin)]], Table39[[#This Row],[CNA/NA/Med Aide Contract Hours]])</f>
        <v>17.677777777777777</v>
      </c>
      <c r="H336" s="4">
        <f>Table39[[#This Row],[Total Contract Hours]]/Table39[[#This Row],[Total Hours Nurse Staffing]]</f>
        <v>8.8423423148040581E-2</v>
      </c>
      <c r="I336" s="3">
        <f>SUM(Table39[[#This Row],[RN Hours]], Table39[[#This Row],[RN Admin Hours]], Table39[[#This Row],[RN DON Hours]])</f>
        <v>64.25011111111111</v>
      </c>
      <c r="J336" s="3">
        <f t="shared" si="15"/>
        <v>7.8222222222222229</v>
      </c>
      <c r="K336" s="4">
        <f>Table39[[#This Row],[RN Hours Contract (W/ Admin, DON)]]/Table39[[#This Row],[RN Hours (w/ Admin, DON)]]</f>
        <v>0.12174643883019659</v>
      </c>
      <c r="L336" s="3">
        <v>41.032222222222224</v>
      </c>
      <c r="M336" s="3">
        <v>5.4333333333333336</v>
      </c>
      <c r="N336" s="4">
        <f>Table39[[#This Row],[RN Hours Contract]]/Table39[[#This Row],[RN Hours]]</f>
        <v>0.13241625822524303</v>
      </c>
      <c r="O336" s="3">
        <v>18.695666666666668</v>
      </c>
      <c r="P336" s="3">
        <v>0</v>
      </c>
      <c r="Q336" s="4">
        <f>Table39[[#This Row],[RN Admin Hours Contract]]/Table39[[#This Row],[RN Admin Hours]]</f>
        <v>0</v>
      </c>
      <c r="R336" s="3">
        <v>4.5222222222222221</v>
      </c>
      <c r="S336" s="3">
        <v>2.3888888888888888</v>
      </c>
      <c r="T336" s="4">
        <f>Table39[[#This Row],[RN DON Hours Contract]]/Table39[[#This Row],[RN DON Hours]]</f>
        <v>0.52825552825552824</v>
      </c>
      <c r="U336" s="3">
        <f>SUM(Table39[[#This Row],[LPN Hours]], Table39[[#This Row],[LPN Admin Hours]])</f>
        <v>38.903777777777783</v>
      </c>
      <c r="V336" s="3">
        <f>Table39[[#This Row],[LPN Hours Contract]]+Table39[[#This Row],[LPN Admin Hours Contract]]</f>
        <v>0</v>
      </c>
      <c r="W336" s="4">
        <f t="shared" si="16"/>
        <v>0</v>
      </c>
      <c r="X336" s="3">
        <v>38.162111111111116</v>
      </c>
      <c r="Y336" s="3">
        <v>0</v>
      </c>
      <c r="Z336" s="4">
        <f>Table39[[#This Row],[LPN Hours Contract]]/Table39[[#This Row],[LPN Hours]]</f>
        <v>0</v>
      </c>
      <c r="AA336" s="3">
        <v>0.7416666666666667</v>
      </c>
      <c r="AB336" s="3">
        <v>0</v>
      </c>
      <c r="AC336" s="4">
        <f>Table39[[#This Row],[LPN Admin Hours Contract]]/Table39[[#This Row],[LPN Admin Hours]]</f>
        <v>0</v>
      </c>
      <c r="AD336" s="3">
        <f>SUM(Table39[[#This Row],[CNA Hours]], Table39[[#This Row],[NA in Training Hours]], Table39[[#This Row],[Med Aide/Tech Hours]])</f>
        <v>96.768000000000001</v>
      </c>
      <c r="AE336" s="3">
        <f>SUM(Table39[[#This Row],[CNA Hours Contract]], Table39[[#This Row],[NA in Training Hours Contract]], Table39[[#This Row],[Med Aide/Tech Hours Contract]])</f>
        <v>9.8555555555555561</v>
      </c>
      <c r="AF336" s="4">
        <f>Table39[[#This Row],[CNA/NA/Med Aide Contract Hours]]/Table39[[#This Row],[Total CNA, NA in Training, Med Aide/Tech Hours]]</f>
        <v>0.10184725896531452</v>
      </c>
      <c r="AG336" s="3">
        <v>95.542666666666662</v>
      </c>
      <c r="AH336" s="3">
        <v>9.8555555555555561</v>
      </c>
      <c r="AI336" s="4">
        <f>Table39[[#This Row],[CNA Hours Contract]]/Table39[[#This Row],[CNA Hours]]</f>
        <v>0.10315344860469552</v>
      </c>
      <c r="AJ336" s="3">
        <v>0</v>
      </c>
      <c r="AK336" s="3">
        <v>0</v>
      </c>
      <c r="AL336" s="4">
        <v>0</v>
      </c>
      <c r="AM336" s="3">
        <v>1.2253333333333334</v>
      </c>
      <c r="AN336" s="3">
        <v>0</v>
      </c>
      <c r="AO336" s="4">
        <f>Table39[[#This Row],[Med Aide/Tech Hours Contract]]/Table39[[#This Row],[Med Aide/Tech Hours]]</f>
        <v>0</v>
      </c>
      <c r="AP336" s="1" t="s">
        <v>334</v>
      </c>
      <c r="AQ336" s="1">
        <v>5</v>
      </c>
    </row>
    <row r="337" spans="1:43" x14ac:dyDescent="0.2">
      <c r="A337" s="1" t="s">
        <v>352</v>
      </c>
      <c r="B337" s="1" t="s">
        <v>687</v>
      </c>
      <c r="C337" s="1" t="s">
        <v>721</v>
      </c>
      <c r="D337" s="1" t="s">
        <v>975</v>
      </c>
      <c r="E337" s="3">
        <v>35.788888888888891</v>
      </c>
      <c r="F337" s="3">
        <f t="shared" si="17"/>
        <v>199.45811111111112</v>
      </c>
      <c r="G337" s="3">
        <f>SUM(Table39[[#This Row],[RN Hours Contract (W/ Admin, DON)]], Table39[[#This Row],[LPN Contract Hours (w/ Admin)]], Table39[[#This Row],[CNA/NA/Med Aide Contract Hours]])</f>
        <v>0</v>
      </c>
      <c r="H337" s="4">
        <f>Table39[[#This Row],[Total Contract Hours]]/Table39[[#This Row],[Total Hours Nurse Staffing]]</f>
        <v>0</v>
      </c>
      <c r="I337" s="3">
        <f>SUM(Table39[[#This Row],[RN Hours]], Table39[[#This Row],[RN Admin Hours]], Table39[[#This Row],[RN DON Hours]])</f>
        <v>42.575000000000003</v>
      </c>
      <c r="J337" s="3">
        <f t="shared" ref="J337:J353" si="18">SUM(M337,P337,S337)</f>
        <v>0</v>
      </c>
      <c r="K337" s="4">
        <f>Table39[[#This Row],[RN Hours Contract (W/ Admin, DON)]]/Table39[[#This Row],[RN Hours (w/ Admin, DON)]]</f>
        <v>0</v>
      </c>
      <c r="L337" s="3">
        <v>27.447222222222223</v>
      </c>
      <c r="M337" s="3">
        <v>0</v>
      </c>
      <c r="N337" s="4">
        <f>Table39[[#This Row],[RN Hours Contract]]/Table39[[#This Row],[RN Hours]]</f>
        <v>0</v>
      </c>
      <c r="O337" s="3">
        <v>9.6166666666666671</v>
      </c>
      <c r="P337" s="3">
        <v>0</v>
      </c>
      <c r="Q337" s="4">
        <f>Table39[[#This Row],[RN Admin Hours Contract]]/Table39[[#This Row],[RN Admin Hours]]</f>
        <v>0</v>
      </c>
      <c r="R337" s="3">
        <v>5.5111111111111111</v>
      </c>
      <c r="S337" s="3">
        <v>0</v>
      </c>
      <c r="T337" s="4">
        <f>Table39[[#This Row],[RN DON Hours Contract]]/Table39[[#This Row],[RN DON Hours]]</f>
        <v>0</v>
      </c>
      <c r="U337" s="3">
        <f>SUM(Table39[[#This Row],[LPN Hours]], Table39[[#This Row],[LPN Admin Hours]])</f>
        <v>38.076777777777778</v>
      </c>
      <c r="V337" s="3">
        <f>Table39[[#This Row],[LPN Hours Contract]]+Table39[[#This Row],[LPN Admin Hours Contract]]</f>
        <v>0</v>
      </c>
      <c r="W337" s="4">
        <f t="shared" ref="W337:W353" si="19">V337/U337</f>
        <v>0</v>
      </c>
      <c r="X337" s="3">
        <v>38.076777777777778</v>
      </c>
      <c r="Y337" s="3">
        <v>0</v>
      </c>
      <c r="Z337" s="4">
        <f>Table39[[#This Row],[LPN Hours Contract]]/Table39[[#This Row],[LPN Hours]]</f>
        <v>0</v>
      </c>
      <c r="AA337" s="3">
        <v>0</v>
      </c>
      <c r="AB337" s="3">
        <v>0</v>
      </c>
      <c r="AC337" s="4">
        <v>0</v>
      </c>
      <c r="AD337" s="3">
        <f>SUM(Table39[[#This Row],[CNA Hours]], Table39[[#This Row],[NA in Training Hours]], Table39[[#This Row],[Med Aide/Tech Hours]])</f>
        <v>118.80633333333333</v>
      </c>
      <c r="AE337" s="3">
        <f>SUM(Table39[[#This Row],[CNA Hours Contract]], Table39[[#This Row],[NA in Training Hours Contract]], Table39[[#This Row],[Med Aide/Tech Hours Contract]])</f>
        <v>0</v>
      </c>
      <c r="AF337" s="4">
        <f>Table39[[#This Row],[CNA/NA/Med Aide Contract Hours]]/Table39[[#This Row],[Total CNA, NA in Training, Med Aide/Tech Hours]]</f>
        <v>0</v>
      </c>
      <c r="AG337" s="3">
        <v>118.80633333333333</v>
      </c>
      <c r="AH337" s="3">
        <v>0</v>
      </c>
      <c r="AI337" s="4">
        <f>Table39[[#This Row],[CNA Hours Contract]]/Table39[[#This Row],[CNA Hours]]</f>
        <v>0</v>
      </c>
      <c r="AJ337" s="3">
        <v>0</v>
      </c>
      <c r="AK337" s="3">
        <v>0</v>
      </c>
      <c r="AL337" s="4">
        <v>0</v>
      </c>
      <c r="AM337" s="3">
        <v>0</v>
      </c>
      <c r="AN337" s="3">
        <v>0</v>
      </c>
      <c r="AO337" s="4">
        <v>0</v>
      </c>
      <c r="AP337" s="1" t="s">
        <v>335</v>
      </c>
      <c r="AQ337" s="1">
        <v>5</v>
      </c>
    </row>
    <row r="338" spans="1:43" x14ac:dyDescent="0.2">
      <c r="A338" s="1" t="s">
        <v>352</v>
      </c>
      <c r="B338" s="1" t="s">
        <v>688</v>
      </c>
      <c r="C338" s="1" t="s">
        <v>941</v>
      </c>
      <c r="D338" s="1" t="s">
        <v>955</v>
      </c>
      <c r="E338" s="3">
        <v>58.255555555555553</v>
      </c>
      <c r="F338" s="3">
        <f t="shared" si="17"/>
        <v>290</v>
      </c>
      <c r="G338" s="3">
        <f>SUM(Table39[[#This Row],[RN Hours Contract (W/ Admin, DON)]], Table39[[#This Row],[LPN Contract Hours (w/ Admin)]], Table39[[#This Row],[CNA/NA/Med Aide Contract Hours]])</f>
        <v>0</v>
      </c>
      <c r="H338" s="4">
        <f>Table39[[#This Row],[Total Contract Hours]]/Table39[[#This Row],[Total Hours Nurse Staffing]]</f>
        <v>0</v>
      </c>
      <c r="I338" s="3">
        <f>SUM(Table39[[#This Row],[RN Hours]], Table39[[#This Row],[RN Admin Hours]], Table39[[#This Row],[RN DON Hours]])</f>
        <v>97.113888888888894</v>
      </c>
      <c r="J338" s="3">
        <f t="shared" si="18"/>
        <v>0</v>
      </c>
      <c r="K338" s="4">
        <f>Table39[[#This Row],[RN Hours Contract (W/ Admin, DON)]]/Table39[[#This Row],[RN Hours (w/ Admin, DON)]]</f>
        <v>0</v>
      </c>
      <c r="L338" s="3">
        <v>78.650000000000006</v>
      </c>
      <c r="M338" s="3">
        <v>0</v>
      </c>
      <c r="N338" s="4">
        <f>Table39[[#This Row],[RN Hours Contract]]/Table39[[#This Row],[RN Hours]]</f>
        <v>0</v>
      </c>
      <c r="O338" s="3">
        <v>14.552777777777777</v>
      </c>
      <c r="P338" s="3">
        <v>0</v>
      </c>
      <c r="Q338" s="4">
        <f>Table39[[#This Row],[RN Admin Hours Contract]]/Table39[[#This Row],[RN Admin Hours]]</f>
        <v>0</v>
      </c>
      <c r="R338" s="3">
        <v>3.911111111111111</v>
      </c>
      <c r="S338" s="3">
        <v>0</v>
      </c>
      <c r="T338" s="4">
        <f>Table39[[#This Row],[RN DON Hours Contract]]/Table39[[#This Row],[RN DON Hours]]</f>
        <v>0</v>
      </c>
      <c r="U338" s="3">
        <f>SUM(Table39[[#This Row],[LPN Hours]], Table39[[#This Row],[LPN Admin Hours]])</f>
        <v>21.752777777777776</v>
      </c>
      <c r="V338" s="3">
        <f>Table39[[#This Row],[LPN Hours Contract]]+Table39[[#This Row],[LPN Admin Hours Contract]]</f>
        <v>0</v>
      </c>
      <c r="W338" s="4">
        <f t="shared" si="19"/>
        <v>0</v>
      </c>
      <c r="X338" s="3">
        <v>21.752777777777776</v>
      </c>
      <c r="Y338" s="3">
        <v>0</v>
      </c>
      <c r="Z338" s="4">
        <f>Table39[[#This Row],[LPN Hours Contract]]/Table39[[#This Row],[LPN Hours]]</f>
        <v>0</v>
      </c>
      <c r="AA338" s="3">
        <v>0</v>
      </c>
      <c r="AB338" s="3">
        <v>0</v>
      </c>
      <c r="AC338" s="4">
        <v>0</v>
      </c>
      <c r="AD338" s="3">
        <f>SUM(Table39[[#This Row],[CNA Hours]], Table39[[#This Row],[NA in Training Hours]], Table39[[#This Row],[Med Aide/Tech Hours]])</f>
        <v>171.13333333333333</v>
      </c>
      <c r="AE338" s="3">
        <f>SUM(Table39[[#This Row],[CNA Hours Contract]], Table39[[#This Row],[NA in Training Hours Contract]], Table39[[#This Row],[Med Aide/Tech Hours Contract]])</f>
        <v>0</v>
      </c>
      <c r="AF338" s="4">
        <f>Table39[[#This Row],[CNA/NA/Med Aide Contract Hours]]/Table39[[#This Row],[Total CNA, NA in Training, Med Aide/Tech Hours]]</f>
        <v>0</v>
      </c>
      <c r="AG338" s="3">
        <v>162.45833333333334</v>
      </c>
      <c r="AH338" s="3">
        <v>0</v>
      </c>
      <c r="AI338" s="4">
        <f>Table39[[#This Row],[CNA Hours Contract]]/Table39[[#This Row],[CNA Hours]]</f>
        <v>0</v>
      </c>
      <c r="AJ338" s="3">
        <v>3.286111111111111</v>
      </c>
      <c r="AK338" s="3">
        <v>0</v>
      </c>
      <c r="AL338" s="4">
        <f>Table39[[#This Row],[NA in Training Hours Contract]]/Table39[[#This Row],[NA in Training Hours]]</f>
        <v>0</v>
      </c>
      <c r="AM338" s="3">
        <v>5.3888888888888893</v>
      </c>
      <c r="AN338" s="3">
        <v>0</v>
      </c>
      <c r="AO338" s="4">
        <f>Table39[[#This Row],[Med Aide/Tech Hours Contract]]/Table39[[#This Row],[Med Aide/Tech Hours]]</f>
        <v>0</v>
      </c>
      <c r="AP338" s="1" t="s">
        <v>336</v>
      </c>
      <c r="AQ338" s="1">
        <v>5</v>
      </c>
    </row>
    <row r="339" spans="1:43" x14ac:dyDescent="0.2">
      <c r="A339" s="1" t="s">
        <v>352</v>
      </c>
      <c r="B339" s="1" t="s">
        <v>689</v>
      </c>
      <c r="C339" s="1" t="s">
        <v>942</v>
      </c>
      <c r="D339" s="1" t="s">
        <v>975</v>
      </c>
      <c r="E339" s="3">
        <v>85.766666666666666</v>
      </c>
      <c r="F339" s="3">
        <f t="shared" si="17"/>
        <v>295.18077777777779</v>
      </c>
      <c r="G339" s="3">
        <f>SUM(Table39[[#This Row],[RN Hours Contract (W/ Admin, DON)]], Table39[[#This Row],[LPN Contract Hours (w/ Admin)]], Table39[[#This Row],[CNA/NA/Med Aide Contract Hours]])</f>
        <v>83.622555555555564</v>
      </c>
      <c r="H339" s="4">
        <f>Table39[[#This Row],[Total Contract Hours]]/Table39[[#This Row],[Total Hours Nurse Staffing]]</f>
        <v>0.28329268655328732</v>
      </c>
      <c r="I339" s="3">
        <f>SUM(Table39[[#This Row],[RN Hours]], Table39[[#This Row],[RN Admin Hours]], Table39[[#This Row],[RN DON Hours]])</f>
        <v>85.373888888888899</v>
      </c>
      <c r="J339" s="3">
        <f t="shared" si="18"/>
        <v>24.869666666666667</v>
      </c>
      <c r="K339" s="4">
        <f>Table39[[#This Row],[RN Hours Contract (W/ Admin, DON)]]/Table39[[#This Row],[RN Hours (w/ Admin, DON)]]</f>
        <v>0.29130296148314927</v>
      </c>
      <c r="L339" s="3">
        <v>59.443777777777775</v>
      </c>
      <c r="M339" s="3">
        <v>24.869666666666667</v>
      </c>
      <c r="N339" s="4">
        <f>Table39[[#This Row],[RN Hours Contract]]/Table39[[#This Row],[RN Hours]]</f>
        <v>0.41837291633177198</v>
      </c>
      <c r="O339" s="3">
        <v>15.70788888888889</v>
      </c>
      <c r="P339" s="3">
        <v>0</v>
      </c>
      <c r="Q339" s="4">
        <f>Table39[[#This Row],[RN Admin Hours Contract]]/Table39[[#This Row],[RN Admin Hours]]</f>
        <v>0</v>
      </c>
      <c r="R339" s="3">
        <v>10.222222222222221</v>
      </c>
      <c r="S339" s="3">
        <v>0</v>
      </c>
      <c r="T339" s="4">
        <f>Table39[[#This Row],[RN DON Hours Contract]]/Table39[[#This Row],[RN DON Hours]]</f>
        <v>0</v>
      </c>
      <c r="U339" s="3">
        <f>SUM(Table39[[#This Row],[LPN Hours]], Table39[[#This Row],[LPN Admin Hours]])</f>
        <v>59.731333333333332</v>
      </c>
      <c r="V339" s="3">
        <f>Table39[[#This Row],[LPN Hours Contract]]+Table39[[#This Row],[LPN Admin Hours Contract]]</f>
        <v>8.5171111111111095</v>
      </c>
      <c r="W339" s="4">
        <f t="shared" si="19"/>
        <v>0.14259033970631455</v>
      </c>
      <c r="X339" s="3">
        <v>52.175777777777775</v>
      </c>
      <c r="Y339" s="3">
        <v>8.5171111111111095</v>
      </c>
      <c r="Z339" s="4">
        <f>Table39[[#This Row],[LPN Hours Contract]]/Table39[[#This Row],[LPN Hours]]</f>
        <v>0.16323879535416602</v>
      </c>
      <c r="AA339" s="3">
        <v>7.5555555555555554</v>
      </c>
      <c r="AB339" s="3">
        <v>0</v>
      </c>
      <c r="AC339" s="4">
        <f>Table39[[#This Row],[LPN Admin Hours Contract]]/Table39[[#This Row],[LPN Admin Hours]]</f>
        <v>0</v>
      </c>
      <c r="AD339" s="3">
        <f>SUM(Table39[[#This Row],[CNA Hours]], Table39[[#This Row],[NA in Training Hours]], Table39[[#This Row],[Med Aide/Tech Hours]])</f>
        <v>150.07555555555555</v>
      </c>
      <c r="AE339" s="3">
        <f>SUM(Table39[[#This Row],[CNA Hours Contract]], Table39[[#This Row],[NA in Training Hours Contract]], Table39[[#This Row],[Med Aide/Tech Hours Contract]])</f>
        <v>50.235777777777784</v>
      </c>
      <c r="AF339" s="4">
        <f>Table39[[#This Row],[CNA/NA/Med Aide Contract Hours]]/Table39[[#This Row],[Total CNA, NA in Training, Med Aide/Tech Hours]]</f>
        <v>0.334736577131519</v>
      </c>
      <c r="AG339" s="3">
        <v>136.62311111111111</v>
      </c>
      <c r="AH339" s="3">
        <v>50.235777777777784</v>
      </c>
      <c r="AI339" s="4">
        <f>Table39[[#This Row],[CNA Hours Contract]]/Table39[[#This Row],[CNA Hours]]</f>
        <v>0.36769604621960822</v>
      </c>
      <c r="AJ339" s="3">
        <v>0</v>
      </c>
      <c r="AK339" s="3">
        <v>0</v>
      </c>
      <c r="AL339" s="4">
        <v>0</v>
      </c>
      <c r="AM339" s="3">
        <v>13.452444444444449</v>
      </c>
      <c r="AN339" s="3">
        <v>0</v>
      </c>
      <c r="AO339" s="4">
        <f>Table39[[#This Row],[Med Aide/Tech Hours Contract]]/Table39[[#This Row],[Med Aide/Tech Hours]]</f>
        <v>0</v>
      </c>
      <c r="AP339" s="1" t="s">
        <v>337</v>
      </c>
      <c r="AQ339" s="1">
        <v>5</v>
      </c>
    </row>
    <row r="340" spans="1:43" x14ac:dyDescent="0.2">
      <c r="A340" s="1" t="s">
        <v>352</v>
      </c>
      <c r="B340" s="1" t="s">
        <v>690</v>
      </c>
      <c r="C340" s="1" t="s">
        <v>804</v>
      </c>
      <c r="D340" s="1" t="s">
        <v>975</v>
      </c>
      <c r="E340" s="3">
        <v>18.233333333333334</v>
      </c>
      <c r="F340" s="3">
        <f t="shared" si="17"/>
        <v>132.57222222222222</v>
      </c>
      <c r="G340" s="3">
        <f>SUM(Table39[[#This Row],[RN Hours Contract (W/ Admin, DON)]], Table39[[#This Row],[LPN Contract Hours (w/ Admin)]], Table39[[#This Row],[CNA/NA/Med Aide Contract Hours]])</f>
        <v>5.8</v>
      </c>
      <c r="H340" s="4">
        <f>Table39[[#This Row],[Total Contract Hours]]/Table39[[#This Row],[Total Hours Nurse Staffing]]</f>
        <v>4.3749738088253783E-2</v>
      </c>
      <c r="I340" s="3">
        <f>SUM(Table39[[#This Row],[RN Hours]], Table39[[#This Row],[RN Admin Hours]], Table39[[#This Row],[RN DON Hours]])</f>
        <v>77.99444444444444</v>
      </c>
      <c r="J340" s="3">
        <f t="shared" si="18"/>
        <v>0</v>
      </c>
      <c r="K340" s="4">
        <f>Table39[[#This Row],[RN Hours Contract (W/ Admin, DON)]]/Table39[[#This Row],[RN Hours (w/ Admin, DON)]]</f>
        <v>0</v>
      </c>
      <c r="L340" s="3">
        <v>64.513888888888886</v>
      </c>
      <c r="M340" s="3">
        <v>0</v>
      </c>
      <c r="N340" s="4">
        <f>Table39[[#This Row],[RN Hours Contract]]/Table39[[#This Row],[RN Hours]]</f>
        <v>0</v>
      </c>
      <c r="O340" s="3">
        <v>7.9694444444444441</v>
      </c>
      <c r="P340" s="3">
        <v>0</v>
      </c>
      <c r="Q340" s="4">
        <f>Table39[[#This Row],[RN Admin Hours Contract]]/Table39[[#This Row],[RN Admin Hours]]</f>
        <v>0</v>
      </c>
      <c r="R340" s="3">
        <v>5.5111111111111111</v>
      </c>
      <c r="S340" s="3">
        <v>0</v>
      </c>
      <c r="T340" s="4">
        <f>Table39[[#This Row],[RN DON Hours Contract]]/Table39[[#This Row],[RN DON Hours]]</f>
        <v>0</v>
      </c>
      <c r="U340" s="3">
        <f>SUM(Table39[[#This Row],[LPN Hours]], Table39[[#This Row],[LPN Admin Hours]])</f>
        <v>3.7333333333333334</v>
      </c>
      <c r="V340" s="3">
        <f>Table39[[#This Row],[LPN Hours Contract]]+Table39[[#This Row],[LPN Admin Hours Contract]]</f>
        <v>0</v>
      </c>
      <c r="W340" s="4">
        <f t="shared" si="19"/>
        <v>0</v>
      </c>
      <c r="X340" s="3">
        <v>3.7333333333333334</v>
      </c>
      <c r="Y340" s="3">
        <v>0</v>
      </c>
      <c r="Z340" s="4">
        <f>Table39[[#This Row],[LPN Hours Contract]]/Table39[[#This Row],[LPN Hours]]</f>
        <v>0</v>
      </c>
      <c r="AA340" s="3">
        <v>0</v>
      </c>
      <c r="AB340" s="3">
        <v>0</v>
      </c>
      <c r="AC340" s="4">
        <v>0</v>
      </c>
      <c r="AD340" s="3">
        <f>SUM(Table39[[#This Row],[CNA Hours]], Table39[[#This Row],[NA in Training Hours]], Table39[[#This Row],[Med Aide/Tech Hours]])</f>
        <v>50.844444444444441</v>
      </c>
      <c r="AE340" s="3">
        <f>SUM(Table39[[#This Row],[CNA Hours Contract]], Table39[[#This Row],[NA in Training Hours Contract]], Table39[[#This Row],[Med Aide/Tech Hours Contract]])</f>
        <v>5.8</v>
      </c>
      <c r="AF340" s="4">
        <f>Table39[[#This Row],[CNA/NA/Med Aide Contract Hours]]/Table39[[#This Row],[Total CNA, NA in Training, Med Aide/Tech Hours]]</f>
        <v>0.11407342657342658</v>
      </c>
      <c r="AG340" s="3">
        <v>50.844444444444441</v>
      </c>
      <c r="AH340" s="3">
        <v>5.8</v>
      </c>
      <c r="AI340" s="4">
        <f>Table39[[#This Row],[CNA Hours Contract]]/Table39[[#This Row],[CNA Hours]]</f>
        <v>0.11407342657342658</v>
      </c>
      <c r="AJ340" s="3">
        <v>0</v>
      </c>
      <c r="AK340" s="3">
        <v>0</v>
      </c>
      <c r="AL340" s="4">
        <v>0</v>
      </c>
      <c r="AM340" s="3">
        <v>0</v>
      </c>
      <c r="AN340" s="3">
        <v>0</v>
      </c>
      <c r="AO340" s="4">
        <v>0</v>
      </c>
      <c r="AP340" s="1" t="s">
        <v>338</v>
      </c>
      <c r="AQ340" s="1">
        <v>5</v>
      </c>
    </row>
    <row r="341" spans="1:43" x14ac:dyDescent="0.2">
      <c r="A341" s="1" t="s">
        <v>352</v>
      </c>
      <c r="B341" s="1" t="s">
        <v>691</v>
      </c>
      <c r="C341" s="1" t="s">
        <v>707</v>
      </c>
      <c r="D341" s="1" t="s">
        <v>1025</v>
      </c>
      <c r="E341" s="3">
        <v>70.811111111111117</v>
      </c>
      <c r="F341" s="3">
        <f t="shared" si="17"/>
        <v>344.58888888888885</v>
      </c>
      <c r="G341" s="3">
        <f>SUM(Table39[[#This Row],[RN Hours Contract (W/ Admin, DON)]], Table39[[#This Row],[LPN Contract Hours (w/ Admin)]], Table39[[#This Row],[CNA/NA/Med Aide Contract Hours]])</f>
        <v>0</v>
      </c>
      <c r="H341" s="4">
        <f>Table39[[#This Row],[Total Contract Hours]]/Table39[[#This Row],[Total Hours Nurse Staffing]]</f>
        <v>0</v>
      </c>
      <c r="I341" s="3">
        <f>SUM(Table39[[#This Row],[RN Hours]], Table39[[#This Row],[RN Admin Hours]], Table39[[#This Row],[RN DON Hours]])</f>
        <v>84.161111111111097</v>
      </c>
      <c r="J341" s="3">
        <f t="shared" si="18"/>
        <v>0</v>
      </c>
      <c r="K341" s="4">
        <f>Table39[[#This Row],[RN Hours Contract (W/ Admin, DON)]]/Table39[[#This Row],[RN Hours (w/ Admin, DON)]]</f>
        <v>0</v>
      </c>
      <c r="L341" s="3">
        <v>74.027777777777771</v>
      </c>
      <c r="M341" s="3">
        <v>0</v>
      </c>
      <c r="N341" s="4">
        <f>Table39[[#This Row],[RN Hours Contract]]/Table39[[#This Row],[RN Hours]]</f>
        <v>0</v>
      </c>
      <c r="O341" s="3">
        <v>5.2444444444444445</v>
      </c>
      <c r="P341" s="3">
        <v>0</v>
      </c>
      <c r="Q341" s="4">
        <f>Table39[[#This Row],[RN Admin Hours Contract]]/Table39[[#This Row],[RN Admin Hours]]</f>
        <v>0</v>
      </c>
      <c r="R341" s="3">
        <v>4.8888888888888893</v>
      </c>
      <c r="S341" s="3">
        <v>0</v>
      </c>
      <c r="T341" s="4">
        <f>Table39[[#This Row],[RN DON Hours Contract]]/Table39[[#This Row],[RN DON Hours]]</f>
        <v>0</v>
      </c>
      <c r="U341" s="3">
        <f>SUM(Table39[[#This Row],[LPN Hours]], Table39[[#This Row],[LPN Admin Hours]])</f>
        <v>47.852777777777774</v>
      </c>
      <c r="V341" s="3">
        <f>Table39[[#This Row],[LPN Hours Contract]]+Table39[[#This Row],[LPN Admin Hours Contract]]</f>
        <v>0</v>
      </c>
      <c r="W341" s="4">
        <f t="shared" si="19"/>
        <v>0</v>
      </c>
      <c r="X341" s="3">
        <v>47.852777777777774</v>
      </c>
      <c r="Y341" s="3">
        <v>0</v>
      </c>
      <c r="Z341" s="4">
        <f>Table39[[#This Row],[LPN Hours Contract]]/Table39[[#This Row],[LPN Hours]]</f>
        <v>0</v>
      </c>
      <c r="AA341" s="3">
        <v>0</v>
      </c>
      <c r="AB341" s="3">
        <v>0</v>
      </c>
      <c r="AC341" s="4">
        <v>0</v>
      </c>
      <c r="AD341" s="3">
        <f>SUM(Table39[[#This Row],[CNA Hours]], Table39[[#This Row],[NA in Training Hours]], Table39[[#This Row],[Med Aide/Tech Hours]])</f>
        <v>212.57499999999999</v>
      </c>
      <c r="AE341" s="3">
        <f>SUM(Table39[[#This Row],[CNA Hours Contract]], Table39[[#This Row],[NA in Training Hours Contract]], Table39[[#This Row],[Med Aide/Tech Hours Contract]])</f>
        <v>0</v>
      </c>
      <c r="AF341" s="4">
        <f>Table39[[#This Row],[CNA/NA/Med Aide Contract Hours]]/Table39[[#This Row],[Total CNA, NA in Training, Med Aide/Tech Hours]]</f>
        <v>0</v>
      </c>
      <c r="AG341" s="3">
        <v>212.57499999999999</v>
      </c>
      <c r="AH341" s="3">
        <v>0</v>
      </c>
      <c r="AI341" s="4">
        <f>Table39[[#This Row],[CNA Hours Contract]]/Table39[[#This Row],[CNA Hours]]</f>
        <v>0</v>
      </c>
      <c r="AJ341" s="3">
        <v>0</v>
      </c>
      <c r="AK341" s="3">
        <v>0</v>
      </c>
      <c r="AL341" s="4">
        <v>0</v>
      </c>
      <c r="AM341" s="3">
        <v>0</v>
      </c>
      <c r="AN341" s="3">
        <v>0</v>
      </c>
      <c r="AO341" s="4">
        <v>0</v>
      </c>
      <c r="AP341" s="1" t="s">
        <v>339</v>
      </c>
      <c r="AQ341" s="1">
        <v>5</v>
      </c>
    </row>
    <row r="342" spans="1:43" x14ac:dyDescent="0.2">
      <c r="A342" s="1" t="s">
        <v>352</v>
      </c>
      <c r="B342" s="1" t="s">
        <v>692</v>
      </c>
      <c r="C342" s="1" t="s">
        <v>784</v>
      </c>
      <c r="D342" s="1" t="s">
        <v>947</v>
      </c>
      <c r="E342" s="3">
        <v>48.944444444444443</v>
      </c>
      <c r="F342" s="3">
        <f t="shared" si="17"/>
        <v>261.58333333333337</v>
      </c>
      <c r="G342" s="3">
        <f>SUM(Table39[[#This Row],[RN Hours Contract (W/ Admin, DON)]], Table39[[#This Row],[LPN Contract Hours (w/ Admin)]], Table39[[#This Row],[CNA/NA/Med Aide Contract Hours]])</f>
        <v>1.2777777777777777</v>
      </c>
      <c r="H342" s="4">
        <f>Table39[[#This Row],[Total Contract Hours]]/Table39[[#This Row],[Total Hours Nurse Staffing]]</f>
        <v>4.8847828395455015E-3</v>
      </c>
      <c r="I342" s="3">
        <f>SUM(Table39[[#This Row],[RN Hours]], Table39[[#This Row],[RN Admin Hours]], Table39[[#This Row],[RN DON Hours]])</f>
        <v>75.36666666666666</v>
      </c>
      <c r="J342" s="3">
        <f t="shared" si="18"/>
        <v>1.2777777777777777</v>
      </c>
      <c r="K342" s="4">
        <f>Table39[[#This Row],[RN Hours Contract (W/ Admin, DON)]]/Table39[[#This Row],[RN Hours (w/ Admin, DON)]]</f>
        <v>1.6954150081085067E-2</v>
      </c>
      <c r="L342" s="3">
        <v>50.227777777777774</v>
      </c>
      <c r="M342" s="3">
        <v>0</v>
      </c>
      <c r="N342" s="4">
        <f>Table39[[#This Row],[RN Hours Contract]]/Table39[[#This Row],[RN Hours]]</f>
        <v>0</v>
      </c>
      <c r="O342" s="3">
        <v>20.072222222222223</v>
      </c>
      <c r="P342" s="3">
        <v>1.2777777777777777</v>
      </c>
      <c r="Q342" s="4">
        <f>Table39[[#This Row],[RN Admin Hours Contract]]/Table39[[#This Row],[RN Admin Hours]]</f>
        <v>6.3659009133683914E-2</v>
      </c>
      <c r="R342" s="3">
        <v>5.0666666666666664</v>
      </c>
      <c r="S342" s="3">
        <v>0</v>
      </c>
      <c r="T342" s="4">
        <f>Table39[[#This Row],[RN DON Hours Contract]]/Table39[[#This Row],[RN DON Hours]]</f>
        <v>0</v>
      </c>
      <c r="U342" s="3">
        <f>SUM(Table39[[#This Row],[LPN Hours]], Table39[[#This Row],[LPN Admin Hours]])</f>
        <v>45.922222222222224</v>
      </c>
      <c r="V342" s="3">
        <f>Table39[[#This Row],[LPN Hours Contract]]+Table39[[#This Row],[LPN Admin Hours Contract]]</f>
        <v>0</v>
      </c>
      <c r="W342" s="4">
        <f t="shared" si="19"/>
        <v>0</v>
      </c>
      <c r="X342" s="3">
        <v>45.922222222222224</v>
      </c>
      <c r="Y342" s="3">
        <v>0</v>
      </c>
      <c r="Z342" s="4">
        <f>Table39[[#This Row],[LPN Hours Contract]]/Table39[[#This Row],[LPN Hours]]</f>
        <v>0</v>
      </c>
      <c r="AA342" s="3">
        <v>0</v>
      </c>
      <c r="AB342" s="3">
        <v>0</v>
      </c>
      <c r="AC342" s="4">
        <v>0</v>
      </c>
      <c r="AD342" s="3">
        <f>SUM(Table39[[#This Row],[CNA Hours]], Table39[[#This Row],[NA in Training Hours]], Table39[[#This Row],[Med Aide/Tech Hours]])</f>
        <v>140.29444444444445</v>
      </c>
      <c r="AE342" s="3">
        <f>SUM(Table39[[#This Row],[CNA Hours Contract]], Table39[[#This Row],[NA in Training Hours Contract]], Table39[[#This Row],[Med Aide/Tech Hours Contract]])</f>
        <v>0</v>
      </c>
      <c r="AF342" s="4">
        <f>Table39[[#This Row],[CNA/NA/Med Aide Contract Hours]]/Table39[[#This Row],[Total CNA, NA in Training, Med Aide/Tech Hours]]</f>
        <v>0</v>
      </c>
      <c r="AG342" s="3">
        <v>126.35833333333333</v>
      </c>
      <c r="AH342" s="3">
        <v>0</v>
      </c>
      <c r="AI342" s="4">
        <f>Table39[[#This Row],[CNA Hours Contract]]/Table39[[#This Row],[CNA Hours]]</f>
        <v>0</v>
      </c>
      <c r="AJ342" s="3">
        <v>0</v>
      </c>
      <c r="AK342" s="3">
        <v>0</v>
      </c>
      <c r="AL342" s="4">
        <v>0</v>
      </c>
      <c r="AM342" s="3">
        <v>13.936111111111112</v>
      </c>
      <c r="AN342" s="3">
        <v>0</v>
      </c>
      <c r="AO342" s="4">
        <f>Table39[[#This Row],[Med Aide/Tech Hours Contract]]/Table39[[#This Row],[Med Aide/Tech Hours]]</f>
        <v>0</v>
      </c>
      <c r="AP342" s="1" t="s">
        <v>340</v>
      </c>
      <c r="AQ342" s="1">
        <v>5</v>
      </c>
    </row>
    <row r="343" spans="1:43" x14ac:dyDescent="0.2">
      <c r="A343" s="1" t="s">
        <v>352</v>
      </c>
      <c r="B343" s="1" t="s">
        <v>492</v>
      </c>
      <c r="C343" s="1" t="s">
        <v>824</v>
      </c>
      <c r="D343" s="1" t="s">
        <v>993</v>
      </c>
      <c r="E343" s="3">
        <v>16.399999999999999</v>
      </c>
      <c r="F343" s="3">
        <f t="shared" si="17"/>
        <v>107.39722222222221</v>
      </c>
      <c r="G343" s="3">
        <f>SUM(Table39[[#This Row],[RN Hours Contract (W/ Admin, DON)]], Table39[[#This Row],[LPN Contract Hours (w/ Admin)]], Table39[[#This Row],[CNA/NA/Med Aide Contract Hours]])</f>
        <v>4.9888888888888889</v>
      </c>
      <c r="H343" s="4">
        <f>Table39[[#This Row],[Total Contract Hours]]/Table39[[#This Row],[Total Hours Nurse Staffing]]</f>
        <v>4.6452680857667544E-2</v>
      </c>
      <c r="I343" s="3">
        <f>SUM(Table39[[#This Row],[RN Hours]], Table39[[#This Row],[RN Admin Hours]], Table39[[#This Row],[RN DON Hours]])</f>
        <v>75.424999999999997</v>
      </c>
      <c r="J343" s="3">
        <f t="shared" si="18"/>
        <v>4.9888888888888889</v>
      </c>
      <c r="K343" s="4">
        <f>Table39[[#This Row],[RN Hours Contract (W/ Admin, DON)]]/Table39[[#This Row],[RN Hours (w/ Admin, DON)]]</f>
        <v>6.6143704194748285E-2</v>
      </c>
      <c r="L343" s="3">
        <v>64.902777777777771</v>
      </c>
      <c r="M343" s="3">
        <v>0</v>
      </c>
      <c r="N343" s="4">
        <f>Table39[[#This Row],[RN Hours Contract]]/Table39[[#This Row],[RN Hours]]</f>
        <v>0</v>
      </c>
      <c r="O343" s="3">
        <v>5.9888888888888889</v>
      </c>
      <c r="P343" s="3">
        <v>4.9888888888888889</v>
      </c>
      <c r="Q343" s="4">
        <f>Table39[[#This Row],[RN Admin Hours Contract]]/Table39[[#This Row],[RN Admin Hours]]</f>
        <v>0.83302411873840443</v>
      </c>
      <c r="R343" s="3">
        <v>4.5333333333333332</v>
      </c>
      <c r="S343" s="3">
        <v>0</v>
      </c>
      <c r="T343" s="4">
        <f>Table39[[#This Row],[RN DON Hours Contract]]/Table39[[#This Row],[RN DON Hours]]</f>
        <v>0</v>
      </c>
      <c r="U343" s="3">
        <f>SUM(Table39[[#This Row],[LPN Hours]], Table39[[#This Row],[LPN Admin Hours]])</f>
        <v>3.2777777777777777</v>
      </c>
      <c r="V343" s="3">
        <f>Table39[[#This Row],[LPN Hours Contract]]+Table39[[#This Row],[LPN Admin Hours Contract]]</f>
        <v>0</v>
      </c>
      <c r="W343" s="4">
        <f t="shared" si="19"/>
        <v>0</v>
      </c>
      <c r="X343" s="3">
        <v>3.2777777777777777</v>
      </c>
      <c r="Y343" s="3">
        <v>0</v>
      </c>
      <c r="Z343" s="4">
        <f>Table39[[#This Row],[LPN Hours Contract]]/Table39[[#This Row],[LPN Hours]]</f>
        <v>0</v>
      </c>
      <c r="AA343" s="3">
        <v>0</v>
      </c>
      <c r="AB343" s="3">
        <v>0</v>
      </c>
      <c r="AC343" s="4">
        <v>0</v>
      </c>
      <c r="AD343" s="3">
        <f>SUM(Table39[[#This Row],[CNA Hours]], Table39[[#This Row],[NA in Training Hours]], Table39[[#This Row],[Med Aide/Tech Hours]])</f>
        <v>28.694444444444443</v>
      </c>
      <c r="AE343" s="3">
        <f>SUM(Table39[[#This Row],[CNA Hours Contract]], Table39[[#This Row],[NA in Training Hours Contract]], Table39[[#This Row],[Med Aide/Tech Hours Contract]])</f>
        <v>0</v>
      </c>
      <c r="AF343" s="4">
        <f>Table39[[#This Row],[CNA/NA/Med Aide Contract Hours]]/Table39[[#This Row],[Total CNA, NA in Training, Med Aide/Tech Hours]]</f>
        <v>0</v>
      </c>
      <c r="AG343" s="3">
        <v>28.633333333333333</v>
      </c>
      <c r="AH343" s="3">
        <v>0</v>
      </c>
      <c r="AI343" s="4">
        <f>Table39[[#This Row],[CNA Hours Contract]]/Table39[[#This Row],[CNA Hours]]</f>
        <v>0</v>
      </c>
      <c r="AJ343" s="3">
        <v>0</v>
      </c>
      <c r="AK343" s="3">
        <v>0</v>
      </c>
      <c r="AL343" s="4">
        <v>0</v>
      </c>
      <c r="AM343" s="3">
        <v>6.1111111111111109E-2</v>
      </c>
      <c r="AN343" s="3">
        <v>0</v>
      </c>
      <c r="AO343" s="4">
        <f>Table39[[#This Row],[Med Aide/Tech Hours Contract]]/Table39[[#This Row],[Med Aide/Tech Hours]]</f>
        <v>0</v>
      </c>
      <c r="AP343" s="1" t="s">
        <v>341</v>
      </c>
      <c r="AQ343" s="1">
        <v>5</v>
      </c>
    </row>
    <row r="344" spans="1:43" x14ac:dyDescent="0.2">
      <c r="A344" s="1" t="s">
        <v>352</v>
      </c>
      <c r="B344" s="1" t="s">
        <v>693</v>
      </c>
      <c r="C344" s="1" t="s">
        <v>943</v>
      </c>
      <c r="D344" s="1" t="s">
        <v>975</v>
      </c>
      <c r="E344" s="3">
        <v>60.344444444444441</v>
      </c>
      <c r="F344" s="3">
        <f t="shared" si="17"/>
        <v>354.68166666666667</v>
      </c>
      <c r="G344" s="3">
        <f>SUM(Table39[[#This Row],[RN Hours Contract (W/ Admin, DON)]], Table39[[#This Row],[LPN Contract Hours (w/ Admin)]], Table39[[#This Row],[CNA/NA/Med Aide Contract Hours]])</f>
        <v>0</v>
      </c>
      <c r="H344" s="4">
        <f>Table39[[#This Row],[Total Contract Hours]]/Table39[[#This Row],[Total Hours Nurse Staffing]]</f>
        <v>0</v>
      </c>
      <c r="I344" s="3">
        <f>SUM(Table39[[#This Row],[RN Hours]], Table39[[#This Row],[RN Admin Hours]], Table39[[#This Row],[RN DON Hours]])</f>
        <v>160.90411111111112</v>
      </c>
      <c r="J344" s="3">
        <f t="shared" si="18"/>
        <v>0</v>
      </c>
      <c r="K344" s="4">
        <f>Table39[[#This Row],[RN Hours Contract (W/ Admin, DON)]]/Table39[[#This Row],[RN Hours (w/ Admin, DON)]]</f>
        <v>0</v>
      </c>
      <c r="L344" s="3">
        <v>116.56577777777778</v>
      </c>
      <c r="M344" s="3">
        <v>0</v>
      </c>
      <c r="N344" s="4">
        <f>Table39[[#This Row],[RN Hours Contract]]/Table39[[#This Row],[RN Hours]]</f>
        <v>0</v>
      </c>
      <c r="O344" s="3">
        <v>38.73833333333333</v>
      </c>
      <c r="P344" s="3">
        <v>0</v>
      </c>
      <c r="Q344" s="4">
        <f>Table39[[#This Row],[RN Admin Hours Contract]]/Table39[[#This Row],[RN Admin Hours]]</f>
        <v>0</v>
      </c>
      <c r="R344" s="3">
        <v>5.6</v>
      </c>
      <c r="S344" s="3">
        <v>0</v>
      </c>
      <c r="T344" s="4">
        <f>Table39[[#This Row],[RN DON Hours Contract]]/Table39[[#This Row],[RN DON Hours]]</f>
        <v>0</v>
      </c>
      <c r="U344" s="3">
        <f>SUM(Table39[[#This Row],[LPN Hours]], Table39[[#This Row],[LPN Admin Hours]])</f>
        <v>17.875</v>
      </c>
      <c r="V344" s="3">
        <f>Table39[[#This Row],[LPN Hours Contract]]+Table39[[#This Row],[LPN Admin Hours Contract]]</f>
        <v>0</v>
      </c>
      <c r="W344" s="4">
        <f t="shared" si="19"/>
        <v>0</v>
      </c>
      <c r="X344" s="3">
        <v>10.738888888888889</v>
      </c>
      <c r="Y344" s="3">
        <v>0</v>
      </c>
      <c r="Z344" s="4">
        <f>Table39[[#This Row],[LPN Hours Contract]]/Table39[[#This Row],[LPN Hours]]</f>
        <v>0</v>
      </c>
      <c r="AA344" s="3">
        <v>7.1361111111111111</v>
      </c>
      <c r="AB344" s="3">
        <v>0</v>
      </c>
      <c r="AC344" s="4">
        <f>Table39[[#This Row],[LPN Admin Hours Contract]]/Table39[[#This Row],[LPN Admin Hours]]</f>
        <v>0</v>
      </c>
      <c r="AD344" s="3">
        <f>SUM(Table39[[#This Row],[CNA Hours]], Table39[[#This Row],[NA in Training Hours]], Table39[[#This Row],[Med Aide/Tech Hours]])</f>
        <v>175.90255555555555</v>
      </c>
      <c r="AE344" s="3">
        <f>SUM(Table39[[#This Row],[CNA Hours Contract]], Table39[[#This Row],[NA in Training Hours Contract]], Table39[[#This Row],[Med Aide/Tech Hours Contract]])</f>
        <v>0</v>
      </c>
      <c r="AF344" s="4">
        <f>Table39[[#This Row],[CNA/NA/Med Aide Contract Hours]]/Table39[[#This Row],[Total CNA, NA in Training, Med Aide/Tech Hours]]</f>
        <v>0</v>
      </c>
      <c r="AG344" s="3">
        <v>175.90255555555555</v>
      </c>
      <c r="AH344" s="3">
        <v>0</v>
      </c>
      <c r="AI344" s="4">
        <f>Table39[[#This Row],[CNA Hours Contract]]/Table39[[#This Row],[CNA Hours]]</f>
        <v>0</v>
      </c>
      <c r="AJ344" s="3">
        <v>0</v>
      </c>
      <c r="AK344" s="3">
        <v>0</v>
      </c>
      <c r="AL344" s="4">
        <v>0</v>
      </c>
      <c r="AM344" s="3">
        <v>0</v>
      </c>
      <c r="AN344" s="3">
        <v>0</v>
      </c>
      <c r="AO344" s="4">
        <v>0</v>
      </c>
      <c r="AP344" s="1" t="s">
        <v>342</v>
      </c>
      <c r="AQ344" s="1">
        <v>5</v>
      </c>
    </row>
    <row r="345" spans="1:43" x14ac:dyDescent="0.2">
      <c r="A345" s="1" t="s">
        <v>352</v>
      </c>
      <c r="B345" s="1" t="s">
        <v>694</v>
      </c>
      <c r="C345" s="1" t="s">
        <v>827</v>
      </c>
      <c r="D345" s="1" t="s">
        <v>1005</v>
      </c>
      <c r="E345" s="3">
        <v>62.411111111111111</v>
      </c>
      <c r="F345" s="3">
        <f t="shared" si="17"/>
        <v>322.56611111111113</v>
      </c>
      <c r="G345" s="3">
        <f>SUM(Table39[[#This Row],[RN Hours Contract (W/ Admin, DON)]], Table39[[#This Row],[LPN Contract Hours (w/ Admin)]], Table39[[#This Row],[CNA/NA/Med Aide Contract Hours]])</f>
        <v>1.1416666666666666</v>
      </c>
      <c r="H345" s="4">
        <f>Table39[[#This Row],[Total Contract Hours]]/Table39[[#This Row],[Total Hours Nurse Staffing]]</f>
        <v>3.5393261329718798E-3</v>
      </c>
      <c r="I345" s="3">
        <f>SUM(Table39[[#This Row],[RN Hours]], Table39[[#This Row],[RN Admin Hours]], Table39[[#This Row],[RN DON Hours]])</f>
        <v>81.49666666666667</v>
      </c>
      <c r="J345" s="3">
        <f t="shared" si="18"/>
        <v>0</v>
      </c>
      <c r="K345" s="4">
        <f>Table39[[#This Row],[RN Hours Contract (W/ Admin, DON)]]/Table39[[#This Row],[RN Hours (w/ Admin, DON)]]</f>
        <v>0</v>
      </c>
      <c r="L345" s="3">
        <v>46.312222222222225</v>
      </c>
      <c r="M345" s="3">
        <v>0</v>
      </c>
      <c r="N345" s="4">
        <f>Table39[[#This Row],[RN Hours Contract]]/Table39[[#This Row],[RN Hours]]</f>
        <v>0</v>
      </c>
      <c r="O345" s="3">
        <v>29.548333333333343</v>
      </c>
      <c r="P345" s="3">
        <v>0</v>
      </c>
      <c r="Q345" s="4">
        <f>Table39[[#This Row],[RN Admin Hours Contract]]/Table39[[#This Row],[RN Admin Hours]]</f>
        <v>0</v>
      </c>
      <c r="R345" s="3">
        <v>5.6361111111111111</v>
      </c>
      <c r="S345" s="3">
        <v>0</v>
      </c>
      <c r="T345" s="4">
        <f>Table39[[#This Row],[RN DON Hours Contract]]/Table39[[#This Row],[RN DON Hours]]</f>
        <v>0</v>
      </c>
      <c r="U345" s="3">
        <f>SUM(Table39[[#This Row],[LPN Hours]], Table39[[#This Row],[LPN Admin Hours]])</f>
        <v>57.12222222222222</v>
      </c>
      <c r="V345" s="3">
        <f>Table39[[#This Row],[LPN Hours Contract]]+Table39[[#This Row],[LPN Admin Hours Contract]]</f>
        <v>0</v>
      </c>
      <c r="W345" s="4">
        <f t="shared" si="19"/>
        <v>0</v>
      </c>
      <c r="X345" s="3">
        <v>51.165555555555549</v>
      </c>
      <c r="Y345" s="3">
        <v>0</v>
      </c>
      <c r="Z345" s="4">
        <f>Table39[[#This Row],[LPN Hours Contract]]/Table39[[#This Row],[LPN Hours]]</f>
        <v>0</v>
      </c>
      <c r="AA345" s="3">
        <v>5.956666666666667</v>
      </c>
      <c r="AB345" s="3">
        <v>0</v>
      </c>
      <c r="AC345" s="4">
        <f>Table39[[#This Row],[LPN Admin Hours Contract]]/Table39[[#This Row],[LPN Admin Hours]]</f>
        <v>0</v>
      </c>
      <c r="AD345" s="3">
        <f>SUM(Table39[[#This Row],[CNA Hours]], Table39[[#This Row],[NA in Training Hours]], Table39[[#This Row],[Med Aide/Tech Hours]])</f>
        <v>183.94722222222222</v>
      </c>
      <c r="AE345" s="3">
        <f>SUM(Table39[[#This Row],[CNA Hours Contract]], Table39[[#This Row],[NA in Training Hours Contract]], Table39[[#This Row],[Med Aide/Tech Hours Contract]])</f>
        <v>1.1416666666666666</v>
      </c>
      <c r="AF345" s="4">
        <f>Table39[[#This Row],[CNA/NA/Med Aide Contract Hours]]/Table39[[#This Row],[Total CNA, NA in Training, Med Aide/Tech Hours]]</f>
        <v>6.2064903882454205E-3</v>
      </c>
      <c r="AG345" s="3">
        <v>176.38611111111112</v>
      </c>
      <c r="AH345" s="3">
        <v>1.1416666666666666</v>
      </c>
      <c r="AI345" s="4">
        <f>Table39[[#This Row],[CNA Hours Contract]]/Table39[[#This Row],[CNA Hours]]</f>
        <v>6.472542874690939E-3</v>
      </c>
      <c r="AJ345" s="3">
        <v>0</v>
      </c>
      <c r="AK345" s="3">
        <v>0</v>
      </c>
      <c r="AL345" s="4">
        <v>0</v>
      </c>
      <c r="AM345" s="3">
        <v>7.56111111111111</v>
      </c>
      <c r="AN345" s="3">
        <v>0</v>
      </c>
      <c r="AO345" s="4">
        <f>Table39[[#This Row],[Med Aide/Tech Hours Contract]]/Table39[[#This Row],[Med Aide/Tech Hours]]</f>
        <v>0</v>
      </c>
      <c r="AP345" s="1" t="s">
        <v>343</v>
      </c>
      <c r="AQ345" s="1">
        <v>5</v>
      </c>
    </row>
    <row r="346" spans="1:43" x14ac:dyDescent="0.2">
      <c r="A346" s="1" t="s">
        <v>352</v>
      </c>
      <c r="B346" s="1" t="s">
        <v>695</v>
      </c>
      <c r="C346" s="1" t="s">
        <v>876</v>
      </c>
      <c r="D346" s="1" t="s">
        <v>1012</v>
      </c>
      <c r="E346" s="3">
        <v>85.044444444444451</v>
      </c>
      <c r="F346" s="3">
        <f t="shared" si="17"/>
        <v>476.04722222222222</v>
      </c>
      <c r="G346" s="3">
        <f>SUM(Table39[[#This Row],[RN Hours Contract (W/ Admin, DON)]], Table39[[#This Row],[LPN Contract Hours (w/ Admin)]], Table39[[#This Row],[CNA/NA/Med Aide Contract Hours]])</f>
        <v>0</v>
      </c>
      <c r="H346" s="4">
        <f>Table39[[#This Row],[Total Contract Hours]]/Table39[[#This Row],[Total Hours Nurse Staffing]]</f>
        <v>0</v>
      </c>
      <c r="I346" s="3">
        <f>SUM(Table39[[#This Row],[RN Hours]], Table39[[#This Row],[RN Admin Hours]], Table39[[#This Row],[RN DON Hours]])</f>
        <v>126.23333333333333</v>
      </c>
      <c r="J346" s="3">
        <f t="shared" si="18"/>
        <v>0</v>
      </c>
      <c r="K346" s="4">
        <f>Table39[[#This Row],[RN Hours Contract (W/ Admin, DON)]]/Table39[[#This Row],[RN Hours (w/ Admin, DON)]]</f>
        <v>0</v>
      </c>
      <c r="L346" s="3">
        <v>110.93888888888888</v>
      </c>
      <c r="M346" s="3">
        <v>0</v>
      </c>
      <c r="N346" s="4">
        <f>Table39[[#This Row],[RN Hours Contract]]/Table39[[#This Row],[RN Hours]]</f>
        <v>0</v>
      </c>
      <c r="O346" s="3">
        <v>10.161111111111111</v>
      </c>
      <c r="P346" s="3">
        <v>0</v>
      </c>
      <c r="Q346" s="4">
        <f>Table39[[#This Row],[RN Admin Hours Contract]]/Table39[[#This Row],[RN Admin Hours]]</f>
        <v>0</v>
      </c>
      <c r="R346" s="3">
        <v>5.1333333333333337</v>
      </c>
      <c r="S346" s="3">
        <v>0</v>
      </c>
      <c r="T346" s="4">
        <f>Table39[[#This Row],[RN DON Hours Contract]]/Table39[[#This Row],[RN DON Hours]]</f>
        <v>0</v>
      </c>
      <c r="U346" s="3">
        <f>SUM(Table39[[#This Row],[LPN Hours]], Table39[[#This Row],[LPN Admin Hours]])</f>
        <v>66.947222222222223</v>
      </c>
      <c r="V346" s="3">
        <f>Table39[[#This Row],[LPN Hours Contract]]+Table39[[#This Row],[LPN Admin Hours Contract]]</f>
        <v>0</v>
      </c>
      <c r="W346" s="4">
        <f t="shared" si="19"/>
        <v>0</v>
      </c>
      <c r="X346" s="3">
        <v>66.947222222222223</v>
      </c>
      <c r="Y346" s="3">
        <v>0</v>
      </c>
      <c r="Z346" s="4">
        <f>Table39[[#This Row],[LPN Hours Contract]]/Table39[[#This Row],[LPN Hours]]</f>
        <v>0</v>
      </c>
      <c r="AA346" s="3">
        <v>0</v>
      </c>
      <c r="AB346" s="3">
        <v>0</v>
      </c>
      <c r="AC346" s="4">
        <v>0</v>
      </c>
      <c r="AD346" s="3">
        <f>SUM(Table39[[#This Row],[CNA Hours]], Table39[[#This Row],[NA in Training Hours]], Table39[[#This Row],[Med Aide/Tech Hours]])</f>
        <v>282.86666666666667</v>
      </c>
      <c r="AE346" s="3">
        <f>SUM(Table39[[#This Row],[CNA Hours Contract]], Table39[[#This Row],[NA in Training Hours Contract]], Table39[[#This Row],[Med Aide/Tech Hours Contract]])</f>
        <v>0</v>
      </c>
      <c r="AF346" s="4">
        <f>Table39[[#This Row],[CNA/NA/Med Aide Contract Hours]]/Table39[[#This Row],[Total CNA, NA in Training, Med Aide/Tech Hours]]</f>
        <v>0</v>
      </c>
      <c r="AG346" s="3">
        <v>282.86666666666667</v>
      </c>
      <c r="AH346" s="3">
        <v>0</v>
      </c>
      <c r="AI346" s="4">
        <f>Table39[[#This Row],[CNA Hours Contract]]/Table39[[#This Row],[CNA Hours]]</f>
        <v>0</v>
      </c>
      <c r="AJ346" s="3">
        <v>0</v>
      </c>
      <c r="AK346" s="3">
        <v>0</v>
      </c>
      <c r="AL346" s="4">
        <v>0</v>
      </c>
      <c r="AM346" s="3">
        <v>0</v>
      </c>
      <c r="AN346" s="3">
        <v>0</v>
      </c>
      <c r="AO346" s="4">
        <v>0</v>
      </c>
      <c r="AP346" s="1" t="s">
        <v>344</v>
      </c>
      <c r="AQ346" s="1">
        <v>5</v>
      </c>
    </row>
    <row r="347" spans="1:43" x14ac:dyDescent="0.2">
      <c r="A347" s="1" t="s">
        <v>352</v>
      </c>
      <c r="B347" s="1" t="s">
        <v>696</v>
      </c>
      <c r="C347" s="1" t="s">
        <v>944</v>
      </c>
      <c r="D347" s="1" t="s">
        <v>947</v>
      </c>
      <c r="E347" s="3">
        <v>46.644444444444446</v>
      </c>
      <c r="F347" s="3">
        <f t="shared" si="17"/>
        <v>222.43133333333333</v>
      </c>
      <c r="G347" s="3">
        <f>SUM(Table39[[#This Row],[RN Hours Contract (W/ Admin, DON)]], Table39[[#This Row],[LPN Contract Hours (w/ Admin)]], Table39[[#This Row],[CNA/NA/Med Aide Contract Hours]])</f>
        <v>0.93333333333333335</v>
      </c>
      <c r="H347" s="4">
        <f>Table39[[#This Row],[Total Contract Hours]]/Table39[[#This Row],[Total Hours Nurse Staffing]]</f>
        <v>4.1960515155238919E-3</v>
      </c>
      <c r="I347" s="3">
        <f>SUM(Table39[[#This Row],[RN Hours]], Table39[[#This Row],[RN Admin Hours]], Table39[[#This Row],[RN DON Hours]])</f>
        <v>97.839666666666659</v>
      </c>
      <c r="J347" s="3">
        <f t="shared" si="18"/>
        <v>0</v>
      </c>
      <c r="K347" s="4">
        <f>Table39[[#This Row],[RN Hours Contract (W/ Admin, DON)]]/Table39[[#This Row],[RN Hours (w/ Admin, DON)]]</f>
        <v>0</v>
      </c>
      <c r="L347" s="3">
        <v>82.947222222222223</v>
      </c>
      <c r="M347" s="3">
        <v>0</v>
      </c>
      <c r="N347" s="4">
        <f>Table39[[#This Row],[RN Hours Contract]]/Table39[[#This Row],[RN Hours]]</f>
        <v>0</v>
      </c>
      <c r="O347" s="3">
        <v>9.8924444444444433</v>
      </c>
      <c r="P347" s="3">
        <v>0</v>
      </c>
      <c r="Q347" s="4">
        <f>Table39[[#This Row],[RN Admin Hours Contract]]/Table39[[#This Row],[RN Admin Hours]]</f>
        <v>0</v>
      </c>
      <c r="R347" s="3">
        <v>5</v>
      </c>
      <c r="S347" s="3">
        <v>0</v>
      </c>
      <c r="T347" s="4">
        <f>Table39[[#This Row],[RN DON Hours Contract]]/Table39[[#This Row],[RN DON Hours]]</f>
        <v>0</v>
      </c>
      <c r="U347" s="3">
        <f>SUM(Table39[[#This Row],[LPN Hours]], Table39[[#This Row],[LPN Admin Hours]])</f>
        <v>6.333333333333333</v>
      </c>
      <c r="V347" s="3">
        <f>Table39[[#This Row],[LPN Hours Contract]]+Table39[[#This Row],[LPN Admin Hours Contract]]</f>
        <v>0</v>
      </c>
      <c r="W347" s="4">
        <f t="shared" si="19"/>
        <v>0</v>
      </c>
      <c r="X347" s="3">
        <v>6.333333333333333</v>
      </c>
      <c r="Y347" s="3">
        <v>0</v>
      </c>
      <c r="Z347" s="4">
        <f>Table39[[#This Row],[LPN Hours Contract]]/Table39[[#This Row],[LPN Hours]]</f>
        <v>0</v>
      </c>
      <c r="AA347" s="3">
        <v>0</v>
      </c>
      <c r="AB347" s="3">
        <v>0</v>
      </c>
      <c r="AC347" s="4">
        <v>0</v>
      </c>
      <c r="AD347" s="3">
        <f>SUM(Table39[[#This Row],[CNA Hours]], Table39[[#This Row],[NA in Training Hours]], Table39[[#This Row],[Med Aide/Tech Hours]])</f>
        <v>118.25833333333334</v>
      </c>
      <c r="AE347" s="3">
        <f>SUM(Table39[[#This Row],[CNA Hours Contract]], Table39[[#This Row],[NA in Training Hours Contract]], Table39[[#This Row],[Med Aide/Tech Hours Contract]])</f>
        <v>0.93333333333333335</v>
      </c>
      <c r="AF347" s="4">
        <f>Table39[[#This Row],[CNA/NA/Med Aide Contract Hours]]/Table39[[#This Row],[Total CNA, NA in Training, Med Aide/Tech Hours]]</f>
        <v>7.8923261221901207E-3</v>
      </c>
      <c r="AG347" s="3">
        <v>118.25833333333334</v>
      </c>
      <c r="AH347" s="3">
        <v>0.93333333333333335</v>
      </c>
      <c r="AI347" s="4">
        <f>Table39[[#This Row],[CNA Hours Contract]]/Table39[[#This Row],[CNA Hours]]</f>
        <v>7.8923261221901207E-3</v>
      </c>
      <c r="AJ347" s="3">
        <v>0</v>
      </c>
      <c r="AK347" s="3">
        <v>0</v>
      </c>
      <c r="AL347" s="4">
        <v>0</v>
      </c>
      <c r="AM347" s="3">
        <v>0</v>
      </c>
      <c r="AN347" s="3">
        <v>0</v>
      </c>
      <c r="AO347" s="4">
        <v>0</v>
      </c>
      <c r="AP347" s="1" t="s">
        <v>345</v>
      </c>
      <c r="AQ347" s="1">
        <v>5</v>
      </c>
    </row>
    <row r="348" spans="1:43" x14ac:dyDescent="0.2">
      <c r="A348" s="1" t="s">
        <v>352</v>
      </c>
      <c r="B348" s="1" t="s">
        <v>697</v>
      </c>
      <c r="C348" s="1" t="s">
        <v>744</v>
      </c>
      <c r="D348" s="1" t="s">
        <v>975</v>
      </c>
      <c r="E348" s="3">
        <v>81.099999999999994</v>
      </c>
      <c r="F348" s="3">
        <f t="shared" si="17"/>
        <v>250.83888888888893</v>
      </c>
      <c r="G348" s="3">
        <f>SUM(Table39[[#This Row],[RN Hours Contract (W/ Admin, DON)]], Table39[[#This Row],[LPN Contract Hours (w/ Admin)]], Table39[[#This Row],[CNA/NA/Med Aide Contract Hours]])</f>
        <v>0</v>
      </c>
      <c r="H348" s="4">
        <f>Table39[[#This Row],[Total Contract Hours]]/Table39[[#This Row],[Total Hours Nurse Staffing]]</f>
        <v>0</v>
      </c>
      <c r="I348" s="3">
        <f>SUM(Table39[[#This Row],[RN Hours]], Table39[[#This Row],[RN Admin Hours]], Table39[[#This Row],[RN DON Hours]])</f>
        <v>49.093333333333334</v>
      </c>
      <c r="J348" s="3">
        <f t="shared" si="18"/>
        <v>0</v>
      </c>
      <c r="K348" s="4">
        <f>Table39[[#This Row],[RN Hours Contract (W/ Admin, DON)]]/Table39[[#This Row],[RN Hours (w/ Admin, DON)]]</f>
        <v>0</v>
      </c>
      <c r="L348" s="3">
        <v>30.915555555555557</v>
      </c>
      <c r="M348" s="3">
        <v>0</v>
      </c>
      <c r="N348" s="4">
        <f>Table39[[#This Row],[RN Hours Contract]]/Table39[[#This Row],[RN Hours]]</f>
        <v>0</v>
      </c>
      <c r="O348" s="3">
        <v>15.511111111111111</v>
      </c>
      <c r="P348" s="3">
        <v>0</v>
      </c>
      <c r="Q348" s="4">
        <f>Table39[[#This Row],[RN Admin Hours Contract]]/Table39[[#This Row],[RN Admin Hours]]</f>
        <v>0</v>
      </c>
      <c r="R348" s="3">
        <v>2.6666666666666665</v>
      </c>
      <c r="S348" s="3">
        <v>0</v>
      </c>
      <c r="T348" s="4">
        <f>Table39[[#This Row],[RN DON Hours Contract]]/Table39[[#This Row],[RN DON Hours]]</f>
        <v>0</v>
      </c>
      <c r="U348" s="3">
        <f>SUM(Table39[[#This Row],[LPN Hours]], Table39[[#This Row],[LPN Admin Hours]])</f>
        <v>27.342222222222226</v>
      </c>
      <c r="V348" s="3">
        <f>Table39[[#This Row],[LPN Hours Contract]]+Table39[[#This Row],[LPN Admin Hours Contract]]</f>
        <v>0</v>
      </c>
      <c r="W348" s="4">
        <f t="shared" si="19"/>
        <v>0</v>
      </c>
      <c r="X348" s="3">
        <v>27.342222222222226</v>
      </c>
      <c r="Y348" s="3">
        <v>0</v>
      </c>
      <c r="Z348" s="4">
        <f>Table39[[#This Row],[LPN Hours Contract]]/Table39[[#This Row],[LPN Hours]]</f>
        <v>0</v>
      </c>
      <c r="AA348" s="3">
        <v>0</v>
      </c>
      <c r="AB348" s="3">
        <v>0</v>
      </c>
      <c r="AC348" s="4">
        <v>0</v>
      </c>
      <c r="AD348" s="3">
        <f>SUM(Table39[[#This Row],[CNA Hours]], Table39[[#This Row],[NA in Training Hours]], Table39[[#This Row],[Med Aide/Tech Hours]])</f>
        <v>174.40333333333336</v>
      </c>
      <c r="AE348" s="3">
        <f>SUM(Table39[[#This Row],[CNA Hours Contract]], Table39[[#This Row],[NA in Training Hours Contract]], Table39[[#This Row],[Med Aide/Tech Hours Contract]])</f>
        <v>0</v>
      </c>
      <c r="AF348" s="4">
        <f>Table39[[#This Row],[CNA/NA/Med Aide Contract Hours]]/Table39[[#This Row],[Total CNA, NA in Training, Med Aide/Tech Hours]]</f>
        <v>0</v>
      </c>
      <c r="AG348" s="3">
        <v>124.60666666666667</v>
      </c>
      <c r="AH348" s="3">
        <v>0</v>
      </c>
      <c r="AI348" s="4">
        <f>Table39[[#This Row],[CNA Hours Contract]]/Table39[[#This Row],[CNA Hours]]</f>
        <v>0</v>
      </c>
      <c r="AJ348" s="3">
        <v>0</v>
      </c>
      <c r="AK348" s="3">
        <v>0</v>
      </c>
      <c r="AL348" s="4">
        <v>0</v>
      </c>
      <c r="AM348" s="3">
        <v>49.796666666666688</v>
      </c>
      <c r="AN348" s="3">
        <v>0</v>
      </c>
      <c r="AO348" s="4">
        <f>Table39[[#This Row],[Med Aide/Tech Hours Contract]]/Table39[[#This Row],[Med Aide/Tech Hours]]</f>
        <v>0</v>
      </c>
      <c r="AP348" s="1" t="s">
        <v>346</v>
      </c>
      <c r="AQ348" s="1">
        <v>5</v>
      </c>
    </row>
    <row r="349" spans="1:43" x14ac:dyDescent="0.2">
      <c r="A349" s="1" t="s">
        <v>352</v>
      </c>
      <c r="B349" s="1" t="s">
        <v>698</v>
      </c>
      <c r="C349" s="1" t="s">
        <v>744</v>
      </c>
      <c r="D349" s="1" t="s">
        <v>975</v>
      </c>
      <c r="E349" s="3">
        <v>188.72222222222223</v>
      </c>
      <c r="F349" s="3">
        <f t="shared" si="17"/>
        <v>355.14166666666665</v>
      </c>
      <c r="G349" s="3">
        <f>SUM(Table39[[#This Row],[RN Hours Contract (W/ Admin, DON)]], Table39[[#This Row],[LPN Contract Hours (w/ Admin)]], Table39[[#This Row],[CNA/NA/Med Aide Contract Hours]])</f>
        <v>0</v>
      </c>
      <c r="H349" s="4">
        <f>Table39[[#This Row],[Total Contract Hours]]/Table39[[#This Row],[Total Hours Nurse Staffing]]</f>
        <v>0</v>
      </c>
      <c r="I349" s="3">
        <f>SUM(Table39[[#This Row],[RN Hours]], Table39[[#This Row],[RN Admin Hours]], Table39[[#This Row],[RN DON Hours]])</f>
        <v>124.37777777777778</v>
      </c>
      <c r="J349" s="3">
        <f t="shared" si="18"/>
        <v>0</v>
      </c>
      <c r="K349" s="4">
        <f>Table39[[#This Row],[RN Hours Contract (W/ Admin, DON)]]/Table39[[#This Row],[RN Hours (w/ Admin, DON)]]</f>
        <v>0</v>
      </c>
      <c r="L349" s="3">
        <v>91.086111111111109</v>
      </c>
      <c r="M349" s="3">
        <v>0</v>
      </c>
      <c r="N349" s="4">
        <f>Table39[[#This Row],[RN Hours Contract]]/Table39[[#This Row],[RN Hours]]</f>
        <v>0</v>
      </c>
      <c r="O349" s="3">
        <v>28.702777777777779</v>
      </c>
      <c r="P349" s="3">
        <v>0</v>
      </c>
      <c r="Q349" s="4">
        <f>Table39[[#This Row],[RN Admin Hours Contract]]/Table39[[#This Row],[RN Admin Hours]]</f>
        <v>0</v>
      </c>
      <c r="R349" s="3">
        <v>4.5888888888888886</v>
      </c>
      <c r="S349" s="3">
        <v>0</v>
      </c>
      <c r="T349" s="4">
        <f>Table39[[#This Row],[RN DON Hours Contract]]/Table39[[#This Row],[RN DON Hours]]</f>
        <v>0</v>
      </c>
      <c r="U349" s="3">
        <f>SUM(Table39[[#This Row],[LPN Hours]], Table39[[#This Row],[LPN Admin Hours]])</f>
        <v>11.133333333333333</v>
      </c>
      <c r="V349" s="3">
        <f>Table39[[#This Row],[LPN Hours Contract]]+Table39[[#This Row],[LPN Admin Hours Contract]]</f>
        <v>0</v>
      </c>
      <c r="W349" s="4">
        <f t="shared" si="19"/>
        <v>0</v>
      </c>
      <c r="X349" s="3">
        <v>11.133333333333333</v>
      </c>
      <c r="Y349" s="3">
        <v>0</v>
      </c>
      <c r="Z349" s="4">
        <f>Table39[[#This Row],[LPN Hours Contract]]/Table39[[#This Row],[LPN Hours]]</f>
        <v>0</v>
      </c>
      <c r="AA349" s="3">
        <v>0</v>
      </c>
      <c r="AB349" s="3">
        <v>0</v>
      </c>
      <c r="AC349" s="4">
        <v>0</v>
      </c>
      <c r="AD349" s="3">
        <f>SUM(Table39[[#This Row],[CNA Hours]], Table39[[#This Row],[NA in Training Hours]], Table39[[#This Row],[Med Aide/Tech Hours]])</f>
        <v>219.63055555555553</v>
      </c>
      <c r="AE349" s="3">
        <f>SUM(Table39[[#This Row],[CNA Hours Contract]], Table39[[#This Row],[NA in Training Hours Contract]], Table39[[#This Row],[Med Aide/Tech Hours Contract]])</f>
        <v>0</v>
      </c>
      <c r="AF349" s="4">
        <f>Table39[[#This Row],[CNA/NA/Med Aide Contract Hours]]/Table39[[#This Row],[Total CNA, NA in Training, Med Aide/Tech Hours]]</f>
        <v>0</v>
      </c>
      <c r="AG349" s="3">
        <v>189.77222222222221</v>
      </c>
      <c r="AH349" s="3">
        <v>0</v>
      </c>
      <c r="AI349" s="4">
        <f>Table39[[#This Row],[CNA Hours Contract]]/Table39[[#This Row],[CNA Hours]]</f>
        <v>0</v>
      </c>
      <c r="AJ349" s="3">
        <v>29.858333333333334</v>
      </c>
      <c r="AK349" s="3">
        <v>0</v>
      </c>
      <c r="AL349" s="4">
        <f>Table39[[#This Row],[NA in Training Hours Contract]]/Table39[[#This Row],[NA in Training Hours]]</f>
        <v>0</v>
      </c>
      <c r="AM349" s="3">
        <v>0</v>
      </c>
      <c r="AN349" s="3">
        <v>0</v>
      </c>
      <c r="AO349" s="4">
        <v>0</v>
      </c>
      <c r="AP349" s="1" t="s">
        <v>347</v>
      </c>
      <c r="AQ349" s="1">
        <v>5</v>
      </c>
    </row>
    <row r="350" spans="1:43" x14ac:dyDescent="0.2">
      <c r="A350" s="1" t="s">
        <v>352</v>
      </c>
      <c r="B350" s="1" t="s">
        <v>699</v>
      </c>
      <c r="C350" s="1" t="s">
        <v>744</v>
      </c>
      <c r="D350" s="1" t="s">
        <v>975</v>
      </c>
      <c r="E350" s="3">
        <v>76.488888888888894</v>
      </c>
      <c r="F350" s="3">
        <f t="shared" si="17"/>
        <v>207.42722222222221</v>
      </c>
      <c r="G350" s="3">
        <f>SUM(Table39[[#This Row],[RN Hours Contract (W/ Admin, DON)]], Table39[[#This Row],[LPN Contract Hours (w/ Admin)]], Table39[[#This Row],[CNA/NA/Med Aide Contract Hours]])</f>
        <v>2.1966666666666668</v>
      </c>
      <c r="H350" s="4">
        <f>Table39[[#This Row],[Total Contract Hours]]/Table39[[#This Row],[Total Hours Nurse Staffing]]</f>
        <v>1.0590059699653695E-2</v>
      </c>
      <c r="I350" s="3">
        <f>SUM(Table39[[#This Row],[RN Hours]], Table39[[#This Row],[RN Admin Hours]], Table39[[#This Row],[RN DON Hours]])</f>
        <v>28.834666666666667</v>
      </c>
      <c r="J350" s="3">
        <f t="shared" si="18"/>
        <v>0.81666666666666665</v>
      </c>
      <c r="K350" s="4">
        <f>Table39[[#This Row],[RN Hours Contract (W/ Admin, DON)]]/Table39[[#This Row],[RN Hours (w/ Admin, DON)]]</f>
        <v>2.8322389716082492E-2</v>
      </c>
      <c r="L350" s="3">
        <v>12.923555555555554</v>
      </c>
      <c r="M350" s="3">
        <v>0.81666666666666665</v>
      </c>
      <c r="N350" s="4">
        <f>Table39[[#This Row],[RN Hours Contract]]/Table39[[#This Row],[RN Hours]]</f>
        <v>6.3192103996148302E-2</v>
      </c>
      <c r="O350" s="3">
        <v>11.022222222222222</v>
      </c>
      <c r="P350" s="3">
        <v>0</v>
      </c>
      <c r="Q350" s="4">
        <f>Table39[[#This Row],[RN Admin Hours Contract]]/Table39[[#This Row],[RN Admin Hours]]</f>
        <v>0</v>
      </c>
      <c r="R350" s="3">
        <v>4.8888888888888893</v>
      </c>
      <c r="S350" s="3">
        <v>0</v>
      </c>
      <c r="T350" s="4">
        <f>Table39[[#This Row],[RN DON Hours Contract]]/Table39[[#This Row],[RN DON Hours]]</f>
        <v>0</v>
      </c>
      <c r="U350" s="3">
        <f>SUM(Table39[[#This Row],[LPN Hours]], Table39[[#This Row],[LPN Admin Hours]])</f>
        <v>39.087555555555554</v>
      </c>
      <c r="V350" s="3">
        <f>Table39[[#This Row],[LPN Hours Contract]]+Table39[[#This Row],[LPN Admin Hours Contract]]</f>
        <v>1.2577777777777779</v>
      </c>
      <c r="W350" s="4">
        <f t="shared" si="19"/>
        <v>3.2178471124654627E-2</v>
      </c>
      <c r="X350" s="3">
        <v>39.087555555555554</v>
      </c>
      <c r="Y350" s="3">
        <v>1.2577777777777779</v>
      </c>
      <c r="Z350" s="4">
        <f>Table39[[#This Row],[LPN Hours Contract]]/Table39[[#This Row],[LPN Hours]]</f>
        <v>3.2178471124654627E-2</v>
      </c>
      <c r="AA350" s="3">
        <v>0</v>
      </c>
      <c r="AB350" s="3">
        <v>0</v>
      </c>
      <c r="AC350" s="4">
        <v>0</v>
      </c>
      <c r="AD350" s="3">
        <f>SUM(Table39[[#This Row],[CNA Hours]], Table39[[#This Row],[NA in Training Hours]], Table39[[#This Row],[Med Aide/Tech Hours]])</f>
        <v>139.505</v>
      </c>
      <c r="AE350" s="3">
        <f>SUM(Table39[[#This Row],[CNA Hours Contract]], Table39[[#This Row],[NA in Training Hours Contract]], Table39[[#This Row],[Med Aide/Tech Hours Contract]])</f>
        <v>0.12222222222222222</v>
      </c>
      <c r="AF350" s="4">
        <f>Table39[[#This Row],[CNA/NA/Med Aide Contract Hours]]/Table39[[#This Row],[Total CNA, NA in Training, Med Aide/Tech Hours]]</f>
        <v>8.7611356024674546E-4</v>
      </c>
      <c r="AG350" s="3">
        <v>52.202555555555548</v>
      </c>
      <c r="AH350" s="3">
        <v>0.12222222222222222</v>
      </c>
      <c r="AI350" s="4">
        <f>Table39[[#This Row],[CNA Hours Contract]]/Table39[[#This Row],[CNA Hours]]</f>
        <v>2.341307258265347E-3</v>
      </c>
      <c r="AJ350" s="3">
        <v>0</v>
      </c>
      <c r="AK350" s="3">
        <v>0</v>
      </c>
      <c r="AL350" s="4">
        <v>0</v>
      </c>
      <c r="AM350" s="3">
        <v>87.302444444444433</v>
      </c>
      <c r="AN350" s="3">
        <v>0</v>
      </c>
      <c r="AO350" s="4">
        <f>Table39[[#This Row],[Med Aide/Tech Hours Contract]]/Table39[[#This Row],[Med Aide/Tech Hours]]</f>
        <v>0</v>
      </c>
      <c r="AP350" s="1" t="s">
        <v>348</v>
      </c>
      <c r="AQ350" s="1">
        <v>5</v>
      </c>
    </row>
    <row r="351" spans="1:43" x14ac:dyDescent="0.2">
      <c r="A351" s="1" t="s">
        <v>352</v>
      </c>
      <c r="B351" s="1" t="s">
        <v>700</v>
      </c>
      <c r="C351" s="1" t="s">
        <v>779</v>
      </c>
      <c r="D351" s="1" t="s">
        <v>980</v>
      </c>
      <c r="E351" s="3">
        <v>48.31111111111111</v>
      </c>
      <c r="F351" s="3">
        <f t="shared" si="17"/>
        <v>111.52966666666666</v>
      </c>
      <c r="G351" s="3">
        <f>SUM(Table39[[#This Row],[RN Hours Contract (W/ Admin, DON)]], Table39[[#This Row],[LPN Contract Hours (w/ Admin)]], Table39[[#This Row],[CNA/NA/Med Aide Contract Hours]])</f>
        <v>13.160222222222222</v>
      </c>
      <c r="H351" s="4">
        <f>Table39[[#This Row],[Total Contract Hours]]/Table39[[#This Row],[Total Hours Nurse Staffing]]</f>
        <v>0.1179975034046746</v>
      </c>
      <c r="I351" s="3">
        <f>SUM(Table39[[#This Row],[RN Hours]], Table39[[#This Row],[RN Admin Hours]], Table39[[#This Row],[RN DON Hours]])</f>
        <v>17.160222222222224</v>
      </c>
      <c r="J351" s="3">
        <f t="shared" si="18"/>
        <v>5.7074444444444437</v>
      </c>
      <c r="K351" s="4">
        <f>Table39[[#This Row],[RN Hours Contract (W/ Admin, DON)]]/Table39[[#This Row],[RN Hours (w/ Admin, DON)]]</f>
        <v>0.33259735046166189</v>
      </c>
      <c r="L351" s="3">
        <v>6.2407777777777778</v>
      </c>
      <c r="M351" s="3">
        <v>5.7074444444444437</v>
      </c>
      <c r="N351" s="4">
        <f>Table39[[#This Row],[RN Hours Contract]]/Table39[[#This Row],[RN Hours]]</f>
        <v>0.91454056652482763</v>
      </c>
      <c r="O351" s="3">
        <v>10.919444444444444</v>
      </c>
      <c r="P351" s="3">
        <v>0</v>
      </c>
      <c r="Q351" s="4">
        <f>Table39[[#This Row],[RN Admin Hours Contract]]/Table39[[#This Row],[RN Admin Hours]]</f>
        <v>0</v>
      </c>
      <c r="R351" s="3">
        <v>0</v>
      </c>
      <c r="S351" s="3">
        <v>0</v>
      </c>
      <c r="T351" s="4">
        <v>0</v>
      </c>
      <c r="U351" s="3">
        <f>SUM(Table39[[#This Row],[LPN Hours]], Table39[[#This Row],[LPN Admin Hours]])</f>
        <v>16.183333333333334</v>
      </c>
      <c r="V351" s="3">
        <f>Table39[[#This Row],[LPN Hours Contract]]+Table39[[#This Row],[LPN Admin Hours Contract]]</f>
        <v>3.213888888888889</v>
      </c>
      <c r="W351" s="4">
        <f t="shared" si="19"/>
        <v>0.19859251630621352</v>
      </c>
      <c r="X351" s="3">
        <v>16.183333333333334</v>
      </c>
      <c r="Y351" s="3">
        <v>3.213888888888889</v>
      </c>
      <c r="Z351" s="4">
        <f>Table39[[#This Row],[LPN Hours Contract]]/Table39[[#This Row],[LPN Hours]]</f>
        <v>0.19859251630621352</v>
      </c>
      <c r="AA351" s="3">
        <v>0</v>
      </c>
      <c r="AB351" s="3">
        <v>0</v>
      </c>
      <c r="AC351" s="4">
        <v>0</v>
      </c>
      <c r="AD351" s="3">
        <f>SUM(Table39[[#This Row],[CNA Hours]], Table39[[#This Row],[NA in Training Hours]], Table39[[#This Row],[Med Aide/Tech Hours]])</f>
        <v>78.186111111111103</v>
      </c>
      <c r="AE351" s="3">
        <f>SUM(Table39[[#This Row],[CNA Hours Contract]], Table39[[#This Row],[NA in Training Hours Contract]], Table39[[#This Row],[Med Aide/Tech Hours Contract]])</f>
        <v>4.2388888888888889</v>
      </c>
      <c r="AF351" s="4">
        <f>Table39[[#This Row],[CNA/NA/Med Aide Contract Hours]]/Table39[[#This Row],[Total CNA, NA in Training, Med Aide/Tech Hours]]</f>
        <v>5.4215369311116646E-2</v>
      </c>
      <c r="AG351" s="3">
        <v>56.74722222222222</v>
      </c>
      <c r="AH351" s="3">
        <v>4.2388888888888889</v>
      </c>
      <c r="AI351" s="4">
        <f>Table39[[#This Row],[CNA Hours Contract]]/Table39[[#This Row],[CNA Hours]]</f>
        <v>7.4697733613980133E-2</v>
      </c>
      <c r="AJ351" s="3">
        <v>1.711111111111111</v>
      </c>
      <c r="AK351" s="3">
        <v>0</v>
      </c>
      <c r="AL351" s="4">
        <f>Table39[[#This Row],[NA in Training Hours Contract]]/Table39[[#This Row],[NA in Training Hours]]</f>
        <v>0</v>
      </c>
      <c r="AM351" s="3">
        <v>19.727777777777778</v>
      </c>
      <c r="AN351" s="3">
        <v>0</v>
      </c>
      <c r="AO351" s="4">
        <f>Table39[[#This Row],[Med Aide/Tech Hours Contract]]/Table39[[#This Row],[Med Aide/Tech Hours]]</f>
        <v>0</v>
      </c>
      <c r="AP351" s="1" t="s">
        <v>349</v>
      </c>
      <c r="AQ351" s="1">
        <v>5</v>
      </c>
    </row>
    <row r="352" spans="1:43" x14ac:dyDescent="0.2">
      <c r="A352" s="1" t="s">
        <v>352</v>
      </c>
      <c r="B352" s="1" t="s">
        <v>701</v>
      </c>
      <c r="C352" s="1" t="s">
        <v>744</v>
      </c>
      <c r="D352" s="1" t="s">
        <v>975</v>
      </c>
      <c r="E352" s="3">
        <v>12.933333333333334</v>
      </c>
      <c r="F352" s="3">
        <f t="shared" si="17"/>
        <v>25.834</v>
      </c>
      <c r="G352" s="3">
        <f>SUM(Table39[[#This Row],[RN Hours Contract (W/ Admin, DON)]], Table39[[#This Row],[LPN Contract Hours (w/ Admin)]], Table39[[#This Row],[CNA/NA/Med Aide Contract Hours]])</f>
        <v>0</v>
      </c>
      <c r="H352" s="4">
        <f>Table39[[#This Row],[Total Contract Hours]]/Table39[[#This Row],[Total Hours Nurse Staffing]]</f>
        <v>0</v>
      </c>
      <c r="I352" s="3">
        <f>SUM(Table39[[#This Row],[RN Hours]], Table39[[#This Row],[RN Admin Hours]], Table39[[#This Row],[RN DON Hours]])</f>
        <v>12.802111111111111</v>
      </c>
      <c r="J352" s="3">
        <f t="shared" si="18"/>
        <v>0</v>
      </c>
      <c r="K352" s="4">
        <f>Table39[[#This Row],[RN Hours Contract (W/ Admin, DON)]]/Table39[[#This Row],[RN Hours (w/ Admin, DON)]]</f>
        <v>0</v>
      </c>
      <c r="L352" s="3">
        <v>11.655111111111111</v>
      </c>
      <c r="M352" s="3">
        <v>0</v>
      </c>
      <c r="N352" s="4">
        <f>Table39[[#This Row],[RN Hours Contract]]/Table39[[#This Row],[RN Hours]]</f>
        <v>0</v>
      </c>
      <c r="O352" s="3">
        <v>0.70477777777777773</v>
      </c>
      <c r="P352" s="3">
        <v>0</v>
      </c>
      <c r="Q352" s="4">
        <f>Table39[[#This Row],[RN Admin Hours Contract]]/Table39[[#This Row],[RN Admin Hours]]</f>
        <v>0</v>
      </c>
      <c r="R352" s="3">
        <v>0.44222222222222218</v>
      </c>
      <c r="S352" s="3">
        <v>0</v>
      </c>
      <c r="T352" s="4">
        <f>Table39[[#This Row],[RN DON Hours Contract]]/Table39[[#This Row],[RN DON Hours]]</f>
        <v>0</v>
      </c>
      <c r="U352" s="3">
        <f>SUM(Table39[[#This Row],[LPN Hours]], Table39[[#This Row],[LPN Admin Hours]])</f>
        <v>9.873555555555555</v>
      </c>
      <c r="V352" s="3">
        <f>Table39[[#This Row],[LPN Hours Contract]]+Table39[[#This Row],[LPN Admin Hours Contract]]</f>
        <v>0</v>
      </c>
      <c r="W352" s="4">
        <f t="shared" si="19"/>
        <v>0</v>
      </c>
      <c r="X352" s="3">
        <v>9.873555555555555</v>
      </c>
      <c r="Y352" s="3">
        <v>0</v>
      </c>
      <c r="Z352" s="4">
        <f>Table39[[#This Row],[LPN Hours Contract]]/Table39[[#This Row],[LPN Hours]]</f>
        <v>0</v>
      </c>
      <c r="AA352" s="3">
        <v>0</v>
      </c>
      <c r="AB352" s="3">
        <v>0</v>
      </c>
      <c r="AC352" s="4">
        <v>0</v>
      </c>
      <c r="AD352" s="3">
        <f>SUM(Table39[[#This Row],[CNA Hours]], Table39[[#This Row],[NA in Training Hours]], Table39[[#This Row],[Med Aide/Tech Hours]])</f>
        <v>3.1583333333333341</v>
      </c>
      <c r="AE352" s="3">
        <f>SUM(Table39[[#This Row],[CNA Hours Contract]], Table39[[#This Row],[NA in Training Hours Contract]], Table39[[#This Row],[Med Aide/Tech Hours Contract]])</f>
        <v>0</v>
      </c>
      <c r="AF352" s="4">
        <v>0</v>
      </c>
      <c r="AG352" s="3">
        <v>0</v>
      </c>
      <c r="AH352" s="3">
        <v>0</v>
      </c>
      <c r="AI352" s="4">
        <v>0</v>
      </c>
      <c r="AJ352" s="3">
        <v>0</v>
      </c>
      <c r="AK352" s="3">
        <v>0</v>
      </c>
      <c r="AL352" s="4">
        <v>0</v>
      </c>
      <c r="AM352" s="3">
        <v>3.1583333333333341</v>
      </c>
      <c r="AN352" s="3">
        <v>0</v>
      </c>
      <c r="AO352" s="4">
        <f>Table39[[#This Row],[Med Aide/Tech Hours Contract]]/Table39[[#This Row],[Med Aide/Tech Hours]]</f>
        <v>0</v>
      </c>
      <c r="AP352" s="1" t="s">
        <v>350</v>
      </c>
      <c r="AQ352" s="1">
        <v>5</v>
      </c>
    </row>
    <row r="353" spans="1:43" x14ac:dyDescent="0.2">
      <c r="A353" s="1" t="s">
        <v>352</v>
      </c>
      <c r="B353" s="1" t="s">
        <v>702</v>
      </c>
      <c r="C353" s="1" t="s">
        <v>745</v>
      </c>
      <c r="D353" s="1" t="s">
        <v>973</v>
      </c>
      <c r="E353" s="3">
        <v>32.37777777777778</v>
      </c>
      <c r="F353" s="3">
        <f t="shared" si="17"/>
        <v>65.137555555555565</v>
      </c>
      <c r="G353" s="3">
        <f>SUM(Table39[[#This Row],[RN Hours Contract (W/ Admin, DON)]], Table39[[#This Row],[LPN Contract Hours (w/ Admin)]], Table39[[#This Row],[CNA/NA/Med Aide Contract Hours]])</f>
        <v>0</v>
      </c>
      <c r="H353" s="4">
        <f>Table39[[#This Row],[Total Contract Hours]]/Table39[[#This Row],[Total Hours Nurse Staffing]]</f>
        <v>0</v>
      </c>
      <c r="I353" s="3">
        <f>SUM(Table39[[#This Row],[RN Hours]], Table39[[#This Row],[RN Admin Hours]], Table39[[#This Row],[RN DON Hours]])</f>
        <v>17.925222222222221</v>
      </c>
      <c r="J353" s="3">
        <f t="shared" si="18"/>
        <v>0</v>
      </c>
      <c r="K353" s="4">
        <f>Table39[[#This Row],[RN Hours Contract (W/ Admin, DON)]]/Table39[[#This Row],[RN Hours (w/ Admin, DON)]]</f>
        <v>0</v>
      </c>
      <c r="L353" s="3">
        <v>10.080777777777778</v>
      </c>
      <c r="M353" s="3">
        <v>0</v>
      </c>
      <c r="N353" s="4">
        <f>Table39[[#This Row],[RN Hours Contract]]/Table39[[#This Row],[RN Hours]]</f>
        <v>0</v>
      </c>
      <c r="O353" s="3">
        <v>1.9888888888888889</v>
      </c>
      <c r="P353" s="3">
        <v>0</v>
      </c>
      <c r="Q353" s="4">
        <f>Table39[[#This Row],[RN Admin Hours Contract]]/Table39[[#This Row],[RN Admin Hours]]</f>
        <v>0</v>
      </c>
      <c r="R353" s="3">
        <v>5.8555555555555552</v>
      </c>
      <c r="S353" s="3">
        <v>0</v>
      </c>
      <c r="T353" s="4">
        <f>Table39[[#This Row],[RN DON Hours Contract]]/Table39[[#This Row],[RN DON Hours]]</f>
        <v>0</v>
      </c>
      <c r="U353" s="3">
        <f>SUM(Table39[[#This Row],[LPN Hours]], Table39[[#This Row],[LPN Admin Hours]])</f>
        <v>14.299333333333333</v>
      </c>
      <c r="V353" s="3">
        <f>Table39[[#This Row],[LPN Hours Contract]]+Table39[[#This Row],[LPN Admin Hours Contract]]</f>
        <v>0</v>
      </c>
      <c r="W353" s="4">
        <f t="shared" si="19"/>
        <v>0</v>
      </c>
      <c r="X353" s="3">
        <v>14.299333333333333</v>
      </c>
      <c r="Y353" s="3">
        <v>0</v>
      </c>
      <c r="Z353" s="4">
        <f>Table39[[#This Row],[LPN Hours Contract]]/Table39[[#This Row],[LPN Hours]]</f>
        <v>0</v>
      </c>
      <c r="AA353" s="3">
        <v>0</v>
      </c>
      <c r="AB353" s="3">
        <v>0</v>
      </c>
      <c r="AC353" s="4">
        <v>0</v>
      </c>
      <c r="AD353" s="3">
        <f>SUM(Table39[[#This Row],[CNA Hours]], Table39[[#This Row],[NA in Training Hours]], Table39[[#This Row],[Med Aide/Tech Hours]])</f>
        <v>32.913000000000004</v>
      </c>
      <c r="AE353" s="3">
        <f>SUM(Table39[[#This Row],[CNA Hours Contract]], Table39[[#This Row],[NA in Training Hours Contract]], Table39[[#This Row],[Med Aide/Tech Hours Contract]])</f>
        <v>0</v>
      </c>
      <c r="AF353" s="4">
        <v>0</v>
      </c>
      <c r="AG353" s="3">
        <v>0</v>
      </c>
      <c r="AH353" s="3">
        <v>0</v>
      </c>
      <c r="AI353" s="4">
        <v>0</v>
      </c>
      <c r="AJ353" s="3">
        <v>0</v>
      </c>
      <c r="AK353" s="3">
        <v>0</v>
      </c>
      <c r="AL353" s="4">
        <v>0</v>
      </c>
      <c r="AM353" s="3">
        <v>32.913000000000004</v>
      </c>
      <c r="AN353" s="3">
        <v>0</v>
      </c>
      <c r="AO353" s="4">
        <f>Table39[[#This Row],[Med Aide/Tech Hours Contract]]/Table39[[#This Row],[Med Aide/Tech Hours]]</f>
        <v>0</v>
      </c>
      <c r="AP353" s="1" t="s">
        <v>351</v>
      </c>
      <c r="AQ353" s="1">
        <v>5</v>
      </c>
    </row>
  </sheetData>
  <dataConsolidate link="1">
    <dataRefs count="1">
      <dataRef ref="H1:J1048576" sheet="Nurse"/>
    </dataRefs>
  </dataConsolidate>
  <phoneticPr fontId="6" type="noConversion"/>
  <pageMargins left="0.7" right="0.7" top="0.75" bottom="0.75" header="0.3" footer="0.3"/>
  <pageSetup orientation="portrait" horizontalDpi="1200" verticalDpi="1200" r:id="rId1"/>
  <ignoredErrors>
    <ignoredError sqref="AP2:AP353" numberStoredAsText="1"/>
    <ignoredError sqref="AM1:AO1 AM8:AO349 AM2:AO7 K8:AC349 H8:H349 AE2:AL7 AE8:AL349 L2:AC7 A2:E7 A8:F349 A1:AL1 F2:K7 AD2:AD349 G8:G349 I8:J349 I350:J353 G350:G353 AD350:AD353 A350:F353 AE350:AL353 H350:H353 K350:AC353"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E076-5D3A-4995-9449-4025EDC2B017}">
  <dimension ref="A1:AJ353"/>
  <sheetViews>
    <sheetView zoomScale="80" zoomScaleNormal="80" workbookViewId="0">
      <pane xSplit="4" ySplit="1" topLeftCell="E2" activePane="bottomRight" state="frozen"/>
      <selection pane="topRight" activeCell="F1" sqref="F1"/>
      <selection pane="bottomLeft" activeCell="A2" sqref="A2"/>
      <selection pane="bottomRight"/>
    </sheetView>
  </sheetViews>
  <sheetFormatPr baseColWidth="10" defaultColWidth="8.6640625" defaultRowHeight="15" outlineLevelCol="1" x14ac:dyDescent="0.2"/>
  <cols>
    <col min="1" max="1" width="7.6640625" style="1" customWidth="1"/>
    <col min="2" max="2" width="30.6640625" style="1" customWidth="1"/>
    <col min="3" max="4" width="16.6640625" style="1" customWidth="1"/>
    <col min="5" max="12" width="12.6640625" style="1" customWidth="1"/>
    <col min="13" max="14" width="12.6640625" style="1" hidden="1" customWidth="1" outlineLevel="1"/>
    <col min="15" max="15" width="12.6640625" style="1" customWidth="1" collapsed="1"/>
    <col min="16" max="17" width="12.6640625" style="1" hidden="1" customWidth="1" outlineLevel="1"/>
    <col min="18" max="18" width="12.6640625" style="1" customWidth="1" collapsed="1"/>
    <col min="19" max="21" width="12.6640625" style="1" hidden="1" customWidth="1" outlineLevel="1"/>
    <col min="22" max="22" width="12.6640625" style="1" customWidth="1" collapsed="1"/>
    <col min="23" max="25" width="12.6640625" style="1" hidden="1" customWidth="1" outlineLevel="1"/>
    <col min="26" max="26" width="12.6640625" style="1" customWidth="1" collapsed="1"/>
    <col min="27" max="35" width="12.6640625" style="1" customWidth="1"/>
    <col min="36" max="36" width="8.83203125"/>
    <col min="37" max="37" width="11.83203125" style="1" customWidth="1"/>
    <col min="38" max="38" width="8.6640625" style="1"/>
    <col min="39" max="39" width="12.6640625" style="1" customWidth="1"/>
    <col min="40" max="40" width="8.6640625" style="1"/>
    <col min="41" max="49" width="12.6640625" style="1" customWidth="1"/>
    <col min="50" max="51" width="18.5" style="1" customWidth="1"/>
    <col min="52" max="52" width="8.6640625" style="1"/>
    <col min="53" max="53" width="22.1640625" style="1" customWidth="1"/>
    <col min="54" max="16384" width="8.6640625" style="1"/>
  </cols>
  <sheetData>
    <row r="1" spans="1:36" s="5" customFormat="1" ht="150" customHeight="1" x14ac:dyDescent="0.2">
      <c r="A1" s="5" t="s">
        <v>1031</v>
      </c>
      <c r="B1" s="5" t="s">
        <v>1033</v>
      </c>
      <c r="C1" s="5" t="s">
        <v>1049</v>
      </c>
      <c r="D1" s="5" t="s">
        <v>1034</v>
      </c>
      <c r="E1" s="5" t="s">
        <v>1035</v>
      </c>
      <c r="F1" s="5" t="s">
        <v>1077</v>
      </c>
      <c r="G1" s="5" t="s">
        <v>1078</v>
      </c>
      <c r="H1" s="5" t="s">
        <v>1079</v>
      </c>
      <c r="I1" s="5" t="s">
        <v>1080</v>
      </c>
      <c r="J1" s="5" t="s">
        <v>1081</v>
      </c>
      <c r="K1" s="5" t="s">
        <v>1082</v>
      </c>
      <c r="L1" s="5" t="s">
        <v>1083</v>
      </c>
      <c r="M1" s="5" t="s">
        <v>1084</v>
      </c>
      <c r="N1" s="5" t="s">
        <v>1085</v>
      </c>
      <c r="O1" s="5" t="s">
        <v>1086</v>
      </c>
      <c r="P1" s="5" t="s">
        <v>1087</v>
      </c>
      <c r="Q1" s="5" t="s">
        <v>1088</v>
      </c>
      <c r="R1" s="5" t="s">
        <v>1089</v>
      </c>
      <c r="S1" s="5" t="s">
        <v>1090</v>
      </c>
      <c r="T1" s="5" t="s">
        <v>1091</v>
      </c>
      <c r="U1" s="5" t="s">
        <v>1092</v>
      </c>
      <c r="V1" s="5" t="s">
        <v>1093</v>
      </c>
      <c r="W1" s="5" t="s">
        <v>1094</v>
      </c>
      <c r="X1" s="5" t="s">
        <v>1095</v>
      </c>
      <c r="Y1" s="5" t="s">
        <v>1096</v>
      </c>
      <c r="Z1" s="5" t="s">
        <v>1097</v>
      </c>
      <c r="AA1" s="5" t="s">
        <v>1098</v>
      </c>
      <c r="AB1" s="5" t="s">
        <v>1099</v>
      </c>
      <c r="AC1" s="5" t="s">
        <v>1100</v>
      </c>
      <c r="AD1" s="5" t="s">
        <v>1101</v>
      </c>
      <c r="AE1" s="5" t="s">
        <v>1102</v>
      </c>
      <c r="AF1" s="5" t="s">
        <v>1103</v>
      </c>
      <c r="AG1" s="5" t="s">
        <v>1104</v>
      </c>
      <c r="AH1" s="5" t="s">
        <v>1032</v>
      </c>
      <c r="AI1" s="5" t="s">
        <v>1076</v>
      </c>
    </row>
    <row r="2" spans="1:36" x14ac:dyDescent="0.2">
      <c r="A2" s="1" t="s">
        <v>352</v>
      </c>
      <c r="B2" s="1" t="s">
        <v>358</v>
      </c>
      <c r="C2" s="1" t="s">
        <v>756</v>
      </c>
      <c r="D2" s="1" t="s">
        <v>970</v>
      </c>
      <c r="E2" s="3">
        <v>103.92222222222222</v>
      </c>
      <c r="F2" s="3">
        <v>5.4222222222222225</v>
      </c>
      <c r="G2" s="3">
        <v>0.11666666666666667</v>
      </c>
      <c r="H2" s="3">
        <v>0.73888888888888893</v>
      </c>
      <c r="I2" s="3">
        <v>7.5388888888888888</v>
      </c>
      <c r="J2" s="3">
        <v>0</v>
      </c>
      <c r="K2" s="3">
        <v>0</v>
      </c>
      <c r="L2" s="3">
        <v>2.8988888888888891</v>
      </c>
      <c r="M2" s="3">
        <v>12.097222222222221</v>
      </c>
      <c r="N2" s="3">
        <v>0</v>
      </c>
      <c r="O2" s="3">
        <f>SUM(Table2[[#This Row],[Qualified Social Work Staff Hours]:[Other Social Work Staff Hours]])/Table2[[#This Row],[MDS Census]]</f>
        <v>0.11640650058804661</v>
      </c>
      <c r="P2" s="3">
        <v>10.4</v>
      </c>
      <c r="Q2" s="3">
        <v>32.375</v>
      </c>
      <c r="R2" s="3">
        <f>SUM(Table2[[#This Row],[Qualified Activities Professional Hours]:[Other Activities Professional Hours]])/Table2[[#This Row],[MDS Census]]</f>
        <v>0.41160590184967388</v>
      </c>
      <c r="S2" s="3">
        <v>5.6511111111111108</v>
      </c>
      <c r="T2" s="3">
        <v>15.058555555555561</v>
      </c>
      <c r="U2" s="3">
        <v>0</v>
      </c>
      <c r="V2" s="3">
        <f>SUM(Table2[[#This Row],[Occupational Therapist Hours]:[OT Aide Hours]])/Table2[[#This Row],[MDS Census]]</f>
        <v>0.19928044477707693</v>
      </c>
      <c r="W2" s="3">
        <v>9.5825555555555564</v>
      </c>
      <c r="X2" s="3">
        <v>20.565666666666662</v>
      </c>
      <c r="Y2" s="3">
        <v>0</v>
      </c>
      <c r="Z2" s="3">
        <f>SUM(Table2[[#This Row],[Physical Therapist (PT) Hours]:[PT Aide Hours]])/Table2[[#This Row],[MDS Census]]</f>
        <v>0.29010371003955948</v>
      </c>
      <c r="AA2" s="3">
        <v>0.43888888888888888</v>
      </c>
      <c r="AB2" s="3">
        <v>0</v>
      </c>
      <c r="AC2" s="3">
        <v>0</v>
      </c>
      <c r="AD2" s="3">
        <v>0</v>
      </c>
      <c r="AE2" s="3">
        <v>0</v>
      </c>
      <c r="AF2" s="3">
        <v>0</v>
      </c>
      <c r="AG2" s="3">
        <v>0</v>
      </c>
      <c r="AH2" s="1" t="s">
        <v>0</v>
      </c>
      <c r="AI2" s="17">
        <v>5</v>
      </c>
      <c r="AJ2" s="1"/>
    </row>
    <row r="3" spans="1:36" x14ac:dyDescent="0.2">
      <c r="A3" s="1" t="s">
        <v>352</v>
      </c>
      <c r="B3" s="1" t="s">
        <v>359</v>
      </c>
      <c r="C3" s="1" t="s">
        <v>757</v>
      </c>
      <c r="D3" s="1" t="s">
        <v>971</v>
      </c>
      <c r="E3" s="3">
        <v>90.75555555555556</v>
      </c>
      <c r="F3" s="3">
        <v>4.3413333333333322</v>
      </c>
      <c r="G3" s="3">
        <v>0.4</v>
      </c>
      <c r="H3" s="3">
        <v>0.75855555555555554</v>
      </c>
      <c r="I3" s="3">
        <v>5.0999999999999996</v>
      </c>
      <c r="J3" s="3">
        <v>0</v>
      </c>
      <c r="K3" s="3">
        <v>0</v>
      </c>
      <c r="L3" s="3">
        <v>0.44444444444444442</v>
      </c>
      <c r="M3" s="3">
        <v>9.3111111111111118</v>
      </c>
      <c r="N3" s="3">
        <v>0</v>
      </c>
      <c r="O3" s="3">
        <f>SUM(Table2[[#This Row],[Qualified Social Work Staff Hours]:[Other Social Work Staff Hours]])/Table2[[#This Row],[MDS Census]]</f>
        <v>0.10259549461312439</v>
      </c>
      <c r="P3" s="3">
        <v>0</v>
      </c>
      <c r="Q3" s="3">
        <v>11.927777777777777</v>
      </c>
      <c r="R3" s="3">
        <f>SUM(Table2[[#This Row],[Qualified Activities Professional Hours]:[Other Activities Professional Hours]])/Table2[[#This Row],[MDS Census]]</f>
        <v>0.13142752203721839</v>
      </c>
      <c r="S3" s="3">
        <v>5.1204444444444439</v>
      </c>
      <c r="T3" s="3">
        <v>4.6222222222222218</v>
      </c>
      <c r="U3" s="3">
        <v>0</v>
      </c>
      <c r="V3" s="3">
        <f>SUM(Table2[[#This Row],[Occupational Therapist Hours]:[OT Aide Hours]])/Table2[[#This Row],[MDS Census]]</f>
        <v>0.10735063663075414</v>
      </c>
      <c r="W3" s="3">
        <v>5.3097777777777786</v>
      </c>
      <c r="X3" s="3">
        <v>4.6998888888888892</v>
      </c>
      <c r="Y3" s="3">
        <v>0</v>
      </c>
      <c r="Z3" s="3">
        <f>SUM(Table2[[#This Row],[Physical Therapist (PT) Hours]:[PT Aide Hours]])/Table2[[#This Row],[MDS Census]]</f>
        <v>0.11029260528893242</v>
      </c>
      <c r="AA3" s="3">
        <v>0</v>
      </c>
      <c r="AB3" s="3">
        <v>5.6</v>
      </c>
      <c r="AC3" s="3">
        <v>0</v>
      </c>
      <c r="AD3" s="3">
        <v>0</v>
      </c>
      <c r="AE3" s="3">
        <v>0</v>
      </c>
      <c r="AF3" s="3">
        <v>0</v>
      </c>
      <c r="AG3" s="3">
        <v>0</v>
      </c>
      <c r="AH3" s="1" t="s">
        <v>1</v>
      </c>
      <c r="AI3" s="17">
        <v>5</v>
      </c>
      <c r="AJ3" s="1"/>
    </row>
    <row r="4" spans="1:36" x14ac:dyDescent="0.2">
      <c r="A4" s="1" t="s">
        <v>352</v>
      </c>
      <c r="B4" s="1" t="s">
        <v>360</v>
      </c>
      <c r="C4" s="1" t="s">
        <v>758</v>
      </c>
      <c r="D4" s="1" t="s">
        <v>972</v>
      </c>
      <c r="E4" s="3">
        <v>65.166666666666671</v>
      </c>
      <c r="F4" s="3">
        <v>5.6</v>
      </c>
      <c r="G4" s="3">
        <v>0</v>
      </c>
      <c r="H4" s="3">
        <v>0</v>
      </c>
      <c r="I4" s="3">
        <v>0</v>
      </c>
      <c r="J4" s="3">
        <v>0</v>
      </c>
      <c r="K4" s="3">
        <v>0</v>
      </c>
      <c r="L4" s="3">
        <v>2.9722222222222223</v>
      </c>
      <c r="M4" s="3">
        <v>5.3444444444444441</v>
      </c>
      <c r="N4" s="3">
        <v>2.8277777777777779</v>
      </c>
      <c r="O4" s="3">
        <f>SUM(Table2[[#This Row],[Qualified Social Work Staff Hours]:[Other Social Work Staff Hours]])/Table2[[#This Row],[MDS Census]]</f>
        <v>0.12540494458653026</v>
      </c>
      <c r="P4" s="3">
        <v>5.3666666666666663</v>
      </c>
      <c r="Q4" s="3">
        <v>40.213888888888889</v>
      </c>
      <c r="R4" s="3">
        <f>SUM(Table2[[#This Row],[Qualified Activities Professional Hours]:[Other Activities Professional Hours]])/Table2[[#This Row],[MDS Census]]</f>
        <v>0.69944586530264274</v>
      </c>
      <c r="S4" s="3">
        <v>1.226</v>
      </c>
      <c r="T4" s="3">
        <v>7.6178888888888903</v>
      </c>
      <c r="U4" s="3">
        <v>0</v>
      </c>
      <c r="V4" s="3">
        <f>SUM(Table2[[#This Row],[Occupational Therapist Hours]:[OT Aide Hours]])/Table2[[#This Row],[MDS Census]]</f>
        <v>0.13571184995737429</v>
      </c>
      <c r="W4" s="3">
        <v>3.7206666666666668</v>
      </c>
      <c r="X4" s="3">
        <v>3.846333333333332</v>
      </c>
      <c r="Y4" s="3">
        <v>0</v>
      </c>
      <c r="Z4" s="3">
        <f>SUM(Table2[[#This Row],[Physical Therapist (PT) Hours]:[PT Aide Hours]])/Table2[[#This Row],[MDS Census]]</f>
        <v>0.11611764705882349</v>
      </c>
      <c r="AA4" s="3">
        <v>0</v>
      </c>
      <c r="AB4" s="3">
        <v>0</v>
      </c>
      <c r="AC4" s="3">
        <v>0</v>
      </c>
      <c r="AD4" s="3">
        <v>65.052777777777777</v>
      </c>
      <c r="AE4" s="3">
        <v>0</v>
      </c>
      <c r="AF4" s="3">
        <v>0</v>
      </c>
      <c r="AG4" s="3">
        <v>0</v>
      </c>
      <c r="AH4" s="1" t="s">
        <v>2</v>
      </c>
      <c r="AI4" s="17">
        <v>5</v>
      </c>
      <c r="AJ4" s="1"/>
    </row>
    <row r="5" spans="1:36" x14ac:dyDescent="0.2">
      <c r="A5" s="1" t="s">
        <v>352</v>
      </c>
      <c r="B5" s="1" t="s">
        <v>361</v>
      </c>
      <c r="C5" s="1" t="s">
        <v>745</v>
      </c>
      <c r="D5" s="1" t="s">
        <v>973</v>
      </c>
      <c r="E5" s="3">
        <v>55.077777777777776</v>
      </c>
      <c r="F5" s="3">
        <v>5.2444444444444445</v>
      </c>
      <c r="G5" s="3">
        <v>3.888888888888889E-2</v>
      </c>
      <c r="H5" s="3">
        <v>0.21677777777777776</v>
      </c>
      <c r="I5" s="3">
        <v>2.2222222222222223</v>
      </c>
      <c r="J5" s="3">
        <v>0</v>
      </c>
      <c r="K5" s="3">
        <v>0</v>
      </c>
      <c r="L5" s="3">
        <v>3.5222222222222235</v>
      </c>
      <c r="M5" s="3">
        <v>0</v>
      </c>
      <c r="N5" s="3">
        <v>5.6888888888888891</v>
      </c>
      <c r="O5" s="3">
        <f>SUM(Table2[[#This Row],[Qualified Social Work Staff Hours]:[Other Social Work Staff Hours]])/Table2[[#This Row],[MDS Census]]</f>
        <v>0.10328827920112972</v>
      </c>
      <c r="P5" s="3">
        <v>5.6888888888888891</v>
      </c>
      <c r="Q5" s="3">
        <v>0</v>
      </c>
      <c r="R5" s="3">
        <f>SUM(Table2[[#This Row],[Qualified Activities Professional Hours]:[Other Activities Professional Hours]])/Table2[[#This Row],[MDS Census]]</f>
        <v>0.10328827920112972</v>
      </c>
      <c r="S5" s="3">
        <v>4.2421111111111109</v>
      </c>
      <c r="T5" s="3">
        <v>8.9221111111111124</v>
      </c>
      <c r="U5" s="3">
        <v>0</v>
      </c>
      <c r="V5" s="3">
        <f>SUM(Table2[[#This Row],[Occupational Therapist Hours]:[OT Aide Hours]])/Table2[[#This Row],[MDS Census]]</f>
        <v>0.23901149889045797</v>
      </c>
      <c r="W5" s="3">
        <v>4.226222222222221</v>
      </c>
      <c r="X5" s="3">
        <v>11.277666666666665</v>
      </c>
      <c r="Y5" s="3">
        <v>0</v>
      </c>
      <c r="Z5" s="3">
        <f>SUM(Table2[[#This Row],[Physical Therapist (PT) Hours]:[PT Aide Hours]])/Table2[[#This Row],[MDS Census]]</f>
        <v>0.28149082106112566</v>
      </c>
      <c r="AA5" s="3">
        <v>0</v>
      </c>
      <c r="AB5" s="3">
        <v>0</v>
      </c>
      <c r="AC5" s="3">
        <v>0</v>
      </c>
      <c r="AD5" s="3">
        <v>0</v>
      </c>
      <c r="AE5" s="3">
        <v>0</v>
      </c>
      <c r="AF5" s="3">
        <v>0</v>
      </c>
      <c r="AG5" s="3">
        <v>0</v>
      </c>
      <c r="AH5" s="1" t="s">
        <v>3</v>
      </c>
      <c r="AI5" s="17">
        <v>5</v>
      </c>
      <c r="AJ5" s="1"/>
    </row>
    <row r="6" spans="1:36" x14ac:dyDescent="0.2">
      <c r="A6" s="1" t="s">
        <v>352</v>
      </c>
      <c r="B6" s="1" t="s">
        <v>362</v>
      </c>
      <c r="C6" s="1" t="s">
        <v>759</v>
      </c>
      <c r="D6" s="1" t="s">
        <v>974</v>
      </c>
      <c r="E6" s="3">
        <v>74</v>
      </c>
      <c r="F6" s="3">
        <v>4.2133333333333329</v>
      </c>
      <c r="G6" s="3">
        <v>8.611111111111111E-2</v>
      </c>
      <c r="H6" s="3">
        <v>0.42222222222222222</v>
      </c>
      <c r="I6" s="3">
        <v>6.7407777777777786</v>
      </c>
      <c r="J6" s="3">
        <v>0</v>
      </c>
      <c r="K6" s="3">
        <v>0</v>
      </c>
      <c r="L6" s="3">
        <v>0</v>
      </c>
      <c r="M6" s="3">
        <v>10.486444444444444</v>
      </c>
      <c r="N6" s="3">
        <v>0</v>
      </c>
      <c r="O6" s="3">
        <f>SUM(Table2[[#This Row],[Qualified Social Work Staff Hours]:[Other Social Work Staff Hours]])/Table2[[#This Row],[MDS Census]]</f>
        <v>0.14170870870870872</v>
      </c>
      <c r="P6" s="3">
        <v>0</v>
      </c>
      <c r="Q6" s="3">
        <v>0</v>
      </c>
      <c r="R6" s="3">
        <f>SUM(Table2[[#This Row],[Qualified Activities Professional Hours]:[Other Activities Professional Hours]])/Table2[[#This Row],[MDS Census]]</f>
        <v>0</v>
      </c>
      <c r="S6" s="3">
        <v>0</v>
      </c>
      <c r="T6" s="3">
        <v>0</v>
      </c>
      <c r="U6" s="3">
        <v>0</v>
      </c>
      <c r="V6" s="3">
        <f>SUM(Table2[[#This Row],[Occupational Therapist Hours]:[OT Aide Hours]])/Table2[[#This Row],[MDS Census]]</f>
        <v>0</v>
      </c>
      <c r="W6" s="3">
        <v>2.3666666666666666E-2</v>
      </c>
      <c r="X6" s="3">
        <v>0</v>
      </c>
      <c r="Y6" s="3">
        <v>0</v>
      </c>
      <c r="Z6" s="3">
        <f>SUM(Table2[[#This Row],[Physical Therapist (PT) Hours]:[PT Aide Hours]])/Table2[[#This Row],[MDS Census]]</f>
        <v>3.1981981981981983E-4</v>
      </c>
      <c r="AA6" s="3">
        <v>0</v>
      </c>
      <c r="AB6" s="3">
        <v>4.8991111111111101</v>
      </c>
      <c r="AC6" s="3">
        <v>0</v>
      </c>
      <c r="AD6" s="3">
        <v>0</v>
      </c>
      <c r="AE6" s="3">
        <v>0</v>
      </c>
      <c r="AF6" s="3">
        <v>0</v>
      </c>
      <c r="AG6" s="3">
        <v>0</v>
      </c>
      <c r="AH6" s="1" t="s">
        <v>4</v>
      </c>
      <c r="AI6" s="17">
        <v>5</v>
      </c>
      <c r="AJ6" s="1"/>
    </row>
    <row r="7" spans="1:36" x14ac:dyDescent="0.2">
      <c r="A7" s="1" t="s">
        <v>352</v>
      </c>
      <c r="B7" s="1" t="s">
        <v>363</v>
      </c>
      <c r="C7" s="1" t="s">
        <v>760</v>
      </c>
      <c r="D7" s="1" t="s">
        <v>972</v>
      </c>
      <c r="E7" s="3">
        <v>32.855555555555554</v>
      </c>
      <c r="F7" s="3">
        <v>3.8333333333333335</v>
      </c>
      <c r="G7" s="3">
        <v>0</v>
      </c>
      <c r="H7" s="3">
        <v>0.29444444444444445</v>
      </c>
      <c r="I7" s="3">
        <v>2.6055555555555556</v>
      </c>
      <c r="J7" s="3">
        <v>0</v>
      </c>
      <c r="K7" s="3">
        <v>0</v>
      </c>
      <c r="L7" s="3">
        <v>0.3611111111111111</v>
      </c>
      <c r="M7" s="3">
        <v>4.916666666666667</v>
      </c>
      <c r="N7" s="3">
        <v>0</v>
      </c>
      <c r="O7" s="3">
        <f>SUM(Table2[[#This Row],[Qualified Social Work Staff Hours]:[Other Social Work Staff Hours]])/Table2[[#This Row],[MDS Census]]</f>
        <v>0.14964491038214409</v>
      </c>
      <c r="P7" s="3">
        <v>5.166666666666667</v>
      </c>
      <c r="Q7" s="3">
        <v>3.6166666666666667</v>
      </c>
      <c r="R7" s="3">
        <f>SUM(Table2[[#This Row],[Qualified Activities Professional Hours]:[Other Activities Professional Hours]])/Table2[[#This Row],[MDS Census]]</f>
        <v>0.26733175515725399</v>
      </c>
      <c r="S7" s="3">
        <v>3.1083333333333334</v>
      </c>
      <c r="T7" s="3">
        <v>0</v>
      </c>
      <c r="U7" s="3">
        <v>0</v>
      </c>
      <c r="V7" s="3">
        <f>SUM(Table2[[#This Row],[Occupational Therapist Hours]:[OT Aide Hours]])/Table2[[#This Row],[MDS Census]]</f>
        <v>9.4606019614474138E-2</v>
      </c>
      <c r="W7" s="3">
        <v>2.2472222222222222</v>
      </c>
      <c r="X7" s="3">
        <v>1.4694444444444446</v>
      </c>
      <c r="Y7" s="3">
        <v>0</v>
      </c>
      <c r="Z7" s="3">
        <f>SUM(Table2[[#This Row],[Physical Therapist (PT) Hours]:[PT Aide Hours]])/Table2[[#This Row],[MDS Census]]</f>
        <v>0.1131214068312479</v>
      </c>
      <c r="AA7" s="3">
        <v>0</v>
      </c>
      <c r="AB7" s="3">
        <v>0</v>
      </c>
      <c r="AC7" s="3">
        <v>0</v>
      </c>
      <c r="AD7" s="3">
        <v>0</v>
      </c>
      <c r="AE7" s="3">
        <v>0</v>
      </c>
      <c r="AF7" s="3">
        <v>0</v>
      </c>
      <c r="AG7" s="3">
        <v>0</v>
      </c>
      <c r="AH7" s="1" t="s">
        <v>5</v>
      </c>
      <c r="AI7" s="17">
        <v>5</v>
      </c>
      <c r="AJ7" s="1"/>
    </row>
    <row r="8" spans="1:36" x14ac:dyDescent="0.2">
      <c r="A8" s="1" t="s">
        <v>352</v>
      </c>
      <c r="B8" s="1" t="s">
        <v>364</v>
      </c>
      <c r="C8" s="1" t="s">
        <v>761</v>
      </c>
      <c r="D8" s="1" t="s">
        <v>948</v>
      </c>
      <c r="E8" s="3">
        <v>19.611111111111111</v>
      </c>
      <c r="F8" s="3">
        <v>11.022222222222222</v>
      </c>
      <c r="G8" s="3">
        <v>0</v>
      </c>
      <c r="H8" s="3">
        <v>0</v>
      </c>
      <c r="I8" s="3">
        <v>1.6277777777777778</v>
      </c>
      <c r="J8" s="3">
        <v>0</v>
      </c>
      <c r="K8" s="3">
        <v>0</v>
      </c>
      <c r="L8" s="3">
        <v>6.9444444444444448E-2</v>
      </c>
      <c r="M8" s="3">
        <v>5.6</v>
      </c>
      <c r="N8" s="3">
        <v>0</v>
      </c>
      <c r="O8" s="3">
        <f>SUM(Table2[[#This Row],[Qualified Social Work Staff Hours]:[Other Social Work Staff Hours]])/Table2[[#This Row],[MDS Census]]</f>
        <v>0.28555240793201131</v>
      </c>
      <c r="P8" s="3">
        <v>0</v>
      </c>
      <c r="Q8" s="3">
        <v>3.0527777777777776</v>
      </c>
      <c r="R8" s="3">
        <f>SUM(Table2[[#This Row],[Qualified Activities Professional Hours]:[Other Activities Professional Hours]])/Table2[[#This Row],[MDS Census]]</f>
        <v>0.15566572237960338</v>
      </c>
      <c r="S8" s="3">
        <v>0.16944444444444445</v>
      </c>
      <c r="T8" s="3">
        <v>3.8194444444444446</v>
      </c>
      <c r="U8" s="3">
        <v>0</v>
      </c>
      <c r="V8" s="3">
        <f>SUM(Table2[[#This Row],[Occupational Therapist Hours]:[OT Aide Hours]])/Table2[[#This Row],[MDS Census]]</f>
        <v>0.20339943342776204</v>
      </c>
      <c r="W8" s="3">
        <v>7.3258888888888878</v>
      </c>
      <c r="X8" s="3">
        <v>0</v>
      </c>
      <c r="Y8" s="3">
        <v>0</v>
      </c>
      <c r="Z8" s="3">
        <f>SUM(Table2[[#This Row],[Physical Therapist (PT) Hours]:[PT Aide Hours]])/Table2[[#This Row],[MDS Census]]</f>
        <v>0.37355807365439087</v>
      </c>
      <c r="AA8" s="3">
        <v>0</v>
      </c>
      <c r="AB8" s="3">
        <v>6.083333333333333</v>
      </c>
      <c r="AC8" s="3">
        <v>0</v>
      </c>
      <c r="AD8" s="3">
        <v>0</v>
      </c>
      <c r="AE8" s="3">
        <v>0</v>
      </c>
      <c r="AF8" s="3">
        <v>0</v>
      </c>
      <c r="AG8" s="3">
        <v>0</v>
      </c>
      <c r="AH8" s="1" t="s">
        <v>6</v>
      </c>
      <c r="AI8" s="17">
        <v>5</v>
      </c>
      <c r="AJ8" s="1"/>
    </row>
    <row r="9" spans="1:36" x14ac:dyDescent="0.2">
      <c r="A9" s="1" t="s">
        <v>352</v>
      </c>
      <c r="B9" s="1" t="s">
        <v>365</v>
      </c>
      <c r="C9" s="1" t="s">
        <v>744</v>
      </c>
      <c r="D9" s="1" t="s">
        <v>975</v>
      </c>
      <c r="E9" s="3">
        <v>195.64444444444445</v>
      </c>
      <c r="F9" s="3">
        <v>2.8</v>
      </c>
      <c r="G9" s="3">
        <v>0</v>
      </c>
      <c r="H9" s="3">
        <v>0</v>
      </c>
      <c r="I9" s="3">
        <v>7.3777777777777782</v>
      </c>
      <c r="J9" s="3">
        <v>0</v>
      </c>
      <c r="K9" s="3">
        <v>0</v>
      </c>
      <c r="L9" s="3">
        <v>9.9972222222222218</v>
      </c>
      <c r="M9" s="3">
        <v>23.033333333333335</v>
      </c>
      <c r="N9" s="3">
        <v>16.088888888888889</v>
      </c>
      <c r="O9" s="3">
        <f>SUM(Table2[[#This Row],[Qualified Social Work Staff Hours]:[Other Social Work Staff Hours]])/Table2[[#This Row],[MDS Census]]</f>
        <v>0.19996592457973647</v>
      </c>
      <c r="P9" s="3">
        <v>5.2</v>
      </c>
      <c r="Q9" s="3">
        <v>0</v>
      </c>
      <c r="R9" s="3">
        <f>SUM(Table2[[#This Row],[Qualified Activities Professional Hours]:[Other Activities Professional Hours]])/Table2[[#This Row],[MDS Census]]</f>
        <v>2.6578827805542937E-2</v>
      </c>
      <c r="S9" s="3">
        <v>23.177777777777777</v>
      </c>
      <c r="T9" s="3">
        <v>15.28888888888889</v>
      </c>
      <c r="U9" s="3">
        <v>0</v>
      </c>
      <c r="V9" s="3">
        <f>SUM(Table2[[#This Row],[Occupational Therapist Hours]:[OT Aide Hours]])/Table2[[#This Row],[MDS Census]]</f>
        <v>0.19661517492049069</v>
      </c>
      <c r="W9" s="3">
        <v>21.894444444444446</v>
      </c>
      <c r="X9" s="3">
        <v>23.319444444444443</v>
      </c>
      <c r="Y9" s="3">
        <v>0</v>
      </c>
      <c r="Z9" s="3">
        <f>SUM(Table2[[#This Row],[Physical Therapist (PT) Hours]:[PT Aide Hours]])/Table2[[#This Row],[MDS Census]]</f>
        <v>0.23110233984552475</v>
      </c>
      <c r="AA9" s="3">
        <v>0</v>
      </c>
      <c r="AB9" s="3">
        <v>21.402777777777779</v>
      </c>
      <c r="AC9" s="3">
        <v>0</v>
      </c>
      <c r="AD9" s="3">
        <v>42.319444444444443</v>
      </c>
      <c r="AE9" s="3">
        <v>0</v>
      </c>
      <c r="AF9" s="3">
        <v>0</v>
      </c>
      <c r="AG9" s="3">
        <v>0</v>
      </c>
      <c r="AH9" s="1" t="s">
        <v>7</v>
      </c>
      <c r="AI9" s="17">
        <v>5</v>
      </c>
      <c r="AJ9" s="1"/>
    </row>
    <row r="10" spans="1:36" x14ac:dyDescent="0.2">
      <c r="A10" s="1" t="s">
        <v>352</v>
      </c>
      <c r="B10" s="1" t="s">
        <v>366</v>
      </c>
      <c r="C10" s="1" t="s">
        <v>745</v>
      </c>
      <c r="D10" s="1" t="s">
        <v>973</v>
      </c>
      <c r="E10" s="3">
        <v>71.155555555555551</v>
      </c>
      <c r="F10" s="3">
        <v>5.6888888888888891</v>
      </c>
      <c r="G10" s="3">
        <v>1.1111111111111112E-2</v>
      </c>
      <c r="H10" s="3">
        <v>0.10555555555555556</v>
      </c>
      <c r="I10" s="3">
        <v>0.33333333333333331</v>
      </c>
      <c r="J10" s="3">
        <v>0</v>
      </c>
      <c r="K10" s="3">
        <v>0</v>
      </c>
      <c r="L10" s="3">
        <v>1.2777777777777777</v>
      </c>
      <c r="M10" s="3">
        <v>0</v>
      </c>
      <c r="N10" s="3">
        <v>5.6888888888888891</v>
      </c>
      <c r="O10" s="3">
        <f>SUM(Table2[[#This Row],[Qualified Social Work Staff Hours]:[Other Social Work Staff Hours]])/Table2[[#This Row],[MDS Census]]</f>
        <v>7.9950031230480958E-2</v>
      </c>
      <c r="P10" s="3">
        <v>5.6888888888888891</v>
      </c>
      <c r="Q10" s="3">
        <v>9.7845555555555563</v>
      </c>
      <c r="R10" s="3">
        <f>SUM(Table2[[#This Row],[Qualified Activities Professional Hours]:[Other Activities Professional Hours]])/Table2[[#This Row],[MDS Census]]</f>
        <v>0.2174594003747658</v>
      </c>
      <c r="S10" s="3">
        <v>5.5177777777777788</v>
      </c>
      <c r="T10" s="3">
        <v>0</v>
      </c>
      <c r="U10" s="3">
        <v>4.0214444444444446</v>
      </c>
      <c r="V10" s="3">
        <f>SUM(Table2[[#This Row],[Occupational Therapist Hours]:[OT Aide Hours]])/Table2[[#This Row],[MDS Census]]</f>
        <v>0.13406152404747035</v>
      </c>
      <c r="W10" s="3">
        <v>6.9155555555555557</v>
      </c>
      <c r="X10" s="3">
        <v>0</v>
      </c>
      <c r="Y10" s="3">
        <v>2.2722222222222221</v>
      </c>
      <c r="Z10" s="3">
        <f>SUM(Table2[[#This Row],[Physical Therapist (PT) Hours]:[PT Aide Hours]])/Table2[[#This Row],[MDS Census]]</f>
        <v>0.12912242348532169</v>
      </c>
      <c r="AA10" s="3">
        <v>0</v>
      </c>
      <c r="AB10" s="3">
        <v>0</v>
      </c>
      <c r="AC10" s="3">
        <v>0</v>
      </c>
      <c r="AD10" s="3">
        <v>0</v>
      </c>
      <c r="AE10" s="3">
        <v>0</v>
      </c>
      <c r="AF10" s="3">
        <v>0</v>
      </c>
      <c r="AG10" s="3">
        <v>0</v>
      </c>
      <c r="AH10" s="1" t="s">
        <v>8</v>
      </c>
      <c r="AI10" s="17">
        <v>5</v>
      </c>
      <c r="AJ10" s="1"/>
    </row>
    <row r="11" spans="1:36" x14ac:dyDescent="0.2">
      <c r="A11" s="1" t="s">
        <v>352</v>
      </c>
      <c r="B11" s="1" t="s">
        <v>367</v>
      </c>
      <c r="C11" s="1" t="s">
        <v>762</v>
      </c>
      <c r="D11" s="1" t="s">
        <v>967</v>
      </c>
      <c r="E11" s="3">
        <v>46.722222222222221</v>
      </c>
      <c r="F11" s="3">
        <v>11.555555555555555</v>
      </c>
      <c r="G11" s="3">
        <v>0.13333333333333333</v>
      </c>
      <c r="H11" s="3">
        <v>0.26666666666666666</v>
      </c>
      <c r="I11" s="3">
        <v>1.0222222222222221</v>
      </c>
      <c r="J11" s="3">
        <v>0</v>
      </c>
      <c r="K11" s="3">
        <v>0</v>
      </c>
      <c r="L11" s="3">
        <v>1.3514444444444444</v>
      </c>
      <c r="M11" s="3">
        <v>6.9027777777777777</v>
      </c>
      <c r="N11" s="3">
        <v>1.2527777777777778</v>
      </c>
      <c r="O11" s="3">
        <f>SUM(Table2[[#This Row],[Qualified Social Work Staff Hours]:[Other Social Work Staff Hours]])/Table2[[#This Row],[MDS Census]]</f>
        <v>0.17455410225921522</v>
      </c>
      <c r="P11" s="3">
        <v>5.5111111111111111</v>
      </c>
      <c r="Q11" s="3">
        <v>9.7444444444444436</v>
      </c>
      <c r="R11" s="3">
        <f>SUM(Table2[[#This Row],[Qualified Activities Professional Hours]:[Other Activities Professional Hours]])/Table2[[#This Row],[MDS Census]]</f>
        <v>0.32651605231866826</v>
      </c>
      <c r="S11" s="3">
        <v>3.1277777777777773</v>
      </c>
      <c r="T11" s="3">
        <v>5.3194444444444446</v>
      </c>
      <c r="U11" s="3">
        <v>0</v>
      </c>
      <c r="V11" s="3">
        <f>SUM(Table2[[#This Row],[Occupational Therapist Hours]:[OT Aide Hours]])/Table2[[#This Row],[MDS Census]]</f>
        <v>0.18079667063020216</v>
      </c>
      <c r="W11" s="3">
        <v>0.32044444444444448</v>
      </c>
      <c r="X11" s="3">
        <v>8.0877777777777755</v>
      </c>
      <c r="Y11" s="3">
        <v>0</v>
      </c>
      <c r="Z11" s="3">
        <f>SUM(Table2[[#This Row],[Physical Therapist (PT) Hours]:[PT Aide Hours]])/Table2[[#This Row],[MDS Census]]</f>
        <v>0.17996195005945298</v>
      </c>
      <c r="AA11" s="3">
        <v>0</v>
      </c>
      <c r="AB11" s="3">
        <v>0</v>
      </c>
      <c r="AC11" s="3">
        <v>0</v>
      </c>
      <c r="AD11" s="3">
        <v>0</v>
      </c>
      <c r="AE11" s="3">
        <v>0</v>
      </c>
      <c r="AF11" s="3">
        <v>0</v>
      </c>
      <c r="AG11" s="3">
        <v>0</v>
      </c>
      <c r="AH11" s="1" t="s">
        <v>9</v>
      </c>
      <c r="AI11" s="17">
        <v>5</v>
      </c>
      <c r="AJ11" s="1"/>
    </row>
    <row r="12" spans="1:36" x14ac:dyDescent="0.2">
      <c r="A12" s="1" t="s">
        <v>352</v>
      </c>
      <c r="B12" s="1" t="s">
        <v>368</v>
      </c>
      <c r="C12" s="1" t="s">
        <v>744</v>
      </c>
      <c r="D12" s="1" t="s">
        <v>975</v>
      </c>
      <c r="E12" s="3">
        <v>140.96666666666667</v>
      </c>
      <c r="F12" s="3">
        <v>4.9777777777777779</v>
      </c>
      <c r="G12" s="3">
        <v>0.26666666666666666</v>
      </c>
      <c r="H12" s="3">
        <v>0</v>
      </c>
      <c r="I12" s="3">
        <v>0</v>
      </c>
      <c r="J12" s="3">
        <v>0</v>
      </c>
      <c r="K12" s="3">
        <v>0</v>
      </c>
      <c r="L12" s="3">
        <v>2.8638888888888889</v>
      </c>
      <c r="M12" s="3">
        <v>18.666666666666668</v>
      </c>
      <c r="N12" s="3">
        <v>2.3222222222222224</v>
      </c>
      <c r="O12" s="3">
        <f>SUM(Table2[[#This Row],[Qualified Social Work Staff Hours]:[Other Social Work Staff Hours]])/Table2[[#This Row],[MDS Census]]</f>
        <v>0.14889256719476632</v>
      </c>
      <c r="P12" s="3">
        <v>1.6444444444444444</v>
      </c>
      <c r="Q12" s="3">
        <v>57.138888888888886</v>
      </c>
      <c r="R12" s="3">
        <f>SUM(Table2[[#This Row],[Qualified Activities Professional Hours]:[Other Activities Professional Hours]])/Table2[[#This Row],[MDS Census]]</f>
        <v>0.41700165523764482</v>
      </c>
      <c r="S12" s="3">
        <v>6.3972222222222221</v>
      </c>
      <c r="T12" s="3">
        <v>6.208333333333333</v>
      </c>
      <c r="U12" s="3">
        <v>0</v>
      </c>
      <c r="V12" s="3">
        <f>SUM(Table2[[#This Row],[Occupational Therapist Hours]:[OT Aide Hours]])/Table2[[#This Row],[MDS Census]]</f>
        <v>8.9422243241112934E-2</v>
      </c>
      <c r="W12" s="3">
        <v>13.233333333333333</v>
      </c>
      <c r="X12" s="3">
        <v>6.1138888888888889</v>
      </c>
      <c r="Y12" s="3">
        <v>0</v>
      </c>
      <c r="Z12" s="3">
        <f>SUM(Table2[[#This Row],[Physical Therapist (PT) Hours]:[PT Aide Hours]])/Table2[[#This Row],[MDS Census]]</f>
        <v>0.13724678805076063</v>
      </c>
      <c r="AA12" s="3">
        <v>0</v>
      </c>
      <c r="AB12" s="3">
        <v>0</v>
      </c>
      <c r="AC12" s="3">
        <v>0</v>
      </c>
      <c r="AD12" s="3">
        <v>0</v>
      </c>
      <c r="AE12" s="3">
        <v>0</v>
      </c>
      <c r="AF12" s="3">
        <v>0</v>
      </c>
      <c r="AG12" s="3">
        <v>0</v>
      </c>
      <c r="AH12" s="1" t="s">
        <v>10</v>
      </c>
      <c r="AI12" s="17">
        <v>5</v>
      </c>
      <c r="AJ12" s="1"/>
    </row>
    <row r="13" spans="1:36" x14ac:dyDescent="0.2">
      <c r="A13" s="1" t="s">
        <v>352</v>
      </c>
      <c r="B13" s="1" t="s">
        <v>369</v>
      </c>
      <c r="C13" s="1" t="s">
        <v>763</v>
      </c>
      <c r="D13" s="1" t="s">
        <v>975</v>
      </c>
      <c r="E13" s="3">
        <v>40.81111111111111</v>
      </c>
      <c r="F13" s="3">
        <v>4.1722222222222225</v>
      </c>
      <c r="G13" s="3">
        <v>0</v>
      </c>
      <c r="H13" s="3">
        <v>0</v>
      </c>
      <c r="I13" s="3">
        <v>5.5305555555555559</v>
      </c>
      <c r="J13" s="3">
        <v>0</v>
      </c>
      <c r="K13" s="3">
        <v>0</v>
      </c>
      <c r="L13" s="3">
        <v>0</v>
      </c>
      <c r="M13" s="3">
        <v>0</v>
      </c>
      <c r="N13" s="3">
        <v>2.2164444444444444</v>
      </c>
      <c r="O13" s="3">
        <f>SUM(Table2[[#This Row],[Qualified Social Work Staff Hours]:[Other Social Work Staff Hours]])/Table2[[#This Row],[MDS Census]]</f>
        <v>5.4309828478083313E-2</v>
      </c>
      <c r="P13" s="3">
        <v>5.5666666666666664</v>
      </c>
      <c r="Q13" s="3">
        <v>0</v>
      </c>
      <c r="R13" s="3">
        <f>SUM(Table2[[#This Row],[Qualified Activities Professional Hours]:[Other Activities Professional Hours]])/Table2[[#This Row],[MDS Census]]</f>
        <v>0.13640076231962972</v>
      </c>
      <c r="S13" s="3">
        <v>0</v>
      </c>
      <c r="T13" s="3">
        <v>0</v>
      </c>
      <c r="U13" s="3">
        <v>0</v>
      </c>
      <c r="V13" s="3">
        <f>SUM(Table2[[#This Row],[Occupational Therapist Hours]:[OT Aide Hours]])/Table2[[#This Row],[MDS Census]]</f>
        <v>0</v>
      </c>
      <c r="W13" s="3">
        <v>0</v>
      </c>
      <c r="X13" s="3">
        <v>0</v>
      </c>
      <c r="Y13" s="3">
        <v>0</v>
      </c>
      <c r="Z13" s="3">
        <f>SUM(Table2[[#This Row],[Physical Therapist (PT) Hours]:[PT Aide Hours]])/Table2[[#This Row],[MDS Census]]</f>
        <v>0</v>
      </c>
      <c r="AA13" s="3">
        <v>0</v>
      </c>
      <c r="AB13" s="3">
        <v>0</v>
      </c>
      <c r="AC13" s="3">
        <v>0</v>
      </c>
      <c r="AD13" s="3">
        <v>0</v>
      </c>
      <c r="AE13" s="3">
        <v>0</v>
      </c>
      <c r="AF13" s="3">
        <v>0</v>
      </c>
      <c r="AG13" s="3">
        <v>0</v>
      </c>
      <c r="AH13" s="1" t="s">
        <v>11</v>
      </c>
      <c r="AI13" s="17">
        <v>5</v>
      </c>
      <c r="AJ13" s="1"/>
    </row>
    <row r="14" spans="1:36" x14ac:dyDescent="0.2">
      <c r="A14" s="1" t="s">
        <v>352</v>
      </c>
      <c r="B14" s="1" t="s">
        <v>370</v>
      </c>
      <c r="C14" s="1" t="s">
        <v>762</v>
      </c>
      <c r="D14" s="1" t="s">
        <v>967</v>
      </c>
      <c r="E14" s="3">
        <v>43.033333333333331</v>
      </c>
      <c r="F14" s="3">
        <v>5.2444444444444445</v>
      </c>
      <c r="G14" s="3">
        <v>8.8888888888888892E-2</v>
      </c>
      <c r="H14" s="3">
        <v>0.26666666666666666</v>
      </c>
      <c r="I14" s="3">
        <v>0.8</v>
      </c>
      <c r="J14" s="3">
        <v>0</v>
      </c>
      <c r="K14" s="3">
        <v>0</v>
      </c>
      <c r="L14" s="3">
        <v>2.686666666666667</v>
      </c>
      <c r="M14" s="3">
        <v>5.375</v>
      </c>
      <c r="N14" s="3">
        <v>0</v>
      </c>
      <c r="O14" s="3">
        <f>SUM(Table2[[#This Row],[Qualified Social Work Staff Hours]:[Other Social Work Staff Hours]])/Table2[[#This Row],[MDS Census]]</f>
        <v>0.12490317583268784</v>
      </c>
      <c r="P14" s="3">
        <v>0</v>
      </c>
      <c r="Q14" s="3">
        <v>15.216666666666667</v>
      </c>
      <c r="R14" s="3">
        <f>SUM(Table2[[#This Row],[Qualified Activities Professional Hours]:[Other Activities Professional Hours]])/Table2[[#This Row],[MDS Census]]</f>
        <v>0.35360185902401242</v>
      </c>
      <c r="S14" s="3">
        <v>4.4242222222222223</v>
      </c>
      <c r="T14" s="3">
        <v>5.5109999999999992</v>
      </c>
      <c r="U14" s="3">
        <v>0</v>
      </c>
      <c r="V14" s="3">
        <f>SUM(Table2[[#This Row],[Occupational Therapist Hours]:[OT Aide Hours]])/Table2[[#This Row],[MDS Census]]</f>
        <v>0.23087270849470695</v>
      </c>
      <c r="W14" s="3">
        <v>1.2416666666666667</v>
      </c>
      <c r="X14" s="3">
        <v>7.3756666666666684</v>
      </c>
      <c r="Y14" s="3">
        <v>0</v>
      </c>
      <c r="Z14" s="3">
        <f>SUM(Table2[[#This Row],[Physical Therapist (PT) Hours]:[PT Aide Hours]])/Table2[[#This Row],[MDS Census]]</f>
        <v>0.20024786986831916</v>
      </c>
      <c r="AA14" s="3">
        <v>0</v>
      </c>
      <c r="AB14" s="3">
        <v>0</v>
      </c>
      <c r="AC14" s="3">
        <v>0</v>
      </c>
      <c r="AD14" s="3">
        <v>0</v>
      </c>
      <c r="AE14" s="3">
        <v>0</v>
      </c>
      <c r="AF14" s="3">
        <v>0</v>
      </c>
      <c r="AG14" s="3">
        <v>0</v>
      </c>
      <c r="AH14" s="1" t="s">
        <v>12</v>
      </c>
      <c r="AI14" s="17">
        <v>5</v>
      </c>
      <c r="AJ14" s="1"/>
    </row>
    <row r="15" spans="1:36" x14ac:dyDescent="0.2">
      <c r="A15" s="1" t="s">
        <v>352</v>
      </c>
      <c r="B15" s="1" t="s">
        <v>371</v>
      </c>
      <c r="C15" s="1" t="s">
        <v>764</v>
      </c>
      <c r="D15" s="1" t="s">
        <v>976</v>
      </c>
      <c r="E15" s="3">
        <v>40.544444444444444</v>
      </c>
      <c r="F15" s="3">
        <v>4.9777777777777779</v>
      </c>
      <c r="G15" s="3">
        <v>3.3333333333333333E-2</v>
      </c>
      <c r="H15" s="3">
        <v>0.52777777777777779</v>
      </c>
      <c r="I15" s="3">
        <v>0.26666666666666666</v>
      </c>
      <c r="J15" s="3">
        <v>0</v>
      </c>
      <c r="K15" s="3">
        <v>0</v>
      </c>
      <c r="L15" s="3">
        <v>1.1151111111111112</v>
      </c>
      <c r="M15" s="3">
        <v>0</v>
      </c>
      <c r="N15" s="3">
        <v>4.8166666666666682</v>
      </c>
      <c r="O15" s="3">
        <f>SUM(Table2[[#This Row],[Qualified Social Work Staff Hours]:[Other Social Work Staff Hours]])/Table2[[#This Row],[MDS Census]]</f>
        <v>0.11879967114277888</v>
      </c>
      <c r="P15" s="3">
        <v>0</v>
      </c>
      <c r="Q15" s="3">
        <v>8.8544444444444412</v>
      </c>
      <c r="R15" s="3">
        <f>SUM(Table2[[#This Row],[Qualified Activities Professional Hours]:[Other Activities Professional Hours]])/Table2[[#This Row],[MDS Census]]</f>
        <v>0.21838859961633317</v>
      </c>
      <c r="S15" s="3">
        <v>0.84477777777777796</v>
      </c>
      <c r="T15" s="3">
        <v>4.6051111111111105</v>
      </c>
      <c r="U15" s="3">
        <v>0</v>
      </c>
      <c r="V15" s="3">
        <f>SUM(Table2[[#This Row],[Occupational Therapist Hours]:[OT Aide Hours]])/Table2[[#This Row],[MDS Census]]</f>
        <v>0.13441764867086872</v>
      </c>
      <c r="W15" s="3">
        <v>3.9020000000000006</v>
      </c>
      <c r="X15" s="3">
        <v>3.4631111111111106</v>
      </c>
      <c r="Y15" s="3">
        <v>2.5228888888888887</v>
      </c>
      <c r="Z15" s="3">
        <f>SUM(Table2[[#This Row],[Physical Therapist (PT) Hours]:[PT Aide Hours]])/Table2[[#This Row],[MDS Census]]</f>
        <v>0.24388051520964649</v>
      </c>
      <c r="AA15" s="3">
        <v>0</v>
      </c>
      <c r="AB15" s="3">
        <v>0</v>
      </c>
      <c r="AC15" s="3">
        <v>0</v>
      </c>
      <c r="AD15" s="3">
        <v>0</v>
      </c>
      <c r="AE15" s="3">
        <v>0</v>
      </c>
      <c r="AF15" s="3">
        <v>0</v>
      </c>
      <c r="AG15" s="3">
        <v>0</v>
      </c>
      <c r="AH15" s="1" t="s">
        <v>13</v>
      </c>
      <c r="AI15" s="17">
        <v>5</v>
      </c>
      <c r="AJ15" s="1"/>
    </row>
    <row r="16" spans="1:36" x14ac:dyDescent="0.2">
      <c r="A16" s="1" t="s">
        <v>352</v>
      </c>
      <c r="B16" s="1" t="s">
        <v>372</v>
      </c>
      <c r="C16" s="1" t="s">
        <v>714</v>
      </c>
      <c r="D16" s="1" t="s">
        <v>973</v>
      </c>
      <c r="E16" s="3">
        <v>123.81111111111112</v>
      </c>
      <c r="F16" s="3">
        <v>5.1333333333333337</v>
      </c>
      <c r="G16" s="3">
        <v>0.26666666666666666</v>
      </c>
      <c r="H16" s="3">
        <v>0.2</v>
      </c>
      <c r="I16" s="3">
        <v>4.3555555555555552</v>
      </c>
      <c r="J16" s="3">
        <v>0</v>
      </c>
      <c r="K16" s="3">
        <v>0</v>
      </c>
      <c r="L16" s="3">
        <v>1.8453333333333335</v>
      </c>
      <c r="M16" s="3">
        <v>15.705555555555556</v>
      </c>
      <c r="N16" s="3">
        <v>4.6694444444444443</v>
      </c>
      <c r="O16" s="3">
        <f>SUM(Table2[[#This Row],[Qualified Social Work Staff Hours]:[Other Social Work Staff Hours]])/Table2[[#This Row],[MDS Census]]</f>
        <v>0.16456519788207843</v>
      </c>
      <c r="P16" s="3">
        <v>10.463888888888889</v>
      </c>
      <c r="Q16" s="3">
        <v>12.875</v>
      </c>
      <c r="R16" s="3">
        <f>SUM(Table2[[#This Row],[Qualified Activities Professional Hours]:[Other Activities Professional Hours]])/Table2[[#This Row],[MDS Census]]</f>
        <v>0.18850399353854436</v>
      </c>
      <c r="S16" s="3">
        <v>1.6073333333333333</v>
      </c>
      <c r="T16" s="3">
        <v>3.7098888888888895</v>
      </c>
      <c r="U16" s="3">
        <v>0</v>
      </c>
      <c r="V16" s="3">
        <f>SUM(Table2[[#This Row],[Occupational Therapist Hours]:[OT Aide Hours]])/Table2[[#This Row],[MDS Census]]</f>
        <v>4.2946244278919507E-2</v>
      </c>
      <c r="W16" s="3">
        <v>1.8913333333333333</v>
      </c>
      <c r="X16" s="3">
        <v>3.3095555555555562</v>
      </c>
      <c r="Y16" s="3">
        <v>0</v>
      </c>
      <c r="Z16" s="3">
        <f>SUM(Table2[[#This Row],[Physical Therapist (PT) Hours]:[PT Aide Hours]])/Table2[[#This Row],[MDS Census]]</f>
        <v>4.2006640940500765E-2</v>
      </c>
      <c r="AA16" s="3">
        <v>0.24166666666666667</v>
      </c>
      <c r="AB16" s="3">
        <v>0</v>
      </c>
      <c r="AC16" s="3">
        <v>0</v>
      </c>
      <c r="AD16" s="3">
        <v>0</v>
      </c>
      <c r="AE16" s="3">
        <v>0</v>
      </c>
      <c r="AF16" s="3">
        <v>0</v>
      </c>
      <c r="AG16" s="3">
        <v>0</v>
      </c>
      <c r="AH16" s="1" t="s">
        <v>14</v>
      </c>
      <c r="AI16" s="17">
        <v>5</v>
      </c>
      <c r="AJ16" s="1"/>
    </row>
    <row r="17" spans="1:36" x14ac:dyDescent="0.2">
      <c r="A17" s="1" t="s">
        <v>352</v>
      </c>
      <c r="B17" s="1" t="s">
        <v>373</v>
      </c>
      <c r="C17" s="1" t="s">
        <v>743</v>
      </c>
      <c r="D17" s="1" t="s">
        <v>977</v>
      </c>
      <c r="E17" s="3">
        <v>106.86666666666666</v>
      </c>
      <c r="F17" s="3">
        <v>0</v>
      </c>
      <c r="G17" s="3">
        <v>0.1111111111111111</v>
      </c>
      <c r="H17" s="3">
        <v>0.40288888888888896</v>
      </c>
      <c r="I17" s="3">
        <v>5.6</v>
      </c>
      <c r="J17" s="3">
        <v>0</v>
      </c>
      <c r="K17" s="3">
        <v>0</v>
      </c>
      <c r="L17" s="3">
        <v>3.910333333333333</v>
      </c>
      <c r="M17" s="3">
        <v>10.111111111111111</v>
      </c>
      <c r="N17" s="3">
        <v>11.022222222222222</v>
      </c>
      <c r="O17" s="3">
        <f>SUM(Table2[[#This Row],[Qualified Social Work Staff Hours]:[Other Social Work Staff Hours]])/Table2[[#This Row],[MDS Census]]</f>
        <v>0.19775421085464753</v>
      </c>
      <c r="P17" s="3">
        <v>3.8333333333333335</v>
      </c>
      <c r="Q17" s="3">
        <v>24.808333333333334</v>
      </c>
      <c r="R17" s="3">
        <f>SUM(Table2[[#This Row],[Qualified Activities Professional Hours]:[Other Activities Professional Hours]])/Table2[[#This Row],[MDS Census]]</f>
        <v>0.26801310043668125</v>
      </c>
      <c r="S17" s="3">
        <v>6.7605555555555563</v>
      </c>
      <c r="T17" s="3">
        <v>8.1958888888888914</v>
      </c>
      <c r="U17" s="3">
        <v>0</v>
      </c>
      <c r="V17" s="3">
        <f>SUM(Table2[[#This Row],[Occupational Therapist Hours]:[OT Aide Hours]])/Table2[[#This Row],[MDS Census]]</f>
        <v>0.13995425244333545</v>
      </c>
      <c r="W17" s="3">
        <v>3.9573333333333318</v>
      </c>
      <c r="X17" s="3">
        <v>16.51177777777778</v>
      </c>
      <c r="Y17" s="3">
        <v>0</v>
      </c>
      <c r="Z17" s="3">
        <f>SUM(Table2[[#This Row],[Physical Therapist (PT) Hours]:[PT Aide Hours]])/Table2[[#This Row],[MDS Census]]</f>
        <v>0.19153878145144523</v>
      </c>
      <c r="AA17" s="3">
        <v>0</v>
      </c>
      <c r="AB17" s="3">
        <v>0</v>
      </c>
      <c r="AC17" s="3">
        <v>0</v>
      </c>
      <c r="AD17" s="3">
        <v>0</v>
      </c>
      <c r="AE17" s="3">
        <v>0</v>
      </c>
      <c r="AF17" s="3">
        <v>0</v>
      </c>
      <c r="AG17" s="3">
        <v>0</v>
      </c>
      <c r="AH17" s="1" t="s">
        <v>15</v>
      </c>
      <c r="AI17" s="17">
        <v>5</v>
      </c>
      <c r="AJ17" s="1"/>
    </row>
    <row r="18" spans="1:36" x14ac:dyDescent="0.2">
      <c r="A18" s="1" t="s">
        <v>352</v>
      </c>
      <c r="B18" s="1" t="s">
        <v>374</v>
      </c>
      <c r="C18" s="1" t="s">
        <v>765</v>
      </c>
      <c r="D18" s="1" t="s">
        <v>978</v>
      </c>
      <c r="E18" s="3">
        <v>34.477777777777774</v>
      </c>
      <c r="F18" s="3">
        <v>4.8</v>
      </c>
      <c r="G18" s="3">
        <v>6.6666666666666666E-2</v>
      </c>
      <c r="H18" s="3">
        <v>0.71666666666666667</v>
      </c>
      <c r="I18" s="3">
        <v>6.6666666666666666E-2</v>
      </c>
      <c r="J18" s="3">
        <v>0</v>
      </c>
      <c r="K18" s="3">
        <v>0</v>
      </c>
      <c r="L18" s="3">
        <v>1.2401111111111109</v>
      </c>
      <c r="M18" s="3">
        <v>4.8</v>
      </c>
      <c r="N18" s="3">
        <v>0</v>
      </c>
      <c r="O18" s="3">
        <f>SUM(Table2[[#This Row],[Qualified Social Work Staff Hours]:[Other Social Work Staff Hours]])/Table2[[#This Row],[MDS Census]]</f>
        <v>0.13922010957138253</v>
      </c>
      <c r="P18" s="3">
        <v>0</v>
      </c>
      <c r="Q18" s="3">
        <v>12.219444444444445</v>
      </c>
      <c r="R18" s="3">
        <f>SUM(Table2[[#This Row],[Qualified Activities Professional Hours]:[Other Activities Professional Hours]])/Table2[[#This Row],[MDS Census]]</f>
        <v>0.35441508217853696</v>
      </c>
      <c r="S18" s="3">
        <v>3.0657777777777775</v>
      </c>
      <c r="T18" s="3">
        <v>3.9444444444444442E-2</v>
      </c>
      <c r="U18" s="3">
        <v>0</v>
      </c>
      <c r="V18" s="3">
        <f>SUM(Table2[[#This Row],[Occupational Therapist Hours]:[OT Aide Hours]])/Table2[[#This Row],[MDS Census]]</f>
        <v>9.0064453754431201E-2</v>
      </c>
      <c r="W18" s="3">
        <v>3.5883333333333325</v>
      </c>
      <c r="X18" s="3">
        <v>7.9444444444444443E-2</v>
      </c>
      <c r="Y18" s="3">
        <v>0</v>
      </c>
      <c r="Z18" s="3">
        <f>SUM(Table2[[#This Row],[Physical Therapist (PT) Hours]:[PT Aide Hours]])/Table2[[#This Row],[MDS Census]]</f>
        <v>0.10638092168868835</v>
      </c>
      <c r="AA18" s="3">
        <v>0</v>
      </c>
      <c r="AB18" s="3">
        <v>0</v>
      </c>
      <c r="AC18" s="3">
        <v>0</v>
      </c>
      <c r="AD18" s="3">
        <v>0</v>
      </c>
      <c r="AE18" s="3">
        <v>0</v>
      </c>
      <c r="AF18" s="3">
        <v>0</v>
      </c>
      <c r="AG18" s="3">
        <v>0</v>
      </c>
      <c r="AH18" s="1" t="s">
        <v>16</v>
      </c>
      <c r="AI18" s="17">
        <v>5</v>
      </c>
      <c r="AJ18" s="1"/>
    </row>
    <row r="19" spans="1:36" x14ac:dyDescent="0.2">
      <c r="A19" s="1" t="s">
        <v>352</v>
      </c>
      <c r="B19" s="1" t="s">
        <v>375</v>
      </c>
      <c r="C19" s="1" t="s">
        <v>766</v>
      </c>
      <c r="D19" s="1" t="s">
        <v>979</v>
      </c>
      <c r="E19" s="3">
        <v>40.144444444444446</v>
      </c>
      <c r="F19" s="3">
        <v>1.4</v>
      </c>
      <c r="G19" s="3">
        <v>0.57777777777777772</v>
      </c>
      <c r="H19" s="3">
        <v>0</v>
      </c>
      <c r="I19" s="3">
        <v>0</v>
      </c>
      <c r="J19" s="3">
        <v>0</v>
      </c>
      <c r="K19" s="3">
        <v>0</v>
      </c>
      <c r="L19" s="3">
        <v>0.2722222222222222</v>
      </c>
      <c r="M19" s="3">
        <v>4.7361111111111107</v>
      </c>
      <c r="N19" s="3">
        <v>0</v>
      </c>
      <c r="O19" s="3">
        <f>SUM(Table2[[#This Row],[Qualified Social Work Staff Hours]:[Other Social Work Staff Hours]])/Table2[[#This Row],[MDS Census]]</f>
        <v>0.11797675062275116</v>
      </c>
      <c r="P19" s="3">
        <v>4.2750000000000004</v>
      </c>
      <c r="Q19" s="3">
        <v>10.255555555555556</v>
      </c>
      <c r="R19" s="3">
        <f>SUM(Table2[[#This Row],[Qualified Activities Professional Hours]:[Other Activities Professional Hours]])/Table2[[#This Row],[MDS Census]]</f>
        <v>0.36195682258510936</v>
      </c>
      <c r="S19" s="3">
        <v>0.81111111111111112</v>
      </c>
      <c r="T19" s="3">
        <v>0</v>
      </c>
      <c r="U19" s="3">
        <v>0</v>
      </c>
      <c r="V19" s="3">
        <f>SUM(Table2[[#This Row],[Occupational Therapist Hours]:[OT Aide Hours]])/Table2[[#This Row],[MDS Census]]</f>
        <v>2.0204815942430114E-2</v>
      </c>
      <c r="W19" s="3">
        <v>1.3333333333333333</v>
      </c>
      <c r="X19" s="3">
        <v>3.0138888888888888</v>
      </c>
      <c r="Y19" s="3">
        <v>0</v>
      </c>
      <c r="Z19" s="3">
        <f>SUM(Table2[[#This Row],[Physical Therapist (PT) Hours]:[PT Aide Hours]])/Table2[[#This Row],[MDS Census]]</f>
        <v>0.10828951010240798</v>
      </c>
      <c r="AA19" s="3">
        <v>0</v>
      </c>
      <c r="AB19" s="3">
        <v>0</v>
      </c>
      <c r="AC19" s="3">
        <v>0</v>
      </c>
      <c r="AD19" s="3">
        <v>0</v>
      </c>
      <c r="AE19" s="3">
        <v>0</v>
      </c>
      <c r="AF19" s="3">
        <v>0</v>
      </c>
      <c r="AG19" s="3">
        <v>0</v>
      </c>
      <c r="AH19" s="1" t="s">
        <v>17</v>
      </c>
      <c r="AI19" s="17">
        <v>5</v>
      </c>
      <c r="AJ19" s="1"/>
    </row>
    <row r="20" spans="1:36" x14ac:dyDescent="0.2">
      <c r="A20" s="1" t="s">
        <v>352</v>
      </c>
      <c r="B20" s="1" t="s">
        <v>376</v>
      </c>
      <c r="C20" s="1" t="s">
        <v>767</v>
      </c>
      <c r="D20" s="1" t="s">
        <v>980</v>
      </c>
      <c r="E20" s="3">
        <v>28.422222222222221</v>
      </c>
      <c r="F20" s="3">
        <v>5.5555555555555554</v>
      </c>
      <c r="G20" s="3">
        <v>0</v>
      </c>
      <c r="H20" s="3">
        <v>0.16833333333333333</v>
      </c>
      <c r="I20" s="3">
        <v>0.16944444444444445</v>
      </c>
      <c r="J20" s="3">
        <v>0</v>
      </c>
      <c r="K20" s="3">
        <v>0</v>
      </c>
      <c r="L20" s="3">
        <v>0</v>
      </c>
      <c r="M20" s="3">
        <v>0</v>
      </c>
      <c r="N20" s="3">
        <v>0</v>
      </c>
      <c r="O20" s="3">
        <f>SUM(Table2[[#This Row],[Qualified Social Work Staff Hours]:[Other Social Work Staff Hours]])/Table2[[#This Row],[MDS Census]]</f>
        <v>0</v>
      </c>
      <c r="P20" s="3">
        <v>4.6222222222222218</v>
      </c>
      <c r="Q20" s="3">
        <v>8.2346666666666675</v>
      </c>
      <c r="R20" s="3">
        <f>SUM(Table2[[#This Row],[Qualified Activities Professional Hours]:[Other Activities Professional Hours]])/Table2[[#This Row],[MDS Census]]</f>
        <v>0.4523534010946052</v>
      </c>
      <c r="S20" s="3">
        <v>5.0111111111111111</v>
      </c>
      <c r="T20" s="3">
        <v>0</v>
      </c>
      <c r="U20" s="3">
        <v>0</v>
      </c>
      <c r="V20" s="3">
        <f>SUM(Table2[[#This Row],[Occupational Therapist Hours]:[OT Aide Hours]])/Table2[[#This Row],[MDS Census]]</f>
        <v>0.17630961688819391</v>
      </c>
      <c r="W20" s="3">
        <v>0.7416666666666667</v>
      </c>
      <c r="X20" s="3">
        <v>4.4861111111111107</v>
      </c>
      <c r="Y20" s="3">
        <v>0</v>
      </c>
      <c r="Z20" s="3">
        <f>SUM(Table2[[#This Row],[Physical Therapist (PT) Hours]:[PT Aide Hours]])/Table2[[#This Row],[MDS Census]]</f>
        <v>0.18393275996872557</v>
      </c>
      <c r="AA20" s="3">
        <v>0</v>
      </c>
      <c r="AB20" s="3">
        <v>0</v>
      </c>
      <c r="AC20" s="3">
        <v>0</v>
      </c>
      <c r="AD20" s="3">
        <v>0</v>
      </c>
      <c r="AE20" s="3">
        <v>0</v>
      </c>
      <c r="AF20" s="3">
        <v>0</v>
      </c>
      <c r="AG20" s="3">
        <v>0</v>
      </c>
      <c r="AH20" s="1" t="s">
        <v>18</v>
      </c>
      <c r="AI20" s="17">
        <v>5</v>
      </c>
      <c r="AJ20" s="1"/>
    </row>
    <row r="21" spans="1:36" x14ac:dyDescent="0.2">
      <c r="A21" s="1" t="s">
        <v>352</v>
      </c>
      <c r="B21" s="1" t="s">
        <v>377</v>
      </c>
      <c r="C21" s="1" t="s">
        <v>763</v>
      </c>
      <c r="D21" s="1" t="s">
        <v>975</v>
      </c>
      <c r="E21" s="3">
        <v>136.4</v>
      </c>
      <c r="F21" s="3">
        <v>6.8444444444444441</v>
      </c>
      <c r="G21" s="3">
        <v>0.53333333333333333</v>
      </c>
      <c r="H21" s="3">
        <v>0.53333333333333333</v>
      </c>
      <c r="I21" s="3">
        <v>7.4666666666666668</v>
      </c>
      <c r="J21" s="3">
        <v>0</v>
      </c>
      <c r="K21" s="3">
        <v>0</v>
      </c>
      <c r="L21" s="3">
        <v>3.1311111111111112</v>
      </c>
      <c r="M21" s="3">
        <v>22.18611111111111</v>
      </c>
      <c r="N21" s="3">
        <v>6.7805555555555559</v>
      </c>
      <c r="O21" s="3">
        <f>SUM(Table2[[#This Row],[Qualified Social Work Staff Hours]:[Other Social Work Staff Hours]])/Table2[[#This Row],[MDS Census]]</f>
        <v>0.21236559139784944</v>
      </c>
      <c r="P21" s="3">
        <v>1.7777777777777777</v>
      </c>
      <c r="Q21" s="3">
        <v>10.944444444444445</v>
      </c>
      <c r="R21" s="3">
        <f>SUM(Table2[[#This Row],[Qualified Activities Professional Hours]:[Other Activities Professional Hours]])/Table2[[#This Row],[MDS Census]]</f>
        <v>9.3271423916585203E-2</v>
      </c>
      <c r="S21" s="3">
        <v>2.8502222222222215</v>
      </c>
      <c r="T21" s="3">
        <v>2.677888888888889</v>
      </c>
      <c r="U21" s="3">
        <v>0</v>
      </c>
      <c r="V21" s="3">
        <f>SUM(Table2[[#This Row],[Occupational Therapist Hours]:[OT Aide Hours]])/Table2[[#This Row],[MDS Census]]</f>
        <v>4.0528673835125442E-2</v>
      </c>
      <c r="W21" s="3">
        <v>4.2953333333333337</v>
      </c>
      <c r="X21" s="3">
        <v>1.9090000000000003</v>
      </c>
      <c r="Y21" s="3">
        <v>0</v>
      </c>
      <c r="Z21" s="3">
        <f>SUM(Table2[[#This Row],[Physical Therapist (PT) Hours]:[PT Aide Hours]])/Table2[[#This Row],[MDS Census]]</f>
        <v>4.5486314760508316E-2</v>
      </c>
      <c r="AA21" s="3">
        <v>0.29722222222222222</v>
      </c>
      <c r="AB21" s="3">
        <v>0</v>
      </c>
      <c r="AC21" s="3">
        <v>0</v>
      </c>
      <c r="AD21" s="3">
        <v>0</v>
      </c>
      <c r="AE21" s="3">
        <v>0</v>
      </c>
      <c r="AF21" s="3">
        <v>0</v>
      </c>
      <c r="AG21" s="3">
        <v>0</v>
      </c>
      <c r="AH21" s="1" t="s">
        <v>19</v>
      </c>
      <c r="AI21" s="17">
        <v>5</v>
      </c>
      <c r="AJ21" s="1"/>
    </row>
    <row r="22" spans="1:36" x14ac:dyDescent="0.2">
      <c r="A22" s="1" t="s">
        <v>352</v>
      </c>
      <c r="B22" s="1" t="s">
        <v>378</v>
      </c>
      <c r="C22" s="1" t="s">
        <v>768</v>
      </c>
      <c r="D22" s="1" t="s">
        <v>975</v>
      </c>
      <c r="E22" s="3">
        <v>74.900000000000006</v>
      </c>
      <c r="F22" s="3">
        <v>4.5333333333333332</v>
      </c>
      <c r="G22" s="3">
        <v>0.31111111111111112</v>
      </c>
      <c r="H22" s="3">
        <v>0.49444444444444446</v>
      </c>
      <c r="I22" s="3">
        <v>5.3224444444444448</v>
      </c>
      <c r="J22" s="3">
        <v>0</v>
      </c>
      <c r="K22" s="3">
        <v>0</v>
      </c>
      <c r="L22" s="3">
        <v>6.9542222222222225</v>
      </c>
      <c r="M22" s="3">
        <v>5.4868888888888865</v>
      </c>
      <c r="N22" s="3">
        <v>0</v>
      </c>
      <c r="O22" s="3">
        <f>SUM(Table2[[#This Row],[Qualified Social Work Staff Hours]:[Other Social Work Staff Hours]])/Table2[[#This Row],[MDS Census]]</f>
        <v>7.3256193443109296E-2</v>
      </c>
      <c r="P22" s="3">
        <v>4.1957777777777778</v>
      </c>
      <c r="Q22" s="3">
        <v>3.1494444444444438</v>
      </c>
      <c r="R22" s="3">
        <f>SUM(Table2[[#This Row],[Qualified Activities Professional Hours]:[Other Activities Professional Hours]])/Table2[[#This Row],[MDS Census]]</f>
        <v>9.8067052366117777E-2</v>
      </c>
      <c r="S22" s="3">
        <v>10.758888888888887</v>
      </c>
      <c r="T22" s="3">
        <v>10.480444444444446</v>
      </c>
      <c r="U22" s="3">
        <v>0</v>
      </c>
      <c r="V22" s="3">
        <f>SUM(Table2[[#This Row],[Occupational Therapist Hours]:[OT Aide Hours]])/Table2[[#This Row],[MDS Census]]</f>
        <v>0.28356920338228747</v>
      </c>
      <c r="W22" s="3">
        <v>11.493333333333338</v>
      </c>
      <c r="X22" s="3">
        <v>13.043444444444443</v>
      </c>
      <c r="Y22" s="3">
        <v>0</v>
      </c>
      <c r="Z22" s="3">
        <f>SUM(Table2[[#This Row],[Physical Therapist (PT) Hours]:[PT Aide Hours]])/Table2[[#This Row],[MDS Census]]</f>
        <v>0.32759382880878207</v>
      </c>
      <c r="AA22" s="3">
        <v>0</v>
      </c>
      <c r="AB22" s="3">
        <v>0</v>
      </c>
      <c r="AC22" s="3">
        <v>0</v>
      </c>
      <c r="AD22" s="3">
        <v>0</v>
      </c>
      <c r="AE22" s="3">
        <v>0</v>
      </c>
      <c r="AF22" s="3">
        <v>0</v>
      </c>
      <c r="AG22" s="3">
        <v>0</v>
      </c>
      <c r="AH22" s="1" t="s">
        <v>20</v>
      </c>
      <c r="AI22" s="17">
        <v>5</v>
      </c>
      <c r="AJ22" s="1"/>
    </row>
    <row r="23" spans="1:36" x14ac:dyDescent="0.2">
      <c r="A23" s="1" t="s">
        <v>352</v>
      </c>
      <c r="B23" s="1" t="s">
        <v>379</v>
      </c>
      <c r="C23" s="1" t="s">
        <v>738</v>
      </c>
      <c r="D23" s="1" t="s">
        <v>981</v>
      </c>
      <c r="E23" s="3">
        <v>57.677777777777777</v>
      </c>
      <c r="F23" s="3">
        <v>2.7944444444444443</v>
      </c>
      <c r="G23" s="3">
        <v>0.26666666666666666</v>
      </c>
      <c r="H23" s="3">
        <v>0.28888888888888886</v>
      </c>
      <c r="I23" s="3">
        <v>1.7833333333333334</v>
      </c>
      <c r="J23" s="3">
        <v>0</v>
      </c>
      <c r="K23" s="3">
        <v>0</v>
      </c>
      <c r="L23" s="3">
        <v>3.030555555555555</v>
      </c>
      <c r="M23" s="3">
        <v>5.6694444444444443</v>
      </c>
      <c r="N23" s="3">
        <v>0</v>
      </c>
      <c r="O23" s="3">
        <f>SUM(Table2[[#This Row],[Qualified Social Work Staff Hours]:[Other Social Work Staff Hours]])/Table2[[#This Row],[MDS Census]]</f>
        <v>9.8295126179926792E-2</v>
      </c>
      <c r="P23" s="3">
        <v>13.613888888888889</v>
      </c>
      <c r="Q23" s="3">
        <v>0</v>
      </c>
      <c r="R23" s="3">
        <f>SUM(Table2[[#This Row],[Qualified Activities Professional Hours]:[Other Activities Professional Hours]])/Table2[[#This Row],[MDS Census]]</f>
        <v>0.23603351955307264</v>
      </c>
      <c r="S23" s="3">
        <v>5.3397777777777788</v>
      </c>
      <c r="T23" s="3">
        <v>7.6975555555555548</v>
      </c>
      <c r="U23" s="3">
        <v>0</v>
      </c>
      <c r="V23" s="3">
        <f>SUM(Table2[[#This Row],[Occupational Therapist Hours]:[OT Aide Hours]])/Table2[[#This Row],[MDS Census]]</f>
        <v>0.22603737237526486</v>
      </c>
      <c r="W23" s="3">
        <v>9.0567777777777785</v>
      </c>
      <c r="X23" s="3">
        <v>7.7104444444444438</v>
      </c>
      <c r="Y23" s="3">
        <v>0</v>
      </c>
      <c r="Z23" s="3">
        <f>SUM(Table2[[#This Row],[Physical Therapist (PT) Hours]:[PT Aide Hours]])/Table2[[#This Row],[MDS Census]]</f>
        <v>0.29070506646118283</v>
      </c>
      <c r="AA23" s="3">
        <v>0</v>
      </c>
      <c r="AB23" s="3">
        <v>0</v>
      </c>
      <c r="AC23" s="3">
        <v>0</v>
      </c>
      <c r="AD23" s="3">
        <v>9.166666666666666E-2</v>
      </c>
      <c r="AE23" s="3">
        <v>0</v>
      </c>
      <c r="AF23" s="3">
        <v>0</v>
      </c>
      <c r="AG23" s="3">
        <v>0</v>
      </c>
      <c r="AH23" s="1" t="s">
        <v>21</v>
      </c>
      <c r="AI23" s="17">
        <v>5</v>
      </c>
      <c r="AJ23" s="1"/>
    </row>
    <row r="24" spans="1:36" x14ac:dyDescent="0.2">
      <c r="A24" s="1" t="s">
        <v>352</v>
      </c>
      <c r="B24" s="1" t="s">
        <v>380</v>
      </c>
      <c r="C24" s="1" t="s">
        <v>769</v>
      </c>
      <c r="D24" s="1" t="s">
        <v>973</v>
      </c>
      <c r="E24" s="3">
        <v>84</v>
      </c>
      <c r="F24" s="3">
        <v>5.4222222222222225</v>
      </c>
      <c r="G24" s="3">
        <v>0</v>
      </c>
      <c r="H24" s="3">
        <v>0</v>
      </c>
      <c r="I24" s="3">
        <v>10.072222222222223</v>
      </c>
      <c r="J24" s="3">
        <v>0</v>
      </c>
      <c r="K24" s="3">
        <v>0</v>
      </c>
      <c r="L24" s="3">
        <v>2.8953333333333342</v>
      </c>
      <c r="M24" s="3">
        <v>0</v>
      </c>
      <c r="N24" s="3">
        <v>3.6720000000000002</v>
      </c>
      <c r="O24" s="3">
        <f>SUM(Table2[[#This Row],[Qualified Social Work Staff Hours]:[Other Social Work Staff Hours]])/Table2[[#This Row],[MDS Census]]</f>
        <v>4.3714285714285719E-2</v>
      </c>
      <c r="P24" s="3">
        <v>5.333333333333333</v>
      </c>
      <c r="Q24" s="3">
        <v>7.859222222222221</v>
      </c>
      <c r="R24" s="3">
        <f>SUM(Table2[[#This Row],[Qualified Activities Professional Hours]:[Other Activities Professional Hours]])/Table2[[#This Row],[MDS Census]]</f>
        <v>0.15705423280423278</v>
      </c>
      <c r="S24" s="3">
        <v>5.1014444444444447</v>
      </c>
      <c r="T24" s="3">
        <v>5.9790000000000001</v>
      </c>
      <c r="U24" s="3">
        <v>0</v>
      </c>
      <c r="V24" s="3">
        <f>SUM(Table2[[#This Row],[Occupational Therapist Hours]:[OT Aide Hours]])/Table2[[#This Row],[MDS Census]]</f>
        <v>0.13191005291005292</v>
      </c>
      <c r="W24" s="3">
        <v>5.5386666666666668</v>
      </c>
      <c r="X24" s="3">
        <v>5.0337777777777779</v>
      </c>
      <c r="Y24" s="3">
        <v>0</v>
      </c>
      <c r="Z24" s="3">
        <f>SUM(Table2[[#This Row],[Physical Therapist (PT) Hours]:[PT Aide Hours]])/Table2[[#This Row],[MDS Census]]</f>
        <v>0.12586243386243387</v>
      </c>
      <c r="AA24" s="3">
        <v>0</v>
      </c>
      <c r="AB24" s="3">
        <v>0</v>
      </c>
      <c r="AC24" s="3">
        <v>0</v>
      </c>
      <c r="AD24" s="3">
        <v>0</v>
      </c>
      <c r="AE24" s="3">
        <v>0</v>
      </c>
      <c r="AF24" s="3">
        <v>14.234777777777779</v>
      </c>
      <c r="AG24" s="3">
        <v>0</v>
      </c>
      <c r="AH24" s="1" t="s">
        <v>22</v>
      </c>
      <c r="AI24" s="17">
        <v>5</v>
      </c>
      <c r="AJ24" s="1"/>
    </row>
    <row r="25" spans="1:36" x14ac:dyDescent="0.2">
      <c r="A25" s="1" t="s">
        <v>352</v>
      </c>
      <c r="B25" s="1" t="s">
        <v>381</v>
      </c>
      <c r="C25" s="1" t="s">
        <v>744</v>
      </c>
      <c r="D25" s="1" t="s">
        <v>975</v>
      </c>
      <c r="E25" s="3">
        <v>20.511111111111113</v>
      </c>
      <c r="F25" s="3">
        <v>2.4</v>
      </c>
      <c r="G25" s="3">
        <v>0.57777777777777772</v>
      </c>
      <c r="H25" s="3">
        <v>0</v>
      </c>
      <c r="I25" s="3">
        <v>5.6</v>
      </c>
      <c r="J25" s="3">
        <v>7.2444444444444445</v>
      </c>
      <c r="K25" s="3">
        <v>0</v>
      </c>
      <c r="L25" s="3">
        <v>1.2233333333333332</v>
      </c>
      <c r="M25" s="3">
        <v>7.177777777777778</v>
      </c>
      <c r="N25" s="3">
        <v>0</v>
      </c>
      <c r="O25" s="3">
        <f>SUM(Table2[[#This Row],[Qualified Social Work Staff Hours]:[Other Social Work Staff Hours]])/Table2[[#This Row],[MDS Census]]</f>
        <v>0.34994582881906822</v>
      </c>
      <c r="P25" s="3">
        <v>0</v>
      </c>
      <c r="Q25" s="3">
        <v>0</v>
      </c>
      <c r="R25" s="3">
        <f>SUM(Table2[[#This Row],[Qualified Activities Professional Hours]:[Other Activities Professional Hours]])/Table2[[#This Row],[MDS Census]]</f>
        <v>0</v>
      </c>
      <c r="S25" s="3">
        <v>8.9422222222222238</v>
      </c>
      <c r="T25" s="3">
        <v>2.9944444444444445</v>
      </c>
      <c r="U25" s="3">
        <v>0</v>
      </c>
      <c r="V25" s="3">
        <f>SUM(Table2[[#This Row],[Occupational Therapist Hours]:[OT Aide Hours]])/Table2[[#This Row],[MDS Census]]</f>
        <v>0.58196099674972912</v>
      </c>
      <c r="W25" s="3">
        <v>7.8066666666666666</v>
      </c>
      <c r="X25" s="3">
        <v>4.2899999999999991</v>
      </c>
      <c r="Y25" s="3">
        <v>3.5566666666666671</v>
      </c>
      <c r="Z25" s="3">
        <f>SUM(Table2[[#This Row],[Physical Therapist (PT) Hours]:[PT Aide Hours]])/Table2[[#This Row],[MDS Census]]</f>
        <v>0.76316359696641378</v>
      </c>
      <c r="AA25" s="3">
        <v>0</v>
      </c>
      <c r="AB25" s="3">
        <v>1.7222222222222223</v>
      </c>
      <c r="AC25" s="3">
        <v>0</v>
      </c>
      <c r="AD25" s="3">
        <v>0</v>
      </c>
      <c r="AE25" s="3">
        <v>0</v>
      </c>
      <c r="AF25" s="3">
        <v>0</v>
      </c>
      <c r="AG25" s="3">
        <v>8.25</v>
      </c>
      <c r="AH25" s="1" t="s">
        <v>23</v>
      </c>
      <c r="AI25" s="17">
        <v>5</v>
      </c>
      <c r="AJ25" s="1"/>
    </row>
    <row r="26" spans="1:36" x14ac:dyDescent="0.2">
      <c r="A26" s="1" t="s">
        <v>352</v>
      </c>
      <c r="B26" s="1" t="s">
        <v>382</v>
      </c>
      <c r="C26" s="1" t="s">
        <v>763</v>
      </c>
      <c r="D26" s="1" t="s">
        <v>975</v>
      </c>
      <c r="E26" s="3">
        <v>90.144444444444446</v>
      </c>
      <c r="F26" s="3">
        <v>16.355555555555554</v>
      </c>
      <c r="G26" s="3">
        <v>0</v>
      </c>
      <c r="H26" s="3">
        <v>0</v>
      </c>
      <c r="I26" s="3">
        <v>5.6</v>
      </c>
      <c r="J26" s="3">
        <v>0</v>
      </c>
      <c r="K26" s="3">
        <v>0</v>
      </c>
      <c r="L26" s="3">
        <v>0</v>
      </c>
      <c r="M26" s="3">
        <v>5.0666666666666664</v>
      </c>
      <c r="N26" s="3">
        <v>4.7952222222222218</v>
      </c>
      <c r="O26" s="3">
        <f>SUM(Table2[[#This Row],[Qualified Social Work Staff Hours]:[Other Social Work Staff Hours]])/Table2[[#This Row],[MDS Census]]</f>
        <v>0.10940096141994329</v>
      </c>
      <c r="P26" s="3">
        <v>5.6</v>
      </c>
      <c r="Q26" s="3">
        <v>12.856</v>
      </c>
      <c r="R26" s="3">
        <f>SUM(Table2[[#This Row],[Qualified Activities Professional Hours]:[Other Activities Professional Hours]])/Table2[[#This Row],[MDS Census]]</f>
        <v>0.20473807469493405</v>
      </c>
      <c r="S26" s="3">
        <v>0</v>
      </c>
      <c r="T26" s="3">
        <v>0</v>
      </c>
      <c r="U26" s="3">
        <v>0</v>
      </c>
      <c r="V26" s="3">
        <f>SUM(Table2[[#This Row],[Occupational Therapist Hours]:[OT Aide Hours]])/Table2[[#This Row],[MDS Census]]</f>
        <v>0</v>
      </c>
      <c r="W26" s="3">
        <v>0</v>
      </c>
      <c r="X26" s="3">
        <v>0</v>
      </c>
      <c r="Y26" s="3">
        <v>0</v>
      </c>
      <c r="Z26" s="3">
        <f>SUM(Table2[[#This Row],[Physical Therapist (PT) Hours]:[PT Aide Hours]])/Table2[[#This Row],[MDS Census]]</f>
        <v>0</v>
      </c>
      <c r="AA26" s="3">
        <v>0</v>
      </c>
      <c r="AB26" s="3">
        <v>0</v>
      </c>
      <c r="AC26" s="3">
        <v>0</v>
      </c>
      <c r="AD26" s="3">
        <v>0</v>
      </c>
      <c r="AE26" s="3">
        <v>0</v>
      </c>
      <c r="AF26" s="3">
        <v>0</v>
      </c>
      <c r="AG26" s="3">
        <v>0</v>
      </c>
      <c r="AH26" s="1" t="s">
        <v>24</v>
      </c>
      <c r="AI26" s="17">
        <v>5</v>
      </c>
      <c r="AJ26" s="1"/>
    </row>
    <row r="27" spans="1:36" x14ac:dyDescent="0.2">
      <c r="A27" s="1" t="s">
        <v>352</v>
      </c>
      <c r="B27" s="1" t="s">
        <v>383</v>
      </c>
      <c r="C27" s="1" t="s">
        <v>768</v>
      </c>
      <c r="D27" s="1" t="s">
        <v>975</v>
      </c>
      <c r="E27" s="3">
        <v>226.12222222222223</v>
      </c>
      <c r="F27" s="3">
        <v>5.0666666666666664</v>
      </c>
      <c r="G27" s="3">
        <v>1.1111111111111112</v>
      </c>
      <c r="H27" s="3">
        <v>1.2191111111111115</v>
      </c>
      <c r="I27" s="3">
        <v>14.222222222222221</v>
      </c>
      <c r="J27" s="3">
        <v>0</v>
      </c>
      <c r="K27" s="3">
        <v>0</v>
      </c>
      <c r="L27" s="3">
        <v>11.239666666666665</v>
      </c>
      <c r="M27" s="3">
        <v>0</v>
      </c>
      <c r="N27" s="3">
        <v>22.747222222222224</v>
      </c>
      <c r="O27" s="3">
        <f>SUM(Table2[[#This Row],[Qualified Social Work Staff Hours]:[Other Social Work Staff Hours]])/Table2[[#This Row],[MDS Census]]</f>
        <v>0.10059702225934844</v>
      </c>
      <c r="P27" s="3">
        <v>0</v>
      </c>
      <c r="Q27" s="3">
        <v>38.163222222222224</v>
      </c>
      <c r="R27" s="3">
        <f>SUM(Table2[[#This Row],[Qualified Activities Professional Hours]:[Other Activities Professional Hours]])/Table2[[#This Row],[MDS Census]]</f>
        <v>0.16877254188983343</v>
      </c>
      <c r="S27" s="3">
        <v>17.62844444444444</v>
      </c>
      <c r="T27" s="3">
        <v>15.092222222222219</v>
      </c>
      <c r="U27" s="3">
        <v>0</v>
      </c>
      <c r="V27" s="3">
        <f>SUM(Table2[[#This Row],[Occupational Therapist Hours]:[OT Aide Hours]])/Table2[[#This Row],[MDS Census]]</f>
        <v>0.14470345437570631</v>
      </c>
      <c r="W27" s="3">
        <v>15.267777777777779</v>
      </c>
      <c r="X27" s="3">
        <v>19.56055555555556</v>
      </c>
      <c r="Y27" s="3">
        <v>0</v>
      </c>
      <c r="Z27" s="3">
        <f>SUM(Table2[[#This Row],[Physical Therapist (PT) Hours]:[PT Aide Hours]])/Table2[[#This Row],[MDS Census]]</f>
        <v>0.15402437226671911</v>
      </c>
      <c r="AA27" s="3">
        <v>0</v>
      </c>
      <c r="AB27" s="3">
        <v>4.9333333333333336</v>
      </c>
      <c r="AC27" s="3">
        <v>0</v>
      </c>
      <c r="AD27" s="3">
        <v>0</v>
      </c>
      <c r="AE27" s="3">
        <v>0</v>
      </c>
      <c r="AF27" s="3">
        <v>18.690000000000005</v>
      </c>
      <c r="AG27" s="3">
        <v>0</v>
      </c>
      <c r="AH27" s="1" t="s">
        <v>25</v>
      </c>
      <c r="AI27" s="17">
        <v>5</v>
      </c>
      <c r="AJ27" s="1"/>
    </row>
    <row r="28" spans="1:36" x14ac:dyDescent="0.2">
      <c r="A28" s="1" t="s">
        <v>352</v>
      </c>
      <c r="B28" s="1" t="s">
        <v>384</v>
      </c>
      <c r="C28" s="1" t="s">
        <v>738</v>
      </c>
      <c r="D28" s="1" t="s">
        <v>981</v>
      </c>
      <c r="E28" s="3">
        <v>62.711111111111109</v>
      </c>
      <c r="F28" s="3">
        <v>5.6</v>
      </c>
      <c r="G28" s="3">
        <v>1.1111111111111112E-2</v>
      </c>
      <c r="H28" s="3">
        <v>0.40555555555555556</v>
      </c>
      <c r="I28" s="3">
        <v>1.8861111111111111</v>
      </c>
      <c r="J28" s="3">
        <v>0</v>
      </c>
      <c r="K28" s="3">
        <v>0</v>
      </c>
      <c r="L28" s="3">
        <v>0.76311111111111118</v>
      </c>
      <c r="M28" s="3">
        <v>5.6</v>
      </c>
      <c r="N28" s="3">
        <v>0</v>
      </c>
      <c r="O28" s="3">
        <f>SUM(Table2[[#This Row],[Qualified Social Work Staff Hours]:[Other Social Work Staff Hours]])/Table2[[#This Row],[MDS Census]]</f>
        <v>8.9298369950389797E-2</v>
      </c>
      <c r="P28" s="3">
        <v>5.4616666666666669</v>
      </c>
      <c r="Q28" s="3">
        <v>0</v>
      </c>
      <c r="R28" s="3">
        <f>SUM(Table2[[#This Row],[Qualified Activities Professional Hours]:[Other Activities Professional Hours]])/Table2[[#This Row],[MDS Census]]</f>
        <v>8.7092487597448628E-2</v>
      </c>
      <c r="S28" s="3">
        <v>4.1465555555555564</v>
      </c>
      <c r="T28" s="3">
        <v>5.7558888888888884</v>
      </c>
      <c r="U28" s="3">
        <v>0</v>
      </c>
      <c r="V28" s="3">
        <f>SUM(Table2[[#This Row],[Occupational Therapist Hours]:[OT Aide Hours]])/Table2[[#This Row],[MDS Census]]</f>
        <v>0.15790574060949683</v>
      </c>
      <c r="W28" s="3">
        <v>3.935222222222222</v>
      </c>
      <c r="X28" s="3">
        <v>8.5220000000000002</v>
      </c>
      <c r="Y28" s="3">
        <v>0</v>
      </c>
      <c r="Z28" s="3">
        <f>SUM(Table2[[#This Row],[Physical Therapist (PT) Hours]:[PT Aide Hours]])/Table2[[#This Row],[MDS Census]]</f>
        <v>0.19864457831325302</v>
      </c>
      <c r="AA28" s="3">
        <v>0</v>
      </c>
      <c r="AB28" s="3">
        <v>0</v>
      </c>
      <c r="AC28" s="3">
        <v>0</v>
      </c>
      <c r="AD28" s="3">
        <v>0</v>
      </c>
      <c r="AE28" s="3">
        <v>0</v>
      </c>
      <c r="AF28" s="3">
        <v>0</v>
      </c>
      <c r="AG28" s="3">
        <v>0</v>
      </c>
      <c r="AH28" s="1" t="s">
        <v>26</v>
      </c>
      <c r="AI28" s="17">
        <v>5</v>
      </c>
      <c r="AJ28" s="1"/>
    </row>
    <row r="29" spans="1:36" x14ac:dyDescent="0.2">
      <c r="A29" s="1" t="s">
        <v>352</v>
      </c>
      <c r="B29" s="1" t="s">
        <v>385</v>
      </c>
      <c r="C29" s="1" t="s">
        <v>770</v>
      </c>
      <c r="D29" s="1" t="s">
        <v>975</v>
      </c>
      <c r="E29" s="3">
        <v>74.544444444444451</v>
      </c>
      <c r="F29" s="3">
        <v>5.583333333333333</v>
      </c>
      <c r="G29" s="3">
        <v>0</v>
      </c>
      <c r="H29" s="3">
        <v>0.42777777777777776</v>
      </c>
      <c r="I29" s="3">
        <v>16.522222222222222</v>
      </c>
      <c r="J29" s="3">
        <v>0</v>
      </c>
      <c r="K29" s="3">
        <v>0</v>
      </c>
      <c r="L29" s="3">
        <v>0</v>
      </c>
      <c r="M29" s="3">
        <v>5.5</v>
      </c>
      <c r="N29" s="3">
        <v>4.1232222222222203</v>
      </c>
      <c r="O29" s="3">
        <f>SUM(Table2[[#This Row],[Qualified Social Work Staff Hours]:[Other Social Work Staff Hours]])/Table2[[#This Row],[MDS Census]]</f>
        <v>0.12909375465792217</v>
      </c>
      <c r="P29" s="3">
        <v>5.5777777777777775</v>
      </c>
      <c r="Q29" s="3">
        <v>5.014333333333334</v>
      </c>
      <c r="R29" s="3">
        <f>SUM(Table2[[#This Row],[Qualified Activities Professional Hours]:[Other Activities Professional Hours]])/Table2[[#This Row],[MDS Census]]</f>
        <v>0.14209122074824862</v>
      </c>
      <c r="S29" s="3">
        <v>0</v>
      </c>
      <c r="T29" s="3">
        <v>0</v>
      </c>
      <c r="U29" s="3">
        <v>0</v>
      </c>
      <c r="V29" s="3">
        <f>SUM(Table2[[#This Row],[Occupational Therapist Hours]:[OT Aide Hours]])/Table2[[#This Row],[MDS Census]]</f>
        <v>0</v>
      </c>
      <c r="W29" s="3">
        <v>0</v>
      </c>
      <c r="X29" s="3">
        <v>0</v>
      </c>
      <c r="Y29" s="3">
        <v>0</v>
      </c>
      <c r="Z29" s="3">
        <f>SUM(Table2[[#This Row],[Physical Therapist (PT) Hours]:[PT Aide Hours]])/Table2[[#This Row],[MDS Census]]</f>
        <v>0</v>
      </c>
      <c r="AA29" s="3">
        <v>0</v>
      </c>
      <c r="AB29" s="3">
        <v>0</v>
      </c>
      <c r="AC29" s="3">
        <v>0</v>
      </c>
      <c r="AD29" s="3">
        <v>0</v>
      </c>
      <c r="AE29" s="3">
        <v>0</v>
      </c>
      <c r="AF29" s="3">
        <v>0</v>
      </c>
      <c r="AG29" s="3">
        <v>0</v>
      </c>
      <c r="AH29" s="1" t="s">
        <v>27</v>
      </c>
      <c r="AI29" s="17">
        <v>5</v>
      </c>
      <c r="AJ29" s="1"/>
    </row>
    <row r="30" spans="1:36" x14ac:dyDescent="0.2">
      <c r="A30" s="1" t="s">
        <v>352</v>
      </c>
      <c r="B30" s="1" t="s">
        <v>386</v>
      </c>
      <c r="C30" s="1" t="s">
        <v>763</v>
      </c>
      <c r="D30" s="1" t="s">
        <v>975</v>
      </c>
      <c r="E30" s="3">
        <v>89.277777777777771</v>
      </c>
      <c r="F30" s="3">
        <v>10.844444444444445</v>
      </c>
      <c r="G30" s="3">
        <v>0</v>
      </c>
      <c r="H30" s="3">
        <v>0</v>
      </c>
      <c r="I30" s="3">
        <v>7.3777777777777782</v>
      </c>
      <c r="J30" s="3">
        <v>0</v>
      </c>
      <c r="K30" s="3">
        <v>0</v>
      </c>
      <c r="L30" s="3">
        <v>0</v>
      </c>
      <c r="M30" s="3">
        <v>4.9777777777777779</v>
      </c>
      <c r="N30" s="3">
        <v>0</v>
      </c>
      <c r="O30" s="3">
        <f>SUM(Table2[[#This Row],[Qualified Social Work Staff Hours]:[Other Social Work Staff Hours]])/Table2[[#This Row],[MDS Census]]</f>
        <v>5.5756067205973869E-2</v>
      </c>
      <c r="P30" s="3">
        <v>6.5777777777777775</v>
      </c>
      <c r="Q30" s="3">
        <v>5.9736666666666665</v>
      </c>
      <c r="R30" s="3">
        <f>SUM(Table2[[#This Row],[Qualified Activities Professional Hours]:[Other Activities Professional Hours]])/Table2[[#This Row],[MDS Census]]</f>
        <v>0.1405886745488488</v>
      </c>
      <c r="S30" s="3">
        <v>0</v>
      </c>
      <c r="T30" s="3">
        <v>0</v>
      </c>
      <c r="U30" s="3">
        <v>0</v>
      </c>
      <c r="V30" s="3">
        <f>SUM(Table2[[#This Row],[Occupational Therapist Hours]:[OT Aide Hours]])/Table2[[#This Row],[MDS Census]]</f>
        <v>0</v>
      </c>
      <c r="W30" s="3">
        <v>0</v>
      </c>
      <c r="X30" s="3">
        <v>0</v>
      </c>
      <c r="Y30" s="3">
        <v>0</v>
      </c>
      <c r="Z30" s="3">
        <f>SUM(Table2[[#This Row],[Physical Therapist (PT) Hours]:[PT Aide Hours]])/Table2[[#This Row],[MDS Census]]</f>
        <v>0</v>
      </c>
      <c r="AA30" s="3">
        <v>0</v>
      </c>
      <c r="AB30" s="3">
        <v>0</v>
      </c>
      <c r="AC30" s="3">
        <v>0</v>
      </c>
      <c r="AD30" s="3">
        <v>0</v>
      </c>
      <c r="AE30" s="3">
        <v>0</v>
      </c>
      <c r="AF30" s="3">
        <v>0</v>
      </c>
      <c r="AG30" s="3">
        <v>0</v>
      </c>
      <c r="AH30" s="1" t="s">
        <v>28</v>
      </c>
      <c r="AI30" s="17">
        <v>5</v>
      </c>
      <c r="AJ30" s="1"/>
    </row>
    <row r="31" spans="1:36" x14ac:dyDescent="0.2">
      <c r="A31" s="1" t="s">
        <v>352</v>
      </c>
      <c r="B31" s="1" t="s">
        <v>387</v>
      </c>
      <c r="C31" s="1" t="s">
        <v>771</v>
      </c>
      <c r="D31" s="1" t="s">
        <v>982</v>
      </c>
      <c r="E31" s="3">
        <v>162.85555555555555</v>
      </c>
      <c r="F31" s="3">
        <v>12.194444444444445</v>
      </c>
      <c r="G31" s="3">
        <v>0</v>
      </c>
      <c r="H31" s="3">
        <v>0</v>
      </c>
      <c r="I31" s="3">
        <v>6.1166666666666663</v>
      </c>
      <c r="J31" s="3">
        <v>0</v>
      </c>
      <c r="K31" s="3">
        <v>0</v>
      </c>
      <c r="L31" s="3">
        <v>9.0555555555555554</v>
      </c>
      <c r="M31" s="3">
        <v>5.3444444444444441</v>
      </c>
      <c r="N31" s="3">
        <v>12.302777777777777</v>
      </c>
      <c r="O31" s="3">
        <f>SUM(Table2[[#This Row],[Qualified Social Work Staff Hours]:[Other Social Work Staff Hours]])/Table2[[#This Row],[MDS Census]]</f>
        <v>0.10836119260421642</v>
      </c>
      <c r="P31" s="3">
        <v>9.8583333333333325</v>
      </c>
      <c r="Q31" s="3">
        <v>18.372222222222224</v>
      </c>
      <c r="R31" s="3">
        <f>SUM(Table2[[#This Row],[Qualified Activities Professional Hours]:[Other Activities Professional Hours]])/Table2[[#This Row],[MDS Census]]</f>
        <v>0.17334720611312002</v>
      </c>
      <c r="S31" s="3">
        <v>14.914777777777777</v>
      </c>
      <c r="T31" s="3">
        <v>6.6166666666666663</v>
      </c>
      <c r="U31" s="3">
        <v>0</v>
      </c>
      <c r="V31" s="3">
        <f>SUM(Table2[[#This Row],[Occupational Therapist Hours]:[OT Aide Hours]])/Table2[[#This Row],[MDS Census]]</f>
        <v>0.13221191239680696</v>
      </c>
      <c r="W31" s="3">
        <v>18.122222222222224</v>
      </c>
      <c r="X31" s="3">
        <v>12.719444444444445</v>
      </c>
      <c r="Y31" s="3">
        <v>0.11666666666666667</v>
      </c>
      <c r="Z31" s="3">
        <f>SUM(Table2[[#This Row],[Physical Therapist (PT) Hours]:[PT Aide Hours]])/Table2[[#This Row],[MDS Census]]</f>
        <v>0.19009688203588732</v>
      </c>
      <c r="AA31" s="3">
        <v>0</v>
      </c>
      <c r="AB31" s="3">
        <v>0</v>
      </c>
      <c r="AC31" s="3">
        <v>0</v>
      </c>
      <c r="AD31" s="3">
        <v>0</v>
      </c>
      <c r="AE31" s="3">
        <v>0</v>
      </c>
      <c r="AF31" s="3">
        <v>0</v>
      </c>
      <c r="AG31" s="3">
        <v>0</v>
      </c>
      <c r="AH31" s="1" t="s">
        <v>29</v>
      </c>
      <c r="AI31" s="17">
        <v>5</v>
      </c>
      <c r="AJ31" s="1"/>
    </row>
    <row r="32" spans="1:36" x14ac:dyDescent="0.2">
      <c r="A32" s="1" t="s">
        <v>352</v>
      </c>
      <c r="B32" s="1" t="s">
        <v>388</v>
      </c>
      <c r="C32" s="1" t="s">
        <v>772</v>
      </c>
      <c r="D32" s="1" t="s">
        <v>947</v>
      </c>
      <c r="E32" s="3">
        <v>61.344444444444441</v>
      </c>
      <c r="F32" s="3">
        <v>0</v>
      </c>
      <c r="G32" s="3">
        <v>0</v>
      </c>
      <c r="H32" s="3">
        <v>0</v>
      </c>
      <c r="I32" s="3">
        <v>0</v>
      </c>
      <c r="J32" s="3">
        <v>0</v>
      </c>
      <c r="K32" s="3">
        <v>0</v>
      </c>
      <c r="L32" s="3">
        <v>4.2245555555555567</v>
      </c>
      <c r="M32" s="3">
        <v>0</v>
      </c>
      <c r="N32" s="3">
        <v>0</v>
      </c>
      <c r="O32" s="3">
        <f>SUM(Table2[[#This Row],[Qualified Social Work Staff Hours]:[Other Social Work Staff Hours]])/Table2[[#This Row],[MDS Census]]</f>
        <v>0</v>
      </c>
      <c r="P32" s="3">
        <v>0</v>
      </c>
      <c r="Q32" s="3">
        <v>6.4509999999999987</v>
      </c>
      <c r="R32" s="3">
        <f>SUM(Table2[[#This Row],[Qualified Activities Professional Hours]:[Other Activities Professional Hours]])/Table2[[#This Row],[MDS Census]]</f>
        <v>0.10516029704763628</v>
      </c>
      <c r="S32" s="3">
        <v>5.4454444444444441</v>
      </c>
      <c r="T32" s="3">
        <v>6.7890000000000024</v>
      </c>
      <c r="U32" s="3">
        <v>0</v>
      </c>
      <c r="V32" s="3">
        <f>SUM(Table2[[#This Row],[Occupational Therapist Hours]:[OT Aide Hours]])/Table2[[#This Row],[MDS Census]]</f>
        <v>0.19943850751675424</v>
      </c>
      <c r="W32" s="3">
        <v>4.0325555555555557</v>
      </c>
      <c r="X32" s="3">
        <v>14.602222222222228</v>
      </c>
      <c r="Y32" s="3">
        <v>0</v>
      </c>
      <c r="Z32" s="3">
        <f>SUM(Table2[[#This Row],[Physical Therapist (PT) Hours]:[PT Aide Hours]])/Table2[[#This Row],[MDS Census]]</f>
        <v>0.30377286723419683</v>
      </c>
      <c r="AA32" s="3">
        <v>0</v>
      </c>
      <c r="AB32" s="3">
        <v>0</v>
      </c>
      <c r="AC32" s="3">
        <v>0</v>
      </c>
      <c r="AD32" s="3">
        <v>0</v>
      </c>
      <c r="AE32" s="3">
        <v>0</v>
      </c>
      <c r="AF32" s="3">
        <v>0</v>
      </c>
      <c r="AG32" s="3">
        <v>0</v>
      </c>
      <c r="AH32" s="1" t="s">
        <v>30</v>
      </c>
      <c r="AI32" s="17">
        <v>5</v>
      </c>
      <c r="AJ32" s="1"/>
    </row>
    <row r="33" spans="1:36" x14ac:dyDescent="0.2">
      <c r="A33" s="1" t="s">
        <v>352</v>
      </c>
      <c r="B33" s="1" t="s">
        <v>389</v>
      </c>
      <c r="C33" s="1" t="s">
        <v>773</v>
      </c>
      <c r="D33" s="1" t="s">
        <v>971</v>
      </c>
      <c r="E33" s="3">
        <v>41.355555555555554</v>
      </c>
      <c r="F33" s="3">
        <v>5.0666666666666664</v>
      </c>
      <c r="G33" s="3">
        <v>0</v>
      </c>
      <c r="H33" s="3">
        <v>6.1111111111111109E-2</v>
      </c>
      <c r="I33" s="3">
        <v>1.0666666666666667</v>
      </c>
      <c r="J33" s="3">
        <v>0</v>
      </c>
      <c r="K33" s="3">
        <v>0</v>
      </c>
      <c r="L33" s="3">
        <v>0.92711111111111089</v>
      </c>
      <c r="M33" s="3">
        <v>1.1777777777777778</v>
      </c>
      <c r="N33" s="3">
        <v>5.4249999999999998</v>
      </c>
      <c r="O33" s="3">
        <f>SUM(Table2[[#This Row],[Qualified Social Work Staff Hours]:[Other Social Work Staff Hours]])/Table2[[#This Row],[MDS Census]]</f>
        <v>0.15965878559914026</v>
      </c>
      <c r="P33" s="3">
        <v>4.9916666666666663</v>
      </c>
      <c r="Q33" s="3">
        <v>1.7666666666666666</v>
      </c>
      <c r="R33" s="3">
        <f>SUM(Table2[[#This Row],[Qualified Activities Professional Hours]:[Other Activities Professional Hours]])/Table2[[#This Row],[MDS Census]]</f>
        <v>0.16342020419129499</v>
      </c>
      <c r="S33" s="3">
        <v>5.7222222222222223E-2</v>
      </c>
      <c r="T33" s="3">
        <v>0</v>
      </c>
      <c r="U33" s="3">
        <v>0</v>
      </c>
      <c r="V33" s="3">
        <f>SUM(Table2[[#This Row],[Occupational Therapist Hours]:[OT Aide Hours]])/Table2[[#This Row],[MDS Census]]</f>
        <v>1.3836646963997852E-3</v>
      </c>
      <c r="W33" s="3">
        <v>2.0370000000000004</v>
      </c>
      <c r="X33" s="3">
        <v>4.8622222222222229</v>
      </c>
      <c r="Y33" s="3">
        <v>0</v>
      </c>
      <c r="Z33" s="3">
        <f>SUM(Table2[[#This Row],[Physical Therapist (PT) Hours]:[PT Aide Hours]])/Table2[[#This Row],[MDS Census]]</f>
        <v>0.16682697474476091</v>
      </c>
      <c r="AA33" s="3">
        <v>3.7361111111111112</v>
      </c>
      <c r="AB33" s="3">
        <v>0</v>
      </c>
      <c r="AC33" s="3">
        <v>0</v>
      </c>
      <c r="AD33" s="3">
        <v>0</v>
      </c>
      <c r="AE33" s="3">
        <v>0</v>
      </c>
      <c r="AF33" s="3">
        <v>0</v>
      </c>
      <c r="AG33" s="3">
        <v>0</v>
      </c>
      <c r="AH33" s="1" t="s">
        <v>31</v>
      </c>
      <c r="AI33" s="17">
        <v>5</v>
      </c>
      <c r="AJ33" s="1"/>
    </row>
    <row r="34" spans="1:36" x14ac:dyDescent="0.2">
      <c r="A34" s="1" t="s">
        <v>352</v>
      </c>
      <c r="B34" s="1" t="s">
        <v>390</v>
      </c>
      <c r="C34" s="1" t="s">
        <v>744</v>
      </c>
      <c r="D34" s="1" t="s">
        <v>975</v>
      </c>
      <c r="E34" s="3">
        <v>82.844444444444449</v>
      </c>
      <c r="F34" s="3">
        <v>5.5111111111111111</v>
      </c>
      <c r="G34" s="3">
        <v>0</v>
      </c>
      <c r="H34" s="3">
        <v>0</v>
      </c>
      <c r="I34" s="3">
        <v>5.0666666666666664</v>
      </c>
      <c r="J34" s="3">
        <v>0</v>
      </c>
      <c r="K34" s="3">
        <v>0</v>
      </c>
      <c r="L34" s="3">
        <v>0</v>
      </c>
      <c r="M34" s="3">
        <v>10.755555555555556</v>
      </c>
      <c r="N34" s="3">
        <v>7.8351111111111109</v>
      </c>
      <c r="O34" s="3">
        <f>SUM(Table2[[#This Row],[Qualified Social Work Staff Hours]:[Other Social Work Staff Hours]])/Table2[[#This Row],[MDS Census]]</f>
        <v>0.22440450643776824</v>
      </c>
      <c r="P34" s="3">
        <v>5.5111111111111111</v>
      </c>
      <c r="Q34" s="3">
        <v>9.2466666666666661</v>
      </c>
      <c r="R34" s="3">
        <f>SUM(Table2[[#This Row],[Qualified Activities Professional Hours]:[Other Activities Professional Hours]])/Table2[[#This Row],[MDS Census]]</f>
        <v>0.17813841201716737</v>
      </c>
      <c r="S34" s="3">
        <v>0</v>
      </c>
      <c r="T34" s="3">
        <v>0</v>
      </c>
      <c r="U34" s="3">
        <v>0</v>
      </c>
      <c r="V34" s="3">
        <f>SUM(Table2[[#This Row],[Occupational Therapist Hours]:[OT Aide Hours]])/Table2[[#This Row],[MDS Census]]</f>
        <v>0</v>
      </c>
      <c r="W34" s="3">
        <v>0</v>
      </c>
      <c r="X34" s="3">
        <v>0</v>
      </c>
      <c r="Y34" s="3">
        <v>0</v>
      </c>
      <c r="Z34" s="3">
        <f>SUM(Table2[[#This Row],[Physical Therapist (PT) Hours]:[PT Aide Hours]])/Table2[[#This Row],[MDS Census]]</f>
        <v>0</v>
      </c>
      <c r="AA34" s="3">
        <v>0</v>
      </c>
      <c r="AB34" s="3">
        <v>0</v>
      </c>
      <c r="AC34" s="3">
        <v>0</v>
      </c>
      <c r="AD34" s="3">
        <v>0</v>
      </c>
      <c r="AE34" s="3">
        <v>0</v>
      </c>
      <c r="AF34" s="3">
        <v>0</v>
      </c>
      <c r="AG34" s="3">
        <v>0</v>
      </c>
      <c r="AH34" s="1" t="s">
        <v>32</v>
      </c>
      <c r="AI34" s="17">
        <v>5</v>
      </c>
      <c r="AJ34" s="1"/>
    </row>
    <row r="35" spans="1:36" x14ac:dyDescent="0.2">
      <c r="A35" s="1" t="s">
        <v>352</v>
      </c>
      <c r="B35" s="1" t="s">
        <v>391</v>
      </c>
      <c r="C35" s="1" t="s">
        <v>774</v>
      </c>
      <c r="D35" s="1" t="s">
        <v>971</v>
      </c>
      <c r="E35" s="3">
        <v>102.23333333333333</v>
      </c>
      <c r="F35" s="3">
        <v>11.605555555555556</v>
      </c>
      <c r="G35" s="3">
        <v>0.6</v>
      </c>
      <c r="H35" s="3">
        <v>0.77855555555555567</v>
      </c>
      <c r="I35" s="3">
        <v>10.752777777777778</v>
      </c>
      <c r="J35" s="3">
        <v>0</v>
      </c>
      <c r="K35" s="3">
        <v>0</v>
      </c>
      <c r="L35" s="3">
        <v>0.11944444444444445</v>
      </c>
      <c r="M35" s="3">
        <v>17.641111111111112</v>
      </c>
      <c r="N35" s="3">
        <v>13.494999999999997</v>
      </c>
      <c r="O35" s="3">
        <f>SUM(Table2[[#This Row],[Qualified Social Work Staff Hours]:[Other Social Work Staff Hours]])/Table2[[#This Row],[MDS Census]]</f>
        <v>0.30455928703401802</v>
      </c>
      <c r="P35" s="3">
        <v>5.2233333333333309</v>
      </c>
      <c r="Q35" s="3">
        <v>15.325666666666667</v>
      </c>
      <c r="R35" s="3">
        <f>SUM(Table2[[#This Row],[Qualified Activities Professional Hours]:[Other Activities Professional Hours]])/Table2[[#This Row],[MDS Census]]</f>
        <v>0.2010009781545484</v>
      </c>
      <c r="S35" s="3">
        <v>6.1111111111111107</v>
      </c>
      <c r="T35" s="3">
        <v>13.102777777777778</v>
      </c>
      <c r="U35" s="3">
        <v>0</v>
      </c>
      <c r="V35" s="3">
        <f>SUM(Table2[[#This Row],[Occupational Therapist Hours]:[OT Aide Hours]])/Table2[[#This Row],[MDS Census]]</f>
        <v>0.1879415280947723</v>
      </c>
      <c r="W35" s="3">
        <v>11.489999999999998</v>
      </c>
      <c r="X35" s="3">
        <v>13.21111111111111</v>
      </c>
      <c r="Y35" s="3">
        <v>0</v>
      </c>
      <c r="Z35" s="3">
        <f>SUM(Table2[[#This Row],[Physical Therapist (PT) Hours]:[PT Aide Hours]])/Table2[[#This Row],[MDS Census]]</f>
        <v>0.24161504184327789</v>
      </c>
      <c r="AA35" s="3">
        <v>0</v>
      </c>
      <c r="AB35" s="3">
        <v>0</v>
      </c>
      <c r="AC35" s="3">
        <v>0</v>
      </c>
      <c r="AD35" s="3">
        <v>0</v>
      </c>
      <c r="AE35" s="3">
        <v>0</v>
      </c>
      <c r="AF35" s="3">
        <v>0</v>
      </c>
      <c r="AG35" s="3">
        <v>0</v>
      </c>
      <c r="AH35" s="1" t="s">
        <v>33</v>
      </c>
      <c r="AI35" s="17">
        <v>5</v>
      </c>
      <c r="AJ35" s="1"/>
    </row>
    <row r="36" spans="1:36" x14ac:dyDescent="0.2">
      <c r="A36" s="1" t="s">
        <v>352</v>
      </c>
      <c r="B36" s="1" t="s">
        <v>392</v>
      </c>
      <c r="C36" s="1" t="s">
        <v>775</v>
      </c>
      <c r="D36" s="1" t="s">
        <v>947</v>
      </c>
      <c r="E36" s="3">
        <v>32.6</v>
      </c>
      <c r="F36" s="3">
        <v>5.6</v>
      </c>
      <c r="G36" s="3">
        <v>6.1111111111111109E-2</v>
      </c>
      <c r="H36" s="3">
        <v>0.25</v>
      </c>
      <c r="I36" s="3">
        <v>1.7313333333333332</v>
      </c>
      <c r="J36" s="3">
        <v>0</v>
      </c>
      <c r="K36" s="3">
        <v>0</v>
      </c>
      <c r="L36" s="3">
        <v>0.46722222222222237</v>
      </c>
      <c r="M36" s="3">
        <v>3.9294444444444454</v>
      </c>
      <c r="N36" s="3">
        <v>0</v>
      </c>
      <c r="O36" s="3">
        <f>SUM(Table2[[#This Row],[Qualified Social Work Staff Hours]:[Other Social Work Staff Hours]])/Table2[[#This Row],[MDS Census]]</f>
        <v>0.12053510565780506</v>
      </c>
      <c r="P36" s="3">
        <v>0</v>
      </c>
      <c r="Q36" s="3">
        <v>0</v>
      </c>
      <c r="R36" s="3">
        <f>SUM(Table2[[#This Row],[Qualified Activities Professional Hours]:[Other Activities Professional Hours]])/Table2[[#This Row],[MDS Census]]</f>
        <v>0</v>
      </c>
      <c r="S36" s="3">
        <v>1.7994444444444444</v>
      </c>
      <c r="T36" s="3">
        <v>1.9280000000000002</v>
      </c>
      <c r="U36" s="3">
        <v>0</v>
      </c>
      <c r="V36" s="3">
        <f>SUM(Table2[[#This Row],[Occupational Therapist Hours]:[OT Aide Hours]])/Table2[[#This Row],[MDS Census]]</f>
        <v>0.11433878663940014</v>
      </c>
      <c r="W36" s="3">
        <v>3.430444444444444</v>
      </c>
      <c r="X36" s="3">
        <v>2.3648888888888888</v>
      </c>
      <c r="Y36" s="3">
        <v>0</v>
      </c>
      <c r="Z36" s="3">
        <f>SUM(Table2[[#This Row],[Physical Therapist (PT) Hours]:[PT Aide Hours]])/Table2[[#This Row],[MDS Census]]</f>
        <v>0.17777096114519425</v>
      </c>
      <c r="AA36" s="3">
        <v>0</v>
      </c>
      <c r="AB36" s="3">
        <v>0</v>
      </c>
      <c r="AC36" s="3">
        <v>0</v>
      </c>
      <c r="AD36" s="3">
        <v>0</v>
      </c>
      <c r="AE36" s="3">
        <v>0</v>
      </c>
      <c r="AF36" s="3">
        <v>0</v>
      </c>
      <c r="AG36" s="3">
        <v>0</v>
      </c>
      <c r="AH36" s="1" t="s">
        <v>34</v>
      </c>
      <c r="AI36" s="17">
        <v>5</v>
      </c>
      <c r="AJ36" s="1"/>
    </row>
    <row r="37" spans="1:36" x14ac:dyDescent="0.2">
      <c r="A37" s="1" t="s">
        <v>352</v>
      </c>
      <c r="B37" s="1" t="s">
        <v>393</v>
      </c>
      <c r="C37" s="1" t="s">
        <v>776</v>
      </c>
      <c r="D37" s="1" t="s">
        <v>975</v>
      </c>
      <c r="E37" s="3">
        <v>54.8</v>
      </c>
      <c r="F37" s="3">
        <v>5.6</v>
      </c>
      <c r="G37" s="3">
        <v>0.14400000000000002</v>
      </c>
      <c r="H37" s="3">
        <v>0.34322222222222226</v>
      </c>
      <c r="I37" s="3">
        <v>1.0666666666666667</v>
      </c>
      <c r="J37" s="3">
        <v>0</v>
      </c>
      <c r="K37" s="3">
        <v>0</v>
      </c>
      <c r="L37" s="3">
        <v>3.4709999999999996</v>
      </c>
      <c r="M37" s="3">
        <v>9.5111111111111111</v>
      </c>
      <c r="N37" s="3">
        <v>0</v>
      </c>
      <c r="O37" s="3">
        <f>SUM(Table2[[#This Row],[Qualified Social Work Staff Hours]:[Other Social Work Staff Hours]])/Table2[[#This Row],[MDS Census]]</f>
        <v>0.17356042173560424</v>
      </c>
      <c r="P37" s="3">
        <v>8.3000000000000007</v>
      </c>
      <c r="Q37" s="3">
        <v>23.691666666666666</v>
      </c>
      <c r="R37" s="3">
        <f>SUM(Table2[[#This Row],[Qualified Activities Professional Hours]:[Other Activities Professional Hours]])/Table2[[#This Row],[MDS Census]]</f>
        <v>0.58378953771289543</v>
      </c>
      <c r="S37" s="3">
        <v>11.196888888888887</v>
      </c>
      <c r="T37" s="3">
        <v>8.8372222222222199</v>
      </c>
      <c r="U37" s="3">
        <v>0</v>
      </c>
      <c r="V37" s="3">
        <f>SUM(Table2[[#This Row],[Occupational Therapist Hours]:[OT Aide Hours]])/Table2[[#This Row],[MDS Census]]</f>
        <v>0.36558596918085967</v>
      </c>
      <c r="W37" s="3">
        <v>15.231666666666667</v>
      </c>
      <c r="X37" s="3">
        <v>9.118555555555556</v>
      </c>
      <c r="Y37" s="3">
        <v>0</v>
      </c>
      <c r="Z37" s="3">
        <f>SUM(Table2[[#This Row],[Physical Therapist (PT) Hours]:[PT Aide Hours]])/Table2[[#This Row],[MDS Census]]</f>
        <v>0.44434712084347122</v>
      </c>
      <c r="AA37" s="3">
        <v>0</v>
      </c>
      <c r="AB37" s="3">
        <v>0</v>
      </c>
      <c r="AC37" s="3">
        <v>0</v>
      </c>
      <c r="AD37" s="3">
        <v>0</v>
      </c>
      <c r="AE37" s="3">
        <v>0</v>
      </c>
      <c r="AF37" s="3">
        <v>0</v>
      </c>
      <c r="AG37" s="3">
        <v>0</v>
      </c>
      <c r="AH37" s="1" t="s">
        <v>35</v>
      </c>
      <c r="AI37" s="17">
        <v>5</v>
      </c>
      <c r="AJ37" s="1"/>
    </row>
    <row r="38" spans="1:36" x14ac:dyDescent="0.2">
      <c r="A38" s="1" t="s">
        <v>352</v>
      </c>
      <c r="B38" s="1" t="s">
        <v>394</v>
      </c>
      <c r="C38" s="1" t="s">
        <v>777</v>
      </c>
      <c r="D38" s="1" t="s">
        <v>983</v>
      </c>
      <c r="E38" s="3">
        <v>86.966666666666669</v>
      </c>
      <c r="F38" s="3">
        <v>10.988888888888889</v>
      </c>
      <c r="G38" s="3">
        <v>0.19444444444444445</v>
      </c>
      <c r="H38" s="3">
        <v>0.66666666666666663</v>
      </c>
      <c r="I38" s="3">
        <v>4.8766666666666669</v>
      </c>
      <c r="J38" s="3">
        <v>0</v>
      </c>
      <c r="K38" s="3">
        <v>0</v>
      </c>
      <c r="L38" s="3">
        <v>2.0388888888888888</v>
      </c>
      <c r="M38" s="3">
        <v>10.888888888888889</v>
      </c>
      <c r="N38" s="3">
        <v>5.2138888888888886</v>
      </c>
      <c r="O38" s="3">
        <f>SUM(Table2[[#This Row],[Qualified Social Work Staff Hours]:[Other Social Work Staff Hours]])/Table2[[#This Row],[MDS Census]]</f>
        <v>0.18516034240449725</v>
      </c>
      <c r="P38" s="3">
        <v>4.7888888888888888</v>
      </c>
      <c r="Q38" s="3">
        <v>3.6861111111111109</v>
      </c>
      <c r="R38" s="3">
        <f>SUM(Table2[[#This Row],[Qualified Activities Professional Hours]:[Other Activities Professional Hours]])/Table2[[#This Row],[MDS Census]]</f>
        <v>9.7451130701418157E-2</v>
      </c>
      <c r="S38" s="3">
        <v>4.990444444444444</v>
      </c>
      <c r="T38" s="3">
        <v>7.6611111111111114</v>
      </c>
      <c r="U38" s="3">
        <v>0</v>
      </c>
      <c r="V38" s="3">
        <f>SUM(Table2[[#This Row],[Occupational Therapist Hours]:[OT Aide Hours]])/Table2[[#This Row],[MDS Census]]</f>
        <v>0.14547591669860738</v>
      </c>
      <c r="W38" s="3">
        <v>5.5916666666666668</v>
      </c>
      <c r="X38" s="3">
        <v>6.5361111111111114</v>
      </c>
      <c r="Y38" s="3">
        <v>0</v>
      </c>
      <c r="Z38" s="3">
        <f>SUM(Table2[[#This Row],[Physical Therapist (PT) Hours]:[PT Aide Hours]])/Table2[[#This Row],[MDS Census]]</f>
        <v>0.13945317490737191</v>
      </c>
      <c r="AA38" s="3">
        <v>0</v>
      </c>
      <c r="AB38" s="3">
        <v>0</v>
      </c>
      <c r="AC38" s="3">
        <v>0</v>
      </c>
      <c r="AD38" s="3">
        <v>65.875</v>
      </c>
      <c r="AE38" s="3">
        <v>0</v>
      </c>
      <c r="AF38" s="3">
        <v>0</v>
      </c>
      <c r="AG38" s="3">
        <v>0</v>
      </c>
      <c r="AH38" s="1" t="s">
        <v>36</v>
      </c>
      <c r="AI38" s="17">
        <v>5</v>
      </c>
      <c r="AJ38" s="1"/>
    </row>
    <row r="39" spans="1:36" x14ac:dyDescent="0.2">
      <c r="A39" s="1" t="s">
        <v>352</v>
      </c>
      <c r="B39" s="1" t="s">
        <v>395</v>
      </c>
      <c r="C39" s="1" t="s">
        <v>778</v>
      </c>
      <c r="D39" s="1" t="s">
        <v>982</v>
      </c>
      <c r="E39" s="3">
        <v>105.05555555555556</v>
      </c>
      <c r="F39" s="3">
        <v>11.2</v>
      </c>
      <c r="G39" s="3">
        <v>0.26666666666666666</v>
      </c>
      <c r="H39" s="3">
        <v>1.3444444444444446</v>
      </c>
      <c r="I39" s="3">
        <v>5.2444444444444445</v>
      </c>
      <c r="J39" s="3">
        <v>0</v>
      </c>
      <c r="K39" s="3">
        <v>0</v>
      </c>
      <c r="L39" s="3">
        <v>6.3250000000000002</v>
      </c>
      <c r="M39" s="3">
        <v>16.591666666666665</v>
      </c>
      <c r="N39" s="3">
        <v>4.7527777777777782</v>
      </c>
      <c r="O39" s="3">
        <f>SUM(Table2[[#This Row],[Qualified Social Work Staff Hours]:[Other Social Work Staff Hours]])/Table2[[#This Row],[MDS Census]]</f>
        <v>0.2031729243786356</v>
      </c>
      <c r="P39" s="3">
        <v>5.333333333333333</v>
      </c>
      <c r="Q39" s="3">
        <v>36.424999999999997</v>
      </c>
      <c r="R39" s="3">
        <f>SUM(Table2[[#This Row],[Qualified Activities Professional Hours]:[Other Activities Professional Hours]])/Table2[[#This Row],[MDS Census]]</f>
        <v>0.39748810153358011</v>
      </c>
      <c r="S39" s="3">
        <v>8.0611111111111118</v>
      </c>
      <c r="T39" s="3">
        <v>4.2722222222222221</v>
      </c>
      <c r="U39" s="3">
        <v>0</v>
      </c>
      <c r="V39" s="3">
        <f>SUM(Table2[[#This Row],[Occupational Therapist Hours]:[OT Aide Hours]])/Table2[[#This Row],[MDS Census]]</f>
        <v>0.11739820200951878</v>
      </c>
      <c r="W39" s="3">
        <v>9.6583333333333332</v>
      </c>
      <c r="X39" s="3">
        <v>10.061111111111112</v>
      </c>
      <c r="Y39" s="3">
        <v>0</v>
      </c>
      <c r="Z39" s="3">
        <f>SUM(Table2[[#This Row],[Physical Therapist (PT) Hours]:[PT Aide Hours]])/Table2[[#This Row],[MDS Census]]</f>
        <v>0.18770491803278688</v>
      </c>
      <c r="AA39" s="3">
        <v>0.82222222222222219</v>
      </c>
      <c r="AB39" s="3">
        <v>0</v>
      </c>
      <c r="AC39" s="3">
        <v>0</v>
      </c>
      <c r="AD39" s="3">
        <v>0</v>
      </c>
      <c r="AE39" s="3">
        <v>0</v>
      </c>
      <c r="AF39" s="3">
        <v>0</v>
      </c>
      <c r="AG39" s="3">
        <v>0</v>
      </c>
      <c r="AH39" s="1" t="s">
        <v>37</v>
      </c>
      <c r="AI39" s="17">
        <v>5</v>
      </c>
      <c r="AJ39" s="1"/>
    </row>
    <row r="40" spans="1:36" x14ac:dyDescent="0.2">
      <c r="A40" s="1" t="s">
        <v>352</v>
      </c>
      <c r="B40" s="1" t="s">
        <v>396</v>
      </c>
      <c r="C40" s="1" t="s">
        <v>779</v>
      </c>
      <c r="D40" s="1" t="s">
        <v>980</v>
      </c>
      <c r="E40" s="3">
        <v>39.155555555555559</v>
      </c>
      <c r="F40" s="3">
        <v>10.577777777777778</v>
      </c>
      <c r="G40" s="3">
        <v>6.6666666666666666E-2</v>
      </c>
      <c r="H40" s="3">
        <v>0.26666666666666666</v>
      </c>
      <c r="I40" s="3">
        <v>0</v>
      </c>
      <c r="J40" s="3">
        <v>0</v>
      </c>
      <c r="K40" s="3">
        <v>0</v>
      </c>
      <c r="L40" s="3">
        <v>3.7111111111111112</v>
      </c>
      <c r="M40" s="3">
        <v>5.1555555555555559</v>
      </c>
      <c r="N40" s="3">
        <v>0</v>
      </c>
      <c r="O40" s="3">
        <f>SUM(Table2[[#This Row],[Qualified Social Work Staff Hours]:[Other Social Work Staff Hours]])/Table2[[#This Row],[MDS Census]]</f>
        <v>0.13166855845629966</v>
      </c>
      <c r="P40" s="3">
        <v>0</v>
      </c>
      <c r="Q40" s="3">
        <v>0</v>
      </c>
      <c r="R40" s="3">
        <f>SUM(Table2[[#This Row],[Qualified Activities Professional Hours]:[Other Activities Professional Hours]])/Table2[[#This Row],[MDS Census]]</f>
        <v>0</v>
      </c>
      <c r="S40" s="3">
        <v>13.511111111111111</v>
      </c>
      <c r="T40" s="3">
        <v>12.716666666666667</v>
      </c>
      <c r="U40" s="3">
        <v>0</v>
      </c>
      <c r="V40" s="3">
        <f>SUM(Table2[[#This Row],[Occupational Therapist Hours]:[OT Aide Hours]])/Table2[[#This Row],[MDS Census]]</f>
        <v>0.66983541430192961</v>
      </c>
      <c r="W40" s="3">
        <v>16.094444444444445</v>
      </c>
      <c r="X40" s="3">
        <v>27.533333333333335</v>
      </c>
      <c r="Y40" s="3">
        <v>5.9722222222222223</v>
      </c>
      <c r="Z40" s="3">
        <f>SUM(Table2[[#This Row],[Physical Therapist (PT) Hours]:[PT Aide Hours]])/Table2[[#This Row],[MDS Census]]</f>
        <v>1.2667423382519862</v>
      </c>
      <c r="AA40" s="3">
        <v>0</v>
      </c>
      <c r="AB40" s="3">
        <v>0</v>
      </c>
      <c r="AC40" s="3">
        <v>0</v>
      </c>
      <c r="AD40" s="3">
        <v>0</v>
      </c>
      <c r="AE40" s="3">
        <v>0</v>
      </c>
      <c r="AF40" s="3">
        <v>0</v>
      </c>
      <c r="AG40" s="3">
        <v>0</v>
      </c>
      <c r="AH40" s="1" t="s">
        <v>38</v>
      </c>
      <c r="AI40" s="17">
        <v>5</v>
      </c>
      <c r="AJ40" s="1"/>
    </row>
    <row r="41" spans="1:36" x14ac:dyDescent="0.2">
      <c r="A41" s="1" t="s">
        <v>352</v>
      </c>
      <c r="B41" s="1" t="s">
        <v>397</v>
      </c>
      <c r="C41" s="1" t="s">
        <v>711</v>
      </c>
      <c r="D41" s="1" t="s">
        <v>984</v>
      </c>
      <c r="E41" s="3">
        <v>64.400000000000006</v>
      </c>
      <c r="F41" s="3">
        <v>5.5555555555555554</v>
      </c>
      <c r="G41" s="3">
        <v>0.15</v>
      </c>
      <c r="H41" s="3">
        <v>0.39444444444444443</v>
      </c>
      <c r="I41" s="3">
        <v>4.9444444444444446</v>
      </c>
      <c r="J41" s="3">
        <v>0</v>
      </c>
      <c r="K41" s="3">
        <v>0</v>
      </c>
      <c r="L41" s="3">
        <v>1.0583333333333333</v>
      </c>
      <c r="M41" s="3">
        <v>9.9388888888888882</v>
      </c>
      <c r="N41" s="3">
        <v>4.3555555555555552</v>
      </c>
      <c r="O41" s="3">
        <f>SUM(Table2[[#This Row],[Qualified Social Work Staff Hours]:[Other Social Work Staff Hours]])/Table2[[#This Row],[MDS Census]]</f>
        <v>0.22196342305037955</v>
      </c>
      <c r="P41" s="3">
        <v>0</v>
      </c>
      <c r="Q41" s="3">
        <v>14.619444444444444</v>
      </c>
      <c r="R41" s="3">
        <f>SUM(Table2[[#This Row],[Qualified Activities Professional Hours]:[Other Activities Professional Hours]])/Table2[[#This Row],[MDS Census]]</f>
        <v>0.22701000690131121</v>
      </c>
      <c r="S41" s="3">
        <v>1.5138888888888888</v>
      </c>
      <c r="T41" s="3">
        <v>2.8916666666666666</v>
      </c>
      <c r="U41" s="3">
        <v>0</v>
      </c>
      <c r="V41" s="3">
        <f>SUM(Table2[[#This Row],[Occupational Therapist Hours]:[OT Aide Hours]])/Table2[[#This Row],[MDS Census]]</f>
        <v>6.8409247757073827E-2</v>
      </c>
      <c r="W41" s="3">
        <v>5.6888888888888891</v>
      </c>
      <c r="X41" s="3">
        <v>0.20277777777777778</v>
      </c>
      <c r="Y41" s="3">
        <v>0</v>
      </c>
      <c r="Z41" s="3">
        <f>SUM(Table2[[#This Row],[Physical Therapist (PT) Hours]:[PT Aide Hours]])/Table2[[#This Row],[MDS Census]]</f>
        <v>9.1485507246376802E-2</v>
      </c>
      <c r="AA41" s="3">
        <v>2.2222222222222223E-2</v>
      </c>
      <c r="AB41" s="3">
        <v>5.1555555555555559</v>
      </c>
      <c r="AC41" s="3">
        <v>0</v>
      </c>
      <c r="AD41" s="3">
        <v>0</v>
      </c>
      <c r="AE41" s="3">
        <v>0</v>
      </c>
      <c r="AF41" s="3">
        <v>0.7</v>
      </c>
      <c r="AG41" s="3">
        <v>0</v>
      </c>
      <c r="AH41" s="1" t="s">
        <v>39</v>
      </c>
      <c r="AI41" s="17">
        <v>5</v>
      </c>
      <c r="AJ41" s="1"/>
    </row>
    <row r="42" spans="1:36" x14ac:dyDescent="0.2">
      <c r="A42" s="1" t="s">
        <v>352</v>
      </c>
      <c r="B42" s="1" t="s">
        <v>398</v>
      </c>
      <c r="C42" s="1" t="s">
        <v>745</v>
      </c>
      <c r="D42" s="1" t="s">
        <v>973</v>
      </c>
      <c r="E42" s="3">
        <v>54.366666666666667</v>
      </c>
      <c r="F42" s="3">
        <v>5.6888888888888891</v>
      </c>
      <c r="G42" s="3">
        <v>0.26666666666666666</v>
      </c>
      <c r="H42" s="3">
        <v>0.2722222222222222</v>
      </c>
      <c r="I42" s="3">
        <v>4.9222222222222225</v>
      </c>
      <c r="J42" s="3">
        <v>0</v>
      </c>
      <c r="K42" s="3">
        <v>0</v>
      </c>
      <c r="L42" s="3">
        <v>4.4878888888888904</v>
      </c>
      <c r="M42" s="3">
        <v>10.008000000000001</v>
      </c>
      <c r="N42" s="3">
        <v>0</v>
      </c>
      <c r="O42" s="3">
        <f>SUM(Table2[[#This Row],[Qualified Social Work Staff Hours]:[Other Social Work Staff Hours]])/Table2[[#This Row],[MDS Census]]</f>
        <v>0.18408338442673208</v>
      </c>
      <c r="P42" s="3">
        <v>0</v>
      </c>
      <c r="Q42" s="3">
        <v>3.4987777777777782</v>
      </c>
      <c r="R42" s="3">
        <f>SUM(Table2[[#This Row],[Qualified Activities Professional Hours]:[Other Activities Professional Hours]])/Table2[[#This Row],[MDS Census]]</f>
        <v>6.4355201307991008E-2</v>
      </c>
      <c r="S42" s="3">
        <v>7.7876666666666665</v>
      </c>
      <c r="T42" s="3">
        <v>8.3848888888888844</v>
      </c>
      <c r="U42" s="3">
        <v>0</v>
      </c>
      <c r="V42" s="3">
        <f>SUM(Table2[[#This Row],[Occupational Therapist Hours]:[OT Aide Hours]])/Table2[[#This Row],[MDS Census]]</f>
        <v>0.29747189863069684</v>
      </c>
      <c r="W42" s="3">
        <v>9.4866666666666681</v>
      </c>
      <c r="X42" s="3">
        <v>8.4296666666666642</v>
      </c>
      <c r="Y42" s="3">
        <v>0</v>
      </c>
      <c r="Z42" s="3">
        <f>SUM(Table2[[#This Row],[Physical Therapist (PT) Hours]:[PT Aide Hours]])/Table2[[#This Row],[MDS Census]]</f>
        <v>0.329546290619252</v>
      </c>
      <c r="AA42" s="3">
        <v>0</v>
      </c>
      <c r="AB42" s="3">
        <v>0</v>
      </c>
      <c r="AC42" s="3">
        <v>0</v>
      </c>
      <c r="AD42" s="3">
        <v>0</v>
      </c>
      <c r="AE42" s="3">
        <v>0</v>
      </c>
      <c r="AF42" s="3">
        <v>0</v>
      </c>
      <c r="AG42" s="3">
        <v>0</v>
      </c>
      <c r="AH42" s="1" t="s">
        <v>40</v>
      </c>
      <c r="AI42" s="17">
        <v>5</v>
      </c>
      <c r="AJ42" s="1"/>
    </row>
    <row r="43" spans="1:36" x14ac:dyDescent="0.2">
      <c r="A43" s="1" t="s">
        <v>352</v>
      </c>
      <c r="B43" s="1" t="s">
        <v>399</v>
      </c>
      <c r="C43" s="1" t="s">
        <v>744</v>
      </c>
      <c r="D43" s="1" t="s">
        <v>975</v>
      </c>
      <c r="E43" s="3">
        <v>63.833333333333336</v>
      </c>
      <c r="F43" s="3">
        <v>5.3388888888888886</v>
      </c>
      <c r="G43" s="3">
        <v>8.8888888888888892E-2</v>
      </c>
      <c r="H43" s="3">
        <v>0.4</v>
      </c>
      <c r="I43" s="3">
        <v>0.8</v>
      </c>
      <c r="J43" s="3">
        <v>0</v>
      </c>
      <c r="K43" s="3">
        <v>1.0666666666666667</v>
      </c>
      <c r="L43" s="3">
        <v>0.80733333333333335</v>
      </c>
      <c r="M43" s="3">
        <v>5.4222222222222225</v>
      </c>
      <c r="N43" s="3">
        <v>7.0222222222222221</v>
      </c>
      <c r="O43" s="3">
        <f>SUM(Table2[[#This Row],[Qualified Social Work Staff Hours]:[Other Social Work Staff Hours]])/Table2[[#This Row],[MDS Census]]</f>
        <v>0.19495213228894689</v>
      </c>
      <c r="P43" s="3">
        <v>5.177777777777778</v>
      </c>
      <c r="Q43" s="3">
        <v>2.15</v>
      </c>
      <c r="R43" s="3">
        <f>SUM(Table2[[#This Row],[Qualified Activities Professional Hours]:[Other Activities Professional Hours]])/Table2[[#This Row],[MDS Census]]</f>
        <v>0.11479547432550043</v>
      </c>
      <c r="S43" s="3">
        <v>2.5762222222222224</v>
      </c>
      <c r="T43" s="3">
        <v>2.016111111111111</v>
      </c>
      <c r="U43" s="3">
        <v>0</v>
      </c>
      <c r="V43" s="3">
        <f>SUM(Table2[[#This Row],[Occupational Therapist Hours]:[OT Aide Hours]])/Table2[[#This Row],[MDS Census]]</f>
        <v>7.1942558746736288E-2</v>
      </c>
      <c r="W43" s="3">
        <v>1.3218888888888891</v>
      </c>
      <c r="X43" s="3">
        <v>1.6296666666666668</v>
      </c>
      <c r="Y43" s="3">
        <v>0</v>
      </c>
      <c r="Z43" s="3">
        <f>SUM(Table2[[#This Row],[Physical Therapist (PT) Hours]:[PT Aide Hours]])/Table2[[#This Row],[MDS Census]]</f>
        <v>4.6238468233246309E-2</v>
      </c>
      <c r="AA43" s="3">
        <v>0</v>
      </c>
      <c r="AB43" s="3">
        <v>0</v>
      </c>
      <c r="AC43" s="3">
        <v>0</v>
      </c>
      <c r="AD43" s="3">
        <v>0</v>
      </c>
      <c r="AE43" s="3">
        <v>0</v>
      </c>
      <c r="AF43" s="3">
        <v>0</v>
      </c>
      <c r="AG43" s="3">
        <v>0.97777777777777775</v>
      </c>
      <c r="AH43" s="1" t="s">
        <v>41</v>
      </c>
      <c r="AI43" s="17">
        <v>5</v>
      </c>
      <c r="AJ43" s="1"/>
    </row>
    <row r="44" spans="1:36" x14ac:dyDescent="0.2">
      <c r="A44" s="1" t="s">
        <v>352</v>
      </c>
      <c r="B44" s="1" t="s">
        <v>400</v>
      </c>
      <c r="C44" s="1" t="s">
        <v>754</v>
      </c>
      <c r="D44" s="1" t="s">
        <v>982</v>
      </c>
      <c r="E44" s="3">
        <v>45.4</v>
      </c>
      <c r="F44" s="3">
        <v>10.736111111111111</v>
      </c>
      <c r="G44" s="3">
        <v>7.2222222222222215E-2</v>
      </c>
      <c r="H44" s="3">
        <v>0.3888888888888889</v>
      </c>
      <c r="I44" s="3">
        <v>4.6722222222222225</v>
      </c>
      <c r="J44" s="3">
        <v>0</v>
      </c>
      <c r="K44" s="3">
        <v>0</v>
      </c>
      <c r="L44" s="3">
        <v>1.3277777777777777</v>
      </c>
      <c r="M44" s="3">
        <v>0</v>
      </c>
      <c r="N44" s="3">
        <v>9.4111111111111114</v>
      </c>
      <c r="O44" s="3">
        <f>SUM(Table2[[#This Row],[Qualified Social Work Staff Hours]:[Other Social Work Staff Hours]])/Table2[[#This Row],[MDS Census]]</f>
        <v>0.20729319627998044</v>
      </c>
      <c r="P44" s="3">
        <v>5.1111111111111107</v>
      </c>
      <c r="Q44" s="3">
        <v>7.7388888888888889</v>
      </c>
      <c r="R44" s="3">
        <f>SUM(Table2[[#This Row],[Qualified Activities Professional Hours]:[Other Activities Professional Hours]])/Table2[[#This Row],[MDS Census]]</f>
        <v>0.28303964757709249</v>
      </c>
      <c r="S44" s="3">
        <v>5.9027777777777777</v>
      </c>
      <c r="T44" s="3">
        <v>1.7138888888888888</v>
      </c>
      <c r="U44" s="3">
        <v>0</v>
      </c>
      <c r="V44" s="3">
        <f>SUM(Table2[[#This Row],[Occupational Therapist Hours]:[OT Aide Hours]])/Table2[[#This Row],[MDS Census]]</f>
        <v>0.16776798825256975</v>
      </c>
      <c r="W44" s="3">
        <v>6.1397777777777787</v>
      </c>
      <c r="X44" s="3">
        <v>1.4583333333333333</v>
      </c>
      <c r="Y44" s="3">
        <v>0</v>
      </c>
      <c r="Z44" s="3">
        <f>SUM(Table2[[#This Row],[Physical Therapist (PT) Hours]:[PT Aide Hours]])/Table2[[#This Row],[MDS Census]]</f>
        <v>0.16735927557513464</v>
      </c>
      <c r="AA44" s="3">
        <v>0.28888888888888886</v>
      </c>
      <c r="AB44" s="3">
        <v>0</v>
      </c>
      <c r="AC44" s="3">
        <v>0</v>
      </c>
      <c r="AD44" s="3">
        <v>0</v>
      </c>
      <c r="AE44" s="3">
        <v>0</v>
      </c>
      <c r="AF44" s="3">
        <v>0</v>
      </c>
      <c r="AG44" s="3">
        <v>0</v>
      </c>
      <c r="AH44" s="1" t="s">
        <v>42</v>
      </c>
      <c r="AI44" s="17">
        <v>5</v>
      </c>
      <c r="AJ44" s="1"/>
    </row>
    <row r="45" spans="1:36" x14ac:dyDescent="0.2">
      <c r="A45" s="1" t="s">
        <v>352</v>
      </c>
      <c r="B45" s="1" t="s">
        <v>401</v>
      </c>
      <c r="C45" s="1" t="s">
        <v>780</v>
      </c>
      <c r="D45" s="1" t="s">
        <v>962</v>
      </c>
      <c r="E45" s="3">
        <v>41.577777777777776</v>
      </c>
      <c r="F45" s="3">
        <v>5.6</v>
      </c>
      <c r="G45" s="3">
        <v>8.3333333333333332E-3</v>
      </c>
      <c r="H45" s="3">
        <v>0.21666666666666667</v>
      </c>
      <c r="I45" s="3">
        <v>0.48888888888888887</v>
      </c>
      <c r="J45" s="3">
        <v>0</v>
      </c>
      <c r="K45" s="3">
        <v>0</v>
      </c>
      <c r="L45" s="3">
        <v>1.4209999999999998</v>
      </c>
      <c r="M45" s="3">
        <v>5.4944444444444445</v>
      </c>
      <c r="N45" s="3">
        <v>0</v>
      </c>
      <c r="O45" s="3">
        <f>SUM(Table2[[#This Row],[Qualified Social Work Staff Hours]:[Other Social Work Staff Hours]])/Table2[[#This Row],[MDS Census]]</f>
        <v>0.13214858364510956</v>
      </c>
      <c r="P45" s="3">
        <v>11.368000000000002</v>
      </c>
      <c r="Q45" s="3">
        <v>5.177777777777778</v>
      </c>
      <c r="R45" s="3">
        <f>SUM(Table2[[#This Row],[Qualified Activities Professional Hours]:[Other Activities Professional Hours]])/Table2[[#This Row],[MDS Census]]</f>
        <v>0.39794762159273123</v>
      </c>
      <c r="S45" s="3">
        <v>0.98111111111111127</v>
      </c>
      <c r="T45" s="3">
        <v>4.0115555555555558</v>
      </c>
      <c r="U45" s="3">
        <v>0</v>
      </c>
      <c r="V45" s="3">
        <f>SUM(Table2[[#This Row],[Occupational Therapist Hours]:[OT Aide Hours]])/Table2[[#This Row],[MDS Census]]</f>
        <v>0.12008017103153394</v>
      </c>
      <c r="W45" s="3">
        <v>2.0679999999999996</v>
      </c>
      <c r="X45" s="3">
        <v>3.9919999999999982</v>
      </c>
      <c r="Y45" s="3">
        <v>0</v>
      </c>
      <c r="Z45" s="3">
        <f>SUM(Table2[[#This Row],[Physical Therapist (PT) Hours]:[PT Aide Hours]])/Table2[[#This Row],[MDS Census]]</f>
        <v>0.14575093532870118</v>
      </c>
      <c r="AA45" s="3">
        <v>0</v>
      </c>
      <c r="AB45" s="3">
        <v>0</v>
      </c>
      <c r="AC45" s="3">
        <v>0</v>
      </c>
      <c r="AD45" s="3">
        <v>0</v>
      </c>
      <c r="AE45" s="3">
        <v>0</v>
      </c>
      <c r="AF45" s="3">
        <v>0</v>
      </c>
      <c r="AG45" s="3">
        <v>0</v>
      </c>
      <c r="AH45" s="1" t="s">
        <v>43</v>
      </c>
      <c r="AI45" s="17">
        <v>5</v>
      </c>
      <c r="AJ45" s="1"/>
    </row>
    <row r="46" spans="1:36" x14ac:dyDescent="0.2">
      <c r="A46" s="1" t="s">
        <v>352</v>
      </c>
      <c r="B46" s="1" t="s">
        <v>402</v>
      </c>
      <c r="C46" s="1" t="s">
        <v>779</v>
      </c>
      <c r="D46" s="1" t="s">
        <v>980</v>
      </c>
      <c r="E46" s="3">
        <v>101.33333333333333</v>
      </c>
      <c r="F46" s="3">
        <v>5.6888888888888891</v>
      </c>
      <c r="G46" s="3">
        <v>0</v>
      </c>
      <c r="H46" s="3">
        <v>0</v>
      </c>
      <c r="I46" s="3">
        <v>0</v>
      </c>
      <c r="J46" s="3">
        <v>0</v>
      </c>
      <c r="K46" s="3">
        <v>0</v>
      </c>
      <c r="L46" s="3">
        <v>0</v>
      </c>
      <c r="M46" s="3">
        <v>11.377777777777778</v>
      </c>
      <c r="N46" s="3">
        <v>0</v>
      </c>
      <c r="O46" s="3">
        <f>SUM(Table2[[#This Row],[Qualified Social Work Staff Hours]:[Other Social Work Staff Hours]])/Table2[[#This Row],[MDS Census]]</f>
        <v>0.11228070175438598</v>
      </c>
      <c r="P46" s="3">
        <v>5.8555555555555552</v>
      </c>
      <c r="Q46" s="3">
        <v>14.380555555555556</v>
      </c>
      <c r="R46" s="3">
        <f>SUM(Table2[[#This Row],[Qualified Activities Professional Hours]:[Other Activities Professional Hours]])/Table2[[#This Row],[MDS Census]]</f>
        <v>0.19969846491228072</v>
      </c>
      <c r="S46" s="3">
        <v>0</v>
      </c>
      <c r="T46" s="3">
        <v>0</v>
      </c>
      <c r="U46" s="3">
        <v>0</v>
      </c>
      <c r="V46" s="3">
        <f>SUM(Table2[[#This Row],[Occupational Therapist Hours]:[OT Aide Hours]])/Table2[[#This Row],[MDS Census]]</f>
        <v>0</v>
      </c>
      <c r="W46" s="3">
        <v>23.222222222222221</v>
      </c>
      <c r="X46" s="3">
        <v>9.7222222222222224E-2</v>
      </c>
      <c r="Y46" s="3">
        <v>0</v>
      </c>
      <c r="Z46" s="3">
        <f>SUM(Table2[[#This Row],[Physical Therapist (PT) Hours]:[PT Aide Hours]])/Table2[[#This Row],[MDS Census]]</f>
        <v>0.23012609649122806</v>
      </c>
      <c r="AA46" s="3">
        <v>0</v>
      </c>
      <c r="AB46" s="3">
        <v>0</v>
      </c>
      <c r="AC46" s="3">
        <v>0</v>
      </c>
      <c r="AD46" s="3">
        <v>0</v>
      </c>
      <c r="AE46" s="3">
        <v>0</v>
      </c>
      <c r="AF46" s="3">
        <v>0</v>
      </c>
      <c r="AG46" s="3">
        <v>0</v>
      </c>
      <c r="AH46" s="1" t="s">
        <v>44</v>
      </c>
      <c r="AI46" s="17">
        <v>5</v>
      </c>
      <c r="AJ46" s="1"/>
    </row>
    <row r="47" spans="1:36" x14ac:dyDescent="0.2">
      <c r="A47" s="1" t="s">
        <v>352</v>
      </c>
      <c r="B47" s="1" t="s">
        <v>403</v>
      </c>
      <c r="C47" s="1" t="s">
        <v>712</v>
      </c>
      <c r="D47" s="1" t="s">
        <v>965</v>
      </c>
      <c r="E47" s="3">
        <v>69.855555555555554</v>
      </c>
      <c r="F47" s="3">
        <v>0</v>
      </c>
      <c r="G47" s="3">
        <v>2.3522222222222222</v>
      </c>
      <c r="H47" s="3">
        <v>0.44666666666666671</v>
      </c>
      <c r="I47" s="3">
        <v>2.4</v>
      </c>
      <c r="J47" s="3">
        <v>0</v>
      </c>
      <c r="K47" s="3">
        <v>3.5666666666666669</v>
      </c>
      <c r="L47" s="3">
        <v>3.6896666666666671</v>
      </c>
      <c r="M47" s="3">
        <v>4.1594444444444427</v>
      </c>
      <c r="N47" s="3">
        <v>0</v>
      </c>
      <c r="O47" s="3">
        <f>SUM(Table2[[#This Row],[Qualified Social Work Staff Hours]:[Other Social Work Staff Hours]])/Table2[[#This Row],[MDS Census]]</f>
        <v>5.9543502465404782E-2</v>
      </c>
      <c r="P47" s="3">
        <v>0</v>
      </c>
      <c r="Q47" s="3">
        <v>0</v>
      </c>
      <c r="R47" s="3">
        <f>SUM(Table2[[#This Row],[Qualified Activities Professional Hours]:[Other Activities Professional Hours]])/Table2[[#This Row],[MDS Census]]</f>
        <v>0</v>
      </c>
      <c r="S47" s="3">
        <v>3.6752222222222222</v>
      </c>
      <c r="T47" s="3">
        <v>1.9221111111111109</v>
      </c>
      <c r="U47" s="3">
        <v>0</v>
      </c>
      <c r="V47" s="3">
        <f>SUM(Table2[[#This Row],[Occupational Therapist Hours]:[OT Aide Hours]])/Table2[[#This Row],[MDS Census]]</f>
        <v>8.0127246699538732E-2</v>
      </c>
      <c r="W47" s="3">
        <v>2.7141111111111118</v>
      </c>
      <c r="X47" s="3">
        <v>4.3566666666666674</v>
      </c>
      <c r="Y47" s="3">
        <v>0</v>
      </c>
      <c r="Z47" s="3">
        <f>SUM(Table2[[#This Row],[Physical Therapist (PT) Hours]:[PT Aide Hours]])/Table2[[#This Row],[MDS Census]]</f>
        <v>0.10121997773182762</v>
      </c>
      <c r="AA47" s="3">
        <v>0</v>
      </c>
      <c r="AB47" s="3">
        <v>0</v>
      </c>
      <c r="AC47" s="3">
        <v>0</v>
      </c>
      <c r="AD47" s="3">
        <v>0</v>
      </c>
      <c r="AE47" s="3">
        <v>0</v>
      </c>
      <c r="AF47" s="3">
        <v>0</v>
      </c>
      <c r="AG47" s="3">
        <v>0</v>
      </c>
      <c r="AH47" s="1" t="s">
        <v>45</v>
      </c>
      <c r="AI47" s="17">
        <v>5</v>
      </c>
      <c r="AJ47" s="1"/>
    </row>
    <row r="48" spans="1:36" x14ac:dyDescent="0.2">
      <c r="A48" s="1" t="s">
        <v>352</v>
      </c>
      <c r="B48" s="1" t="s">
        <v>404</v>
      </c>
      <c r="C48" s="1" t="s">
        <v>730</v>
      </c>
      <c r="D48" s="1" t="s">
        <v>975</v>
      </c>
      <c r="E48" s="3">
        <v>50.93333333333333</v>
      </c>
      <c r="F48" s="3">
        <v>5.5111111111111111</v>
      </c>
      <c r="G48" s="3">
        <v>0.22222222222222221</v>
      </c>
      <c r="H48" s="3">
        <v>0.32922222222222219</v>
      </c>
      <c r="I48" s="3">
        <v>0.43888888888888888</v>
      </c>
      <c r="J48" s="3">
        <v>0</v>
      </c>
      <c r="K48" s="3">
        <v>0</v>
      </c>
      <c r="L48" s="3">
        <v>5.333333333333333</v>
      </c>
      <c r="M48" s="3">
        <v>11.733333333333333</v>
      </c>
      <c r="N48" s="3">
        <v>0</v>
      </c>
      <c r="O48" s="3">
        <f>SUM(Table2[[#This Row],[Qualified Social Work Staff Hours]:[Other Social Work Staff Hours]])/Table2[[#This Row],[MDS Census]]</f>
        <v>0.23036649214659685</v>
      </c>
      <c r="P48" s="3">
        <v>9.9435555555555535</v>
      </c>
      <c r="Q48" s="3">
        <v>6.7621111111111105</v>
      </c>
      <c r="R48" s="3">
        <f>SUM(Table2[[#This Row],[Qualified Activities Professional Hours]:[Other Activities Professional Hours]])/Table2[[#This Row],[MDS Census]]</f>
        <v>0.32799083769633508</v>
      </c>
      <c r="S48" s="3">
        <v>8.9888888888888854</v>
      </c>
      <c r="T48" s="3">
        <v>4.2635555555555555</v>
      </c>
      <c r="U48" s="3">
        <v>0</v>
      </c>
      <c r="V48" s="3">
        <f>SUM(Table2[[#This Row],[Occupational Therapist Hours]:[OT Aide Hours]])/Table2[[#This Row],[MDS Census]]</f>
        <v>0.26019197207678879</v>
      </c>
      <c r="W48" s="3">
        <v>7.8516666666666666</v>
      </c>
      <c r="X48" s="3">
        <v>6.3531111111111125</v>
      </c>
      <c r="Y48" s="3">
        <v>0</v>
      </c>
      <c r="Z48" s="3">
        <f>SUM(Table2[[#This Row],[Physical Therapist (PT) Hours]:[PT Aide Hours]])/Table2[[#This Row],[MDS Census]]</f>
        <v>0.27888961605584645</v>
      </c>
      <c r="AA48" s="3">
        <v>0</v>
      </c>
      <c r="AB48" s="3">
        <v>0</v>
      </c>
      <c r="AC48" s="3">
        <v>0</v>
      </c>
      <c r="AD48" s="3">
        <v>0</v>
      </c>
      <c r="AE48" s="3">
        <v>0</v>
      </c>
      <c r="AF48" s="3">
        <v>0</v>
      </c>
      <c r="AG48" s="3">
        <v>0</v>
      </c>
      <c r="AH48" s="1" t="s">
        <v>46</v>
      </c>
      <c r="AI48" s="17">
        <v>5</v>
      </c>
      <c r="AJ48" s="1"/>
    </row>
    <row r="49" spans="1:36" x14ac:dyDescent="0.2">
      <c r="A49" s="1" t="s">
        <v>352</v>
      </c>
      <c r="B49" s="1" t="s">
        <v>405</v>
      </c>
      <c r="C49" s="1" t="s">
        <v>781</v>
      </c>
      <c r="D49" s="1" t="s">
        <v>985</v>
      </c>
      <c r="E49" s="3">
        <v>41.988888888888887</v>
      </c>
      <c r="F49" s="3">
        <v>2.2366666666666686</v>
      </c>
      <c r="G49" s="3">
        <v>0.16666666666666666</v>
      </c>
      <c r="H49" s="3">
        <v>0.28888888888888886</v>
      </c>
      <c r="I49" s="3">
        <v>0.55555555555555558</v>
      </c>
      <c r="J49" s="3">
        <v>0</v>
      </c>
      <c r="K49" s="3">
        <v>0</v>
      </c>
      <c r="L49" s="3">
        <v>0.17411111111111111</v>
      </c>
      <c r="M49" s="3">
        <v>5.1555555555555559</v>
      </c>
      <c r="N49" s="3">
        <v>0</v>
      </c>
      <c r="O49" s="3">
        <f>SUM(Table2[[#This Row],[Qualified Social Work Staff Hours]:[Other Social Work Staff Hours]])/Table2[[#This Row],[MDS Census]]</f>
        <v>0.12278380523948136</v>
      </c>
      <c r="P49" s="3">
        <v>20.064444444444433</v>
      </c>
      <c r="Q49" s="3">
        <v>5.6888888888888891</v>
      </c>
      <c r="R49" s="3">
        <f>SUM(Table2[[#This Row],[Qualified Activities Professional Hours]:[Other Activities Professional Hours]])/Table2[[#This Row],[MDS Census]]</f>
        <v>0.61333686160359857</v>
      </c>
      <c r="S49" s="3">
        <v>1.603666666666667</v>
      </c>
      <c r="T49" s="3">
        <v>0.10744444444444444</v>
      </c>
      <c r="U49" s="3">
        <v>0</v>
      </c>
      <c r="V49" s="3">
        <f>SUM(Table2[[#This Row],[Occupational Therapist Hours]:[OT Aide Hours]])/Table2[[#This Row],[MDS Census]]</f>
        <v>4.0751521566552006E-2</v>
      </c>
      <c r="W49" s="3">
        <v>1.218777777777778</v>
      </c>
      <c r="X49" s="3">
        <v>1.3864444444444444</v>
      </c>
      <c r="Y49" s="3">
        <v>0</v>
      </c>
      <c r="Z49" s="3">
        <f>SUM(Table2[[#This Row],[Physical Therapist (PT) Hours]:[PT Aide Hours]])/Table2[[#This Row],[MDS Census]]</f>
        <v>6.2045514686424982E-2</v>
      </c>
      <c r="AA49" s="3">
        <v>0</v>
      </c>
      <c r="AB49" s="3">
        <v>0</v>
      </c>
      <c r="AC49" s="3">
        <v>0</v>
      </c>
      <c r="AD49" s="3">
        <v>0</v>
      </c>
      <c r="AE49" s="3">
        <v>0</v>
      </c>
      <c r="AF49" s="3">
        <v>0</v>
      </c>
      <c r="AG49" s="3">
        <v>0</v>
      </c>
      <c r="AH49" s="1" t="s">
        <v>47</v>
      </c>
      <c r="AI49" s="17">
        <v>5</v>
      </c>
      <c r="AJ49" s="1"/>
    </row>
    <row r="50" spans="1:36" x14ac:dyDescent="0.2">
      <c r="A50" s="1" t="s">
        <v>352</v>
      </c>
      <c r="B50" s="1" t="s">
        <v>406</v>
      </c>
      <c r="C50" s="1" t="s">
        <v>782</v>
      </c>
      <c r="D50" s="1" t="s">
        <v>986</v>
      </c>
      <c r="E50" s="3">
        <v>43.988888888888887</v>
      </c>
      <c r="F50" s="3">
        <v>5.5111111111111111</v>
      </c>
      <c r="G50" s="3">
        <v>0.21111111111111111</v>
      </c>
      <c r="H50" s="3">
        <v>0.3611111111111111</v>
      </c>
      <c r="I50" s="3">
        <v>3.2944444444444443</v>
      </c>
      <c r="J50" s="3">
        <v>0</v>
      </c>
      <c r="K50" s="3">
        <v>5.6</v>
      </c>
      <c r="L50" s="3">
        <v>0.31666666666666665</v>
      </c>
      <c r="M50" s="3">
        <v>4.6472222222222221</v>
      </c>
      <c r="N50" s="3">
        <v>0</v>
      </c>
      <c r="O50" s="3">
        <f>SUM(Table2[[#This Row],[Qualified Social Work Staff Hours]:[Other Social Work Staff Hours]])/Table2[[#This Row],[MDS Census]]</f>
        <v>0.10564536499115938</v>
      </c>
      <c r="P50" s="3">
        <v>5.4222222222222225</v>
      </c>
      <c r="Q50" s="3">
        <v>8.1669999999999998</v>
      </c>
      <c r="R50" s="3">
        <f>SUM(Table2[[#This Row],[Qualified Activities Professional Hours]:[Other Activities Professional Hours]])/Table2[[#This Row],[MDS Census]]</f>
        <v>0.30892397069967165</v>
      </c>
      <c r="S50" s="3">
        <v>0.63888888888888884</v>
      </c>
      <c r="T50" s="3">
        <v>0</v>
      </c>
      <c r="U50" s="3">
        <v>0</v>
      </c>
      <c r="V50" s="3">
        <f>SUM(Table2[[#This Row],[Occupational Therapist Hours]:[OT Aide Hours]])/Table2[[#This Row],[MDS Census]]</f>
        <v>1.4523869664056579E-2</v>
      </c>
      <c r="W50" s="3">
        <v>0.52777777777777779</v>
      </c>
      <c r="X50" s="3">
        <v>0.26666666666666666</v>
      </c>
      <c r="Y50" s="3">
        <v>0</v>
      </c>
      <c r="Z50" s="3">
        <f>SUM(Table2[[#This Row],[Physical Therapist (PT) Hours]:[PT Aide Hours]])/Table2[[#This Row],[MDS Census]]</f>
        <v>1.8060116190957314E-2</v>
      </c>
      <c r="AA50" s="3">
        <v>0</v>
      </c>
      <c r="AB50" s="3">
        <v>0</v>
      </c>
      <c r="AC50" s="3">
        <v>0</v>
      </c>
      <c r="AD50" s="3">
        <v>0</v>
      </c>
      <c r="AE50" s="3">
        <v>0</v>
      </c>
      <c r="AF50" s="3">
        <v>0</v>
      </c>
      <c r="AG50" s="3">
        <v>0</v>
      </c>
      <c r="AH50" s="1" t="s">
        <v>48</v>
      </c>
      <c r="AI50" s="17">
        <v>5</v>
      </c>
      <c r="AJ50" s="1"/>
    </row>
    <row r="51" spans="1:36" x14ac:dyDescent="0.2">
      <c r="A51" s="1" t="s">
        <v>352</v>
      </c>
      <c r="B51" s="1" t="s">
        <v>407</v>
      </c>
      <c r="C51" s="1" t="s">
        <v>764</v>
      </c>
      <c r="D51" s="1" t="s">
        <v>976</v>
      </c>
      <c r="E51" s="3">
        <v>84.86666666666666</v>
      </c>
      <c r="F51" s="3">
        <v>6.0222222222222221</v>
      </c>
      <c r="G51" s="3">
        <v>0.10833333333333334</v>
      </c>
      <c r="H51" s="3">
        <v>0.28888888888888886</v>
      </c>
      <c r="I51" s="3">
        <v>3.3944444444444444</v>
      </c>
      <c r="J51" s="3">
        <v>0</v>
      </c>
      <c r="K51" s="3">
        <v>0</v>
      </c>
      <c r="L51" s="3">
        <v>2.6595555555555559</v>
      </c>
      <c r="M51" s="3">
        <v>11.166666666666666</v>
      </c>
      <c r="N51" s="3">
        <v>0</v>
      </c>
      <c r="O51" s="3">
        <f>SUM(Table2[[#This Row],[Qualified Social Work Staff Hours]:[Other Social Work Staff Hours]])/Table2[[#This Row],[MDS Census]]</f>
        <v>0.13157894736842105</v>
      </c>
      <c r="P51" s="3">
        <v>12.569444444444445</v>
      </c>
      <c r="Q51" s="3">
        <v>6.5611111111111109</v>
      </c>
      <c r="R51" s="3">
        <f>SUM(Table2[[#This Row],[Qualified Activities Professional Hours]:[Other Activities Professional Hours]])/Table2[[#This Row],[MDS Census]]</f>
        <v>0.22541895784236715</v>
      </c>
      <c r="S51" s="3">
        <v>4.6712222222222222</v>
      </c>
      <c r="T51" s="3">
        <v>3.3459999999999996</v>
      </c>
      <c r="U51" s="3">
        <v>0</v>
      </c>
      <c r="V51" s="3">
        <f>SUM(Table2[[#This Row],[Occupational Therapist Hours]:[OT Aide Hours]])/Table2[[#This Row],[MDS Census]]</f>
        <v>9.4468447237496728E-2</v>
      </c>
      <c r="W51" s="3">
        <v>5.4589999999999996</v>
      </c>
      <c r="X51" s="3">
        <v>5.5962222222222229</v>
      </c>
      <c r="Y51" s="3">
        <v>0</v>
      </c>
      <c r="Z51" s="3">
        <f>SUM(Table2[[#This Row],[Physical Therapist (PT) Hours]:[PT Aide Hours]])/Table2[[#This Row],[MDS Census]]</f>
        <v>0.13026577638125167</v>
      </c>
      <c r="AA51" s="3">
        <v>0</v>
      </c>
      <c r="AB51" s="3">
        <v>0</v>
      </c>
      <c r="AC51" s="3">
        <v>0</v>
      </c>
      <c r="AD51" s="3">
        <v>0</v>
      </c>
      <c r="AE51" s="3">
        <v>0</v>
      </c>
      <c r="AF51" s="3">
        <v>0</v>
      </c>
      <c r="AG51" s="3">
        <v>0</v>
      </c>
      <c r="AH51" s="1" t="s">
        <v>49</v>
      </c>
      <c r="AI51" s="17">
        <v>5</v>
      </c>
      <c r="AJ51" s="1"/>
    </row>
    <row r="52" spans="1:36" x14ac:dyDescent="0.2">
      <c r="A52" s="1" t="s">
        <v>352</v>
      </c>
      <c r="B52" s="1" t="s">
        <v>408</v>
      </c>
      <c r="C52" s="1" t="s">
        <v>783</v>
      </c>
      <c r="D52" s="1" t="s">
        <v>987</v>
      </c>
      <c r="E52" s="3">
        <v>69.111111111111114</v>
      </c>
      <c r="F52" s="3">
        <v>4.6400000000000006</v>
      </c>
      <c r="G52" s="3">
        <v>0.27777777777777779</v>
      </c>
      <c r="H52" s="3">
        <v>1.0611111111111111</v>
      </c>
      <c r="I52" s="3">
        <v>3.3333333333333335</v>
      </c>
      <c r="J52" s="3">
        <v>0</v>
      </c>
      <c r="K52" s="3">
        <v>0</v>
      </c>
      <c r="L52" s="3">
        <v>1.304888888888889</v>
      </c>
      <c r="M52" s="3">
        <v>10.146888888888888</v>
      </c>
      <c r="N52" s="3">
        <v>0</v>
      </c>
      <c r="O52" s="3">
        <f>SUM(Table2[[#This Row],[Qualified Social Work Staff Hours]:[Other Social Work Staff Hours]])/Table2[[#This Row],[MDS Census]]</f>
        <v>0.14681993569131832</v>
      </c>
      <c r="P52" s="3">
        <v>0</v>
      </c>
      <c r="Q52" s="3">
        <v>9.9824444444444485</v>
      </c>
      <c r="R52" s="3">
        <f>SUM(Table2[[#This Row],[Qualified Activities Professional Hours]:[Other Activities Professional Hours]])/Table2[[#This Row],[MDS Census]]</f>
        <v>0.14444051446945344</v>
      </c>
      <c r="S52" s="3">
        <v>2.508111111111111</v>
      </c>
      <c r="T52" s="3">
        <v>4.0391111111111115</v>
      </c>
      <c r="U52" s="3">
        <v>0</v>
      </c>
      <c r="V52" s="3">
        <f>SUM(Table2[[#This Row],[Occupational Therapist Hours]:[OT Aide Hours]])/Table2[[#This Row],[MDS Census]]</f>
        <v>9.4734726688102899E-2</v>
      </c>
      <c r="W52" s="3">
        <v>4.8834444444444438</v>
      </c>
      <c r="X52" s="3">
        <v>2.8314444444444438</v>
      </c>
      <c r="Y52" s="3">
        <v>0</v>
      </c>
      <c r="Z52" s="3">
        <f>SUM(Table2[[#This Row],[Physical Therapist (PT) Hours]:[PT Aide Hours]])/Table2[[#This Row],[MDS Census]]</f>
        <v>0.11163022508038584</v>
      </c>
      <c r="AA52" s="3">
        <v>0</v>
      </c>
      <c r="AB52" s="3">
        <v>0</v>
      </c>
      <c r="AC52" s="3">
        <v>0</v>
      </c>
      <c r="AD52" s="3">
        <v>0</v>
      </c>
      <c r="AE52" s="3">
        <v>0</v>
      </c>
      <c r="AF52" s="3">
        <v>0</v>
      </c>
      <c r="AG52" s="3">
        <v>0</v>
      </c>
      <c r="AH52" s="1" t="s">
        <v>50</v>
      </c>
      <c r="AI52" s="17">
        <v>5</v>
      </c>
      <c r="AJ52" s="1"/>
    </row>
    <row r="53" spans="1:36" x14ac:dyDescent="0.2">
      <c r="A53" s="1" t="s">
        <v>352</v>
      </c>
      <c r="B53" s="1" t="s">
        <v>409</v>
      </c>
      <c r="C53" s="1" t="s">
        <v>784</v>
      </c>
      <c r="D53" s="1" t="s">
        <v>947</v>
      </c>
      <c r="E53" s="3">
        <v>86.688888888888883</v>
      </c>
      <c r="F53" s="3">
        <v>0</v>
      </c>
      <c r="G53" s="3">
        <v>0</v>
      </c>
      <c r="H53" s="3">
        <v>0</v>
      </c>
      <c r="I53" s="3">
        <v>0</v>
      </c>
      <c r="J53" s="3">
        <v>0</v>
      </c>
      <c r="K53" s="3">
        <v>0</v>
      </c>
      <c r="L53" s="3">
        <v>5.4680000000000017</v>
      </c>
      <c r="M53" s="3">
        <v>0</v>
      </c>
      <c r="N53" s="3">
        <v>0</v>
      </c>
      <c r="O53" s="3">
        <f>SUM(Table2[[#This Row],[Qualified Social Work Staff Hours]:[Other Social Work Staff Hours]])/Table2[[#This Row],[MDS Census]]</f>
        <v>0</v>
      </c>
      <c r="P53" s="3">
        <v>0</v>
      </c>
      <c r="Q53" s="3">
        <v>19.063333333333333</v>
      </c>
      <c r="R53" s="3">
        <f>SUM(Table2[[#This Row],[Qualified Activities Professional Hours]:[Other Activities Professional Hours]])/Table2[[#This Row],[MDS Census]]</f>
        <v>0.2199051525249936</v>
      </c>
      <c r="S53" s="3">
        <v>6.9001111111111113</v>
      </c>
      <c r="T53" s="3">
        <v>14.501777777777779</v>
      </c>
      <c r="U53" s="3">
        <v>0</v>
      </c>
      <c r="V53" s="3">
        <f>SUM(Table2[[#This Row],[Occupational Therapist Hours]:[OT Aide Hours]])/Table2[[#This Row],[MDS Census]]</f>
        <v>0.24688156882850557</v>
      </c>
      <c r="W53" s="3">
        <v>11.361000000000001</v>
      </c>
      <c r="X53" s="3">
        <v>17.829111111111107</v>
      </c>
      <c r="Y53" s="3">
        <v>0</v>
      </c>
      <c r="Z53" s="3">
        <f>SUM(Table2[[#This Row],[Physical Therapist (PT) Hours]:[PT Aide Hours]])/Table2[[#This Row],[MDS Census]]</f>
        <v>0.33672263522173801</v>
      </c>
      <c r="AA53" s="3">
        <v>0</v>
      </c>
      <c r="AB53" s="3">
        <v>0</v>
      </c>
      <c r="AC53" s="3">
        <v>0</v>
      </c>
      <c r="AD53" s="3">
        <v>0</v>
      </c>
      <c r="AE53" s="3">
        <v>0</v>
      </c>
      <c r="AF53" s="3">
        <v>0</v>
      </c>
      <c r="AG53" s="3">
        <v>0</v>
      </c>
      <c r="AH53" s="1" t="s">
        <v>51</v>
      </c>
      <c r="AI53" s="17">
        <v>5</v>
      </c>
      <c r="AJ53" s="1"/>
    </row>
    <row r="54" spans="1:36" x14ac:dyDescent="0.2">
      <c r="A54" s="1" t="s">
        <v>352</v>
      </c>
      <c r="B54" s="1" t="s">
        <v>410</v>
      </c>
      <c r="C54" s="1" t="s">
        <v>779</v>
      </c>
      <c r="D54" s="1" t="s">
        <v>980</v>
      </c>
      <c r="E54" s="3">
        <v>88.433333333333337</v>
      </c>
      <c r="F54" s="3">
        <v>6.7777777777777777</v>
      </c>
      <c r="G54" s="3">
        <v>0.57777777777777772</v>
      </c>
      <c r="H54" s="3">
        <v>0.70833333333333337</v>
      </c>
      <c r="I54" s="3">
        <v>1.3444444444444446</v>
      </c>
      <c r="J54" s="3">
        <v>0</v>
      </c>
      <c r="K54" s="3">
        <v>0</v>
      </c>
      <c r="L54" s="3">
        <v>5.0531111111111109</v>
      </c>
      <c r="M54" s="3">
        <v>10.447222222222223</v>
      </c>
      <c r="N54" s="3">
        <v>4.4694444444444441</v>
      </c>
      <c r="O54" s="3">
        <f>SUM(Table2[[#This Row],[Qualified Social Work Staff Hours]:[Other Social Work Staff Hours]])/Table2[[#This Row],[MDS Census]]</f>
        <v>0.1686769694685262</v>
      </c>
      <c r="P54" s="3">
        <v>16.177777777777777</v>
      </c>
      <c r="Q54" s="3">
        <v>6.9361111111111109</v>
      </c>
      <c r="R54" s="3">
        <f>SUM(Table2[[#This Row],[Qualified Activities Professional Hours]:[Other Activities Professional Hours]])/Table2[[#This Row],[MDS Census]]</f>
        <v>0.26137077522301794</v>
      </c>
      <c r="S54" s="3">
        <v>19.091222222222221</v>
      </c>
      <c r="T54" s="3">
        <v>4.3388888888888886</v>
      </c>
      <c r="U54" s="3">
        <v>0</v>
      </c>
      <c r="V54" s="3">
        <f>SUM(Table2[[#This Row],[Occupational Therapist Hours]:[OT Aide Hours]])/Table2[[#This Row],[MDS Census]]</f>
        <v>0.26494660133182557</v>
      </c>
      <c r="W54" s="3">
        <v>13.162333333333333</v>
      </c>
      <c r="X54" s="3">
        <v>12.100555555555552</v>
      </c>
      <c r="Y54" s="3">
        <v>0</v>
      </c>
      <c r="Z54" s="3">
        <f>SUM(Table2[[#This Row],[Physical Therapist (PT) Hours]:[PT Aide Hours]])/Table2[[#This Row],[MDS Census]]</f>
        <v>0.28567156677974614</v>
      </c>
      <c r="AA54" s="3">
        <v>0</v>
      </c>
      <c r="AB54" s="3">
        <v>0</v>
      </c>
      <c r="AC54" s="3">
        <v>0</v>
      </c>
      <c r="AD54" s="3">
        <v>0</v>
      </c>
      <c r="AE54" s="3">
        <v>0</v>
      </c>
      <c r="AF54" s="3">
        <v>0</v>
      </c>
      <c r="AG54" s="3">
        <v>0</v>
      </c>
      <c r="AH54" s="1" t="s">
        <v>52</v>
      </c>
      <c r="AI54" s="17">
        <v>5</v>
      </c>
      <c r="AJ54" s="1"/>
    </row>
    <row r="55" spans="1:36" x14ac:dyDescent="0.2">
      <c r="A55" s="1" t="s">
        <v>352</v>
      </c>
      <c r="B55" s="1" t="s">
        <v>411</v>
      </c>
      <c r="C55" s="1" t="s">
        <v>785</v>
      </c>
      <c r="D55" s="1" t="s">
        <v>988</v>
      </c>
      <c r="E55" s="3">
        <v>28.777777777777779</v>
      </c>
      <c r="F55" s="3">
        <v>0</v>
      </c>
      <c r="G55" s="3">
        <v>1.1111111111111112E-2</v>
      </c>
      <c r="H55" s="3">
        <v>0.22222222222222221</v>
      </c>
      <c r="I55" s="3">
        <v>1.1555555555555554</v>
      </c>
      <c r="J55" s="3">
        <v>0</v>
      </c>
      <c r="K55" s="3">
        <v>0</v>
      </c>
      <c r="L55" s="3">
        <v>0.31544444444444447</v>
      </c>
      <c r="M55" s="3">
        <v>0</v>
      </c>
      <c r="N55" s="3">
        <v>5.5</v>
      </c>
      <c r="O55" s="3">
        <f>SUM(Table2[[#This Row],[Qualified Social Work Staff Hours]:[Other Social Work Staff Hours]])/Table2[[#This Row],[MDS Census]]</f>
        <v>0.19111969111969113</v>
      </c>
      <c r="P55" s="3">
        <v>4.9888888888888889</v>
      </c>
      <c r="Q55" s="3">
        <v>6</v>
      </c>
      <c r="R55" s="3">
        <f>SUM(Table2[[#This Row],[Qualified Activities Professional Hours]:[Other Activities Professional Hours]])/Table2[[#This Row],[MDS Census]]</f>
        <v>0.38185328185328182</v>
      </c>
      <c r="S55" s="3">
        <v>2.7221111111111114</v>
      </c>
      <c r="T55" s="3">
        <v>2.5333333333333333E-2</v>
      </c>
      <c r="U55" s="3">
        <v>0</v>
      </c>
      <c r="V55" s="3">
        <f>SUM(Table2[[#This Row],[Occupational Therapist Hours]:[OT Aide Hours]])/Table2[[#This Row],[MDS Census]]</f>
        <v>9.5471042471042475E-2</v>
      </c>
      <c r="W55" s="3">
        <v>0.78733333333333333</v>
      </c>
      <c r="X55" s="3">
        <v>2.8765555555555555</v>
      </c>
      <c r="Y55" s="3">
        <v>0</v>
      </c>
      <c r="Z55" s="3">
        <f>SUM(Table2[[#This Row],[Physical Therapist (PT) Hours]:[PT Aide Hours]])/Table2[[#This Row],[MDS Census]]</f>
        <v>0.1273166023166023</v>
      </c>
      <c r="AA55" s="3">
        <v>0</v>
      </c>
      <c r="AB55" s="3">
        <v>0</v>
      </c>
      <c r="AC55" s="3">
        <v>0</v>
      </c>
      <c r="AD55" s="3">
        <v>0</v>
      </c>
      <c r="AE55" s="3">
        <v>0</v>
      </c>
      <c r="AF55" s="3">
        <v>0</v>
      </c>
      <c r="AG55" s="3">
        <v>0</v>
      </c>
      <c r="AH55" s="1" t="s">
        <v>53</v>
      </c>
      <c r="AI55" s="17">
        <v>5</v>
      </c>
      <c r="AJ55" s="1"/>
    </row>
    <row r="56" spans="1:36" x14ac:dyDescent="0.2">
      <c r="A56" s="1" t="s">
        <v>352</v>
      </c>
      <c r="B56" s="1" t="s">
        <v>412</v>
      </c>
      <c r="C56" s="1" t="s">
        <v>786</v>
      </c>
      <c r="D56" s="1" t="s">
        <v>989</v>
      </c>
      <c r="E56" s="3">
        <v>27.477777777777778</v>
      </c>
      <c r="F56" s="3">
        <v>2.7111111111111112</v>
      </c>
      <c r="G56" s="3">
        <v>0.11388888888888889</v>
      </c>
      <c r="H56" s="3">
        <v>0</v>
      </c>
      <c r="I56" s="3">
        <v>0.41388888888888886</v>
      </c>
      <c r="J56" s="3">
        <v>0</v>
      </c>
      <c r="K56" s="3">
        <v>0</v>
      </c>
      <c r="L56" s="3">
        <v>0</v>
      </c>
      <c r="M56" s="3">
        <v>0</v>
      </c>
      <c r="N56" s="3">
        <v>0</v>
      </c>
      <c r="O56" s="3">
        <f>SUM(Table2[[#This Row],[Qualified Social Work Staff Hours]:[Other Social Work Staff Hours]])/Table2[[#This Row],[MDS Census]]</f>
        <v>0</v>
      </c>
      <c r="P56" s="3">
        <v>0</v>
      </c>
      <c r="Q56" s="3">
        <v>0</v>
      </c>
      <c r="R56" s="3">
        <f>SUM(Table2[[#This Row],[Qualified Activities Professional Hours]:[Other Activities Professional Hours]])/Table2[[#This Row],[MDS Census]]</f>
        <v>0</v>
      </c>
      <c r="S56" s="3">
        <v>9.166666666666666E-2</v>
      </c>
      <c r="T56" s="3">
        <v>0</v>
      </c>
      <c r="U56" s="3">
        <v>0</v>
      </c>
      <c r="V56" s="3">
        <f>SUM(Table2[[#This Row],[Occupational Therapist Hours]:[OT Aide Hours]])/Table2[[#This Row],[MDS Census]]</f>
        <v>3.3360291144359077E-3</v>
      </c>
      <c r="W56" s="3">
        <v>0</v>
      </c>
      <c r="X56" s="3">
        <v>0</v>
      </c>
      <c r="Y56" s="3">
        <v>0</v>
      </c>
      <c r="Z56" s="3">
        <f>SUM(Table2[[#This Row],[Physical Therapist (PT) Hours]:[PT Aide Hours]])/Table2[[#This Row],[MDS Census]]</f>
        <v>0</v>
      </c>
      <c r="AA56" s="3">
        <v>0</v>
      </c>
      <c r="AB56" s="3">
        <v>0</v>
      </c>
      <c r="AC56" s="3">
        <v>0</v>
      </c>
      <c r="AD56" s="3">
        <v>0</v>
      </c>
      <c r="AE56" s="3">
        <v>0</v>
      </c>
      <c r="AF56" s="3">
        <v>0</v>
      </c>
      <c r="AG56" s="3">
        <v>5.2777777777777778E-2</v>
      </c>
      <c r="AH56" s="1" t="s">
        <v>54</v>
      </c>
      <c r="AI56" s="17">
        <v>5</v>
      </c>
      <c r="AJ56" s="1"/>
    </row>
    <row r="57" spans="1:36" x14ac:dyDescent="0.2">
      <c r="A57" s="1" t="s">
        <v>352</v>
      </c>
      <c r="B57" s="1" t="s">
        <v>413</v>
      </c>
      <c r="C57" s="1" t="s">
        <v>787</v>
      </c>
      <c r="D57" s="1" t="s">
        <v>980</v>
      </c>
      <c r="E57" s="3">
        <v>59.155555555555559</v>
      </c>
      <c r="F57" s="3">
        <v>5.4333333333333336</v>
      </c>
      <c r="G57" s="3">
        <v>5.5555555555555558E-3</v>
      </c>
      <c r="H57" s="3">
        <v>0.25833333333333336</v>
      </c>
      <c r="I57" s="3">
        <v>0</v>
      </c>
      <c r="J57" s="3">
        <v>0</v>
      </c>
      <c r="K57" s="3">
        <v>0</v>
      </c>
      <c r="L57" s="3">
        <v>1.9046666666666658</v>
      </c>
      <c r="M57" s="3">
        <v>9.352555555555556</v>
      </c>
      <c r="N57" s="3">
        <v>0</v>
      </c>
      <c r="O57" s="3">
        <f>SUM(Table2[[#This Row],[Qualified Social Work Staff Hours]:[Other Social Work Staff Hours]])/Table2[[#This Row],[MDS Census]]</f>
        <v>0.15810105184072126</v>
      </c>
      <c r="P57" s="3">
        <v>5.6888888888888891</v>
      </c>
      <c r="Q57" s="3">
        <v>16.507666666666669</v>
      </c>
      <c r="R57" s="3">
        <f>SUM(Table2[[#This Row],[Qualified Activities Professional Hours]:[Other Activities Professional Hours]])/Table2[[#This Row],[MDS Census]]</f>
        <v>0.37522351615326827</v>
      </c>
      <c r="S57" s="3">
        <v>3.379</v>
      </c>
      <c r="T57" s="3">
        <v>1.6837777777777783</v>
      </c>
      <c r="U57" s="3">
        <v>0</v>
      </c>
      <c r="V57" s="3">
        <f>SUM(Table2[[#This Row],[Occupational Therapist Hours]:[OT Aide Hours]])/Table2[[#This Row],[MDS Census]]</f>
        <v>8.5584147257700985E-2</v>
      </c>
      <c r="W57" s="3">
        <v>2.507111111111112</v>
      </c>
      <c r="X57" s="3">
        <v>3.8352222222222236</v>
      </c>
      <c r="Y57" s="3">
        <v>0</v>
      </c>
      <c r="Z57" s="3">
        <f>SUM(Table2[[#This Row],[Physical Therapist (PT) Hours]:[PT Aide Hours]])/Table2[[#This Row],[MDS Census]]</f>
        <v>0.10721450037565744</v>
      </c>
      <c r="AA57" s="3">
        <v>0</v>
      </c>
      <c r="AB57" s="3">
        <v>0</v>
      </c>
      <c r="AC57" s="3">
        <v>0</v>
      </c>
      <c r="AD57" s="3">
        <v>0</v>
      </c>
      <c r="AE57" s="3">
        <v>0</v>
      </c>
      <c r="AF57" s="3">
        <v>0</v>
      </c>
      <c r="AG57" s="3">
        <v>0</v>
      </c>
      <c r="AH57" s="1" t="s">
        <v>55</v>
      </c>
      <c r="AI57" s="17">
        <v>5</v>
      </c>
      <c r="AJ57" s="1"/>
    </row>
    <row r="58" spans="1:36" x14ac:dyDescent="0.2">
      <c r="A58" s="1" t="s">
        <v>352</v>
      </c>
      <c r="B58" s="1" t="s">
        <v>414</v>
      </c>
      <c r="C58" s="1" t="s">
        <v>764</v>
      </c>
      <c r="D58" s="1" t="s">
        <v>976</v>
      </c>
      <c r="E58" s="3">
        <v>91.1</v>
      </c>
      <c r="F58" s="3">
        <v>5.2</v>
      </c>
      <c r="G58" s="3">
        <v>0</v>
      </c>
      <c r="H58" s="3">
        <v>0</v>
      </c>
      <c r="I58" s="3">
        <v>7.5611111111111109</v>
      </c>
      <c r="J58" s="3">
        <v>0</v>
      </c>
      <c r="K58" s="3">
        <v>0</v>
      </c>
      <c r="L58" s="3">
        <v>1.2711111111111115</v>
      </c>
      <c r="M58" s="3">
        <v>9.8222222222222229</v>
      </c>
      <c r="N58" s="3">
        <v>0</v>
      </c>
      <c r="O58" s="3">
        <f>SUM(Table2[[#This Row],[Qualified Social Work Staff Hours]:[Other Social Work Staff Hours]])/Table2[[#This Row],[MDS Census]]</f>
        <v>0.10781802658860838</v>
      </c>
      <c r="P58" s="3">
        <v>18.211111111111112</v>
      </c>
      <c r="Q58" s="3">
        <v>0</v>
      </c>
      <c r="R58" s="3">
        <f>SUM(Table2[[#This Row],[Qualified Activities Professional Hours]:[Other Activities Professional Hours]])/Table2[[#This Row],[MDS Census]]</f>
        <v>0.19990242712525921</v>
      </c>
      <c r="S58" s="3">
        <v>2.7544444444444443</v>
      </c>
      <c r="T58" s="3">
        <v>11.135777777777777</v>
      </c>
      <c r="U58" s="3">
        <v>0</v>
      </c>
      <c r="V58" s="3">
        <f>SUM(Table2[[#This Row],[Occupational Therapist Hours]:[OT Aide Hours]])/Table2[[#This Row],[MDS Census]]</f>
        <v>0.15247225271374557</v>
      </c>
      <c r="W58" s="3">
        <v>5.0111111111111102</v>
      </c>
      <c r="X58" s="3">
        <v>6.9840000000000009</v>
      </c>
      <c r="Y58" s="3">
        <v>9.2769999999999992</v>
      </c>
      <c r="Z58" s="3">
        <f>SUM(Table2[[#This Row],[Physical Therapist (PT) Hours]:[PT Aide Hours]])/Table2[[#This Row],[MDS Census]]</f>
        <v>0.23350286620319549</v>
      </c>
      <c r="AA58" s="3">
        <v>0</v>
      </c>
      <c r="AB58" s="3">
        <v>0</v>
      </c>
      <c r="AC58" s="3">
        <v>0</v>
      </c>
      <c r="AD58" s="3">
        <v>0</v>
      </c>
      <c r="AE58" s="3">
        <v>0</v>
      </c>
      <c r="AF58" s="3">
        <v>0</v>
      </c>
      <c r="AG58" s="3">
        <v>0</v>
      </c>
      <c r="AH58" s="1" t="s">
        <v>56</v>
      </c>
      <c r="AI58" s="17">
        <v>5</v>
      </c>
      <c r="AJ58" s="1"/>
    </row>
    <row r="59" spans="1:36" x14ac:dyDescent="0.2">
      <c r="A59" s="1" t="s">
        <v>352</v>
      </c>
      <c r="B59" s="1" t="s">
        <v>415</v>
      </c>
      <c r="C59" s="1" t="s">
        <v>788</v>
      </c>
      <c r="D59" s="1" t="s">
        <v>967</v>
      </c>
      <c r="E59" s="3">
        <v>31.81111111111111</v>
      </c>
      <c r="F59" s="3">
        <v>1.6888888888888889</v>
      </c>
      <c r="G59" s="3">
        <v>0</v>
      </c>
      <c r="H59" s="3">
        <v>0.21944444444444444</v>
      </c>
      <c r="I59" s="3">
        <v>1.55</v>
      </c>
      <c r="J59" s="3">
        <v>0</v>
      </c>
      <c r="K59" s="3">
        <v>0</v>
      </c>
      <c r="L59" s="3">
        <v>0.2</v>
      </c>
      <c r="M59" s="3">
        <v>2.402333333333333</v>
      </c>
      <c r="N59" s="3">
        <v>1.175111111111111</v>
      </c>
      <c r="O59" s="3">
        <f>SUM(Table2[[#This Row],[Qualified Social Work Staff Hours]:[Other Social Work Staff Hours]])/Table2[[#This Row],[MDS Census]]</f>
        <v>0.11245895913377574</v>
      </c>
      <c r="P59" s="3">
        <v>5.7572222222222216</v>
      </c>
      <c r="Q59" s="3">
        <v>2.2475555555555551</v>
      </c>
      <c r="R59" s="3">
        <f>SUM(Table2[[#This Row],[Qualified Activities Professional Hours]:[Other Activities Professional Hours]])/Table2[[#This Row],[MDS Census]]</f>
        <v>0.2516346489696123</v>
      </c>
      <c r="S59" s="3">
        <v>3.7703333333333338</v>
      </c>
      <c r="T59" s="3">
        <v>0</v>
      </c>
      <c r="U59" s="3">
        <v>0</v>
      </c>
      <c r="V59" s="3">
        <f>SUM(Table2[[#This Row],[Occupational Therapist Hours]:[OT Aide Hours]])/Table2[[#This Row],[MDS Census]]</f>
        <v>0.11852252881592737</v>
      </c>
      <c r="W59" s="3">
        <v>3.0886666666666658</v>
      </c>
      <c r="X59" s="3">
        <v>0</v>
      </c>
      <c r="Y59" s="3">
        <v>0</v>
      </c>
      <c r="Z59" s="3">
        <f>SUM(Table2[[#This Row],[Physical Therapist (PT) Hours]:[PT Aide Hours]])/Table2[[#This Row],[MDS Census]]</f>
        <v>9.7093957387355892E-2</v>
      </c>
      <c r="AA59" s="3">
        <v>0</v>
      </c>
      <c r="AB59" s="3">
        <v>0</v>
      </c>
      <c r="AC59" s="3">
        <v>0</v>
      </c>
      <c r="AD59" s="3">
        <v>0</v>
      </c>
      <c r="AE59" s="3">
        <v>0</v>
      </c>
      <c r="AF59" s="3">
        <v>0</v>
      </c>
      <c r="AG59" s="3">
        <v>0</v>
      </c>
      <c r="AH59" s="1" t="s">
        <v>57</v>
      </c>
      <c r="AI59" s="17">
        <v>5</v>
      </c>
      <c r="AJ59" s="1"/>
    </row>
    <row r="60" spans="1:36" x14ac:dyDescent="0.2">
      <c r="A60" s="1" t="s">
        <v>352</v>
      </c>
      <c r="B60" s="1" t="s">
        <v>416</v>
      </c>
      <c r="C60" s="1" t="s">
        <v>789</v>
      </c>
      <c r="D60" s="1" t="s">
        <v>990</v>
      </c>
      <c r="E60" s="3">
        <v>45.56666666666667</v>
      </c>
      <c r="F60" s="3">
        <v>7.6544444444444419</v>
      </c>
      <c r="G60" s="3">
        <v>0</v>
      </c>
      <c r="H60" s="3">
        <v>0.54388888888888887</v>
      </c>
      <c r="I60" s="3">
        <v>6.2246666666666668</v>
      </c>
      <c r="J60" s="3">
        <v>0</v>
      </c>
      <c r="K60" s="3">
        <v>0</v>
      </c>
      <c r="L60" s="3">
        <v>0</v>
      </c>
      <c r="M60" s="3">
        <v>4.7044444444444444</v>
      </c>
      <c r="N60" s="3">
        <v>0</v>
      </c>
      <c r="O60" s="3">
        <f>SUM(Table2[[#This Row],[Qualified Social Work Staff Hours]:[Other Social Work Staff Hours]])/Table2[[#This Row],[MDS Census]]</f>
        <v>0.10324311143623506</v>
      </c>
      <c r="P60" s="3">
        <v>2.9866666666666664</v>
      </c>
      <c r="Q60" s="3">
        <v>8.4244444444444468</v>
      </c>
      <c r="R60" s="3">
        <f>SUM(Table2[[#This Row],[Qualified Activities Professional Hours]:[Other Activities Professional Hours]])/Table2[[#This Row],[MDS Census]]</f>
        <v>0.25042672518897835</v>
      </c>
      <c r="S60" s="3">
        <v>1.7508888888888887</v>
      </c>
      <c r="T60" s="3">
        <v>0.77388888888888896</v>
      </c>
      <c r="U60" s="3">
        <v>0</v>
      </c>
      <c r="V60" s="3">
        <f>SUM(Table2[[#This Row],[Occupational Therapist Hours]:[OT Aide Hours]])/Table2[[#This Row],[MDS Census]]</f>
        <v>5.5408436966593505E-2</v>
      </c>
      <c r="W60" s="3">
        <v>0.63788888888888906</v>
      </c>
      <c r="X60" s="3">
        <v>1.5871111111111111</v>
      </c>
      <c r="Y60" s="3">
        <v>0</v>
      </c>
      <c r="Z60" s="3">
        <f>SUM(Table2[[#This Row],[Physical Therapist (PT) Hours]:[PT Aide Hours]])/Table2[[#This Row],[MDS Census]]</f>
        <v>4.8829553767373808E-2</v>
      </c>
      <c r="AA60" s="3">
        <v>0</v>
      </c>
      <c r="AB60" s="3">
        <v>0</v>
      </c>
      <c r="AC60" s="3">
        <v>0</v>
      </c>
      <c r="AD60" s="3">
        <v>0</v>
      </c>
      <c r="AE60" s="3">
        <v>0</v>
      </c>
      <c r="AF60" s="3">
        <v>0</v>
      </c>
      <c r="AG60" s="3">
        <v>0</v>
      </c>
      <c r="AH60" s="1" t="s">
        <v>58</v>
      </c>
      <c r="AI60" s="17">
        <v>5</v>
      </c>
      <c r="AJ60" s="1"/>
    </row>
    <row r="61" spans="1:36" x14ac:dyDescent="0.2">
      <c r="A61" s="1" t="s">
        <v>352</v>
      </c>
      <c r="B61" s="1" t="s">
        <v>417</v>
      </c>
      <c r="C61" s="1" t="s">
        <v>790</v>
      </c>
      <c r="D61" s="1" t="s">
        <v>968</v>
      </c>
      <c r="E61" s="3">
        <v>43.655555555555559</v>
      </c>
      <c r="F61" s="3">
        <v>5.6</v>
      </c>
      <c r="G61" s="3">
        <v>0</v>
      </c>
      <c r="H61" s="3">
        <v>6.2583333333333337</v>
      </c>
      <c r="I61" s="3">
        <v>1.2527777777777778</v>
      </c>
      <c r="J61" s="3">
        <v>0</v>
      </c>
      <c r="K61" s="3">
        <v>0</v>
      </c>
      <c r="L61" s="3">
        <v>0.05</v>
      </c>
      <c r="M61" s="3">
        <v>5.6</v>
      </c>
      <c r="N61" s="3">
        <v>0</v>
      </c>
      <c r="O61" s="3">
        <f>SUM(Table2[[#This Row],[Qualified Social Work Staff Hours]:[Other Social Work Staff Hours]])/Table2[[#This Row],[MDS Census]]</f>
        <v>0.12827691524560955</v>
      </c>
      <c r="P61" s="3">
        <v>5.5638888888888891</v>
      </c>
      <c r="Q61" s="3">
        <v>11.677555555555561</v>
      </c>
      <c r="R61" s="3">
        <f>SUM(Table2[[#This Row],[Qualified Activities Professional Hours]:[Other Activities Professional Hours]])/Table2[[#This Row],[MDS Census]]</f>
        <v>0.39494273351997977</v>
      </c>
      <c r="S61" s="3">
        <v>0.59899999999999987</v>
      </c>
      <c r="T61" s="3">
        <v>0.47044444444444455</v>
      </c>
      <c r="U61" s="3">
        <v>0</v>
      </c>
      <c r="V61" s="3">
        <f>SUM(Table2[[#This Row],[Occupational Therapist Hours]:[OT Aide Hours]])/Table2[[#This Row],[MDS Census]]</f>
        <v>2.4497327564265713E-2</v>
      </c>
      <c r="W61" s="3">
        <v>0.43911111111111123</v>
      </c>
      <c r="X61" s="3">
        <v>0.87222222222222201</v>
      </c>
      <c r="Y61" s="3">
        <v>0</v>
      </c>
      <c r="Z61" s="3">
        <f>SUM(Table2[[#This Row],[Physical Therapist (PT) Hours]:[PT Aide Hours]])/Table2[[#This Row],[MDS Census]]</f>
        <v>3.0038177653346904E-2</v>
      </c>
      <c r="AA61" s="3">
        <v>0</v>
      </c>
      <c r="AB61" s="3">
        <v>0</v>
      </c>
      <c r="AC61" s="3">
        <v>0</v>
      </c>
      <c r="AD61" s="3">
        <v>0</v>
      </c>
      <c r="AE61" s="3">
        <v>0</v>
      </c>
      <c r="AF61" s="3">
        <v>0</v>
      </c>
      <c r="AG61" s="3">
        <v>0</v>
      </c>
      <c r="AH61" s="1" t="s">
        <v>59</v>
      </c>
      <c r="AI61" s="17">
        <v>5</v>
      </c>
      <c r="AJ61" s="1"/>
    </row>
    <row r="62" spans="1:36" x14ac:dyDescent="0.2">
      <c r="A62" s="1" t="s">
        <v>352</v>
      </c>
      <c r="B62" s="1" t="s">
        <v>354</v>
      </c>
      <c r="C62" s="1" t="s">
        <v>791</v>
      </c>
      <c r="D62" s="1" t="s">
        <v>980</v>
      </c>
      <c r="E62" s="3">
        <v>47.422222222222224</v>
      </c>
      <c r="F62" s="3">
        <v>5.6888888888888891</v>
      </c>
      <c r="G62" s="3">
        <v>8.3333333333333332E-3</v>
      </c>
      <c r="H62" s="3">
        <v>0.23333333333333334</v>
      </c>
      <c r="I62" s="3">
        <v>0.21944444444444444</v>
      </c>
      <c r="J62" s="3">
        <v>0</v>
      </c>
      <c r="K62" s="3">
        <v>0</v>
      </c>
      <c r="L62" s="3">
        <v>2.2401111111111116</v>
      </c>
      <c r="M62" s="3">
        <v>5.333333333333333</v>
      </c>
      <c r="N62" s="3">
        <v>8.8888888888888892E-2</v>
      </c>
      <c r="O62" s="3">
        <f>SUM(Table2[[#This Row],[Qualified Social Work Staff Hours]:[Other Social Work Staff Hours]])/Table2[[#This Row],[MDS Census]]</f>
        <v>0.11433926897844422</v>
      </c>
      <c r="P62" s="3">
        <v>5.4222222222222225</v>
      </c>
      <c r="Q62" s="3">
        <v>16.81111111111111</v>
      </c>
      <c r="R62" s="3">
        <f>SUM(Table2[[#This Row],[Qualified Activities Professional Hours]:[Other Activities Professional Hours]])/Table2[[#This Row],[MDS Census]]</f>
        <v>0.46883786316776005</v>
      </c>
      <c r="S62" s="3">
        <v>5.4652222222222226</v>
      </c>
      <c r="T62" s="3">
        <v>3.3091111111111116</v>
      </c>
      <c r="U62" s="3">
        <v>0</v>
      </c>
      <c r="V62" s="3">
        <f>SUM(Table2[[#This Row],[Occupational Therapist Hours]:[OT Aide Hours]])/Table2[[#This Row],[MDS Census]]</f>
        <v>0.18502577319587632</v>
      </c>
      <c r="W62" s="3">
        <v>3.5654444444444438</v>
      </c>
      <c r="X62" s="3">
        <v>5.8615555555555536</v>
      </c>
      <c r="Y62" s="3">
        <v>0</v>
      </c>
      <c r="Z62" s="3">
        <f>SUM(Table2[[#This Row],[Physical Therapist (PT) Hours]:[PT Aide Hours]])/Table2[[#This Row],[MDS Census]]</f>
        <v>0.19878865979381438</v>
      </c>
      <c r="AA62" s="3">
        <v>0</v>
      </c>
      <c r="AB62" s="3">
        <v>0</v>
      </c>
      <c r="AC62" s="3">
        <v>0</v>
      </c>
      <c r="AD62" s="3">
        <v>0</v>
      </c>
      <c r="AE62" s="3">
        <v>0</v>
      </c>
      <c r="AF62" s="3">
        <v>0</v>
      </c>
      <c r="AG62" s="3">
        <v>0</v>
      </c>
      <c r="AH62" s="1" t="s">
        <v>60</v>
      </c>
      <c r="AI62" s="17">
        <v>5</v>
      </c>
      <c r="AJ62" s="1"/>
    </row>
    <row r="63" spans="1:36" x14ac:dyDescent="0.2">
      <c r="A63" s="1" t="s">
        <v>352</v>
      </c>
      <c r="B63" s="1" t="s">
        <v>418</v>
      </c>
      <c r="C63" s="1" t="s">
        <v>792</v>
      </c>
      <c r="D63" s="1" t="s">
        <v>991</v>
      </c>
      <c r="E63" s="3">
        <v>43.133333333333333</v>
      </c>
      <c r="F63" s="3">
        <v>9.65</v>
      </c>
      <c r="G63" s="3">
        <v>3.3333333333333333E-2</v>
      </c>
      <c r="H63" s="3">
        <v>0.18333333333333332</v>
      </c>
      <c r="I63" s="3">
        <v>4.4444444444444446E-2</v>
      </c>
      <c r="J63" s="3">
        <v>0</v>
      </c>
      <c r="K63" s="3">
        <v>0</v>
      </c>
      <c r="L63" s="3">
        <v>7.7777777777777776E-3</v>
      </c>
      <c r="M63" s="3">
        <v>0</v>
      </c>
      <c r="N63" s="3">
        <v>0</v>
      </c>
      <c r="O63" s="3">
        <f>SUM(Table2[[#This Row],[Qualified Social Work Staff Hours]:[Other Social Work Staff Hours]])/Table2[[#This Row],[MDS Census]]</f>
        <v>0</v>
      </c>
      <c r="P63" s="3">
        <v>36.011111111111113</v>
      </c>
      <c r="Q63" s="3">
        <v>0</v>
      </c>
      <c r="R63" s="3">
        <f>SUM(Table2[[#This Row],[Qualified Activities Professional Hours]:[Other Activities Professional Hours]])/Table2[[#This Row],[MDS Census]]</f>
        <v>0.83487892838742916</v>
      </c>
      <c r="S63" s="3">
        <v>0.29444444444444451</v>
      </c>
      <c r="T63" s="3">
        <v>0.37111111111111117</v>
      </c>
      <c r="U63" s="3">
        <v>0</v>
      </c>
      <c r="V63" s="3">
        <f>SUM(Table2[[#This Row],[Occupational Therapist Hours]:[OT Aide Hours]])/Table2[[#This Row],[MDS Census]]</f>
        <v>1.5430190623390008E-2</v>
      </c>
      <c r="W63" s="3">
        <v>0.37333333333333329</v>
      </c>
      <c r="X63" s="3">
        <v>0</v>
      </c>
      <c r="Y63" s="3">
        <v>0</v>
      </c>
      <c r="Z63" s="3">
        <f>SUM(Table2[[#This Row],[Physical Therapist (PT) Hours]:[PT Aide Hours]])/Table2[[#This Row],[MDS Census]]</f>
        <v>8.6553323029366306E-3</v>
      </c>
      <c r="AA63" s="3">
        <v>0</v>
      </c>
      <c r="AB63" s="3">
        <v>5.7416666666666663</v>
      </c>
      <c r="AC63" s="3">
        <v>0</v>
      </c>
      <c r="AD63" s="3">
        <v>0</v>
      </c>
      <c r="AE63" s="3">
        <v>0</v>
      </c>
      <c r="AF63" s="3">
        <v>0</v>
      </c>
      <c r="AG63" s="3">
        <v>0</v>
      </c>
      <c r="AH63" s="1" t="s">
        <v>61</v>
      </c>
      <c r="AI63" s="17">
        <v>5</v>
      </c>
      <c r="AJ63" s="1"/>
    </row>
    <row r="64" spans="1:36" x14ac:dyDescent="0.2">
      <c r="A64" s="1" t="s">
        <v>352</v>
      </c>
      <c r="B64" s="1" t="s">
        <v>419</v>
      </c>
      <c r="C64" s="1" t="s">
        <v>720</v>
      </c>
      <c r="D64" s="1" t="s">
        <v>982</v>
      </c>
      <c r="E64" s="3">
        <v>66.177777777777777</v>
      </c>
      <c r="F64" s="3">
        <v>4.2</v>
      </c>
      <c r="G64" s="3">
        <v>0.16666666666666666</v>
      </c>
      <c r="H64" s="3">
        <v>0.3</v>
      </c>
      <c r="I64" s="3">
        <v>0.14444444444444443</v>
      </c>
      <c r="J64" s="3">
        <v>0</v>
      </c>
      <c r="K64" s="3">
        <v>0</v>
      </c>
      <c r="L64" s="3">
        <v>3.6329999999999973</v>
      </c>
      <c r="M64" s="3">
        <v>10.666666666666666</v>
      </c>
      <c r="N64" s="3">
        <v>2.7717777777777792</v>
      </c>
      <c r="O64" s="3">
        <f>SUM(Table2[[#This Row],[Qualified Social Work Staff Hours]:[Other Social Work Staff Hours]])/Table2[[#This Row],[MDS Census]]</f>
        <v>0.20306581598388182</v>
      </c>
      <c r="P64" s="3">
        <v>2.613333333333336</v>
      </c>
      <c r="Q64" s="3">
        <v>11.95</v>
      </c>
      <c r="R64" s="3">
        <f>SUM(Table2[[#This Row],[Qualified Activities Professional Hours]:[Other Activities Professional Hours]])/Table2[[#This Row],[MDS Census]]</f>
        <v>0.22006380120886507</v>
      </c>
      <c r="S64" s="3">
        <v>5.4678888888888881</v>
      </c>
      <c r="T64" s="3">
        <v>1.3366666666666669</v>
      </c>
      <c r="U64" s="3">
        <v>0</v>
      </c>
      <c r="V64" s="3">
        <f>SUM(Table2[[#This Row],[Occupational Therapist Hours]:[OT Aide Hours]])/Table2[[#This Row],[MDS Census]]</f>
        <v>0.10282236400268636</v>
      </c>
      <c r="W64" s="3">
        <v>4.6829999999999989</v>
      </c>
      <c r="X64" s="3">
        <v>1.8838888888888889</v>
      </c>
      <c r="Y64" s="3">
        <v>0</v>
      </c>
      <c r="Z64" s="3">
        <f>SUM(Table2[[#This Row],[Physical Therapist (PT) Hours]:[PT Aide Hours]])/Table2[[#This Row],[MDS Census]]</f>
        <v>9.9231027535258559E-2</v>
      </c>
      <c r="AA64" s="3">
        <v>0</v>
      </c>
      <c r="AB64" s="3">
        <v>0</v>
      </c>
      <c r="AC64" s="3">
        <v>0</v>
      </c>
      <c r="AD64" s="3">
        <v>0</v>
      </c>
      <c r="AE64" s="3">
        <v>0</v>
      </c>
      <c r="AF64" s="3">
        <v>0</v>
      </c>
      <c r="AG64" s="3">
        <v>0</v>
      </c>
      <c r="AH64" s="1" t="s">
        <v>62</v>
      </c>
      <c r="AI64" s="17">
        <v>5</v>
      </c>
      <c r="AJ64" s="1"/>
    </row>
    <row r="65" spans="1:36" x14ac:dyDescent="0.2">
      <c r="A65" s="1" t="s">
        <v>352</v>
      </c>
      <c r="B65" s="1" t="s">
        <v>420</v>
      </c>
      <c r="C65" s="1" t="s">
        <v>793</v>
      </c>
      <c r="D65" s="1" t="s">
        <v>954</v>
      </c>
      <c r="E65" s="3">
        <v>19.611111111111111</v>
      </c>
      <c r="F65" s="3">
        <v>7.3777777777777782</v>
      </c>
      <c r="G65" s="3">
        <v>1.4222222222222223</v>
      </c>
      <c r="H65" s="3">
        <v>0.62222222222222223</v>
      </c>
      <c r="I65" s="3">
        <v>1.3333333333333333</v>
      </c>
      <c r="J65" s="3">
        <v>0</v>
      </c>
      <c r="K65" s="3">
        <v>0</v>
      </c>
      <c r="L65" s="3">
        <v>0</v>
      </c>
      <c r="M65" s="3">
        <v>0</v>
      </c>
      <c r="N65" s="3">
        <v>0</v>
      </c>
      <c r="O65" s="3">
        <f>SUM(Table2[[#This Row],[Qualified Social Work Staff Hours]:[Other Social Work Staff Hours]])/Table2[[#This Row],[MDS Census]]</f>
        <v>0</v>
      </c>
      <c r="P65" s="3">
        <v>11.509555555555554</v>
      </c>
      <c r="Q65" s="3">
        <v>2.7555555555555555</v>
      </c>
      <c r="R65" s="3">
        <f>SUM(Table2[[#This Row],[Qualified Activities Professional Hours]:[Other Activities Professional Hours]])/Table2[[#This Row],[MDS Census]]</f>
        <v>0.72739943342776203</v>
      </c>
      <c r="S65" s="3">
        <v>0.34788888888888886</v>
      </c>
      <c r="T65" s="3">
        <v>0</v>
      </c>
      <c r="U65" s="3">
        <v>0</v>
      </c>
      <c r="V65" s="3">
        <f>SUM(Table2[[#This Row],[Occupational Therapist Hours]:[OT Aide Hours]])/Table2[[#This Row],[MDS Census]]</f>
        <v>1.7739376770538242E-2</v>
      </c>
      <c r="W65" s="3">
        <v>2.1999999999999999E-2</v>
      </c>
      <c r="X65" s="3">
        <v>0</v>
      </c>
      <c r="Y65" s="3">
        <v>0</v>
      </c>
      <c r="Z65" s="3">
        <f>SUM(Table2[[#This Row],[Physical Therapist (PT) Hours]:[PT Aide Hours]])/Table2[[#This Row],[MDS Census]]</f>
        <v>1.1218130311614731E-3</v>
      </c>
      <c r="AA65" s="3">
        <v>0</v>
      </c>
      <c r="AB65" s="3">
        <v>0</v>
      </c>
      <c r="AC65" s="3">
        <v>0</v>
      </c>
      <c r="AD65" s="3">
        <v>0</v>
      </c>
      <c r="AE65" s="3">
        <v>0</v>
      </c>
      <c r="AF65" s="3">
        <v>0</v>
      </c>
      <c r="AG65" s="3">
        <v>0</v>
      </c>
      <c r="AH65" s="1" t="s">
        <v>63</v>
      </c>
      <c r="AI65" s="17">
        <v>5</v>
      </c>
      <c r="AJ65" s="1"/>
    </row>
    <row r="66" spans="1:36" x14ac:dyDescent="0.2">
      <c r="A66" s="1" t="s">
        <v>352</v>
      </c>
      <c r="B66" s="1" t="s">
        <v>421</v>
      </c>
      <c r="C66" s="1" t="s">
        <v>794</v>
      </c>
      <c r="D66" s="1" t="s">
        <v>992</v>
      </c>
      <c r="E66" s="3">
        <v>39.844444444444441</v>
      </c>
      <c r="F66" s="3">
        <v>2.5055555555555555</v>
      </c>
      <c r="G66" s="3">
        <v>6.6666666666666666E-2</v>
      </c>
      <c r="H66" s="3">
        <v>3.3333333333333333E-2</v>
      </c>
      <c r="I66" s="3">
        <v>0.31111111111111112</v>
      </c>
      <c r="J66" s="3">
        <v>0</v>
      </c>
      <c r="K66" s="3">
        <v>0</v>
      </c>
      <c r="L66" s="3">
        <v>1.7936666666666667</v>
      </c>
      <c r="M66" s="3">
        <v>5.6888888888888891</v>
      </c>
      <c r="N66" s="3">
        <v>0</v>
      </c>
      <c r="O66" s="3">
        <f>SUM(Table2[[#This Row],[Qualified Social Work Staff Hours]:[Other Social Work Staff Hours]])/Table2[[#This Row],[MDS Census]]</f>
        <v>0.14277746793084217</v>
      </c>
      <c r="P66" s="3">
        <v>5.1555555555555559</v>
      </c>
      <c r="Q66" s="3">
        <v>14.897222222222222</v>
      </c>
      <c r="R66" s="3">
        <f>SUM(Table2[[#This Row],[Qualified Activities Professional Hours]:[Other Activities Professional Hours]])/Table2[[#This Row],[MDS Census]]</f>
        <v>0.50327663134411604</v>
      </c>
      <c r="S66" s="3">
        <v>2.6290000000000004</v>
      </c>
      <c r="T66" s="3">
        <v>0.18511111111111112</v>
      </c>
      <c r="U66" s="3">
        <v>0</v>
      </c>
      <c r="V66" s="3">
        <f>SUM(Table2[[#This Row],[Occupational Therapist Hours]:[OT Aide Hours]])/Table2[[#This Row],[MDS Census]]</f>
        <v>7.0627440044617976E-2</v>
      </c>
      <c r="W66" s="3">
        <v>1.0443333333333333</v>
      </c>
      <c r="X66" s="3">
        <v>3.6244444444444457</v>
      </c>
      <c r="Y66" s="3">
        <v>0</v>
      </c>
      <c r="Z66" s="3">
        <f>SUM(Table2[[#This Row],[Physical Therapist (PT) Hours]:[PT Aide Hours]])/Table2[[#This Row],[MDS Census]]</f>
        <v>0.11717512548800896</v>
      </c>
      <c r="AA66" s="3">
        <v>0</v>
      </c>
      <c r="AB66" s="3">
        <v>0</v>
      </c>
      <c r="AC66" s="3">
        <v>0</v>
      </c>
      <c r="AD66" s="3">
        <v>0</v>
      </c>
      <c r="AE66" s="3">
        <v>0</v>
      </c>
      <c r="AF66" s="3">
        <v>0</v>
      </c>
      <c r="AG66" s="3">
        <v>0</v>
      </c>
      <c r="AH66" s="1" t="s">
        <v>64</v>
      </c>
      <c r="AI66" s="17">
        <v>5</v>
      </c>
      <c r="AJ66" s="1"/>
    </row>
    <row r="67" spans="1:36" x14ac:dyDescent="0.2">
      <c r="A67" s="1" t="s">
        <v>352</v>
      </c>
      <c r="B67" s="1" t="s">
        <v>422</v>
      </c>
      <c r="C67" s="1" t="s">
        <v>795</v>
      </c>
      <c r="D67" s="1" t="s">
        <v>993</v>
      </c>
      <c r="E67" s="3">
        <v>34.022222222222226</v>
      </c>
      <c r="F67" s="3">
        <v>5.6</v>
      </c>
      <c r="G67" s="3">
        <v>0</v>
      </c>
      <c r="H67" s="3">
        <v>0.21944444444444444</v>
      </c>
      <c r="I67" s="3">
        <v>1.4</v>
      </c>
      <c r="J67" s="3">
        <v>0</v>
      </c>
      <c r="K67" s="3">
        <v>0</v>
      </c>
      <c r="L67" s="3">
        <v>9.4666666666666663E-2</v>
      </c>
      <c r="M67" s="3">
        <v>4.9777777777777779</v>
      </c>
      <c r="N67" s="3">
        <v>0</v>
      </c>
      <c r="O67" s="3">
        <f>SUM(Table2[[#This Row],[Qualified Social Work Staff Hours]:[Other Social Work Staff Hours]])/Table2[[#This Row],[MDS Census]]</f>
        <v>0.14630960156760286</v>
      </c>
      <c r="P67" s="3">
        <v>18.172222222222221</v>
      </c>
      <c r="Q67" s="3">
        <v>18.566666666666666</v>
      </c>
      <c r="R67" s="3">
        <f>SUM(Table2[[#This Row],[Qualified Activities Professional Hours]:[Other Activities Professional Hours]])/Table2[[#This Row],[MDS Census]]</f>
        <v>1.0798497713912474</v>
      </c>
      <c r="S67" s="3">
        <v>0.84599999999999997</v>
      </c>
      <c r="T67" s="3">
        <v>0</v>
      </c>
      <c r="U67" s="3">
        <v>0</v>
      </c>
      <c r="V67" s="3">
        <f>SUM(Table2[[#This Row],[Occupational Therapist Hours]:[OT Aide Hours]])/Table2[[#This Row],[MDS Census]]</f>
        <v>2.4866100587851075E-2</v>
      </c>
      <c r="W67" s="3">
        <v>0.50566666666666682</v>
      </c>
      <c r="X67" s="3">
        <v>0.50177777777777777</v>
      </c>
      <c r="Y67" s="3">
        <v>0</v>
      </c>
      <c r="Z67" s="3">
        <f>SUM(Table2[[#This Row],[Physical Therapist (PT) Hours]:[PT Aide Hours]])/Table2[[#This Row],[MDS Census]]</f>
        <v>2.9611365120836057E-2</v>
      </c>
      <c r="AA67" s="3">
        <v>0</v>
      </c>
      <c r="AB67" s="3">
        <v>0</v>
      </c>
      <c r="AC67" s="3">
        <v>0</v>
      </c>
      <c r="AD67" s="3">
        <v>0</v>
      </c>
      <c r="AE67" s="3">
        <v>0</v>
      </c>
      <c r="AF67" s="3">
        <v>0</v>
      </c>
      <c r="AG67" s="3">
        <v>0</v>
      </c>
      <c r="AH67" s="1" t="s">
        <v>65</v>
      </c>
      <c r="AI67" s="17">
        <v>5</v>
      </c>
      <c r="AJ67" s="1"/>
    </row>
    <row r="68" spans="1:36" x14ac:dyDescent="0.2">
      <c r="A68" s="1" t="s">
        <v>352</v>
      </c>
      <c r="B68" s="1" t="s">
        <v>423</v>
      </c>
      <c r="C68" s="1" t="s">
        <v>754</v>
      </c>
      <c r="D68" s="1" t="s">
        <v>982</v>
      </c>
      <c r="E68" s="3">
        <v>48.511111111111113</v>
      </c>
      <c r="F68" s="3">
        <v>5.6</v>
      </c>
      <c r="G68" s="3">
        <v>0.21666666666666667</v>
      </c>
      <c r="H68" s="3">
        <v>1.888888888888889E-3</v>
      </c>
      <c r="I68" s="3">
        <v>9.4111111111111114</v>
      </c>
      <c r="J68" s="3">
        <v>0</v>
      </c>
      <c r="K68" s="3">
        <v>0</v>
      </c>
      <c r="L68" s="3">
        <v>2.9036666666666671</v>
      </c>
      <c r="M68" s="3">
        <v>5.4222222222222225</v>
      </c>
      <c r="N68" s="3">
        <v>4.290111111111111</v>
      </c>
      <c r="O68" s="3">
        <f>SUM(Table2[[#This Row],[Qualified Social Work Staff Hours]:[Other Social Work Staff Hours]])/Table2[[#This Row],[MDS Census]]</f>
        <v>0.2002084287677508</v>
      </c>
      <c r="P68" s="3">
        <v>4.5999999999999996</v>
      </c>
      <c r="Q68" s="3">
        <v>7.285222222222222</v>
      </c>
      <c r="R68" s="3">
        <f>SUM(Table2[[#This Row],[Qualified Activities Professional Hours]:[Other Activities Professional Hours]])/Table2[[#This Row],[MDS Census]]</f>
        <v>0.24499999999999997</v>
      </c>
      <c r="S68" s="3">
        <v>4.2937777777777768</v>
      </c>
      <c r="T68" s="3">
        <v>4.7923333333333318</v>
      </c>
      <c r="U68" s="3">
        <v>0</v>
      </c>
      <c r="V68" s="3">
        <f>SUM(Table2[[#This Row],[Occupational Therapist Hours]:[OT Aide Hours]])/Table2[[#This Row],[MDS Census]]</f>
        <v>0.18729958772331648</v>
      </c>
      <c r="W68" s="3">
        <v>10.108888888888885</v>
      </c>
      <c r="X68" s="3">
        <v>5.4111111111111123</v>
      </c>
      <c r="Y68" s="3">
        <v>0</v>
      </c>
      <c r="Z68" s="3">
        <f>SUM(Table2[[#This Row],[Physical Therapist (PT) Hours]:[PT Aide Hours]])/Table2[[#This Row],[MDS Census]]</f>
        <v>0.31992670636738424</v>
      </c>
      <c r="AA68" s="3">
        <v>0</v>
      </c>
      <c r="AB68" s="3">
        <v>0</v>
      </c>
      <c r="AC68" s="3">
        <v>0</v>
      </c>
      <c r="AD68" s="3">
        <v>0</v>
      </c>
      <c r="AE68" s="3">
        <v>0</v>
      </c>
      <c r="AF68" s="3">
        <v>0</v>
      </c>
      <c r="AG68" s="3">
        <v>0</v>
      </c>
      <c r="AH68" s="1" t="s">
        <v>66</v>
      </c>
      <c r="AI68" s="17">
        <v>5</v>
      </c>
      <c r="AJ68" s="1"/>
    </row>
    <row r="69" spans="1:36" x14ac:dyDescent="0.2">
      <c r="A69" s="1" t="s">
        <v>352</v>
      </c>
      <c r="B69" s="1" t="s">
        <v>424</v>
      </c>
      <c r="C69" s="1" t="s">
        <v>745</v>
      </c>
      <c r="D69" s="1" t="s">
        <v>973</v>
      </c>
      <c r="E69" s="3">
        <v>78.611111111111114</v>
      </c>
      <c r="F69" s="3">
        <v>4.2666666666666666</v>
      </c>
      <c r="G69" s="3">
        <v>0.28888888888888886</v>
      </c>
      <c r="H69" s="3">
        <v>0.48966666666666675</v>
      </c>
      <c r="I69" s="3">
        <v>5.2888888888888888</v>
      </c>
      <c r="J69" s="3">
        <v>0</v>
      </c>
      <c r="K69" s="3">
        <v>0</v>
      </c>
      <c r="L69" s="3">
        <v>4.4032222222222224</v>
      </c>
      <c r="M69" s="3">
        <v>10.786</v>
      </c>
      <c r="N69" s="3">
        <v>4.6696666666666671</v>
      </c>
      <c r="O69" s="3">
        <f>SUM(Table2[[#This Row],[Qualified Social Work Staff Hours]:[Other Social Work Staff Hours]])/Table2[[#This Row],[MDS Census]]</f>
        <v>0.19660918727915191</v>
      </c>
      <c r="P69" s="3">
        <v>19.667777777777768</v>
      </c>
      <c r="Q69" s="3">
        <v>0</v>
      </c>
      <c r="R69" s="3">
        <f>SUM(Table2[[#This Row],[Qualified Activities Professional Hours]:[Other Activities Professional Hours]])/Table2[[#This Row],[MDS Census]]</f>
        <v>0.25019081272084792</v>
      </c>
      <c r="S69" s="3">
        <v>10.841666666666667</v>
      </c>
      <c r="T69" s="3">
        <v>5.9823333333333357</v>
      </c>
      <c r="U69" s="3">
        <v>0</v>
      </c>
      <c r="V69" s="3">
        <f>SUM(Table2[[#This Row],[Occupational Therapist Hours]:[OT Aide Hours]])/Table2[[#This Row],[MDS Census]]</f>
        <v>0.21401554770318024</v>
      </c>
      <c r="W69" s="3">
        <v>5.9072222222222219</v>
      </c>
      <c r="X69" s="3">
        <v>8.3219999999999956</v>
      </c>
      <c r="Y69" s="3">
        <v>3.4924444444444456</v>
      </c>
      <c r="Z69" s="3">
        <f>SUM(Table2[[#This Row],[Physical Therapist (PT) Hours]:[PT Aide Hours]])/Table2[[#This Row],[MDS Census]]</f>
        <v>0.22543462897526498</v>
      </c>
      <c r="AA69" s="3">
        <v>0</v>
      </c>
      <c r="AB69" s="3">
        <v>0</v>
      </c>
      <c r="AC69" s="3">
        <v>0</v>
      </c>
      <c r="AD69" s="3">
        <v>0</v>
      </c>
      <c r="AE69" s="3">
        <v>0</v>
      </c>
      <c r="AF69" s="3">
        <v>0</v>
      </c>
      <c r="AG69" s="3">
        <v>0</v>
      </c>
      <c r="AH69" s="1" t="s">
        <v>67</v>
      </c>
      <c r="AI69" s="17">
        <v>5</v>
      </c>
      <c r="AJ69" s="1"/>
    </row>
    <row r="70" spans="1:36" x14ac:dyDescent="0.2">
      <c r="A70" s="1" t="s">
        <v>352</v>
      </c>
      <c r="B70" s="1" t="s">
        <v>425</v>
      </c>
      <c r="C70" s="1" t="s">
        <v>796</v>
      </c>
      <c r="D70" s="1" t="s">
        <v>994</v>
      </c>
      <c r="E70" s="3">
        <v>76.044444444444451</v>
      </c>
      <c r="F70" s="3">
        <v>5.6</v>
      </c>
      <c r="G70" s="3">
        <v>9.4444444444444442E-2</v>
      </c>
      <c r="H70" s="3">
        <v>0.42777777777777776</v>
      </c>
      <c r="I70" s="3">
        <v>0</v>
      </c>
      <c r="J70" s="3">
        <v>0</v>
      </c>
      <c r="K70" s="3">
        <v>0</v>
      </c>
      <c r="L70" s="3">
        <v>0.66388888888888886</v>
      </c>
      <c r="M70" s="3">
        <v>5.5111111111111111</v>
      </c>
      <c r="N70" s="3">
        <v>7.3</v>
      </c>
      <c r="O70" s="3">
        <f>SUM(Table2[[#This Row],[Qualified Social Work Staff Hours]:[Other Social Work Staff Hours]])/Table2[[#This Row],[MDS Census]]</f>
        <v>0.16846873173582697</v>
      </c>
      <c r="P70" s="3">
        <v>11.796444444444443</v>
      </c>
      <c r="Q70" s="3">
        <v>9.3861111111111111</v>
      </c>
      <c r="R70" s="3">
        <f>SUM(Table2[[#This Row],[Qualified Activities Professional Hours]:[Other Activities Professional Hours]])/Table2[[#This Row],[MDS Census]]</f>
        <v>0.27855493863237868</v>
      </c>
      <c r="S70" s="3">
        <v>5.5438888888888878</v>
      </c>
      <c r="T70" s="3">
        <v>0.154</v>
      </c>
      <c r="U70" s="3">
        <v>0</v>
      </c>
      <c r="V70" s="3">
        <f>SUM(Table2[[#This Row],[Occupational Therapist Hours]:[OT Aide Hours]])/Table2[[#This Row],[MDS Census]]</f>
        <v>7.4928404441846855E-2</v>
      </c>
      <c r="W70" s="3">
        <v>6.7784444444444452</v>
      </c>
      <c r="X70" s="3">
        <v>3.6477777777777765</v>
      </c>
      <c r="Y70" s="3">
        <v>0</v>
      </c>
      <c r="Z70" s="3">
        <f>SUM(Table2[[#This Row],[Physical Therapist (PT) Hours]:[PT Aide Hours]])/Table2[[#This Row],[MDS Census]]</f>
        <v>0.13710695499707773</v>
      </c>
      <c r="AA70" s="3">
        <v>0</v>
      </c>
      <c r="AB70" s="3">
        <v>0</v>
      </c>
      <c r="AC70" s="3">
        <v>0</v>
      </c>
      <c r="AD70" s="3">
        <v>0</v>
      </c>
      <c r="AE70" s="3">
        <v>0</v>
      </c>
      <c r="AF70" s="3">
        <v>0</v>
      </c>
      <c r="AG70" s="3">
        <v>0</v>
      </c>
      <c r="AH70" s="1" t="s">
        <v>68</v>
      </c>
      <c r="AI70" s="17">
        <v>5</v>
      </c>
      <c r="AJ70" s="1"/>
    </row>
    <row r="71" spans="1:36" x14ac:dyDescent="0.2">
      <c r="A71" s="1" t="s">
        <v>352</v>
      </c>
      <c r="B71" s="1" t="s">
        <v>426</v>
      </c>
      <c r="C71" s="1" t="s">
        <v>779</v>
      </c>
      <c r="D71" s="1" t="s">
        <v>980</v>
      </c>
      <c r="E71" s="3">
        <v>46.844444444444441</v>
      </c>
      <c r="F71" s="3">
        <v>5.0666666666666664</v>
      </c>
      <c r="G71" s="3">
        <v>2.2222222222222223E-2</v>
      </c>
      <c r="H71" s="3">
        <v>0.23333333333333334</v>
      </c>
      <c r="I71" s="3">
        <v>0.22500000000000001</v>
      </c>
      <c r="J71" s="3">
        <v>0</v>
      </c>
      <c r="K71" s="3">
        <v>0</v>
      </c>
      <c r="L71" s="3">
        <v>0.91088888888888897</v>
      </c>
      <c r="M71" s="3">
        <v>4.8</v>
      </c>
      <c r="N71" s="3">
        <v>0</v>
      </c>
      <c r="O71" s="3">
        <f>SUM(Table2[[#This Row],[Qualified Social Work Staff Hours]:[Other Social Work Staff Hours]])/Table2[[#This Row],[MDS Census]]</f>
        <v>0.10246679316888045</v>
      </c>
      <c r="P71" s="3">
        <v>5.2444444444444445</v>
      </c>
      <c r="Q71" s="3">
        <v>13.988888888888889</v>
      </c>
      <c r="R71" s="3">
        <f>SUM(Table2[[#This Row],[Qualified Activities Professional Hours]:[Other Activities Professional Hours]])/Table2[[#This Row],[MDS Census]]</f>
        <v>0.41057874762808355</v>
      </c>
      <c r="S71" s="3">
        <v>2.4436666666666667</v>
      </c>
      <c r="T71" s="3">
        <v>1.1438888888888892</v>
      </c>
      <c r="U71" s="3">
        <v>0</v>
      </c>
      <c r="V71" s="3">
        <f>SUM(Table2[[#This Row],[Occupational Therapist Hours]:[OT Aide Hours]])/Table2[[#This Row],[MDS Census]]</f>
        <v>7.6584440227703998E-2</v>
      </c>
      <c r="W71" s="3">
        <v>1.8659999999999999</v>
      </c>
      <c r="X71" s="3">
        <v>0.12311111111111113</v>
      </c>
      <c r="Y71" s="3">
        <v>0</v>
      </c>
      <c r="Z71" s="3">
        <f>SUM(Table2[[#This Row],[Physical Therapist (PT) Hours]:[PT Aide Hours]])/Table2[[#This Row],[MDS Census]]</f>
        <v>4.246204933586338E-2</v>
      </c>
      <c r="AA71" s="3">
        <v>0</v>
      </c>
      <c r="AB71" s="3">
        <v>0</v>
      </c>
      <c r="AC71" s="3">
        <v>0</v>
      </c>
      <c r="AD71" s="3">
        <v>0</v>
      </c>
      <c r="AE71" s="3">
        <v>0</v>
      </c>
      <c r="AF71" s="3">
        <v>0</v>
      </c>
      <c r="AG71" s="3">
        <v>0</v>
      </c>
      <c r="AH71" s="1" t="s">
        <v>69</v>
      </c>
      <c r="AI71" s="17">
        <v>5</v>
      </c>
      <c r="AJ71" s="1"/>
    </row>
    <row r="72" spans="1:36" x14ac:dyDescent="0.2">
      <c r="A72" s="1" t="s">
        <v>352</v>
      </c>
      <c r="B72" s="1" t="s">
        <v>427</v>
      </c>
      <c r="C72" s="1" t="s">
        <v>797</v>
      </c>
      <c r="D72" s="1" t="s">
        <v>969</v>
      </c>
      <c r="E72" s="3">
        <v>62.755555555555553</v>
      </c>
      <c r="F72" s="3">
        <v>5.5111111111111111</v>
      </c>
      <c r="G72" s="3">
        <v>1.1111111111111112E-2</v>
      </c>
      <c r="H72" s="3">
        <v>0.38055555555555554</v>
      </c>
      <c r="I72" s="3">
        <v>2.2666666666666666</v>
      </c>
      <c r="J72" s="3">
        <v>0</v>
      </c>
      <c r="K72" s="3">
        <v>0</v>
      </c>
      <c r="L72" s="3">
        <v>2.1130000000000009</v>
      </c>
      <c r="M72" s="3">
        <v>0</v>
      </c>
      <c r="N72" s="3">
        <v>5.4666666666666668</v>
      </c>
      <c r="O72" s="3">
        <f>SUM(Table2[[#This Row],[Qualified Social Work Staff Hours]:[Other Social Work Staff Hours]])/Table2[[#This Row],[MDS Census]]</f>
        <v>8.7110481586402277E-2</v>
      </c>
      <c r="P72" s="3">
        <v>3.5027777777777778</v>
      </c>
      <c r="Q72" s="3">
        <v>21.6</v>
      </c>
      <c r="R72" s="3">
        <f>SUM(Table2[[#This Row],[Qualified Activities Professional Hours]:[Other Activities Professional Hours]])/Table2[[#This Row],[MDS Census]]</f>
        <v>0.40000885269121816</v>
      </c>
      <c r="S72" s="3">
        <v>5.2346666666666666</v>
      </c>
      <c r="T72" s="3">
        <v>0.1098888888888889</v>
      </c>
      <c r="U72" s="3">
        <v>0</v>
      </c>
      <c r="V72" s="3">
        <f>SUM(Table2[[#This Row],[Occupational Therapist Hours]:[OT Aide Hours]])/Table2[[#This Row],[MDS Census]]</f>
        <v>8.5164660056657224E-2</v>
      </c>
      <c r="W72" s="3">
        <v>2.0855555555555556</v>
      </c>
      <c r="X72" s="3">
        <v>5.4965555555555552</v>
      </c>
      <c r="Y72" s="3">
        <v>0</v>
      </c>
      <c r="Z72" s="3">
        <f>SUM(Table2[[#This Row],[Physical Therapist (PT) Hours]:[PT Aide Hours]])/Table2[[#This Row],[MDS Census]]</f>
        <v>0.12081975920679887</v>
      </c>
      <c r="AA72" s="3">
        <v>0</v>
      </c>
      <c r="AB72" s="3">
        <v>0</v>
      </c>
      <c r="AC72" s="3">
        <v>0</v>
      </c>
      <c r="AD72" s="3">
        <v>0</v>
      </c>
      <c r="AE72" s="3">
        <v>0</v>
      </c>
      <c r="AF72" s="3">
        <v>0</v>
      </c>
      <c r="AG72" s="3">
        <v>0</v>
      </c>
      <c r="AH72" s="1" t="s">
        <v>70</v>
      </c>
      <c r="AI72" s="17">
        <v>5</v>
      </c>
      <c r="AJ72" s="1"/>
    </row>
    <row r="73" spans="1:36" x14ac:dyDescent="0.2">
      <c r="A73" s="1" t="s">
        <v>352</v>
      </c>
      <c r="B73" s="1" t="s">
        <v>428</v>
      </c>
      <c r="C73" s="1" t="s">
        <v>735</v>
      </c>
      <c r="D73" s="1" t="s">
        <v>995</v>
      </c>
      <c r="E73" s="3">
        <v>56.266666666666666</v>
      </c>
      <c r="F73" s="3">
        <v>5.4222222222222225</v>
      </c>
      <c r="G73" s="3">
        <v>0.05</v>
      </c>
      <c r="H73" s="3">
        <v>0.18888888888888888</v>
      </c>
      <c r="I73" s="3">
        <v>0.1388888888888889</v>
      </c>
      <c r="J73" s="3">
        <v>0</v>
      </c>
      <c r="K73" s="3">
        <v>0</v>
      </c>
      <c r="L73" s="3">
        <v>1.0737777777777782</v>
      </c>
      <c r="M73" s="3">
        <v>4.0027777777777782</v>
      </c>
      <c r="N73" s="3">
        <v>0</v>
      </c>
      <c r="O73" s="3">
        <f>SUM(Table2[[#This Row],[Qualified Social Work Staff Hours]:[Other Social Work Staff Hours]])/Table2[[#This Row],[MDS Census]]</f>
        <v>7.1139415481832557E-2</v>
      </c>
      <c r="P73" s="3">
        <v>4.6444444444444448</v>
      </c>
      <c r="Q73" s="3">
        <v>28.655555555555555</v>
      </c>
      <c r="R73" s="3">
        <f>SUM(Table2[[#This Row],[Qualified Activities Professional Hours]:[Other Activities Professional Hours]])/Table2[[#This Row],[MDS Census]]</f>
        <v>0.59182464454976302</v>
      </c>
      <c r="S73" s="3">
        <v>1.6111111111111112</v>
      </c>
      <c r="T73" s="3">
        <v>0</v>
      </c>
      <c r="U73" s="3">
        <v>0</v>
      </c>
      <c r="V73" s="3">
        <f>SUM(Table2[[#This Row],[Occupational Therapist Hours]:[OT Aide Hours]])/Table2[[#This Row],[MDS Census]]</f>
        <v>2.8633491311216432E-2</v>
      </c>
      <c r="W73" s="3">
        <v>2.560888888888889</v>
      </c>
      <c r="X73" s="3">
        <v>2.2994444444444442</v>
      </c>
      <c r="Y73" s="3">
        <v>0</v>
      </c>
      <c r="Z73" s="3">
        <f>SUM(Table2[[#This Row],[Physical Therapist (PT) Hours]:[PT Aide Hours]])/Table2[[#This Row],[MDS Census]]</f>
        <v>8.6380331753554501E-2</v>
      </c>
      <c r="AA73" s="3">
        <v>0</v>
      </c>
      <c r="AB73" s="3">
        <v>0</v>
      </c>
      <c r="AC73" s="3">
        <v>0</v>
      </c>
      <c r="AD73" s="3">
        <v>0</v>
      </c>
      <c r="AE73" s="3">
        <v>0</v>
      </c>
      <c r="AF73" s="3">
        <v>0</v>
      </c>
      <c r="AG73" s="3">
        <v>0</v>
      </c>
      <c r="AH73" s="1" t="s">
        <v>71</v>
      </c>
      <c r="AI73" s="17">
        <v>5</v>
      </c>
      <c r="AJ73" s="1"/>
    </row>
    <row r="74" spans="1:36" x14ac:dyDescent="0.2">
      <c r="A74" s="1" t="s">
        <v>352</v>
      </c>
      <c r="B74" s="1" t="s">
        <v>429</v>
      </c>
      <c r="C74" s="1" t="s">
        <v>704</v>
      </c>
      <c r="D74" s="1" t="s">
        <v>977</v>
      </c>
      <c r="E74" s="3">
        <v>88.477777777777774</v>
      </c>
      <c r="F74" s="3">
        <v>2.5333333333333332</v>
      </c>
      <c r="G74" s="3">
        <v>0.16666666666666666</v>
      </c>
      <c r="H74" s="3">
        <v>0.48888888888888887</v>
      </c>
      <c r="I74" s="3">
        <v>2.9944444444444445</v>
      </c>
      <c r="J74" s="3">
        <v>0</v>
      </c>
      <c r="K74" s="3">
        <v>2.3611111111111112</v>
      </c>
      <c r="L74" s="3">
        <v>2.9472222222222224</v>
      </c>
      <c r="M74" s="3">
        <v>9.7416666666666671</v>
      </c>
      <c r="N74" s="3">
        <v>0</v>
      </c>
      <c r="O74" s="3">
        <f>SUM(Table2[[#This Row],[Qualified Social Work Staff Hours]:[Other Social Work Staff Hours]])/Table2[[#This Row],[MDS Census]]</f>
        <v>0.11010297626522668</v>
      </c>
      <c r="P74" s="3">
        <v>5.1555555555555559</v>
      </c>
      <c r="Q74" s="3">
        <v>22.152777777777779</v>
      </c>
      <c r="R74" s="3">
        <f>SUM(Table2[[#This Row],[Qualified Activities Professional Hours]:[Other Activities Professional Hours]])/Table2[[#This Row],[MDS Census]]</f>
        <v>0.30864623885470299</v>
      </c>
      <c r="S74" s="3">
        <v>6.3361111111111112</v>
      </c>
      <c r="T74" s="3">
        <v>4.9027777777777777</v>
      </c>
      <c r="U74" s="3">
        <v>0</v>
      </c>
      <c r="V74" s="3">
        <f>SUM(Table2[[#This Row],[Occupational Therapist Hours]:[OT Aide Hours]])/Table2[[#This Row],[MDS Census]]</f>
        <v>0.12702499058143915</v>
      </c>
      <c r="W74" s="3">
        <v>5.9416666666666664</v>
      </c>
      <c r="X74" s="3">
        <v>6.6194444444444445</v>
      </c>
      <c r="Y74" s="3">
        <v>0</v>
      </c>
      <c r="Z74" s="3">
        <f>SUM(Table2[[#This Row],[Physical Therapist (PT) Hours]:[PT Aide Hours]])/Table2[[#This Row],[MDS Census]]</f>
        <v>0.14196910712043198</v>
      </c>
      <c r="AA74" s="3">
        <v>0</v>
      </c>
      <c r="AB74" s="3">
        <v>0</v>
      </c>
      <c r="AC74" s="3">
        <v>0</v>
      </c>
      <c r="AD74" s="3">
        <v>0</v>
      </c>
      <c r="AE74" s="3">
        <v>0</v>
      </c>
      <c r="AF74" s="3">
        <v>0</v>
      </c>
      <c r="AG74" s="3">
        <v>0</v>
      </c>
      <c r="AH74" s="1" t="s">
        <v>72</v>
      </c>
      <c r="AI74" s="17">
        <v>5</v>
      </c>
      <c r="AJ74" s="1"/>
    </row>
    <row r="75" spans="1:36" x14ac:dyDescent="0.2">
      <c r="A75" s="1" t="s">
        <v>352</v>
      </c>
      <c r="B75" s="1" t="s">
        <v>430</v>
      </c>
      <c r="C75" s="1" t="s">
        <v>798</v>
      </c>
      <c r="D75" s="1" t="s">
        <v>982</v>
      </c>
      <c r="E75" s="3">
        <v>111.06666666666666</v>
      </c>
      <c r="F75" s="3">
        <v>13.8</v>
      </c>
      <c r="G75" s="3">
        <v>0.14444444444444443</v>
      </c>
      <c r="H75" s="3">
        <v>0.76666666666666672</v>
      </c>
      <c r="I75" s="3">
        <v>11.2</v>
      </c>
      <c r="J75" s="3">
        <v>0</v>
      </c>
      <c r="K75" s="3">
        <v>0</v>
      </c>
      <c r="L75" s="3">
        <v>6.7249999999999996</v>
      </c>
      <c r="M75" s="3">
        <v>4.8888888888888893</v>
      </c>
      <c r="N75" s="3">
        <v>16.741666666666667</v>
      </c>
      <c r="O75" s="3">
        <f>SUM(Table2[[#This Row],[Qualified Social Work Staff Hours]:[Other Social Work Staff Hours]])/Table2[[#This Row],[MDS Census]]</f>
        <v>0.1947529011604642</v>
      </c>
      <c r="P75" s="3">
        <v>5.333333333333333</v>
      </c>
      <c r="Q75" s="3">
        <v>21.013888888888889</v>
      </c>
      <c r="R75" s="3">
        <f>SUM(Table2[[#This Row],[Qualified Activities Professional Hours]:[Other Activities Professional Hours]])/Table2[[#This Row],[MDS Census]]</f>
        <v>0.23721988795518206</v>
      </c>
      <c r="S75" s="3">
        <v>9.0050000000000008</v>
      </c>
      <c r="T75" s="3">
        <v>11.91388888888889</v>
      </c>
      <c r="U75" s="3">
        <v>0</v>
      </c>
      <c r="V75" s="3">
        <f>SUM(Table2[[#This Row],[Occupational Therapist Hours]:[OT Aide Hours]])/Table2[[#This Row],[MDS Census]]</f>
        <v>0.18834533813525411</v>
      </c>
      <c r="W75" s="3">
        <v>10.056555555555557</v>
      </c>
      <c r="X75" s="3">
        <v>12.694444444444445</v>
      </c>
      <c r="Y75" s="3">
        <v>0</v>
      </c>
      <c r="Z75" s="3">
        <f>SUM(Table2[[#This Row],[Physical Therapist (PT) Hours]:[PT Aide Hours]])/Table2[[#This Row],[MDS Census]]</f>
        <v>0.20484093637454984</v>
      </c>
      <c r="AA75" s="3">
        <v>0</v>
      </c>
      <c r="AB75" s="3">
        <v>0</v>
      </c>
      <c r="AC75" s="3">
        <v>0</v>
      </c>
      <c r="AD75" s="3">
        <v>0</v>
      </c>
      <c r="AE75" s="3">
        <v>0</v>
      </c>
      <c r="AF75" s="3">
        <v>0</v>
      </c>
      <c r="AG75" s="3">
        <v>0</v>
      </c>
      <c r="AH75" s="1" t="s">
        <v>73</v>
      </c>
      <c r="AI75" s="17">
        <v>5</v>
      </c>
      <c r="AJ75" s="1"/>
    </row>
    <row r="76" spans="1:36" x14ac:dyDescent="0.2">
      <c r="A76" s="1" t="s">
        <v>352</v>
      </c>
      <c r="B76" s="1" t="s">
        <v>357</v>
      </c>
      <c r="C76" s="1" t="s">
        <v>799</v>
      </c>
      <c r="D76" s="1" t="s">
        <v>996</v>
      </c>
      <c r="E76" s="3">
        <v>49.033333333333331</v>
      </c>
      <c r="F76" s="3">
        <v>5.4222222222222225</v>
      </c>
      <c r="G76" s="3">
        <v>0</v>
      </c>
      <c r="H76" s="3">
        <v>0</v>
      </c>
      <c r="I76" s="3">
        <v>2.4444444444444446</v>
      </c>
      <c r="J76" s="3">
        <v>0</v>
      </c>
      <c r="K76" s="3">
        <v>0</v>
      </c>
      <c r="L76" s="3">
        <v>0</v>
      </c>
      <c r="M76" s="3">
        <v>0</v>
      </c>
      <c r="N76" s="3">
        <v>0</v>
      </c>
      <c r="O76" s="3">
        <f>SUM(Table2[[#This Row],[Qualified Social Work Staff Hours]:[Other Social Work Staff Hours]])/Table2[[#This Row],[MDS Census]]</f>
        <v>0</v>
      </c>
      <c r="P76" s="3">
        <v>0</v>
      </c>
      <c r="Q76" s="3">
        <v>0</v>
      </c>
      <c r="R76" s="3">
        <f>SUM(Table2[[#This Row],[Qualified Activities Professional Hours]:[Other Activities Professional Hours]])/Table2[[#This Row],[MDS Census]]</f>
        <v>0</v>
      </c>
      <c r="S76" s="3">
        <v>0.85833333333333328</v>
      </c>
      <c r="T76" s="3">
        <v>3.1833333333333331</v>
      </c>
      <c r="U76" s="3">
        <v>0</v>
      </c>
      <c r="V76" s="3">
        <f>SUM(Table2[[#This Row],[Occupational Therapist Hours]:[OT Aide Hours]])/Table2[[#This Row],[MDS Census]]</f>
        <v>8.2426920462270556E-2</v>
      </c>
      <c r="W76" s="3">
        <v>0.6694444444444444</v>
      </c>
      <c r="X76" s="3">
        <v>0</v>
      </c>
      <c r="Y76" s="3">
        <v>0</v>
      </c>
      <c r="Z76" s="3">
        <f>SUM(Table2[[#This Row],[Physical Therapist (PT) Hours]:[PT Aide Hours]])/Table2[[#This Row],[MDS Census]]</f>
        <v>1.365284387038296E-2</v>
      </c>
      <c r="AA76" s="3">
        <v>0</v>
      </c>
      <c r="AB76" s="3">
        <v>0</v>
      </c>
      <c r="AC76" s="3">
        <v>0</v>
      </c>
      <c r="AD76" s="3">
        <v>0</v>
      </c>
      <c r="AE76" s="3">
        <v>0</v>
      </c>
      <c r="AF76" s="3">
        <v>0</v>
      </c>
      <c r="AG76" s="3">
        <v>0</v>
      </c>
      <c r="AH76" s="1" t="s">
        <v>74</v>
      </c>
      <c r="AI76" s="17">
        <v>5</v>
      </c>
      <c r="AJ76" s="1"/>
    </row>
    <row r="77" spans="1:36" x14ac:dyDescent="0.2">
      <c r="A77" s="1" t="s">
        <v>352</v>
      </c>
      <c r="B77" s="1" t="s">
        <v>431</v>
      </c>
      <c r="C77" s="1" t="s">
        <v>744</v>
      </c>
      <c r="D77" s="1" t="s">
        <v>975</v>
      </c>
      <c r="E77" s="3">
        <v>80.222222222222229</v>
      </c>
      <c r="F77" s="3">
        <v>5.333333333333333</v>
      </c>
      <c r="G77" s="3">
        <v>1.0833333333333333</v>
      </c>
      <c r="H77" s="3">
        <v>0.45277777777777778</v>
      </c>
      <c r="I77" s="3">
        <v>4.5333333333333332</v>
      </c>
      <c r="J77" s="3">
        <v>0</v>
      </c>
      <c r="K77" s="3">
        <v>0</v>
      </c>
      <c r="L77" s="3">
        <v>7.9978888888888893</v>
      </c>
      <c r="M77" s="3">
        <v>10.172222222222222</v>
      </c>
      <c r="N77" s="3">
        <v>0</v>
      </c>
      <c r="O77" s="3">
        <f>SUM(Table2[[#This Row],[Qualified Social Work Staff Hours]:[Other Social Work Staff Hours]])/Table2[[#This Row],[MDS Census]]</f>
        <v>0.12680055401662049</v>
      </c>
      <c r="P77" s="3">
        <v>10.777777777777779</v>
      </c>
      <c r="Q77" s="3">
        <v>0</v>
      </c>
      <c r="R77" s="3">
        <f>SUM(Table2[[#This Row],[Qualified Activities Professional Hours]:[Other Activities Professional Hours]])/Table2[[#This Row],[MDS Census]]</f>
        <v>0.13434903047091412</v>
      </c>
      <c r="S77" s="3">
        <v>5.3493333333333331</v>
      </c>
      <c r="T77" s="3">
        <v>0</v>
      </c>
      <c r="U77" s="3">
        <v>0</v>
      </c>
      <c r="V77" s="3">
        <f>SUM(Table2[[#This Row],[Occupational Therapist Hours]:[OT Aide Hours]])/Table2[[#This Row],[MDS Census]]</f>
        <v>6.6681440443213294E-2</v>
      </c>
      <c r="W77" s="3">
        <v>1.1764444444444442</v>
      </c>
      <c r="X77" s="3">
        <v>4.4736666666666665</v>
      </c>
      <c r="Y77" s="3">
        <v>0</v>
      </c>
      <c r="Z77" s="3">
        <f>SUM(Table2[[#This Row],[Physical Therapist (PT) Hours]:[PT Aide Hours]])/Table2[[#This Row],[MDS Census]]</f>
        <v>7.0430747922437656E-2</v>
      </c>
      <c r="AA77" s="3">
        <v>1.0111111111111111</v>
      </c>
      <c r="AB77" s="3">
        <v>0</v>
      </c>
      <c r="AC77" s="3">
        <v>0</v>
      </c>
      <c r="AD77" s="3">
        <v>0</v>
      </c>
      <c r="AE77" s="3">
        <v>0</v>
      </c>
      <c r="AF77" s="3">
        <v>5.1361111111111111</v>
      </c>
      <c r="AG77" s="3">
        <v>0</v>
      </c>
      <c r="AH77" s="1" t="s">
        <v>75</v>
      </c>
      <c r="AI77" s="17">
        <v>5</v>
      </c>
      <c r="AJ77" s="1"/>
    </row>
    <row r="78" spans="1:36" x14ac:dyDescent="0.2">
      <c r="A78" s="1" t="s">
        <v>352</v>
      </c>
      <c r="B78" s="1" t="s">
        <v>432</v>
      </c>
      <c r="C78" s="1" t="s">
        <v>800</v>
      </c>
      <c r="D78" s="1" t="s">
        <v>971</v>
      </c>
      <c r="E78" s="3">
        <v>83.8</v>
      </c>
      <c r="F78" s="3">
        <v>5.333333333333333</v>
      </c>
      <c r="G78" s="3">
        <v>0.26666666666666666</v>
      </c>
      <c r="H78" s="3">
        <v>0.58888888888888891</v>
      </c>
      <c r="I78" s="3">
        <v>3.4750000000000001</v>
      </c>
      <c r="J78" s="3">
        <v>0</v>
      </c>
      <c r="K78" s="3">
        <v>0</v>
      </c>
      <c r="L78" s="3">
        <v>4.4352222222222215</v>
      </c>
      <c r="M78" s="3">
        <v>5.333333333333333</v>
      </c>
      <c r="N78" s="3">
        <v>4.8611111111111107</v>
      </c>
      <c r="O78" s="3">
        <f>SUM(Table2[[#This Row],[Qualified Social Work Staff Hours]:[Other Social Work Staff Hours]])/Table2[[#This Row],[MDS Census]]</f>
        <v>0.12165208167594802</v>
      </c>
      <c r="P78" s="3">
        <v>4.8777777777777782</v>
      </c>
      <c r="Q78" s="3">
        <v>22.6</v>
      </c>
      <c r="R78" s="3">
        <f>SUM(Table2[[#This Row],[Qualified Activities Professional Hours]:[Other Activities Professional Hours]])/Table2[[#This Row],[MDS Census]]</f>
        <v>0.32789710952002127</v>
      </c>
      <c r="S78" s="3">
        <v>7.0825555555555564</v>
      </c>
      <c r="T78" s="3">
        <v>8.5413333333333341</v>
      </c>
      <c r="U78" s="3">
        <v>0</v>
      </c>
      <c r="V78" s="3">
        <f>SUM(Table2[[#This Row],[Occupational Therapist Hours]:[OT Aide Hours]])/Table2[[#This Row],[MDS Census]]</f>
        <v>0.18644258817289847</v>
      </c>
      <c r="W78" s="3">
        <v>7.2937777777777821</v>
      </c>
      <c r="X78" s="3">
        <v>8.1913333333333327</v>
      </c>
      <c r="Y78" s="3">
        <v>0</v>
      </c>
      <c r="Z78" s="3">
        <f>SUM(Table2[[#This Row],[Physical Therapist (PT) Hours]:[PT Aide Hours]])/Table2[[#This Row],[MDS Census]]</f>
        <v>0.18478652877220902</v>
      </c>
      <c r="AA78" s="3">
        <v>0</v>
      </c>
      <c r="AB78" s="3">
        <v>0</v>
      </c>
      <c r="AC78" s="3">
        <v>0</v>
      </c>
      <c r="AD78" s="3">
        <v>0</v>
      </c>
      <c r="AE78" s="3">
        <v>0</v>
      </c>
      <c r="AF78" s="3">
        <v>0</v>
      </c>
      <c r="AG78" s="3">
        <v>0</v>
      </c>
      <c r="AH78" s="1" t="s">
        <v>76</v>
      </c>
      <c r="AI78" s="17">
        <v>5</v>
      </c>
      <c r="AJ78" s="1"/>
    </row>
    <row r="79" spans="1:36" x14ac:dyDescent="0.2">
      <c r="A79" s="1" t="s">
        <v>352</v>
      </c>
      <c r="B79" s="1" t="s">
        <v>433</v>
      </c>
      <c r="C79" s="1" t="s">
        <v>801</v>
      </c>
      <c r="D79" s="1" t="s">
        <v>950</v>
      </c>
      <c r="E79" s="3">
        <v>129.27777777777777</v>
      </c>
      <c r="F79" s="3">
        <v>5.3055555555555554</v>
      </c>
      <c r="G79" s="3">
        <v>0.05</v>
      </c>
      <c r="H79" s="3">
        <v>1.0916666666666666</v>
      </c>
      <c r="I79" s="3">
        <v>0.88888888888888884</v>
      </c>
      <c r="J79" s="3">
        <v>0</v>
      </c>
      <c r="K79" s="3">
        <v>0</v>
      </c>
      <c r="L79" s="3">
        <v>1.8018888888888893</v>
      </c>
      <c r="M79" s="3">
        <v>20.091666666666665</v>
      </c>
      <c r="N79" s="3">
        <v>0</v>
      </c>
      <c r="O79" s="3">
        <f>SUM(Table2[[#This Row],[Qualified Social Work Staff Hours]:[Other Social Work Staff Hours]])/Table2[[#This Row],[MDS Census]]</f>
        <v>0.15541469703480876</v>
      </c>
      <c r="P79" s="3">
        <v>6.6560000000000024</v>
      </c>
      <c r="Q79" s="3">
        <v>16.240111111111112</v>
      </c>
      <c r="R79" s="3">
        <f>SUM(Table2[[#This Row],[Qualified Activities Professional Hours]:[Other Activities Professional Hours]])/Table2[[#This Row],[MDS Census]]</f>
        <v>0.17710786420283631</v>
      </c>
      <c r="S79" s="3">
        <v>4.4484444444444442</v>
      </c>
      <c r="T79" s="3">
        <v>5.0421111111111108</v>
      </c>
      <c r="U79" s="3">
        <v>0</v>
      </c>
      <c r="V79" s="3">
        <f>SUM(Table2[[#This Row],[Occupational Therapist Hours]:[OT Aide Hours]])/Table2[[#This Row],[MDS Census]]</f>
        <v>7.3412118607649346E-2</v>
      </c>
      <c r="W79" s="3">
        <v>1.966777777777778</v>
      </c>
      <c r="X79" s="3">
        <v>7.2017777777777789</v>
      </c>
      <c r="Y79" s="3">
        <v>0</v>
      </c>
      <c r="Z79" s="3">
        <f>SUM(Table2[[#This Row],[Physical Therapist (PT) Hours]:[PT Aide Hours]])/Table2[[#This Row],[MDS Census]]</f>
        <v>7.0921357971637317E-2</v>
      </c>
      <c r="AA79" s="3">
        <v>0.36577777777777781</v>
      </c>
      <c r="AB79" s="3">
        <v>0</v>
      </c>
      <c r="AC79" s="3">
        <v>0</v>
      </c>
      <c r="AD79" s="3">
        <v>0</v>
      </c>
      <c r="AE79" s="3">
        <v>0</v>
      </c>
      <c r="AF79" s="3">
        <v>0</v>
      </c>
      <c r="AG79" s="3">
        <v>0</v>
      </c>
      <c r="AH79" s="1" t="s">
        <v>77</v>
      </c>
      <c r="AI79" s="17">
        <v>5</v>
      </c>
      <c r="AJ79" s="1"/>
    </row>
    <row r="80" spans="1:36" x14ac:dyDescent="0.2">
      <c r="A80" s="1" t="s">
        <v>352</v>
      </c>
      <c r="B80" s="1" t="s">
        <v>434</v>
      </c>
      <c r="C80" s="1" t="s">
        <v>733</v>
      </c>
      <c r="D80" s="1" t="s">
        <v>976</v>
      </c>
      <c r="E80" s="3">
        <v>33.977777777777774</v>
      </c>
      <c r="F80" s="3">
        <v>5.6</v>
      </c>
      <c r="G80" s="3">
        <v>0.20555555555555555</v>
      </c>
      <c r="H80" s="3">
        <v>0.21666666666666667</v>
      </c>
      <c r="I80" s="3">
        <v>0.45555555555555555</v>
      </c>
      <c r="J80" s="3">
        <v>0</v>
      </c>
      <c r="K80" s="3">
        <v>0</v>
      </c>
      <c r="L80" s="3">
        <v>0.25544444444444447</v>
      </c>
      <c r="M80" s="3">
        <v>5.6</v>
      </c>
      <c r="N80" s="3">
        <v>0</v>
      </c>
      <c r="O80" s="3">
        <f>SUM(Table2[[#This Row],[Qualified Social Work Staff Hours]:[Other Social Work Staff Hours]])/Table2[[#This Row],[MDS Census]]</f>
        <v>0.16481360366252454</v>
      </c>
      <c r="P80" s="3">
        <v>4.9994444444444435</v>
      </c>
      <c r="Q80" s="3">
        <v>0</v>
      </c>
      <c r="R80" s="3">
        <f>SUM(Table2[[#This Row],[Qualified Activities Professional Hours]:[Other Activities Professional Hours]])/Table2[[#This Row],[MDS Census]]</f>
        <v>0.14713865271419227</v>
      </c>
      <c r="S80" s="3">
        <v>3.729222222222222</v>
      </c>
      <c r="T80" s="3">
        <v>0.68611111111111112</v>
      </c>
      <c r="U80" s="3">
        <v>0</v>
      </c>
      <c r="V80" s="3">
        <f>SUM(Table2[[#This Row],[Occupational Therapist Hours]:[OT Aide Hours]])/Table2[[#This Row],[MDS Census]]</f>
        <v>0.12994767822105951</v>
      </c>
      <c r="W80" s="3">
        <v>0.800111111111111</v>
      </c>
      <c r="X80" s="3">
        <v>4.4055555555555541</v>
      </c>
      <c r="Y80" s="3">
        <v>0</v>
      </c>
      <c r="Z80" s="3">
        <f>SUM(Table2[[#This Row],[Physical Therapist (PT) Hours]:[PT Aide Hours]])/Table2[[#This Row],[MDS Census]]</f>
        <v>0.15320797907128839</v>
      </c>
      <c r="AA80" s="3">
        <v>0</v>
      </c>
      <c r="AB80" s="3">
        <v>0</v>
      </c>
      <c r="AC80" s="3">
        <v>0</v>
      </c>
      <c r="AD80" s="3">
        <v>0</v>
      </c>
      <c r="AE80" s="3">
        <v>0</v>
      </c>
      <c r="AF80" s="3">
        <v>0</v>
      </c>
      <c r="AG80" s="3">
        <v>0</v>
      </c>
      <c r="AH80" s="1" t="s">
        <v>78</v>
      </c>
      <c r="AI80" s="17">
        <v>5</v>
      </c>
      <c r="AJ80" s="1"/>
    </row>
    <row r="81" spans="1:36" x14ac:dyDescent="0.2">
      <c r="A81" s="1" t="s">
        <v>352</v>
      </c>
      <c r="B81" s="1" t="s">
        <v>435</v>
      </c>
      <c r="C81" s="1" t="s">
        <v>744</v>
      </c>
      <c r="D81" s="1" t="s">
        <v>975</v>
      </c>
      <c r="E81" s="3">
        <v>163.05555555555554</v>
      </c>
      <c r="F81" s="3">
        <v>0</v>
      </c>
      <c r="G81" s="3">
        <v>0</v>
      </c>
      <c r="H81" s="3">
        <v>0</v>
      </c>
      <c r="I81" s="3">
        <v>0</v>
      </c>
      <c r="J81" s="3">
        <v>0</v>
      </c>
      <c r="K81" s="3">
        <v>0</v>
      </c>
      <c r="L81" s="3">
        <v>8.0182222222222226</v>
      </c>
      <c r="M81" s="3">
        <v>0</v>
      </c>
      <c r="N81" s="3">
        <v>0</v>
      </c>
      <c r="O81" s="3">
        <f>SUM(Table2[[#This Row],[Qualified Social Work Staff Hours]:[Other Social Work Staff Hours]])/Table2[[#This Row],[MDS Census]]</f>
        <v>0</v>
      </c>
      <c r="P81" s="3">
        <v>0</v>
      </c>
      <c r="Q81" s="3">
        <v>20.606444444444445</v>
      </c>
      <c r="R81" s="3">
        <f>SUM(Table2[[#This Row],[Qualified Activities Professional Hours]:[Other Activities Professional Hours]])/Table2[[#This Row],[MDS Census]]</f>
        <v>0.12637683134582625</v>
      </c>
      <c r="S81" s="3">
        <v>8.8802222222222245</v>
      </c>
      <c r="T81" s="3">
        <v>10.920777777777781</v>
      </c>
      <c r="U81" s="3">
        <v>0</v>
      </c>
      <c r="V81" s="3">
        <f>SUM(Table2[[#This Row],[Occupational Therapist Hours]:[OT Aide Hours]])/Table2[[#This Row],[MDS Census]]</f>
        <v>0.12143713798977858</v>
      </c>
      <c r="W81" s="3">
        <v>11.880111111111109</v>
      </c>
      <c r="X81" s="3">
        <v>19.598333333333336</v>
      </c>
      <c r="Y81" s="3">
        <v>0</v>
      </c>
      <c r="Z81" s="3">
        <f>SUM(Table2[[#This Row],[Physical Therapist (PT) Hours]:[PT Aide Hours]])/Table2[[#This Row],[MDS Census]]</f>
        <v>0.19305349233390121</v>
      </c>
      <c r="AA81" s="3">
        <v>0</v>
      </c>
      <c r="AB81" s="3">
        <v>0</v>
      </c>
      <c r="AC81" s="3">
        <v>0</v>
      </c>
      <c r="AD81" s="3">
        <v>0</v>
      </c>
      <c r="AE81" s="3">
        <v>0</v>
      </c>
      <c r="AF81" s="3">
        <v>0</v>
      </c>
      <c r="AG81" s="3">
        <v>0</v>
      </c>
      <c r="AH81" s="1" t="s">
        <v>79</v>
      </c>
      <c r="AI81" s="17">
        <v>5</v>
      </c>
      <c r="AJ81" s="1"/>
    </row>
    <row r="82" spans="1:36" x14ac:dyDescent="0.2">
      <c r="A82" s="1" t="s">
        <v>352</v>
      </c>
      <c r="B82" s="1" t="s">
        <v>436</v>
      </c>
      <c r="C82" s="1" t="s">
        <v>730</v>
      </c>
      <c r="D82" s="1" t="s">
        <v>975</v>
      </c>
      <c r="E82" s="3">
        <v>120.34444444444445</v>
      </c>
      <c r="F82" s="3">
        <v>5.5111111111111111</v>
      </c>
      <c r="G82" s="3">
        <v>0.16666666666666666</v>
      </c>
      <c r="H82" s="3">
        <v>2.2222222222222223</v>
      </c>
      <c r="I82" s="3">
        <v>5.2888888888888888</v>
      </c>
      <c r="J82" s="3">
        <v>0</v>
      </c>
      <c r="K82" s="3">
        <v>0</v>
      </c>
      <c r="L82" s="3">
        <v>3.0527777777777776</v>
      </c>
      <c r="M82" s="3">
        <v>5.4222222222222225</v>
      </c>
      <c r="N82" s="3">
        <v>1.413888888888889</v>
      </c>
      <c r="O82" s="3">
        <f>SUM(Table2[[#This Row],[Qualified Social Work Staff Hours]:[Other Social Work Staff Hours]])/Table2[[#This Row],[MDS Census]]</f>
        <v>5.6804542516849785E-2</v>
      </c>
      <c r="P82" s="3">
        <v>3.3722222222222222</v>
      </c>
      <c r="Q82" s="3">
        <v>7.333333333333333</v>
      </c>
      <c r="R82" s="3">
        <f>SUM(Table2[[#This Row],[Qualified Activities Professional Hours]:[Other Activities Professional Hours]])/Table2[[#This Row],[MDS Census]]</f>
        <v>8.8957621641584342E-2</v>
      </c>
      <c r="S82" s="3">
        <v>9.1805555555555554</v>
      </c>
      <c r="T82" s="3">
        <v>14.563888888888888</v>
      </c>
      <c r="U82" s="3">
        <v>0</v>
      </c>
      <c r="V82" s="3">
        <f>SUM(Table2[[#This Row],[Occupational Therapist Hours]:[OT Aide Hours]])/Table2[[#This Row],[MDS Census]]</f>
        <v>0.19730403471516941</v>
      </c>
      <c r="W82" s="3">
        <v>18.730555555555554</v>
      </c>
      <c r="X82" s="3">
        <v>13.244444444444444</v>
      </c>
      <c r="Y82" s="3">
        <v>0</v>
      </c>
      <c r="Z82" s="3">
        <f>SUM(Table2[[#This Row],[Physical Therapist (PT) Hours]:[PT Aide Hours]])/Table2[[#This Row],[MDS Census]]</f>
        <v>0.26569568830209583</v>
      </c>
      <c r="AA82" s="3">
        <v>0</v>
      </c>
      <c r="AB82" s="3">
        <v>11.255555555555556</v>
      </c>
      <c r="AC82" s="3">
        <v>0</v>
      </c>
      <c r="AD82" s="3">
        <v>0</v>
      </c>
      <c r="AE82" s="3">
        <v>0</v>
      </c>
      <c r="AF82" s="3">
        <v>0</v>
      </c>
      <c r="AG82" s="3">
        <v>0</v>
      </c>
      <c r="AH82" s="1" t="s">
        <v>80</v>
      </c>
      <c r="AI82" s="17">
        <v>5</v>
      </c>
      <c r="AJ82" s="1"/>
    </row>
    <row r="83" spans="1:36" x14ac:dyDescent="0.2">
      <c r="A83" s="1" t="s">
        <v>352</v>
      </c>
      <c r="B83" s="1" t="s">
        <v>437</v>
      </c>
      <c r="C83" s="1" t="s">
        <v>727</v>
      </c>
      <c r="D83" s="1" t="s">
        <v>997</v>
      </c>
      <c r="E83" s="3">
        <v>29.377777777777776</v>
      </c>
      <c r="F83" s="3">
        <v>5.6</v>
      </c>
      <c r="G83" s="3">
        <v>0</v>
      </c>
      <c r="H83" s="3">
        <v>0</v>
      </c>
      <c r="I83" s="3">
        <v>0</v>
      </c>
      <c r="J83" s="3">
        <v>0</v>
      </c>
      <c r="K83" s="3">
        <v>0</v>
      </c>
      <c r="L83" s="3">
        <v>0</v>
      </c>
      <c r="M83" s="3">
        <v>0</v>
      </c>
      <c r="N83" s="3">
        <v>5.0666666666666664</v>
      </c>
      <c r="O83" s="3">
        <f>SUM(Table2[[#This Row],[Qualified Social Work Staff Hours]:[Other Social Work Staff Hours]])/Table2[[#This Row],[MDS Census]]</f>
        <v>0.17246596066565809</v>
      </c>
      <c r="P83" s="3">
        <v>0</v>
      </c>
      <c r="Q83" s="3">
        <v>1.4305555555555556</v>
      </c>
      <c r="R83" s="3">
        <f>SUM(Table2[[#This Row],[Qualified Activities Professional Hours]:[Other Activities Professional Hours]])/Table2[[#This Row],[MDS Census]]</f>
        <v>4.8695158850226933E-2</v>
      </c>
      <c r="S83" s="3">
        <v>0</v>
      </c>
      <c r="T83" s="3">
        <v>4.3555555555555552</v>
      </c>
      <c r="U83" s="3">
        <v>0</v>
      </c>
      <c r="V83" s="3">
        <f>SUM(Table2[[#This Row],[Occupational Therapist Hours]:[OT Aide Hours]])/Table2[[#This Row],[MDS Census]]</f>
        <v>0.14826021180030258</v>
      </c>
      <c r="W83" s="3">
        <v>1.2472222222222222</v>
      </c>
      <c r="X83" s="3">
        <v>4.1638888888888888</v>
      </c>
      <c r="Y83" s="3">
        <v>0</v>
      </c>
      <c r="Z83" s="3">
        <f>SUM(Table2[[#This Row],[Physical Therapist (PT) Hours]:[PT Aide Hours]])/Table2[[#This Row],[MDS Census]]</f>
        <v>0.1841906202723147</v>
      </c>
      <c r="AA83" s="3">
        <v>0</v>
      </c>
      <c r="AB83" s="3">
        <v>4.2166666666666668</v>
      </c>
      <c r="AC83" s="3">
        <v>0</v>
      </c>
      <c r="AD83" s="3">
        <v>0</v>
      </c>
      <c r="AE83" s="3">
        <v>0</v>
      </c>
      <c r="AF83" s="3">
        <v>0</v>
      </c>
      <c r="AG83" s="3">
        <v>0</v>
      </c>
      <c r="AH83" s="1" t="s">
        <v>81</v>
      </c>
      <c r="AI83" s="17">
        <v>5</v>
      </c>
      <c r="AJ83" s="1"/>
    </row>
    <row r="84" spans="1:36" x14ac:dyDescent="0.2">
      <c r="A84" s="1" t="s">
        <v>352</v>
      </c>
      <c r="B84" s="1" t="s">
        <v>438</v>
      </c>
      <c r="C84" s="1" t="s">
        <v>744</v>
      </c>
      <c r="D84" s="1" t="s">
        <v>975</v>
      </c>
      <c r="E84" s="3">
        <v>65.033333333333331</v>
      </c>
      <c r="F84" s="3">
        <v>5.6888888888888891</v>
      </c>
      <c r="G84" s="3">
        <v>0.13333333333333333</v>
      </c>
      <c r="H84" s="3">
        <v>0.26666666666666666</v>
      </c>
      <c r="I84" s="3">
        <v>1.8</v>
      </c>
      <c r="J84" s="3">
        <v>0</v>
      </c>
      <c r="K84" s="3">
        <v>0</v>
      </c>
      <c r="L84" s="3">
        <v>5.2661111111111119</v>
      </c>
      <c r="M84" s="3">
        <v>0</v>
      </c>
      <c r="N84" s="3">
        <v>0</v>
      </c>
      <c r="O84" s="3">
        <f>SUM(Table2[[#This Row],[Qualified Social Work Staff Hours]:[Other Social Work Staff Hours]])/Table2[[#This Row],[MDS Census]]</f>
        <v>0</v>
      </c>
      <c r="P84" s="3">
        <v>5.6888888888888891</v>
      </c>
      <c r="Q84" s="3">
        <v>10.888888888888889</v>
      </c>
      <c r="R84" s="3">
        <f>SUM(Table2[[#This Row],[Qualified Activities Professional Hours]:[Other Activities Professional Hours]])/Table2[[#This Row],[MDS Census]]</f>
        <v>0.2549120109345635</v>
      </c>
      <c r="S84" s="3">
        <v>17.471666666666664</v>
      </c>
      <c r="T84" s="3">
        <v>9.7416666666666671</v>
      </c>
      <c r="U84" s="3">
        <v>0</v>
      </c>
      <c r="V84" s="3">
        <f>SUM(Table2[[#This Row],[Occupational Therapist Hours]:[OT Aide Hours]])/Table2[[#This Row],[MDS Census]]</f>
        <v>0.41845207585853406</v>
      </c>
      <c r="W84" s="3">
        <v>5.3210000000000006</v>
      </c>
      <c r="X84" s="3">
        <v>10.391222222222224</v>
      </c>
      <c r="Y84" s="3">
        <v>0</v>
      </c>
      <c r="Z84" s="3">
        <f>SUM(Table2[[#This Row],[Physical Therapist (PT) Hours]:[PT Aide Hours]])/Table2[[#This Row],[MDS Census]]</f>
        <v>0.24160259695882455</v>
      </c>
      <c r="AA84" s="3">
        <v>0</v>
      </c>
      <c r="AB84" s="3">
        <v>0</v>
      </c>
      <c r="AC84" s="3">
        <v>0</v>
      </c>
      <c r="AD84" s="3">
        <v>0</v>
      </c>
      <c r="AE84" s="3">
        <v>0</v>
      </c>
      <c r="AF84" s="3">
        <v>0</v>
      </c>
      <c r="AG84" s="3">
        <v>0</v>
      </c>
      <c r="AH84" s="1" t="s">
        <v>82</v>
      </c>
      <c r="AI84" s="17">
        <v>5</v>
      </c>
      <c r="AJ84" s="1"/>
    </row>
    <row r="85" spans="1:36" x14ac:dyDescent="0.2">
      <c r="A85" s="1" t="s">
        <v>352</v>
      </c>
      <c r="B85" s="1" t="s">
        <v>439</v>
      </c>
      <c r="C85" s="1" t="s">
        <v>802</v>
      </c>
      <c r="D85" s="1" t="s">
        <v>973</v>
      </c>
      <c r="E85" s="3">
        <v>61.37777777777778</v>
      </c>
      <c r="F85" s="3">
        <v>5.6</v>
      </c>
      <c r="G85" s="3">
        <v>0.22222222222222221</v>
      </c>
      <c r="H85" s="3">
        <v>0.36833333333333323</v>
      </c>
      <c r="I85" s="3">
        <v>4.0888888888888886</v>
      </c>
      <c r="J85" s="3">
        <v>0</v>
      </c>
      <c r="K85" s="3">
        <v>0</v>
      </c>
      <c r="L85" s="3">
        <v>3.0333333333333332</v>
      </c>
      <c r="M85" s="3">
        <v>15.106666666666666</v>
      </c>
      <c r="N85" s="3">
        <v>0</v>
      </c>
      <c r="O85" s="3">
        <f>SUM(Table2[[#This Row],[Qualified Social Work Staff Hours]:[Other Social Work Staff Hours]])/Table2[[#This Row],[MDS Census]]</f>
        <v>0.2461259956553222</v>
      </c>
      <c r="P85" s="3">
        <v>11.208333333333334</v>
      </c>
      <c r="Q85" s="3">
        <v>5.5488888888888885</v>
      </c>
      <c r="R85" s="3">
        <f>SUM(Table2[[#This Row],[Qualified Activities Professional Hours]:[Other Activities Professional Hours]])/Table2[[#This Row],[MDS Census]]</f>
        <v>0.27301774076755969</v>
      </c>
      <c r="S85" s="3">
        <v>4.9663333333333339</v>
      </c>
      <c r="T85" s="3">
        <v>5.306222222222222</v>
      </c>
      <c r="U85" s="3">
        <v>0</v>
      </c>
      <c r="V85" s="3">
        <f>SUM(Table2[[#This Row],[Occupational Therapist Hours]:[OT Aide Hours]])/Table2[[#This Row],[MDS Census]]</f>
        <v>0.16736603910209993</v>
      </c>
      <c r="W85" s="3">
        <v>6.3250000000000002</v>
      </c>
      <c r="X85" s="3">
        <v>9.9388888888888882</v>
      </c>
      <c r="Y85" s="3">
        <v>0</v>
      </c>
      <c r="Z85" s="3">
        <f>SUM(Table2[[#This Row],[Physical Therapist (PT) Hours]:[PT Aide Hours]])/Table2[[#This Row],[MDS Census]]</f>
        <v>0.2649800868935554</v>
      </c>
      <c r="AA85" s="3">
        <v>0</v>
      </c>
      <c r="AB85" s="3">
        <v>0</v>
      </c>
      <c r="AC85" s="3">
        <v>0</v>
      </c>
      <c r="AD85" s="3">
        <v>0</v>
      </c>
      <c r="AE85" s="3">
        <v>0</v>
      </c>
      <c r="AF85" s="3">
        <v>0</v>
      </c>
      <c r="AG85" s="3">
        <v>0</v>
      </c>
      <c r="AH85" s="1" t="s">
        <v>83</v>
      </c>
      <c r="AI85" s="17">
        <v>5</v>
      </c>
      <c r="AJ85" s="1"/>
    </row>
    <row r="86" spans="1:36" x14ac:dyDescent="0.2">
      <c r="A86" s="1" t="s">
        <v>352</v>
      </c>
      <c r="B86" s="1" t="s">
        <v>440</v>
      </c>
      <c r="C86" s="1" t="s">
        <v>803</v>
      </c>
      <c r="D86" s="1" t="s">
        <v>966</v>
      </c>
      <c r="E86" s="3">
        <v>28.31111111111111</v>
      </c>
      <c r="F86" s="3">
        <v>5.6</v>
      </c>
      <c r="G86" s="3">
        <v>1.6666666666666666E-2</v>
      </c>
      <c r="H86" s="3">
        <v>0.16666666666666666</v>
      </c>
      <c r="I86" s="3">
        <v>0.61677777777777787</v>
      </c>
      <c r="J86" s="3">
        <v>0</v>
      </c>
      <c r="K86" s="3">
        <v>0</v>
      </c>
      <c r="L86" s="3">
        <v>0.71166666666666678</v>
      </c>
      <c r="M86" s="3">
        <v>0</v>
      </c>
      <c r="N86" s="3">
        <v>0</v>
      </c>
      <c r="O86" s="3">
        <f>SUM(Table2[[#This Row],[Qualified Social Work Staff Hours]:[Other Social Work Staff Hours]])/Table2[[#This Row],[MDS Census]]</f>
        <v>0</v>
      </c>
      <c r="P86" s="3">
        <v>2.9938888888888879</v>
      </c>
      <c r="Q86" s="3">
        <v>3.4016666666666668</v>
      </c>
      <c r="R86" s="3">
        <f>SUM(Table2[[#This Row],[Qualified Activities Professional Hours]:[Other Activities Professional Hours]])/Table2[[#This Row],[MDS Census]]</f>
        <v>0.2259026687598116</v>
      </c>
      <c r="S86" s="3">
        <v>1.0166666666666666</v>
      </c>
      <c r="T86" s="3">
        <v>2.0225555555555559</v>
      </c>
      <c r="U86" s="3">
        <v>0</v>
      </c>
      <c r="V86" s="3">
        <f>SUM(Table2[[#This Row],[Occupational Therapist Hours]:[OT Aide Hours]])/Table2[[#This Row],[MDS Census]]</f>
        <v>0.10735086342229201</v>
      </c>
      <c r="W86" s="3">
        <v>1.4473333333333331</v>
      </c>
      <c r="X86" s="3">
        <v>2.387</v>
      </c>
      <c r="Y86" s="3">
        <v>0</v>
      </c>
      <c r="Z86" s="3">
        <f>SUM(Table2[[#This Row],[Physical Therapist (PT) Hours]:[PT Aide Hours]])/Table2[[#This Row],[MDS Census]]</f>
        <v>0.13543563579277865</v>
      </c>
      <c r="AA86" s="3">
        <v>0</v>
      </c>
      <c r="AB86" s="3">
        <v>0</v>
      </c>
      <c r="AC86" s="3">
        <v>0</v>
      </c>
      <c r="AD86" s="3">
        <v>0</v>
      </c>
      <c r="AE86" s="3">
        <v>0</v>
      </c>
      <c r="AF86" s="3">
        <v>0</v>
      </c>
      <c r="AG86" s="3">
        <v>0</v>
      </c>
      <c r="AH86" s="1" t="s">
        <v>84</v>
      </c>
      <c r="AI86" s="17">
        <v>5</v>
      </c>
      <c r="AJ86" s="1"/>
    </row>
    <row r="87" spans="1:36" x14ac:dyDescent="0.2">
      <c r="A87" s="1" t="s">
        <v>352</v>
      </c>
      <c r="B87" s="1" t="s">
        <v>441</v>
      </c>
      <c r="C87" s="1" t="s">
        <v>804</v>
      </c>
      <c r="D87" s="1" t="s">
        <v>975</v>
      </c>
      <c r="E87" s="3">
        <v>85.788888888888891</v>
      </c>
      <c r="F87" s="3">
        <v>5.6</v>
      </c>
      <c r="G87" s="3">
        <v>0.3888888888888889</v>
      </c>
      <c r="H87" s="3">
        <v>0.40066666666666667</v>
      </c>
      <c r="I87" s="3">
        <v>7.2608888888888892</v>
      </c>
      <c r="J87" s="3">
        <v>0</v>
      </c>
      <c r="K87" s="3">
        <v>0</v>
      </c>
      <c r="L87" s="3">
        <v>3.5414444444444442</v>
      </c>
      <c r="M87" s="3">
        <v>10.143222222222221</v>
      </c>
      <c r="N87" s="3">
        <v>0</v>
      </c>
      <c r="O87" s="3">
        <f>SUM(Table2[[#This Row],[Qualified Social Work Staff Hours]:[Other Social Work Staff Hours]])/Table2[[#This Row],[MDS Census]]</f>
        <v>0.11823468462634372</v>
      </c>
      <c r="P87" s="3">
        <v>0</v>
      </c>
      <c r="Q87" s="3">
        <v>8.360777777777777</v>
      </c>
      <c r="R87" s="3">
        <f>SUM(Table2[[#This Row],[Qualified Activities Professional Hours]:[Other Activities Professional Hours]])/Table2[[#This Row],[MDS Census]]</f>
        <v>9.7457583214609497E-2</v>
      </c>
      <c r="S87" s="3">
        <v>8.4513333333333325</v>
      </c>
      <c r="T87" s="3">
        <v>6.3142222222222228</v>
      </c>
      <c r="U87" s="3">
        <v>0</v>
      </c>
      <c r="V87" s="3">
        <f>SUM(Table2[[#This Row],[Occupational Therapist Hours]:[OT Aide Hours]])/Table2[[#This Row],[MDS Census]]</f>
        <v>0.17211501100893664</v>
      </c>
      <c r="W87" s="3">
        <v>10.635666666666669</v>
      </c>
      <c r="X87" s="3">
        <v>4.9915555555555544</v>
      </c>
      <c r="Y87" s="3">
        <v>0</v>
      </c>
      <c r="Z87" s="3">
        <f>SUM(Table2[[#This Row],[Physical Therapist (PT) Hours]:[PT Aide Hours]])/Table2[[#This Row],[MDS Census]]</f>
        <v>0.1821590467556016</v>
      </c>
      <c r="AA87" s="3">
        <v>0</v>
      </c>
      <c r="AB87" s="3">
        <v>0</v>
      </c>
      <c r="AC87" s="3">
        <v>0</v>
      </c>
      <c r="AD87" s="3">
        <v>0</v>
      </c>
      <c r="AE87" s="3">
        <v>0</v>
      </c>
      <c r="AF87" s="3">
        <v>0</v>
      </c>
      <c r="AG87" s="3">
        <v>0</v>
      </c>
      <c r="AH87" s="1" t="s">
        <v>85</v>
      </c>
      <c r="AI87" s="17">
        <v>5</v>
      </c>
      <c r="AJ87" s="1"/>
    </row>
    <row r="88" spans="1:36" x14ac:dyDescent="0.2">
      <c r="A88" s="1" t="s">
        <v>352</v>
      </c>
      <c r="B88" s="1" t="s">
        <v>442</v>
      </c>
      <c r="C88" s="1" t="s">
        <v>805</v>
      </c>
      <c r="D88" s="1" t="s">
        <v>957</v>
      </c>
      <c r="E88" s="3">
        <v>56.855555555555554</v>
      </c>
      <c r="F88" s="3">
        <v>4.9222222222222225</v>
      </c>
      <c r="G88" s="3">
        <v>3.3333333333333333E-2</v>
      </c>
      <c r="H88" s="3">
        <v>0.31388888888888888</v>
      </c>
      <c r="I88" s="3">
        <v>1.6222222222222222</v>
      </c>
      <c r="J88" s="3">
        <v>0</v>
      </c>
      <c r="K88" s="3">
        <v>0</v>
      </c>
      <c r="L88" s="3">
        <v>0.86411111111111139</v>
      </c>
      <c r="M88" s="3">
        <v>10.044444444444444</v>
      </c>
      <c r="N88" s="3">
        <v>5.177777777777778</v>
      </c>
      <c r="O88" s="3">
        <f>SUM(Table2[[#This Row],[Qualified Social Work Staff Hours]:[Other Social Work Staff Hours]])/Table2[[#This Row],[MDS Census]]</f>
        <v>0.26773500097713504</v>
      </c>
      <c r="P88" s="3">
        <v>4.177777777777778</v>
      </c>
      <c r="Q88" s="3">
        <v>23.247222222222224</v>
      </c>
      <c r="R88" s="3">
        <f>SUM(Table2[[#This Row],[Qualified Activities Professional Hours]:[Other Activities Professional Hours]])/Table2[[#This Row],[MDS Census]]</f>
        <v>0.48236271252687124</v>
      </c>
      <c r="S88" s="3">
        <v>2.2012222222222215</v>
      </c>
      <c r="T88" s="3">
        <v>4.8436666666666657</v>
      </c>
      <c r="U88" s="3">
        <v>0</v>
      </c>
      <c r="V88" s="3">
        <f>SUM(Table2[[#This Row],[Occupational Therapist Hours]:[OT Aide Hours]])/Table2[[#This Row],[MDS Census]]</f>
        <v>0.12390854016025012</v>
      </c>
      <c r="W88" s="3">
        <v>1.9498888888888897</v>
      </c>
      <c r="X88" s="3">
        <v>9.4491111111111117</v>
      </c>
      <c r="Y88" s="3">
        <v>0</v>
      </c>
      <c r="Z88" s="3">
        <f>SUM(Table2[[#This Row],[Physical Therapist (PT) Hours]:[PT Aide Hours]])/Table2[[#This Row],[MDS Census]]</f>
        <v>0.20049052179011143</v>
      </c>
      <c r="AA88" s="3">
        <v>0</v>
      </c>
      <c r="AB88" s="3">
        <v>0</v>
      </c>
      <c r="AC88" s="3">
        <v>0</v>
      </c>
      <c r="AD88" s="3">
        <v>0</v>
      </c>
      <c r="AE88" s="3">
        <v>0</v>
      </c>
      <c r="AF88" s="3">
        <v>0</v>
      </c>
      <c r="AG88" s="3">
        <v>0</v>
      </c>
      <c r="AH88" s="1" t="s">
        <v>86</v>
      </c>
      <c r="AI88" s="17">
        <v>5</v>
      </c>
      <c r="AJ88" s="1"/>
    </row>
    <row r="89" spans="1:36" x14ac:dyDescent="0.2">
      <c r="A89" s="1" t="s">
        <v>352</v>
      </c>
      <c r="B89" s="1" t="s">
        <v>443</v>
      </c>
      <c r="C89" s="1" t="s">
        <v>725</v>
      </c>
      <c r="D89" s="1" t="s">
        <v>948</v>
      </c>
      <c r="E89" s="3">
        <v>32.211111111111109</v>
      </c>
      <c r="F89" s="3">
        <v>5.5555555555555554</v>
      </c>
      <c r="G89" s="3">
        <v>2.2222222222222223E-2</v>
      </c>
      <c r="H89" s="3">
        <v>0.12222222222222222</v>
      </c>
      <c r="I89" s="3">
        <v>0.31388888888888888</v>
      </c>
      <c r="J89" s="3">
        <v>0</v>
      </c>
      <c r="K89" s="3">
        <v>0</v>
      </c>
      <c r="L89" s="3">
        <v>0.23055555555555557</v>
      </c>
      <c r="M89" s="3">
        <v>0</v>
      </c>
      <c r="N89" s="3">
        <v>4.3166666666666664</v>
      </c>
      <c r="O89" s="3">
        <f>SUM(Table2[[#This Row],[Qualified Social Work Staff Hours]:[Other Social Work Staff Hours]])/Table2[[#This Row],[MDS Census]]</f>
        <v>0.13401172818213178</v>
      </c>
      <c r="P89" s="3">
        <v>0</v>
      </c>
      <c r="Q89" s="3">
        <v>12.833333333333334</v>
      </c>
      <c r="R89" s="3">
        <f>SUM(Table2[[#This Row],[Qualified Activities Professional Hours]:[Other Activities Professional Hours]])/Table2[[#This Row],[MDS Census]]</f>
        <v>0.39841324594687827</v>
      </c>
      <c r="S89" s="3">
        <v>0.10277777777777777</v>
      </c>
      <c r="T89" s="3">
        <v>0.76944444444444449</v>
      </c>
      <c r="U89" s="3">
        <v>0</v>
      </c>
      <c r="V89" s="3">
        <f>SUM(Table2[[#This Row],[Occupational Therapist Hours]:[OT Aide Hours]])/Table2[[#This Row],[MDS Census]]</f>
        <v>2.7078302863056229E-2</v>
      </c>
      <c r="W89" s="3">
        <v>0.36666666666666664</v>
      </c>
      <c r="X89" s="3">
        <v>0.33888888888888891</v>
      </c>
      <c r="Y89" s="3">
        <v>0</v>
      </c>
      <c r="Z89" s="3">
        <f>SUM(Table2[[#This Row],[Physical Therapist (PT) Hours]:[PT Aide Hours]])/Table2[[#This Row],[MDS Census]]</f>
        <v>2.190410486374612E-2</v>
      </c>
      <c r="AA89" s="3">
        <v>0</v>
      </c>
      <c r="AB89" s="3">
        <v>0</v>
      </c>
      <c r="AC89" s="3">
        <v>0</v>
      </c>
      <c r="AD89" s="3">
        <v>0</v>
      </c>
      <c r="AE89" s="3">
        <v>0</v>
      </c>
      <c r="AF89" s="3">
        <v>0</v>
      </c>
      <c r="AG89" s="3">
        <v>0</v>
      </c>
      <c r="AH89" s="1" t="s">
        <v>87</v>
      </c>
      <c r="AI89" s="17">
        <v>5</v>
      </c>
      <c r="AJ89" s="1"/>
    </row>
    <row r="90" spans="1:36" x14ac:dyDescent="0.2">
      <c r="A90" s="1" t="s">
        <v>352</v>
      </c>
      <c r="B90" s="1" t="s">
        <v>444</v>
      </c>
      <c r="C90" s="1" t="s">
        <v>738</v>
      </c>
      <c r="D90" s="1" t="s">
        <v>981</v>
      </c>
      <c r="E90" s="3">
        <v>13.822222222222223</v>
      </c>
      <c r="F90" s="3">
        <v>5.5666666666666664</v>
      </c>
      <c r="G90" s="3">
        <v>0.2</v>
      </c>
      <c r="H90" s="3">
        <v>0.10277777777777777</v>
      </c>
      <c r="I90" s="3">
        <v>2.0111111111111111</v>
      </c>
      <c r="J90" s="3">
        <v>0</v>
      </c>
      <c r="K90" s="3">
        <v>0</v>
      </c>
      <c r="L90" s="3">
        <v>4.45</v>
      </c>
      <c r="M90" s="3">
        <v>8.7888888888888896</v>
      </c>
      <c r="N90" s="3">
        <v>0</v>
      </c>
      <c r="O90" s="3">
        <f>SUM(Table2[[#This Row],[Qualified Social Work Staff Hours]:[Other Social Work Staff Hours]])/Table2[[#This Row],[MDS Census]]</f>
        <v>0.63585209003215437</v>
      </c>
      <c r="P90" s="3">
        <v>0</v>
      </c>
      <c r="Q90" s="3">
        <v>0</v>
      </c>
      <c r="R90" s="3">
        <f>SUM(Table2[[#This Row],[Qualified Activities Professional Hours]:[Other Activities Professional Hours]])/Table2[[#This Row],[MDS Census]]</f>
        <v>0</v>
      </c>
      <c r="S90" s="3">
        <v>4.8916666666666666</v>
      </c>
      <c r="T90" s="3">
        <v>0.3</v>
      </c>
      <c r="U90" s="3">
        <v>0</v>
      </c>
      <c r="V90" s="3">
        <f>SUM(Table2[[#This Row],[Occupational Therapist Hours]:[OT Aide Hours]])/Table2[[#This Row],[MDS Census]]</f>
        <v>0.37560289389067519</v>
      </c>
      <c r="W90" s="3">
        <v>3.4666666666666668</v>
      </c>
      <c r="X90" s="3">
        <v>2.9694444444444446</v>
      </c>
      <c r="Y90" s="3">
        <v>0</v>
      </c>
      <c r="Z90" s="3">
        <f>SUM(Table2[[#This Row],[Physical Therapist (PT) Hours]:[PT Aide Hours]])/Table2[[#This Row],[MDS Census]]</f>
        <v>0.46563504823151131</v>
      </c>
      <c r="AA90" s="3">
        <v>0</v>
      </c>
      <c r="AB90" s="3">
        <v>0</v>
      </c>
      <c r="AC90" s="3">
        <v>0</v>
      </c>
      <c r="AD90" s="3">
        <v>0</v>
      </c>
      <c r="AE90" s="3">
        <v>0</v>
      </c>
      <c r="AF90" s="3">
        <v>0</v>
      </c>
      <c r="AG90" s="3">
        <v>0</v>
      </c>
      <c r="AH90" s="1" t="s">
        <v>88</v>
      </c>
      <c r="AI90" s="17">
        <v>5</v>
      </c>
      <c r="AJ90" s="1"/>
    </row>
    <row r="91" spans="1:36" x14ac:dyDescent="0.2">
      <c r="A91" s="1" t="s">
        <v>352</v>
      </c>
      <c r="B91" s="1" t="s">
        <v>445</v>
      </c>
      <c r="C91" s="1" t="s">
        <v>736</v>
      </c>
      <c r="D91" s="1" t="s">
        <v>980</v>
      </c>
      <c r="E91" s="3">
        <v>73.977777777777774</v>
      </c>
      <c r="F91" s="3">
        <v>4.8888888888888893</v>
      </c>
      <c r="G91" s="3">
        <v>0.18888888888888888</v>
      </c>
      <c r="H91" s="3">
        <v>0.2722222222222222</v>
      </c>
      <c r="I91" s="3">
        <v>1.1555555555555554</v>
      </c>
      <c r="J91" s="3">
        <v>0</v>
      </c>
      <c r="K91" s="3">
        <v>0</v>
      </c>
      <c r="L91" s="3">
        <v>1.8886666666666665</v>
      </c>
      <c r="M91" s="3">
        <v>5.3777777777777782</v>
      </c>
      <c r="N91" s="3">
        <v>5.416666666666667</v>
      </c>
      <c r="O91" s="3">
        <f>SUM(Table2[[#This Row],[Qualified Social Work Staff Hours]:[Other Social Work Staff Hours]])/Table2[[#This Row],[MDS Census]]</f>
        <v>0.14591468909582458</v>
      </c>
      <c r="P91" s="3">
        <v>5.333333333333333</v>
      </c>
      <c r="Q91" s="3">
        <v>22.477777777777778</v>
      </c>
      <c r="R91" s="3">
        <f>SUM(Table2[[#This Row],[Qualified Activities Professional Hours]:[Other Activities Professional Hours]])/Table2[[#This Row],[MDS Census]]</f>
        <v>0.37593872033643738</v>
      </c>
      <c r="S91" s="3">
        <v>9.1913333333333327</v>
      </c>
      <c r="T91" s="3">
        <v>5.9057777777777778</v>
      </c>
      <c r="U91" s="3">
        <v>0</v>
      </c>
      <c r="V91" s="3">
        <f>SUM(Table2[[#This Row],[Occupational Therapist Hours]:[OT Aide Hours]])/Table2[[#This Row],[MDS Census]]</f>
        <v>0.20407629918894565</v>
      </c>
      <c r="W91" s="3">
        <v>1.405111111111111</v>
      </c>
      <c r="X91" s="3">
        <v>7.7331111111111124</v>
      </c>
      <c r="Y91" s="3">
        <v>0</v>
      </c>
      <c r="Z91" s="3">
        <f>SUM(Table2[[#This Row],[Physical Therapist (PT) Hours]:[PT Aide Hours]])/Table2[[#This Row],[MDS Census]]</f>
        <v>0.12352658455992793</v>
      </c>
      <c r="AA91" s="3">
        <v>0</v>
      </c>
      <c r="AB91" s="3">
        <v>0</v>
      </c>
      <c r="AC91" s="3">
        <v>0</v>
      </c>
      <c r="AD91" s="3">
        <v>0</v>
      </c>
      <c r="AE91" s="3">
        <v>0</v>
      </c>
      <c r="AF91" s="3">
        <v>0</v>
      </c>
      <c r="AG91" s="3">
        <v>0</v>
      </c>
      <c r="AH91" s="1" t="s">
        <v>89</v>
      </c>
      <c r="AI91" s="17">
        <v>5</v>
      </c>
      <c r="AJ91" s="1"/>
    </row>
    <row r="92" spans="1:36" x14ac:dyDescent="0.2">
      <c r="A92" s="1" t="s">
        <v>352</v>
      </c>
      <c r="B92" s="1" t="s">
        <v>446</v>
      </c>
      <c r="C92" s="1" t="s">
        <v>806</v>
      </c>
      <c r="D92" s="1" t="s">
        <v>982</v>
      </c>
      <c r="E92" s="3">
        <v>27.3</v>
      </c>
      <c r="F92" s="3">
        <v>5.6</v>
      </c>
      <c r="G92" s="3">
        <v>0.17777777777777778</v>
      </c>
      <c r="H92" s="3">
        <v>0.54166666666666663</v>
      </c>
      <c r="I92" s="3">
        <v>1.042888888888889</v>
      </c>
      <c r="J92" s="3">
        <v>0</v>
      </c>
      <c r="K92" s="3">
        <v>3.2222222222222222E-2</v>
      </c>
      <c r="L92" s="3">
        <v>0.93511111111111123</v>
      </c>
      <c r="M92" s="3">
        <v>4.8897777777777769</v>
      </c>
      <c r="N92" s="3">
        <v>0</v>
      </c>
      <c r="O92" s="3">
        <f>SUM(Table2[[#This Row],[Qualified Social Work Staff Hours]:[Other Social Work Staff Hours]])/Table2[[#This Row],[MDS Census]]</f>
        <v>0.17911273911273909</v>
      </c>
      <c r="P92" s="3">
        <v>5.3460000000000001</v>
      </c>
      <c r="Q92" s="3">
        <v>0</v>
      </c>
      <c r="R92" s="3">
        <f>SUM(Table2[[#This Row],[Qualified Activities Professional Hours]:[Other Activities Professional Hours]])/Table2[[#This Row],[MDS Census]]</f>
        <v>0.19582417582417583</v>
      </c>
      <c r="S92" s="3">
        <v>1.2168888888888891</v>
      </c>
      <c r="T92" s="3">
        <v>0.55677777777777782</v>
      </c>
      <c r="U92" s="3">
        <v>0</v>
      </c>
      <c r="V92" s="3">
        <f>SUM(Table2[[#This Row],[Occupational Therapist Hours]:[OT Aide Hours]])/Table2[[#This Row],[MDS Census]]</f>
        <v>6.4969474969474972E-2</v>
      </c>
      <c r="W92" s="3">
        <v>2.3988888888888891</v>
      </c>
      <c r="X92" s="3">
        <v>0.23033333333333331</v>
      </c>
      <c r="Y92" s="3">
        <v>0</v>
      </c>
      <c r="Z92" s="3">
        <f>SUM(Table2[[#This Row],[Physical Therapist (PT) Hours]:[PT Aide Hours]])/Table2[[#This Row],[MDS Census]]</f>
        <v>9.6308506308506306E-2</v>
      </c>
      <c r="AA92" s="3">
        <v>0</v>
      </c>
      <c r="AB92" s="3">
        <v>0</v>
      </c>
      <c r="AC92" s="3">
        <v>7.6888888888888882E-2</v>
      </c>
      <c r="AD92" s="3">
        <v>0</v>
      </c>
      <c r="AE92" s="3">
        <v>0</v>
      </c>
      <c r="AF92" s="3">
        <v>0</v>
      </c>
      <c r="AG92" s="3">
        <v>0</v>
      </c>
      <c r="AH92" s="1" t="s">
        <v>90</v>
      </c>
      <c r="AI92" s="17">
        <v>5</v>
      </c>
      <c r="AJ92" s="1"/>
    </row>
    <row r="93" spans="1:36" x14ac:dyDescent="0.2">
      <c r="A93" s="1" t="s">
        <v>352</v>
      </c>
      <c r="B93" s="1" t="s">
        <v>447</v>
      </c>
      <c r="C93" s="1" t="s">
        <v>807</v>
      </c>
      <c r="D93" s="1" t="s">
        <v>994</v>
      </c>
      <c r="E93" s="3">
        <v>38.855555555555554</v>
      </c>
      <c r="F93" s="3">
        <v>11.918777777777779</v>
      </c>
      <c r="G93" s="3">
        <v>1.1111111111111112E-2</v>
      </c>
      <c r="H93" s="3">
        <v>0.25833333333333336</v>
      </c>
      <c r="I93" s="3">
        <v>6.7126666666666654</v>
      </c>
      <c r="J93" s="3">
        <v>0</v>
      </c>
      <c r="K93" s="3">
        <v>0</v>
      </c>
      <c r="L93" s="3">
        <v>0.86366666666666658</v>
      </c>
      <c r="M93" s="3">
        <v>5.5082222222222228</v>
      </c>
      <c r="N93" s="3">
        <v>0</v>
      </c>
      <c r="O93" s="3">
        <f>SUM(Table2[[#This Row],[Qualified Social Work Staff Hours]:[Other Social Work Staff Hours]])/Table2[[#This Row],[MDS Census]]</f>
        <v>0.1417615098655991</v>
      </c>
      <c r="P93" s="3">
        <v>11.476111111111111</v>
      </c>
      <c r="Q93" s="3">
        <v>3.9083333333333332</v>
      </c>
      <c r="R93" s="3">
        <f>SUM(Table2[[#This Row],[Qualified Activities Professional Hours]:[Other Activities Professional Hours]])/Table2[[#This Row],[MDS Census]]</f>
        <v>0.39593937660852158</v>
      </c>
      <c r="S93" s="3">
        <v>1.1358888888888892</v>
      </c>
      <c r="T93" s="3">
        <v>5.4642222222222223</v>
      </c>
      <c r="U93" s="3">
        <v>0</v>
      </c>
      <c r="V93" s="3">
        <f>SUM(Table2[[#This Row],[Occupational Therapist Hours]:[OT Aide Hours]])/Table2[[#This Row],[MDS Census]]</f>
        <v>0.16986273949099229</v>
      </c>
      <c r="W93" s="3">
        <v>1.171</v>
      </c>
      <c r="X93" s="3">
        <v>4.8543333333333329</v>
      </c>
      <c r="Y93" s="3">
        <v>0</v>
      </c>
      <c r="Z93" s="3">
        <f>SUM(Table2[[#This Row],[Physical Therapist (PT) Hours]:[PT Aide Hours]])/Table2[[#This Row],[MDS Census]]</f>
        <v>0.1550700600514727</v>
      </c>
      <c r="AA93" s="3">
        <v>0</v>
      </c>
      <c r="AB93" s="3">
        <v>0</v>
      </c>
      <c r="AC93" s="3">
        <v>0</v>
      </c>
      <c r="AD93" s="3">
        <v>0</v>
      </c>
      <c r="AE93" s="3">
        <v>0</v>
      </c>
      <c r="AF93" s="3">
        <v>0</v>
      </c>
      <c r="AG93" s="3">
        <v>0</v>
      </c>
      <c r="AH93" s="1" t="s">
        <v>91</v>
      </c>
      <c r="AI93" s="17">
        <v>5</v>
      </c>
      <c r="AJ93" s="1"/>
    </row>
    <row r="94" spans="1:36" x14ac:dyDescent="0.2">
      <c r="A94" s="1" t="s">
        <v>352</v>
      </c>
      <c r="B94" s="1" t="s">
        <v>448</v>
      </c>
      <c r="C94" s="1" t="s">
        <v>808</v>
      </c>
      <c r="D94" s="1" t="s">
        <v>975</v>
      </c>
      <c r="E94" s="3">
        <v>53.633333333333333</v>
      </c>
      <c r="F94" s="3">
        <v>0</v>
      </c>
      <c r="G94" s="3">
        <v>0</v>
      </c>
      <c r="H94" s="3">
        <v>0</v>
      </c>
      <c r="I94" s="3">
        <v>0</v>
      </c>
      <c r="J94" s="3">
        <v>0</v>
      </c>
      <c r="K94" s="3">
        <v>0</v>
      </c>
      <c r="L94" s="3">
        <v>0</v>
      </c>
      <c r="M94" s="3">
        <v>0</v>
      </c>
      <c r="N94" s="3">
        <v>0</v>
      </c>
      <c r="O94" s="3">
        <f>SUM(Table2[[#This Row],[Qualified Social Work Staff Hours]:[Other Social Work Staff Hours]])/Table2[[#This Row],[MDS Census]]</f>
        <v>0</v>
      </c>
      <c r="P94" s="3">
        <v>0</v>
      </c>
      <c r="Q94" s="3">
        <v>5.3250000000000002</v>
      </c>
      <c r="R94" s="3">
        <f>SUM(Table2[[#This Row],[Qualified Activities Professional Hours]:[Other Activities Professional Hours]])/Table2[[#This Row],[MDS Census]]</f>
        <v>9.9285270354257313E-2</v>
      </c>
      <c r="S94" s="3">
        <v>0</v>
      </c>
      <c r="T94" s="3">
        <v>4.5277777777777777</v>
      </c>
      <c r="U94" s="3">
        <v>0</v>
      </c>
      <c r="V94" s="3">
        <f>SUM(Table2[[#This Row],[Occupational Therapist Hours]:[OT Aide Hours]])/Table2[[#This Row],[MDS Census]]</f>
        <v>8.4420965402941778E-2</v>
      </c>
      <c r="W94" s="3">
        <v>5.4222222222222225</v>
      </c>
      <c r="X94" s="3">
        <v>5.2286666666666664</v>
      </c>
      <c r="Y94" s="3">
        <v>0</v>
      </c>
      <c r="Z94" s="3">
        <f>SUM(Table2[[#This Row],[Physical Therapist (PT) Hours]:[PT Aide Hours]])/Table2[[#This Row],[MDS Census]]</f>
        <v>0.19858711414957533</v>
      </c>
      <c r="AA94" s="3">
        <v>0</v>
      </c>
      <c r="AB94" s="3">
        <v>0</v>
      </c>
      <c r="AC94" s="3">
        <v>0.56666666666666665</v>
      </c>
      <c r="AD94" s="3">
        <v>7.6805555555555554</v>
      </c>
      <c r="AE94" s="3">
        <v>0</v>
      </c>
      <c r="AF94" s="3">
        <v>0</v>
      </c>
      <c r="AG94" s="3">
        <v>0</v>
      </c>
      <c r="AH94" s="1" t="s">
        <v>92</v>
      </c>
      <c r="AI94" s="17">
        <v>5</v>
      </c>
      <c r="AJ94" s="1"/>
    </row>
    <row r="95" spans="1:36" x14ac:dyDescent="0.2">
      <c r="A95" s="1" t="s">
        <v>352</v>
      </c>
      <c r="B95" s="1" t="s">
        <v>449</v>
      </c>
      <c r="C95" s="1" t="s">
        <v>809</v>
      </c>
      <c r="D95" s="1" t="s">
        <v>997</v>
      </c>
      <c r="E95" s="3">
        <v>26.244444444444444</v>
      </c>
      <c r="F95" s="3">
        <v>4.8888888888888893</v>
      </c>
      <c r="G95" s="3">
        <v>0</v>
      </c>
      <c r="H95" s="3">
        <v>0</v>
      </c>
      <c r="I95" s="3">
        <v>0</v>
      </c>
      <c r="J95" s="3">
        <v>0</v>
      </c>
      <c r="K95" s="3">
        <v>0</v>
      </c>
      <c r="L95" s="3">
        <v>0</v>
      </c>
      <c r="M95" s="3">
        <v>0</v>
      </c>
      <c r="N95" s="3">
        <v>6.1444444444444448</v>
      </c>
      <c r="O95" s="3">
        <f>SUM(Table2[[#This Row],[Qualified Social Work Staff Hours]:[Other Social Work Staff Hours]])/Table2[[#This Row],[MDS Census]]</f>
        <v>0.23412362404741746</v>
      </c>
      <c r="P95" s="3">
        <v>0</v>
      </c>
      <c r="Q95" s="3">
        <v>5.7416666666666663</v>
      </c>
      <c r="R95" s="3">
        <f>SUM(Table2[[#This Row],[Qualified Activities Professional Hours]:[Other Activities Professional Hours]])/Table2[[#This Row],[MDS Census]]</f>
        <v>0.21877646062658762</v>
      </c>
      <c r="S95" s="3">
        <v>0.91111111111111109</v>
      </c>
      <c r="T95" s="3">
        <v>8.3333333333333329E-2</v>
      </c>
      <c r="U95" s="3">
        <v>0</v>
      </c>
      <c r="V95" s="3">
        <f>SUM(Table2[[#This Row],[Occupational Therapist Hours]:[OT Aide Hours]])/Table2[[#This Row],[MDS Census]]</f>
        <v>3.789161727349704E-2</v>
      </c>
      <c r="W95" s="3">
        <v>0</v>
      </c>
      <c r="X95" s="3">
        <v>0</v>
      </c>
      <c r="Y95" s="3">
        <v>0</v>
      </c>
      <c r="Z95" s="3">
        <f>SUM(Table2[[#This Row],[Physical Therapist (PT) Hours]:[PT Aide Hours]])/Table2[[#This Row],[MDS Census]]</f>
        <v>0</v>
      </c>
      <c r="AA95" s="3">
        <v>0</v>
      </c>
      <c r="AB95" s="3">
        <v>5.125</v>
      </c>
      <c r="AC95" s="3">
        <v>0</v>
      </c>
      <c r="AD95" s="3">
        <v>0</v>
      </c>
      <c r="AE95" s="3">
        <v>0</v>
      </c>
      <c r="AF95" s="3">
        <v>0</v>
      </c>
      <c r="AG95" s="3">
        <v>0</v>
      </c>
      <c r="AH95" s="1" t="s">
        <v>93</v>
      </c>
      <c r="AI95" s="17">
        <v>5</v>
      </c>
      <c r="AJ95" s="1"/>
    </row>
    <row r="96" spans="1:36" x14ac:dyDescent="0.2">
      <c r="A96" s="1" t="s">
        <v>352</v>
      </c>
      <c r="B96" s="1" t="s">
        <v>450</v>
      </c>
      <c r="C96" s="1" t="s">
        <v>810</v>
      </c>
      <c r="D96" s="1" t="s">
        <v>998</v>
      </c>
      <c r="E96" s="3">
        <v>39.666666666666664</v>
      </c>
      <c r="F96" s="3">
        <v>28.477777777777778</v>
      </c>
      <c r="G96" s="3">
        <v>0.25</v>
      </c>
      <c r="H96" s="3">
        <v>7.7777777777777779E-2</v>
      </c>
      <c r="I96" s="3">
        <v>1.0111111111111111</v>
      </c>
      <c r="J96" s="3">
        <v>0</v>
      </c>
      <c r="K96" s="3">
        <v>0</v>
      </c>
      <c r="L96" s="3">
        <v>0</v>
      </c>
      <c r="M96" s="3">
        <v>4.947222222222222</v>
      </c>
      <c r="N96" s="3">
        <v>0</v>
      </c>
      <c r="O96" s="3">
        <f>SUM(Table2[[#This Row],[Qualified Social Work Staff Hours]:[Other Social Work Staff Hours]])/Table2[[#This Row],[MDS Census]]</f>
        <v>0.12471988795518207</v>
      </c>
      <c r="P96" s="3">
        <v>31.111111111111111</v>
      </c>
      <c r="Q96" s="3">
        <v>0</v>
      </c>
      <c r="R96" s="3">
        <f>SUM(Table2[[#This Row],[Qualified Activities Professional Hours]:[Other Activities Professional Hours]])/Table2[[#This Row],[MDS Census]]</f>
        <v>0.78431372549019607</v>
      </c>
      <c r="S96" s="3">
        <v>7.4488888888888889</v>
      </c>
      <c r="T96" s="3">
        <v>2.7</v>
      </c>
      <c r="U96" s="3">
        <v>0</v>
      </c>
      <c r="V96" s="3">
        <f>SUM(Table2[[#This Row],[Occupational Therapist Hours]:[OT Aide Hours]])/Table2[[#This Row],[MDS Census]]</f>
        <v>0.25585434173669469</v>
      </c>
      <c r="W96" s="3">
        <v>7.0805555555555557</v>
      </c>
      <c r="X96" s="3">
        <v>2.5027777777777778</v>
      </c>
      <c r="Y96" s="3">
        <v>0</v>
      </c>
      <c r="Z96" s="3">
        <f>SUM(Table2[[#This Row],[Physical Therapist (PT) Hours]:[PT Aide Hours]])/Table2[[#This Row],[MDS Census]]</f>
        <v>0.24159663865546221</v>
      </c>
      <c r="AA96" s="3">
        <v>0</v>
      </c>
      <c r="AB96" s="3">
        <v>0</v>
      </c>
      <c r="AC96" s="3">
        <v>0</v>
      </c>
      <c r="AD96" s="3">
        <v>0</v>
      </c>
      <c r="AE96" s="3">
        <v>0</v>
      </c>
      <c r="AF96" s="3">
        <v>0</v>
      </c>
      <c r="AG96" s="3">
        <v>0</v>
      </c>
      <c r="AH96" s="1" t="s">
        <v>94</v>
      </c>
      <c r="AI96" s="17">
        <v>5</v>
      </c>
      <c r="AJ96" s="1"/>
    </row>
    <row r="97" spans="1:36" x14ac:dyDescent="0.2">
      <c r="A97" s="1" t="s">
        <v>352</v>
      </c>
      <c r="B97" s="1" t="s">
        <v>451</v>
      </c>
      <c r="C97" s="1" t="s">
        <v>811</v>
      </c>
      <c r="D97" s="1" t="s">
        <v>975</v>
      </c>
      <c r="E97" s="3">
        <v>60.06666666666667</v>
      </c>
      <c r="F97" s="3">
        <v>5.6</v>
      </c>
      <c r="G97" s="3">
        <v>0.15555555555555556</v>
      </c>
      <c r="H97" s="3">
        <v>0.39444444444444443</v>
      </c>
      <c r="I97" s="3">
        <v>0.35555555555555557</v>
      </c>
      <c r="J97" s="3">
        <v>0</v>
      </c>
      <c r="K97" s="3">
        <v>0</v>
      </c>
      <c r="L97" s="3">
        <v>1.0404444444444443</v>
      </c>
      <c r="M97" s="3">
        <v>9.1778888888888908</v>
      </c>
      <c r="N97" s="3">
        <v>0</v>
      </c>
      <c r="O97" s="3">
        <f>SUM(Table2[[#This Row],[Qualified Social Work Staff Hours]:[Other Social Work Staff Hours]])/Table2[[#This Row],[MDS Census]]</f>
        <v>0.15279504254532003</v>
      </c>
      <c r="P97" s="3">
        <v>10.466444444444443</v>
      </c>
      <c r="Q97" s="3">
        <v>0</v>
      </c>
      <c r="R97" s="3">
        <f>SUM(Table2[[#This Row],[Qualified Activities Professional Hours]:[Other Activities Professional Hours]])/Table2[[#This Row],[MDS Census]]</f>
        <v>0.17424713281539028</v>
      </c>
      <c r="S97" s="3">
        <v>4.7805555555555568</v>
      </c>
      <c r="T97" s="3">
        <v>2.6762222222222229</v>
      </c>
      <c r="U97" s="3">
        <v>0</v>
      </c>
      <c r="V97" s="3">
        <f>SUM(Table2[[#This Row],[Occupational Therapist Hours]:[OT Aide Hours]])/Table2[[#This Row],[MDS Census]]</f>
        <v>0.12414169441361453</v>
      </c>
      <c r="W97" s="3">
        <v>4.9445555555555556</v>
      </c>
      <c r="X97" s="3">
        <v>3.7838888888888889</v>
      </c>
      <c r="Y97" s="3">
        <v>0</v>
      </c>
      <c r="Z97" s="3">
        <f>SUM(Table2[[#This Row],[Physical Therapist (PT) Hours]:[PT Aide Hours]])/Table2[[#This Row],[MDS Census]]</f>
        <v>0.14531261561228265</v>
      </c>
      <c r="AA97" s="3">
        <v>0</v>
      </c>
      <c r="AB97" s="3">
        <v>0</v>
      </c>
      <c r="AC97" s="3">
        <v>0</v>
      </c>
      <c r="AD97" s="3">
        <v>0</v>
      </c>
      <c r="AE97" s="3">
        <v>0</v>
      </c>
      <c r="AF97" s="3">
        <v>0</v>
      </c>
      <c r="AG97" s="3">
        <v>0</v>
      </c>
      <c r="AH97" s="1" t="s">
        <v>95</v>
      </c>
      <c r="AI97" s="17">
        <v>5</v>
      </c>
      <c r="AJ97" s="1"/>
    </row>
    <row r="98" spans="1:36" x14ac:dyDescent="0.2">
      <c r="A98" s="1" t="s">
        <v>352</v>
      </c>
      <c r="B98" s="1" t="s">
        <v>452</v>
      </c>
      <c r="C98" s="1" t="s">
        <v>745</v>
      </c>
      <c r="D98" s="1" t="s">
        <v>973</v>
      </c>
      <c r="E98" s="3">
        <v>87.411111111111111</v>
      </c>
      <c r="F98" s="3">
        <v>4.7111111111111112</v>
      </c>
      <c r="G98" s="3">
        <v>0.37777777777777777</v>
      </c>
      <c r="H98" s="3">
        <v>0.25</v>
      </c>
      <c r="I98" s="3">
        <v>0.44444444444444442</v>
      </c>
      <c r="J98" s="3">
        <v>0</v>
      </c>
      <c r="K98" s="3">
        <v>0</v>
      </c>
      <c r="L98" s="3">
        <v>5.2614444444444439</v>
      </c>
      <c r="M98" s="3">
        <v>1.675</v>
      </c>
      <c r="N98" s="3">
        <v>12.166666666666666</v>
      </c>
      <c r="O98" s="3">
        <f>SUM(Table2[[#This Row],[Qualified Social Work Staff Hours]:[Other Social Work Staff Hours]])/Table2[[#This Row],[MDS Census]]</f>
        <v>0.15835134104487097</v>
      </c>
      <c r="P98" s="3">
        <v>5.2444444444444445</v>
      </c>
      <c r="Q98" s="3">
        <v>8.375</v>
      </c>
      <c r="R98" s="3">
        <f>SUM(Table2[[#This Row],[Qualified Activities Professional Hours]:[Other Activities Professional Hours]])/Table2[[#This Row],[MDS Census]]</f>
        <v>0.15580907588661497</v>
      </c>
      <c r="S98" s="3">
        <v>6.0960000000000001</v>
      </c>
      <c r="T98" s="3">
        <v>9.6645555555555571</v>
      </c>
      <c r="U98" s="3">
        <v>0</v>
      </c>
      <c r="V98" s="3">
        <f>SUM(Table2[[#This Row],[Occupational Therapist Hours]:[OT Aide Hours]])/Table2[[#This Row],[MDS Census]]</f>
        <v>0.18030380068641161</v>
      </c>
      <c r="W98" s="3">
        <v>5.9707777777777782</v>
      </c>
      <c r="X98" s="3">
        <v>14.830666666666669</v>
      </c>
      <c r="Y98" s="3">
        <v>0</v>
      </c>
      <c r="Z98" s="3">
        <f>SUM(Table2[[#This Row],[Physical Therapist (PT) Hours]:[PT Aide Hours]])/Table2[[#This Row],[MDS Census]]</f>
        <v>0.23797254353629088</v>
      </c>
      <c r="AA98" s="3">
        <v>0</v>
      </c>
      <c r="AB98" s="3">
        <v>0</v>
      </c>
      <c r="AC98" s="3">
        <v>0</v>
      </c>
      <c r="AD98" s="3">
        <v>0</v>
      </c>
      <c r="AE98" s="3">
        <v>0</v>
      </c>
      <c r="AF98" s="3">
        <v>5.2333333333333334</v>
      </c>
      <c r="AG98" s="3">
        <v>0</v>
      </c>
      <c r="AH98" s="1" t="s">
        <v>96</v>
      </c>
      <c r="AI98" s="17">
        <v>5</v>
      </c>
      <c r="AJ98" s="1"/>
    </row>
    <row r="99" spans="1:36" x14ac:dyDescent="0.2">
      <c r="A99" s="1" t="s">
        <v>352</v>
      </c>
      <c r="B99" s="1" t="s">
        <v>453</v>
      </c>
      <c r="C99" s="1" t="s">
        <v>774</v>
      </c>
      <c r="D99" s="1" t="s">
        <v>971</v>
      </c>
      <c r="E99" s="3">
        <v>35.12222222222222</v>
      </c>
      <c r="F99" s="3">
        <v>5.6555555555555559</v>
      </c>
      <c r="G99" s="3">
        <v>0</v>
      </c>
      <c r="H99" s="3">
        <v>0</v>
      </c>
      <c r="I99" s="3">
        <v>0.88888888888888884</v>
      </c>
      <c r="J99" s="3">
        <v>0</v>
      </c>
      <c r="K99" s="3">
        <v>0</v>
      </c>
      <c r="L99" s="3">
        <v>2.5542222222222217</v>
      </c>
      <c r="M99" s="3">
        <v>6.4027777777777777</v>
      </c>
      <c r="N99" s="3">
        <v>0</v>
      </c>
      <c r="O99" s="3">
        <f>SUM(Table2[[#This Row],[Qualified Social Work Staff Hours]:[Other Social Work Staff Hours]])/Table2[[#This Row],[MDS Census]]</f>
        <v>0.18229990509332492</v>
      </c>
      <c r="P99" s="3">
        <v>4.8</v>
      </c>
      <c r="Q99" s="3">
        <v>0</v>
      </c>
      <c r="R99" s="3">
        <f>SUM(Table2[[#This Row],[Qualified Activities Professional Hours]:[Other Activities Professional Hours]])/Table2[[#This Row],[MDS Census]]</f>
        <v>0.13666561214805442</v>
      </c>
      <c r="S99" s="3">
        <v>1.1813333333333333</v>
      </c>
      <c r="T99" s="3">
        <v>5.229111111111111</v>
      </c>
      <c r="U99" s="3">
        <v>0</v>
      </c>
      <c r="V99" s="3">
        <f>SUM(Table2[[#This Row],[Occupational Therapist Hours]:[OT Aide Hours]])/Table2[[#This Row],[MDS Census]]</f>
        <v>0.18251819044606138</v>
      </c>
      <c r="W99" s="3">
        <v>1.9049999999999998</v>
      </c>
      <c r="X99" s="3">
        <v>5.7941111111111105</v>
      </c>
      <c r="Y99" s="3">
        <v>0</v>
      </c>
      <c r="Z99" s="3">
        <f>SUM(Table2[[#This Row],[Physical Therapist (PT) Hours]:[PT Aide Hours]])/Table2[[#This Row],[MDS Census]]</f>
        <v>0.21920911104080984</v>
      </c>
      <c r="AA99" s="3">
        <v>0</v>
      </c>
      <c r="AB99" s="3">
        <v>0</v>
      </c>
      <c r="AC99" s="3">
        <v>0</v>
      </c>
      <c r="AD99" s="3">
        <v>0</v>
      </c>
      <c r="AE99" s="3">
        <v>0</v>
      </c>
      <c r="AF99" s="3">
        <v>0</v>
      </c>
      <c r="AG99" s="3">
        <v>0</v>
      </c>
      <c r="AH99" s="1" t="s">
        <v>97</v>
      </c>
      <c r="AI99" s="17">
        <v>5</v>
      </c>
      <c r="AJ99" s="1"/>
    </row>
    <row r="100" spans="1:36" x14ac:dyDescent="0.2">
      <c r="A100" s="1" t="s">
        <v>352</v>
      </c>
      <c r="B100" s="1" t="s">
        <v>454</v>
      </c>
      <c r="C100" s="1" t="s">
        <v>812</v>
      </c>
      <c r="D100" s="1" t="s">
        <v>983</v>
      </c>
      <c r="E100" s="3">
        <v>34.444444444444443</v>
      </c>
      <c r="F100" s="3">
        <v>5.5111111111111111</v>
      </c>
      <c r="G100" s="3">
        <v>0</v>
      </c>
      <c r="H100" s="3">
        <v>0</v>
      </c>
      <c r="I100" s="3">
        <v>0</v>
      </c>
      <c r="J100" s="3">
        <v>0</v>
      </c>
      <c r="K100" s="3">
        <v>0</v>
      </c>
      <c r="L100" s="3">
        <v>1.5860000000000001</v>
      </c>
      <c r="M100" s="3">
        <v>0</v>
      </c>
      <c r="N100" s="3">
        <v>4.0888888888888886</v>
      </c>
      <c r="O100" s="3">
        <f>SUM(Table2[[#This Row],[Qualified Social Work Staff Hours]:[Other Social Work Staff Hours]])/Table2[[#This Row],[MDS Census]]</f>
        <v>0.11870967741935483</v>
      </c>
      <c r="P100" s="3">
        <v>1.2444444444444445</v>
      </c>
      <c r="Q100" s="3">
        <v>7.9722222222222223</v>
      </c>
      <c r="R100" s="3">
        <f>SUM(Table2[[#This Row],[Qualified Activities Professional Hours]:[Other Activities Professional Hours]])/Table2[[#This Row],[MDS Census]]</f>
        <v>0.26758064516129032</v>
      </c>
      <c r="S100" s="3">
        <v>8.1111111111111106E-2</v>
      </c>
      <c r="T100" s="3">
        <v>3.7633333333333328</v>
      </c>
      <c r="U100" s="3">
        <v>0</v>
      </c>
      <c r="V100" s="3">
        <f>SUM(Table2[[#This Row],[Occupational Therapist Hours]:[OT Aide Hours]])/Table2[[#This Row],[MDS Census]]</f>
        <v>0.11161290322580643</v>
      </c>
      <c r="W100" s="3">
        <v>2.4768888888888889</v>
      </c>
      <c r="X100" s="3">
        <v>3.1548888888888889</v>
      </c>
      <c r="Y100" s="3">
        <v>0</v>
      </c>
      <c r="Z100" s="3">
        <f>SUM(Table2[[#This Row],[Physical Therapist (PT) Hours]:[PT Aide Hours]])/Table2[[#This Row],[MDS Census]]</f>
        <v>0.16350322580645163</v>
      </c>
      <c r="AA100" s="3">
        <v>0</v>
      </c>
      <c r="AB100" s="3">
        <v>0</v>
      </c>
      <c r="AC100" s="3">
        <v>0</v>
      </c>
      <c r="AD100" s="3">
        <v>0</v>
      </c>
      <c r="AE100" s="3">
        <v>0</v>
      </c>
      <c r="AF100" s="3">
        <v>0</v>
      </c>
      <c r="AG100" s="3">
        <v>0</v>
      </c>
      <c r="AH100" s="1" t="s">
        <v>98</v>
      </c>
      <c r="AI100" s="17">
        <v>5</v>
      </c>
      <c r="AJ100" s="1"/>
    </row>
    <row r="101" spans="1:36" x14ac:dyDescent="0.2">
      <c r="A101" s="1" t="s">
        <v>352</v>
      </c>
      <c r="B101" s="1" t="s">
        <v>455</v>
      </c>
      <c r="C101" s="1" t="s">
        <v>813</v>
      </c>
      <c r="D101" s="1" t="s">
        <v>973</v>
      </c>
      <c r="E101" s="3">
        <v>103.47777777777777</v>
      </c>
      <c r="F101" s="3">
        <v>5.1555555555555559</v>
      </c>
      <c r="G101" s="3">
        <v>0.28888888888888886</v>
      </c>
      <c r="H101" s="3">
        <v>0.70455555555555571</v>
      </c>
      <c r="I101" s="3">
        <v>11.138888888888889</v>
      </c>
      <c r="J101" s="3">
        <v>0</v>
      </c>
      <c r="K101" s="3">
        <v>0</v>
      </c>
      <c r="L101" s="3">
        <v>4.700000000000002</v>
      </c>
      <c r="M101" s="3">
        <v>22.766666666666666</v>
      </c>
      <c r="N101" s="3">
        <v>3.7583333333333333</v>
      </c>
      <c r="O101" s="3">
        <f>SUM(Table2[[#This Row],[Qualified Social Work Staff Hours]:[Other Social Work Staff Hours]])/Table2[[#This Row],[MDS Census]]</f>
        <v>0.2563352303232041</v>
      </c>
      <c r="P101" s="3">
        <v>27.572222222222223</v>
      </c>
      <c r="Q101" s="3">
        <v>0.5805555555555556</v>
      </c>
      <c r="R101" s="3">
        <f>SUM(Table2[[#This Row],[Qualified Activities Professional Hours]:[Other Activities Professional Hours]])/Table2[[#This Row],[MDS Census]]</f>
        <v>0.27206592934607537</v>
      </c>
      <c r="S101" s="3">
        <v>10.675444444444446</v>
      </c>
      <c r="T101" s="3">
        <v>10.903555555555554</v>
      </c>
      <c r="U101" s="3">
        <v>0</v>
      </c>
      <c r="V101" s="3">
        <f>SUM(Table2[[#This Row],[Occupational Therapist Hours]:[OT Aide Hours]])/Table2[[#This Row],[MDS Census]]</f>
        <v>0.20853752818640611</v>
      </c>
      <c r="W101" s="3">
        <v>25.443111111111111</v>
      </c>
      <c r="X101" s="3">
        <v>9.2349999999999977</v>
      </c>
      <c r="Y101" s="3">
        <v>5.0999999999999996</v>
      </c>
      <c r="Z101" s="3">
        <f>SUM(Table2[[#This Row],[Physical Therapist (PT) Hours]:[PT Aide Hours]])/Table2[[#This Row],[MDS Census]]</f>
        <v>0.38441211210136367</v>
      </c>
      <c r="AA101" s="3">
        <v>0</v>
      </c>
      <c r="AB101" s="3">
        <v>0</v>
      </c>
      <c r="AC101" s="3">
        <v>0</v>
      </c>
      <c r="AD101" s="3">
        <v>0</v>
      </c>
      <c r="AE101" s="3">
        <v>0</v>
      </c>
      <c r="AF101" s="3">
        <v>0</v>
      </c>
      <c r="AG101" s="3">
        <v>0</v>
      </c>
      <c r="AH101" s="1" t="s">
        <v>99</v>
      </c>
      <c r="AI101" s="17">
        <v>5</v>
      </c>
      <c r="AJ101" s="1"/>
    </row>
    <row r="102" spans="1:36" x14ac:dyDescent="0.2">
      <c r="A102" s="1" t="s">
        <v>352</v>
      </c>
      <c r="B102" s="1" t="s">
        <v>456</v>
      </c>
      <c r="C102" s="1" t="s">
        <v>814</v>
      </c>
      <c r="D102" s="1" t="s">
        <v>984</v>
      </c>
      <c r="E102" s="3">
        <v>31.466666666666665</v>
      </c>
      <c r="F102" s="3">
        <v>5.333333333333333</v>
      </c>
      <c r="G102" s="3">
        <v>0</v>
      </c>
      <c r="H102" s="3">
        <v>0</v>
      </c>
      <c r="I102" s="3">
        <v>6.0277777777777777</v>
      </c>
      <c r="J102" s="3">
        <v>0</v>
      </c>
      <c r="K102" s="3">
        <v>0</v>
      </c>
      <c r="L102" s="3">
        <v>4.1666666666666664E-2</v>
      </c>
      <c r="M102" s="3">
        <v>0</v>
      </c>
      <c r="N102" s="3">
        <v>0</v>
      </c>
      <c r="O102" s="3">
        <f>SUM(Table2[[#This Row],[Qualified Social Work Staff Hours]:[Other Social Work Staff Hours]])/Table2[[#This Row],[MDS Census]]</f>
        <v>0</v>
      </c>
      <c r="P102" s="3">
        <v>0</v>
      </c>
      <c r="Q102" s="3">
        <v>14.427777777777777</v>
      </c>
      <c r="R102" s="3">
        <f>SUM(Table2[[#This Row],[Qualified Activities Professional Hours]:[Other Activities Professional Hours]])/Table2[[#This Row],[MDS Census]]</f>
        <v>0.45850988700564971</v>
      </c>
      <c r="S102" s="3">
        <v>7.4677777777777781</v>
      </c>
      <c r="T102" s="3">
        <v>5.5111111111111111</v>
      </c>
      <c r="U102" s="3">
        <v>0</v>
      </c>
      <c r="V102" s="3">
        <f>SUM(Table2[[#This Row],[Occupational Therapist Hours]:[OT Aide Hours]])/Table2[[#This Row],[MDS Census]]</f>
        <v>0.41246468926553675</v>
      </c>
      <c r="W102" s="3">
        <v>4.5244444444444447</v>
      </c>
      <c r="X102" s="3">
        <v>8.1361111111111111</v>
      </c>
      <c r="Y102" s="3">
        <v>0</v>
      </c>
      <c r="Z102" s="3">
        <f>SUM(Table2[[#This Row],[Physical Therapist (PT) Hours]:[PT Aide Hours]])/Table2[[#This Row],[MDS Census]]</f>
        <v>0.40234816384180794</v>
      </c>
      <c r="AA102" s="3">
        <v>0</v>
      </c>
      <c r="AB102" s="3">
        <v>0</v>
      </c>
      <c r="AC102" s="3">
        <v>0</v>
      </c>
      <c r="AD102" s="3">
        <v>4.1749999999999998</v>
      </c>
      <c r="AE102" s="3">
        <v>0</v>
      </c>
      <c r="AF102" s="3">
        <v>0</v>
      </c>
      <c r="AG102" s="3">
        <v>0</v>
      </c>
      <c r="AH102" s="1" t="s">
        <v>100</v>
      </c>
      <c r="AI102" s="17">
        <v>5</v>
      </c>
      <c r="AJ102" s="1"/>
    </row>
    <row r="103" spans="1:36" x14ac:dyDescent="0.2">
      <c r="A103" s="1" t="s">
        <v>352</v>
      </c>
      <c r="B103" s="1" t="s">
        <v>457</v>
      </c>
      <c r="C103" s="1" t="s">
        <v>738</v>
      </c>
      <c r="D103" s="1" t="s">
        <v>981</v>
      </c>
      <c r="E103" s="3">
        <v>25.988888888888887</v>
      </c>
      <c r="F103" s="3">
        <v>5.6</v>
      </c>
      <c r="G103" s="3">
        <v>2.2222222222222223E-2</v>
      </c>
      <c r="H103" s="3">
        <v>0.26666666666666666</v>
      </c>
      <c r="I103" s="3">
        <v>0.88888888888888884</v>
      </c>
      <c r="J103" s="3">
        <v>0</v>
      </c>
      <c r="K103" s="3">
        <v>0</v>
      </c>
      <c r="L103" s="3">
        <v>0.54233333333333333</v>
      </c>
      <c r="M103" s="3">
        <v>5.6</v>
      </c>
      <c r="N103" s="3">
        <v>0</v>
      </c>
      <c r="O103" s="3">
        <f>SUM(Table2[[#This Row],[Qualified Social Work Staff Hours]:[Other Social Work Staff Hours]])/Table2[[#This Row],[MDS Census]]</f>
        <v>0.21547669944420692</v>
      </c>
      <c r="P103" s="3">
        <v>8.0122222222222224</v>
      </c>
      <c r="Q103" s="3">
        <v>0</v>
      </c>
      <c r="R103" s="3">
        <f>SUM(Table2[[#This Row],[Qualified Activities Professional Hours]:[Other Activities Professional Hours]])/Table2[[#This Row],[MDS Census]]</f>
        <v>0.30829414279606671</v>
      </c>
      <c r="S103" s="3">
        <v>1.401444444444444</v>
      </c>
      <c r="T103" s="3">
        <v>4.5646666666666658</v>
      </c>
      <c r="U103" s="3">
        <v>0</v>
      </c>
      <c r="V103" s="3">
        <f>SUM(Table2[[#This Row],[Occupational Therapist Hours]:[OT Aide Hours]])/Table2[[#This Row],[MDS Census]]</f>
        <v>0.22956391620350572</v>
      </c>
      <c r="W103" s="3">
        <v>1.2535555555555555</v>
      </c>
      <c r="X103" s="3">
        <v>3.2404444444444436</v>
      </c>
      <c r="Y103" s="3">
        <v>0</v>
      </c>
      <c r="Z103" s="3">
        <f>SUM(Table2[[#This Row],[Physical Therapist (PT) Hours]:[PT Aide Hours]])/Table2[[#This Row],[MDS Census]]</f>
        <v>0.17292005130397603</v>
      </c>
      <c r="AA103" s="3">
        <v>0</v>
      </c>
      <c r="AB103" s="3">
        <v>0</v>
      </c>
      <c r="AC103" s="3">
        <v>0</v>
      </c>
      <c r="AD103" s="3">
        <v>0</v>
      </c>
      <c r="AE103" s="3">
        <v>0</v>
      </c>
      <c r="AF103" s="3">
        <v>0</v>
      </c>
      <c r="AG103" s="3">
        <v>0</v>
      </c>
      <c r="AH103" s="1" t="s">
        <v>101</v>
      </c>
      <c r="AI103" s="17">
        <v>5</v>
      </c>
      <c r="AJ103" s="1"/>
    </row>
    <row r="104" spans="1:36" x14ac:dyDescent="0.2">
      <c r="A104" s="1" t="s">
        <v>352</v>
      </c>
      <c r="B104" s="1" t="s">
        <v>458</v>
      </c>
      <c r="C104" s="1" t="s">
        <v>815</v>
      </c>
      <c r="D104" s="1" t="s">
        <v>961</v>
      </c>
      <c r="E104" s="3">
        <v>43.322222222222223</v>
      </c>
      <c r="F104" s="3">
        <v>5.6888888888888891</v>
      </c>
      <c r="G104" s="3">
        <v>0</v>
      </c>
      <c r="H104" s="3">
        <v>0</v>
      </c>
      <c r="I104" s="3">
        <v>0.46388888888888891</v>
      </c>
      <c r="J104" s="3">
        <v>0</v>
      </c>
      <c r="K104" s="3">
        <v>0</v>
      </c>
      <c r="L104" s="3">
        <v>0.83399999999999985</v>
      </c>
      <c r="M104" s="3">
        <v>0</v>
      </c>
      <c r="N104" s="3">
        <v>4.7861111111111114</v>
      </c>
      <c r="O104" s="3">
        <f>SUM(Table2[[#This Row],[Qualified Social Work Staff Hours]:[Other Social Work Staff Hours]])/Table2[[#This Row],[MDS Census]]</f>
        <v>0.11047704539625545</v>
      </c>
      <c r="P104" s="3">
        <v>5.0388888888888888</v>
      </c>
      <c r="Q104" s="3">
        <v>6.822222222222222</v>
      </c>
      <c r="R104" s="3">
        <f>SUM(Table2[[#This Row],[Qualified Activities Professional Hours]:[Other Activities Professional Hours]])/Table2[[#This Row],[MDS Census]]</f>
        <v>0.27378815080789942</v>
      </c>
      <c r="S104" s="3">
        <v>2.0057777777777774</v>
      </c>
      <c r="T104" s="3">
        <v>2.7591111111111117</v>
      </c>
      <c r="U104" s="3">
        <v>0</v>
      </c>
      <c r="V104" s="3">
        <f>SUM(Table2[[#This Row],[Occupational Therapist Hours]:[OT Aide Hours]])/Table2[[#This Row],[MDS Census]]</f>
        <v>0.10998717619902539</v>
      </c>
      <c r="W104" s="3">
        <v>7.2331111111111115</v>
      </c>
      <c r="X104" s="3">
        <v>3.4322222222222227</v>
      </c>
      <c r="Y104" s="3">
        <v>0</v>
      </c>
      <c r="Z104" s="3">
        <f>SUM(Table2[[#This Row],[Physical Therapist (PT) Hours]:[PT Aide Hours]])/Table2[[#This Row],[MDS Census]]</f>
        <v>0.24618620159015134</v>
      </c>
      <c r="AA104" s="3">
        <v>0</v>
      </c>
      <c r="AB104" s="3">
        <v>0</v>
      </c>
      <c r="AC104" s="3">
        <v>0</v>
      </c>
      <c r="AD104" s="3">
        <v>0</v>
      </c>
      <c r="AE104" s="3">
        <v>0</v>
      </c>
      <c r="AF104" s="3">
        <v>0</v>
      </c>
      <c r="AG104" s="3">
        <v>0</v>
      </c>
      <c r="AH104" s="1" t="s">
        <v>102</v>
      </c>
      <c r="AI104" s="17">
        <v>5</v>
      </c>
      <c r="AJ104" s="1"/>
    </row>
    <row r="105" spans="1:36" x14ac:dyDescent="0.2">
      <c r="A105" s="1" t="s">
        <v>352</v>
      </c>
      <c r="B105" s="1" t="s">
        <v>459</v>
      </c>
      <c r="C105" s="1" t="s">
        <v>769</v>
      </c>
      <c r="D105" s="1" t="s">
        <v>973</v>
      </c>
      <c r="E105" s="3">
        <v>82.188888888888883</v>
      </c>
      <c r="F105" s="3">
        <v>4.8888888888888893</v>
      </c>
      <c r="G105" s="3">
        <v>0.14444444444444443</v>
      </c>
      <c r="H105" s="3">
        <v>0.71444444444444455</v>
      </c>
      <c r="I105" s="3">
        <v>7.7333333333333334</v>
      </c>
      <c r="J105" s="3">
        <v>0</v>
      </c>
      <c r="K105" s="3">
        <v>0</v>
      </c>
      <c r="L105" s="3">
        <v>4.3071111111111113</v>
      </c>
      <c r="M105" s="3">
        <v>10.987222222222222</v>
      </c>
      <c r="N105" s="3">
        <v>0</v>
      </c>
      <c r="O105" s="3">
        <f>SUM(Table2[[#This Row],[Qualified Social Work Staff Hours]:[Other Social Work Staff Hours]])/Table2[[#This Row],[MDS Census]]</f>
        <v>0.13368257401649317</v>
      </c>
      <c r="P105" s="3">
        <v>31.391666666666666</v>
      </c>
      <c r="Q105" s="3">
        <v>13.19911111111111</v>
      </c>
      <c r="R105" s="3">
        <f>SUM(Table2[[#This Row],[Qualified Activities Professional Hours]:[Other Activities Professional Hours]])/Table2[[#This Row],[MDS Census]]</f>
        <v>0.54254021900770577</v>
      </c>
      <c r="S105" s="3">
        <v>18.697999999999997</v>
      </c>
      <c r="T105" s="3">
        <v>12.467444444444446</v>
      </c>
      <c r="U105" s="3">
        <v>0</v>
      </c>
      <c r="V105" s="3">
        <f>SUM(Table2[[#This Row],[Occupational Therapist Hours]:[OT Aide Hours]])/Table2[[#This Row],[MDS Census]]</f>
        <v>0.37919291604704614</v>
      </c>
      <c r="W105" s="3">
        <v>13.930333333333328</v>
      </c>
      <c r="X105" s="3">
        <v>12.457000000000001</v>
      </c>
      <c r="Y105" s="3">
        <v>4.2110000000000003</v>
      </c>
      <c r="Z105" s="3">
        <f>SUM(Table2[[#This Row],[Physical Therapist (PT) Hours]:[PT Aide Hours]])/Table2[[#This Row],[MDS Census]]</f>
        <v>0.37229282141408676</v>
      </c>
      <c r="AA105" s="3">
        <v>0.75555555555555554</v>
      </c>
      <c r="AB105" s="3">
        <v>0</v>
      </c>
      <c r="AC105" s="3">
        <v>0</v>
      </c>
      <c r="AD105" s="3">
        <v>0</v>
      </c>
      <c r="AE105" s="3">
        <v>0</v>
      </c>
      <c r="AF105" s="3">
        <v>0</v>
      </c>
      <c r="AG105" s="3">
        <v>0</v>
      </c>
      <c r="AH105" s="1" t="s">
        <v>103</v>
      </c>
      <c r="AI105" s="17">
        <v>5</v>
      </c>
      <c r="AJ105" s="1"/>
    </row>
    <row r="106" spans="1:36" x14ac:dyDescent="0.2">
      <c r="A106" s="1" t="s">
        <v>352</v>
      </c>
      <c r="B106" s="1" t="s">
        <v>460</v>
      </c>
      <c r="C106" s="1" t="s">
        <v>816</v>
      </c>
      <c r="D106" s="1" t="s">
        <v>975</v>
      </c>
      <c r="E106" s="3">
        <v>51.43333333333333</v>
      </c>
      <c r="F106" s="3">
        <v>4.3555555555555552</v>
      </c>
      <c r="G106" s="3">
        <v>0.27066666666666672</v>
      </c>
      <c r="H106" s="3">
        <v>0.3066666666666667</v>
      </c>
      <c r="I106" s="3">
        <v>1.0666666666666667</v>
      </c>
      <c r="J106" s="3">
        <v>0</v>
      </c>
      <c r="K106" s="3">
        <v>0</v>
      </c>
      <c r="L106" s="3">
        <v>3.3250000000000002</v>
      </c>
      <c r="M106" s="3">
        <v>0</v>
      </c>
      <c r="N106" s="3">
        <v>4.4000000000000004</v>
      </c>
      <c r="O106" s="3">
        <f>SUM(Table2[[#This Row],[Qualified Social Work Staff Hours]:[Other Social Work Staff Hours]])/Table2[[#This Row],[MDS Census]]</f>
        <v>8.5547634478289059E-2</v>
      </c>
      <c r="P106" s="3">
        <v>4.5333333333333332</v>
      </c>
      <c r="Q106" s="3">
        <v>3.6416666666666666</v>
      </c>
      <c r="R106" s="3">
        <f>SUM(Table2[[#This Row],[Qualified Activities Professional Hours]:[Other Activities Professional Hours]])/Table2[[#This Row],[MDS Census]]</f>
        <v>0.15894361633182116</v>
      </c>
      <c r="S106" s="3">
        <v>7.2644444444444449</v>
      </c>
      <c r="T106" s="3">
        <v>5.422222222222222E-2</v>
      </c>
      <c r="U106" s="3">
        <v>0</v>
      </c>
      <c r="V106" s="3">
        <f>SUM(Table2[[#This Row],[Occupational Therapist Hours]:[OT Aide Hours]])/Table2[[#This Row],[MDS Census]]</f>
        <v>0.14229423201555413</v>
      </c>
      <c r="W106" s="3">
        <v>7.4560000000000013</v>
      </c>
      <c r="X106" s="3">
        <v>0.248</v>
      </c>
      <c r="Y106" s="3">
        <v>0</v>
      </c>
      <c r="Z106" s="3">
        <f>SUM(Table2[[#This Row],[Physical Therapist (PT) Hours]:[PT Aide Hours]])/Table2[[#This Row],[MDS Census]]</f>
        <v>0.14978613091380433</v>
      </c>
      <c r="AA106" s="3">
        <v>0</v>
      </c>
      <c r="AB106" s="3">
        <v>0</v>
      </c>
      <c r="AC106" s="3">
        <v>0</v>
      </c>
      <c r="AD106" s="3">
        <v>0</v>
      </c>
      <c r="AE106" s="3">
        <v>0</v>
      </c>
      <c r="AF106" s="3">
        <v>0</v>
      </c>
      <c r="AG106" s="3">
        <v>0</v>
      </c>
      <c r="AH106" s="1" t="s">
        <v>104</v>
      </c>
      <c r="AI106" s="17">
        <v>5</v>
      </c>
      <c r="AJ106" s="1"/>
    </row>
    <row r="107" spans="1:36" x14ac:dyDescent="0.2">
      <c r="A107" s="1" t="s">
        <v>352</v>
      </c>
      <c r="B107" s="1" t="s">
        <v>461</v>
      </c>
      <c r="C107" s="1" t="s">
        <v>708</v>
      </c>
      <c r="D107" s="1" t="s">
        <v>985</v>
      </c>
      <c r="E107" s="3">
        <v>31.611111111111111</v>
      </c>
      <c r="F107" s="3">
        <v>5.6</v>
      </c>
      <c r="G107" s="3">
        <v>0</v>
      </c>
      <c r="H107" s="3">
        <v>0</v>
      </c>
      <c r="I107" s="3">
        <v>0</v>
      </c>
      <c r="J107" s="3">
        <v>0</v>
      </c>
      <c r="K107" s="3">
        <v>0</v>
      </c>
      <c r="L107" s="3">
        <v>1.1064444444444443</v>
      </c>
      <c r="M107" s="3">
        <v>0</v>
      </c>
      <c r="N107" s="3">
        <v>4.8277777777777775</v>
      </c>
      <c r="O107" s="3">
        <f>SUM(Table2[[#This Row],[Qualified Social Work Staff Hours]:[Other Social Work Staff Hours]])/Table2[[#This Row],[MDS Census]]</f>
        <v>0.15272407732864673</v>
      </c>
      <c r="P107" s="3">
        <v>0</v>
      </c>
      <c r="Q107" s="3">
        <v>8.4583333333333339</v>
      </c>
      <c r="R107" s="3">
        <f>SUM(Table2[[#This Row],[Qualified Activities Professional Hours]:[Other Activities Professional Hours]])/Table2[[#This Row],[MDS Census]]</f>
        <v>0.26757469244288229</v>
      </c>
      <c r="S107" s="3">
        <v>7.95</v>
      </c>
      <c r="T107" s="3">
        <v>3.7916666666666665</v>
      </c>
      <c r="U107" s="3">
        <v>0</v>
      </c>
      <c r="V107" s="3">
        <f>SUM(Table2[[#This Row],[Occupational Therapist Hours]:[OT Aide Hours]])/Table2[[#This Row],[MDS Census]]</f>
        <v>0.37144112478031638</v>
      </c>
      <c r="W107" s="3">
        <v>16.628666666666668</v>
      </c>
      <c r="X107" s="3">
        <v>0</v>
      </c>
      <c r="Y107" s="3">
        <v>0</v>
      </c>
      <c r="Z107" s="3">
        <f>SUM(Table2[[#This Row],[Physical Therapist (PT) Hours]:[PT Aide Hours]])/Table2[[#This Row],[MDS Census]]</f>
        <v>0.52603866432337443</v>
      </c>
      <c r="AA107" s="3">
        <v>0</v>
      </c>
      <c r="AB107" s="3">
        <v>4.0999999999999996</v>
      </c>
      <c r="AC107" s="3">
        <v>0</v>
      </c>
      <c r="AD107" s="3">
        <v>0</v>
      </c>
      <c r="AE107" s="3">
        <v>0</v>
      </c>
      <c r="AF107" s="3">
        <v>0</v>
      </c>
      <c r="AG107" s="3">
        <v>0</v>
      </c>
      <c r="AH107" s="1" t="s">
        <v>105</v>
      </c>
      <c r="AI107" s="17">
        <v>5</v>
      </c>
      <c r="AJ107" s="1"/>
    </row>
    <row r="108" spans="1:36" x14ac:dyDescent="0.2">
      <c r="A108" s="1" t="s">
        <v>352</v>
      </c>
      <c r="B108" s="1" t="s">
        <v>462</v>
      </c>
      <c r="C108" s="1" t="s">
        <v>748</v>
      </c>
      <c r="D108" s="1" t="s">
        <v>999</v>
      </c>
      <c r="E108" s="3">
        <v>19.377777777777776</v>
      </c>
      <c r="F108" s="3">
        <v>4.2666666666666666</v>
      </c>
      <c r="G108" s="3">
        <v>3.3333333333333333E-2</v>
      </c>
      <c r="H108" s="3">
        <v>0.15</v>
      </c>
      <c r="I108" s="3">
        <v>0.61777777777777776</v>
      </c>
      <c r="J108" s="3">
        <v>0</v>
      </c>
      <c r="K108" s="3">
        <v>0</v>
      </c>
      <c r="L108" s="3">
        <v>0.55333333333333334</v>
      </c>
      <c r="M108" s="3">
        <v>0</v>
      </c>
      <c r="N108" s="3">
        <v>0</v>
      </c>
      <c r="O108" s="3">
        <f>SUM(Table2[[#This Row],[Qualified Social Work Staff Hours]:[Other Social Work Staff Hours]])/Table2[[#This Row],[MDS Census]]</f>
        <v>0</v>
      </c>
      <c r="P108" s="3">
        <v>0</v>
      </c>
      <c r="Q108" s="3">
        <v>1.1955555555555555</v>
      </c>
      <c r="R108" s="3">
        <f>SUM(Table2[[#This Row],[Qualified Activities Professional Hours]:[Other Activities Professional Hours]])/Table2[[#This Row],[MDS Census]]</f>
        <v>6.1697247706422022E-2</v>
      </c>
      <c r="S108" s="3">
        <v>0.99422222222222212</v>
      </c>
      <c r="T108" s="3">
        <v>1.3717777777777778</v>
      </c>
      <c r="U108" s="3">
        <v>0</v>
      </c>
      <c r="V108" s="3">
        <f>SUM(Table2[[#This Row],[Occupational Therapist Hours]:[OT Aide Hours]])/Table2[[#This Row],[MDS Census]]</f>
        <v>0.12209862385321101</v>
      </c>
      <c r="W108" s="3">
        <v>1.3112222222222221</v>
      </c>
      <c r="X108" s="3">
        <v>1.2781111111111112</v>
      </c>
      <c r="Y108" s="3">
        <v>0</v>
      </c>
      <c r="Z108" s="3">
        <f>SUM(Table2[[#This Row],[Physical Therapist (PT) Hours]:[PT Aide Hours]])/Table2[[#This Row],[MDS Census]]</f>
        <v>0.13362385321100917</v>
      </c>
      <c r="AA108" s="3">
        <v>0</v>
      </c>
      <c r="AB108" s="3">
        <v>0</v>
      </c>
      <c r="AC108" s="3">
        <v>0</v>
      </c>
      <c r="AD108" s="3">
        <v>0</v>
      </c>
      <c r="AE108" s="3">
        <v>0</v>
      </c>
      <c r="AF108" s="3">
        <v>0</v>
      </c>
      <c r="AG108" s="3">
        <v>0</v>
      </c>
      <c r="AH108" s="1" t="s">
        <v>106</v>
      </c>
      <c r="AI108" s="17">
        <v>5</v>
      </c>
      <c r="AJ108" s="1"/>
    </row>
    <row r="109" spans="1:36" x14ac:dyDescent="0.2">
      <c r="A109" s="1" t="s">
        <v>352</v>
      </c>
      <c r="B109" s="1" t="s">
        <v>463</v>
      </c>
      <c r="C109" s="1" t="s">
        <v>817</v>
      </c>
      <c r="D109" s="1" t="s">
        <v>957</v>
      </c>
      <c r="E109" s="3">
        <v>17.133333333333333</v>
      </c>
      <c r="F109" s="3">
        <v>11.236444444444444</v>
      </c>
      <c r="G109" s="3">
        <v>1.1111111111111112E-2</v>
      </c>
      <c r="H109" s="3">
        <v>0.18333333333333332</v>
      </c>
      <c r="I109" s="3">
        <v>6.3781111111111111</v>
      </c>
      <c r="J109" s="3">
        <v>0</v>
      </c>
      <c r="K109" s="3">
        <v>0</v>
      </c>
      <c r="L109" s="3">
        <v>0</v>
      </c>
      <c r="M109" s="3">
        <v>1.1243333333333334</v>
      </c>
      <c r="N109" s="3">
        <v>0</v>
      </c>
      <c r="O109" s="3">
        <f>SUM(Table2[[#This Row],[Qualified Social Work Staff Hours]:[Other Social Work Staff Hours]])/Table2[[#This Row],[MDS Census]]</f>
        <v>6.5622568093385222E-2</v>
      </c>
      <c r="P109" s="3">
        <v>9.072444444444443</v>
      </c>
      <c r="Q109" s="3">
        <v>2.8</v>
      </c>
      <c r="R109" s="3">
        <f>SUM(Table2[[#This Row],[Qualified Activities Professional Hours]:[Other Activities Professional Hours]])/Table2[[#This Row],[MDS Census]]</f>
        <v>0.6929442282749676</v>
      </c>
      <c r="S109" s="3">
        <v>0</v>
      </c>
      <c r="T109" s="3">
        <v>0</v>
      </c>
      <c r="U109" s="3">
        <v>0</v>
      </c>
      <c r="V109" s="3">
        <f>SUM(Table2[[#This Row],[Occupational Therapist Hours]:[OT Aide Hours]])/Table2[[#This Row],[MDS Census]]</f>
        <v>0</v>
      </c>
      <c r="W109" s="3">
        <v>0</v>
      </c>
      <c r="X109" s="3">
        <v>0</v>
      </c>
      <c r="Y109" s="3">
        <v>0</v>
      </c>
      <c r="Z109" s="3">
        <f>SUM(Table2[[#This Row],[Physical Therapist (PT) Hours]:[PT Aide Hours]])/Table2[[#This Row],[MDS Census]]</f>
        <v>0</v>
      </c>
      <c r="AA109" s="3">
        <v>0</v>
      </c>
      <c r="AB109" s="3">
        <v>0</v>
      </c>
      <c r="AC109" s="3">
        <v>0</v>
      </c>
      <c r="AD109" s="3">
        <v>0</v>
      </c>
      <c r="AE109" s="3">
        <v>0</v>
      </c>
      <c r="AF109" s="3">
        <v>0</v>
      </c>
      <c r="AG109" s="3">
        <v>0</v>
      </c>
      <c r="AH109" s="1" t="s">
        <v>107</v>
      </c>
      <c r="AI109" s="17">
        <v>5</v>
      </c>
      <c r="AJ109" s="1"/>
    </row>
    <row r="110" spans="1:36" x14ac:dyDescent="0.2">
      <c r="A110" s="1" t="s">
        <v>352</v>
      </c>
      <c r="B110" s="1" t="s">
        <v>464</v>
      </c>
      <c r="C110" s="1" t="s">
        <v>818</v>
      </c>
      <c r="D110" s="1" t="s">
        <v>1000</v>
      </c>
      <c r="E110" s="3">
        <v>34.222222222222221</v>
      </c>
      <c r="F110" s="3">
        <v>4.4444444444444446</v>
      </c>
      <c r="G110" s="3">
        <v>0.13333333333333333</v>
      </c>
      <c r="H110" s="3">
        <v>0.64166666666666672</v>
      </c>
      <c r="I110" s="3">
        <v>0.72777777777777775</v>
      </c>
      <c r="J110" s="3">
        <v>0</v>
      </c>
      <c r="K110" s="3">
        <v>0</v>
      </c>
      <c r="L110" s="3">
        <v>0.7415555555555553</v>
      </c>
      <c r="M110" s="3">
        <v>5.697222222222222</v>
      </c>
      <c r="N110" s="3">
        <v>0</v>
      </c>
      <c r="O110" s="3">
        <f>SUM(Table2[[#This Row],[Qualified Social Work Staff Hours]:[Other Social Work Staff Hours]])/Table2[[#This Row],[MDS Census]]</f>
        <v>0.16647727272727272</v>
      </c>
      <c r="P110" s="3">
        <v>4.9361111111111109</v>
      </c>
      <c r="Q110" s="3">
        <v>17.752777777777776</v>
      </c>
      <c r="R110" s="3">
        <f>SUM(Table2[[#This Row],[Qualified Activities Professional Hours]:[Other Activities Professional Hours]])/Table2[[#This Row],[MDS Census]]</f>
        <v>0.6629870129870129</v>
      </c>
      <c r="S110" s="3">
        <v>1.2813333333333337</v>
      </c>
      <c r="T110" s="3">
        <v>2.8121111111111121</v>
      </c>
      <c r="U110" s="3">
        <v>0</v>
      </c>
      <c r="V110" s="3">
        <f>SUM(Table2[[#This Row],[Occupational Therapist Hours]:[OT Aide Hours]])/Table2[[#This Row],[MDS Census]]</f>
        <v>0.11961363636363639</v>
      </c>
      <c r="W110" s="3">
        <v>1.2862222222222219</v>
      </c>
      <c r="X110" s="3">
        <v>4.0448888888888881</v>
      </c>
      <c r="Y110" s="3">
        <v>0</v>
      </c>
      <c r="Z110" s="3">
        <f>SUM(Table2[[#This Row],[Physical Therapist (PT) Hours]:[PT Aide Hours]])/Table2[[#This Row],[MDS Census]]</f>
        <v>0.15577922077922074</v>
      </c>
      <c r="AA110" s="3">
        <v>0</v>
      </c>
      <c r="AB110" s="3">
        <v>0</v>
      </c>
      <c r="AC110" s="3">
        <v>0</v>
      </c>
      <c r="AD110" s="3">
        <v>0</v>
      </c>
      <c r="AE110" s="3">
        <v>0</v>
      </c>
      <c r="AF110" s="3">
        <v>0</v>
      </c>
      <c r="AG110" s="3">
        <v>0</v>
      </c>
      <c r="AH110" s="1" t="s">
        <v>108</v>
      </c>
      <c r="AI110" s="17">
        <v>5</v>
      </c>
      <c r="AJ110" s="1"/>
    </row>
    <row r="111" spans="1:36" x14ac:dyDescent="0.2">
      <c r="A111" s="1" t="s">
        <v>352</v>
      </c>
      <c r="B111" s="1" t="s">
        <v>465</v>
      </c>
      <c r="C111" s="1" t="s">
        <v>819</v>
      </c>
      <c r="D111" s="1" t="s">
        <v>1001</v>
      </c>
      <c r="E111" s="3">
        <v>41.81111111111111</v>
      </c>
      <c r="F111" s="3">
        <v>0</v>
      </c>
      <c r="G111" s="3">
        <v>3.3333333333333333E-2</v>
      </c>
      <c r="H111" s="3">
        <v>0.53333333333333333</v>
      </c>
      <c r="I111" s="3">
        <v>1.1944444444444444</v>
      </c>
      <c r="J111" s="3">
        <v>0</v>
      </c>
      <c r="K111" s="3">
        <v>0</v>
      </c>
      <c r="L111" s="3">
        <v>0.40555555555555561</v>
      </c>
      <c r="M111" s="3">
        <v>5.7589999999999995</v>
      </c>
      <c r="N111" s="3">
        <v>0</v>
      </c>
      <c r="O111" s="3">
        <f>SUM(Table2[[#This Row],[Qualified Social Work Staff Hours]:[Other Social Work Staff Hours]])/Table2[[#This Row],[MDS Census]]</f>
        <v>0.13773850651076269</v>
      </c>
      <c r="P111" s="3">
        <v>0</v>
      </c>
      <c r="Q111" s="3">
        <v>5.8204444444444459</v>
      </c>
      <c r="R111" s="3">
        <f>SUM(Table2[[#This Row],[Qualified Activities Professional Hours]:[Other Activities Professional Hours]])/Table2[[#This Row],[MDS Census]]</f>
        <v>0.13920807866064314</v>
      </c>
      <c r="S111" s="3">
        <v>1.597777777777778</v>
      </c>
      <c r="T111" s="3">
        <v>5.5615555555555547</v>
      </c>
      <c r="U111" s="3">
        <v>0</v>
      </c>
      <c r="V111" s="3">
        <f>SUM(Table2[[#This Row],[Occupational Therapist Hours]:[OT Aide Hours]])/Table2[[#This Row],[MDS Census]]</f>
        <v>0.17123040127557798</v>
      </c>
      <c r="W111" s="3">
        <v>2.4425555555555554</v>
      </c>
      <c r="X111" s="3">
        <v>6.0870000000000006</v>
      </c>
      <c r="Y111" s="3">
        <v>0</v>
      </c>
      <c r="Z111" s="3">
        <f>SUM(Table2[[#This Row],[Physical Therapist (PT) Hours]:[PT Aide Hours]])/Table2[[#This Row],[MDS Census]]</f>
        <v>0.20400212596332715</v>
      </c>
      <c r="AA111" s="3">
        <v>0</v>
      </c>
      <c r="AB111" s="3">
        <v>0</v>
      </c>
      <c r="AC111" s="3">
        <v>0</v>
      </c>
      <c r="AD111" s="3">
        <v>0</v>
      </c>
      <c r="AE111" s="3">
        <v>0</v>
      </c>
      <c r="AF111" s="3">
        <v>0</v>
      </c>
      <c r="AG111" s="3">
        <v>0</v>
      </c>
      <c r="AH111" s="1" t="s">
        <v>109</v>
      </c>
      <c r="AI111" s="17">
        <v>5</v>
      </c>
      <c r="AJ111" s="1"/>
    </row>
    <row r="112" spans="1:36" x14ac:dyDescent="0.2">
      <c r="A112" s="1" t="s">
        <v>352</v>
      </c>
      <c r="B112" s="1" t="s">
        <v>466</v>
      </c>
      <c r="C112" s="1" t="s">
        <v>820</v>
      </c>
      <c r="D112" s="1" t="s">
        <v>1002</v>
      </c>
      <c r="E112" s="3">
        <v>35.866666666666667</v>
      </c>
      <c r="F112" s="3">
        <v>5.6</v>
      </c>
      <c r="G112" s="3">
        <v>4.4444444444444446E-2</v>
      </c>
      <c r="H112" s="3">
        <v>0.20555555555555555</v>
      </c>
      <c r="I112" s="3">
        <v>0.26666666666666666</v>
      </c>
      <c r="J112" s="3">
        <v>0</v>
      </c>
      <c r="K112" s="3">
        <v>0</v>
      </c>
      <c r="L112" s="3">
        <v>0.20277777777777778</v>
      </c>
      <c r="M112" s="3">
        <v>0</v>
      </c>
      <c r="N112" s="3">
        <v>3.6444444444444444</v>
      </c>
      <c r="O112" s="3">
        <f>SUM(Table2[[#This Row],[Qualified Social Work Staff Hours]:[Other Social Work Staff Hours]])/Table2[[#This Row],[MDS Census]]</f>
        <v>0.10161090458488228</v>
      </c>
      <c r="P112" s="3">
        <v>0</v>
      </c>
      <c r="Q112" s="3">
        <v>0</v>
      </c>
      <c r="R112" s="3">
        <f>SUM(Table2[[#This Row],[Qualified Activities Professional Hours]:[Other Activities Professional Hours]])/Table2[[#This Row],[MDS Census]]</f>
        <v>0</v>
      </c>
      <c r="S112" s="3">
        <v>1.1854444444444443</v>
      </c>
      <c r="T112" s="3">
        <v>0</v>
      </c>
      <c r="U112" s="3">
        <v>0</v>
      </c>
      <c r="V112" s="3">
        <f>SUM(Table2[[#This Row],[Occupational Therapist Hours]:[OT Aide Hours]])/Table2[[#This Row],[MDS Census]]</f>
        <v>3.305142503097893E-2</v>
      </c>
      <c r="W112" s="3">
        <v>1.2944444444444443</v>
      </c>
      <c r="X112" s="3">
        <v>0.16088888888888889</v>
      </c>
      <c r="Y112" s="3">
        <v>0</v>
      </c>
      <c r="Z112" s="3">
        <f>SUM(Table2[[#This Row],[Physical Therapist (PT) Hours]:[PT Aide Hours]])/Table2[[#This Row],[MDS Census]]</f>
        <v>4.0576208178438655E-2</v>
      </c>
      <c r="AA112" s="3">
        <v>0</v>
      </c>
      <c r="AB112" s="3">
        <v>0</v>
      </c>
      <c r="AC112" s="3">
        <v>0</v>
      </c>
      <c r="AD112" s="3">
        <v>0</v>
      </c>
      <c r="AE112" s="3">
        <v>0</v>
      </c>
      <c r="AF112" s="3">
        <v>0</v>
      </c>
      <c r="AG112" s="3">
        <v>0</v>
      </c>
      <c r="AH112" s="1" t="s">
        <v>110</v>
      </c>
      <c r="AI112" s="17">
        <v>5</v>
      </c>
      <c r="AJ112" s="1"/>
    </row>
    <row r="113" spans="1:36" x14ac:dyDescent="0.2">
      <c r="A113" s="1" t="s">
        <v>352</v>
      </c>
      <c r="B113" s="1" t="s">
        <v>467</v>
      </c>
      <c r="C113" s="1" t="s">
        <v>821</v>
      </c>
      <c r="D113" s="1" t="s">
        <v>949</v>
      </c>
      <c r="E113" s="3">
        <v>24.888888888888889</v>
      </c>
      <c r="F113" s="3">
        <v>5.6</v>
      </c>
      <c r="G113" s="3">
        <v>5.5555555555555552E-2</v>
      </c>
      <c r="H113" s="3">
        <v>0.26666666666666666</v>
      </c>
      <c r="I113" s="3">
        <v>0.43611111111111112</v>
      </c>
      <c r="J113" s="3">
        <v>0</v>
      </c>
      <c r="K113" s="3">
        <v>0</v>
      </c>
      <c r="L113" s="3">
        <v>0.59244444444444455</v>
      </c>
      <c r="M113" s="3">
        <v>5.6</v>
      </c>
      <c r="N113" s="3">
        <v>0</v>
      </c>
      <c r="O113" s="3">
        <f>SUM(Table2[[#This Row],[Qualified Social Work Staff Hours]:[Other Social Work Staff Hours]])/Table2[[#This Row],[MDS Census]]</f>
        <v>0.22499999999999998</v>
      </c>
      <c r="P113" s="3">
        <v>5.1593333333333318</v>
      </c>
      <c r="Q113" s="3">
        <v>0</v>
      </c>
      <c r="R113" s="3">
        <f>SUM(Table2[[#This Row],[Qualified Activities Professional Hours]:[Other Activities Professional Hours]])/Table2[[#This Row],[MDS Census]]</f>
        <v>0.2072946428571428</v>
      </c>
      <c r="S113" s="3">
        <v>1.167111111111111</v>
      </c>
      <c r="T113" s="3">
        <v>4.2368888888888891</v>
      </c>
      <c r="U113" s="3">
        <v>0</v>
      </c>
      <c r="V113" s="3">
        <f>SUM(Table2[[#This Row],[Occupational Therapist Hours]:[OT Aide Hours]])/Table2[[#This Row],[MDS Census]]</f>
        <v>0.21712499999999998</v>
      </c>
      <c r="W113" s="3">
        <v>1.3974444444444447</v>
      </c>
      <c r="X113" s="3">
        <v>2.6341111111111117</v>
      </c>
      <c r="Y113" s="3">
        <v>0</v>
      </c>
      <c r="Z113" s="3">
        <f>SUM(Table2[[#This Row],[Physical Therapist (PT) Hours]:[PT Aide Hours]])/Table2[[#This Row],[MDS Census]]</f>
        <v>0.16198214285714288</v>
      </c>
      <c r="AA113" s="3">
        <v>0</v>
      </c>
      <c r="AB113" s="3">
        <v>0</v>
      </c>
      <c r="AC113" s="3">
        <v>0</v>
      </c>
      <c r="AD113" s="3">
        <v>0</v>
      </c>
      <c r="AE113" s="3">
        <v>0</v>
      </c>
      <c r="AF113" s="3">
        <v>0</v>
      </c>
      <c r="AG113" s="3">
        <v>0</v>
      </c>
      <c r="AH113" s="1" t="s">
        <v>111</v>
      </c>
      <c r="AI113" s="17">
        <v>5</v>
      </c>
      <c r="AJ113" s="1"/>
    </row>
    <row r="114" spans="1:36" x14ac:dyDescent="0.2">
      <c r="A114" s="1" t="s">
        <v>352</v>
      </c>
      <c r="B114" s="1" t="s">
        <v>468</v>
      </c>
      <c r="C114" s="1" t="s">
        <v>806</v>
      </c>
      <c r="D114" s="1" t="s">
        <v>982</v>
      </c>
      <c r="E114" s="3">
        <v>53.5</v>
      </c>
      <c r="F114" s="3">
        <v>0</v>
      </c>
      <c r="G114" s="3">
        <v>0</v>
      </c>
      <c r="H114" s="3">
        <v>0</v>
      </c>
      <c r="I114" s="3">
        <v>0</v>
      </c>
      <c r="J114" s="3">
        <v>0</v>
      </c>
      <c r="K114" s="3">
        <v>0</v>
      </c>
      <c r="L114" s="3">
        <v>0</v>
      </c>
      <c r="M114" s="3">
        <v>0</v>
      </c>
      <c r="N114" s="3">
        <v>0</v>
      </c>
      <c r="O114" s="3">
        <f>SUM(Table2[[#This Row],[Qualified Social Work Staff Hours]:[Other Social Work Staff Hours]])/Table2[[#This Row],[MDS Census]]</f>
        <v>0</v>
      </c>
      <c r="P114" s="3">
        <v>0</v>
      </c>
      <c r="Q114" s="3">
        <v>4.8955555555555561</v>
      </c>
      <c r="R114" s="3">
        <f>SUM(Table2[[#This Row],[Qualified Activities Professional Hours]:[Other Activities Professional Hours]])/Table2[[#This Row],[MDS Census]]</f>
        <v>9.1505711318795438E-2</v>
      </c>
      <c r="S114" s="3">
        <v>0</v>
      </c>
      <c r="T114" s="3">
        <v>0</v>
      </c>
      <c r="U114" s="3">
        <v>0</v>
      </c>
      <c r="V114" s="3">
        <f>SUM(Table2[[#This Row],[Occupational Therapist Hours]:[OT Aide Hours]])/Table2[[#This Row],[MDS Census]]</f>
        <v>0</v>
      </c>
      <c r="W114" s="3">
        <v>0</v>
      </c>
      <c r="X114" s="3">
        <v>0</v>
      </c>
      <c r="Y114" s="3">
        <v>0</v>
      </c>
      <c r="Z114" s="3">
        <f>SUM(Table2[[#This Row],[Physical Therapist (PT) Hours]:[PT Aide Hours]])/Table2[[#This Row],[MDS Census]]</f>
        <v>0</v>
      </c>
      <c r="AA114" s="3">
        <v>0</v>
      </c>
      <c r="AB114" s="3">
        <v>0</v>
      </c>
      <c r="AC114" s="3">
        <v>0</v>
      </c>
      <c r="AD114" s="3">
        <v>37.596888888888884</v>
      </c>
      <c r="AE114" s="3">
        <v>0</v>
      </c>
      <c r="AF114" s="3">
        <v>0</v>
      </c>
      <c r="AG114" s="3">
        <v>0</v>
      </c>
      <c r="AH114" s="1" t="s">
        <v>112</v>
      </c>
      <c r="AI114" s="17">
        <v>5</v>
      </c>
      <c r="AJ114" s="1"/>
    </row>
    <row r="115" spans="1:36" x14ac:dyDescent="0.2">
      <c r="A115" s="1" t="s">
        <v>352</v>
      </c>
      <c r="B115" s="1" t="s">
        <v>469</v>
      </c>
      <c r="C115" s="1" t="s">
        <v>770</v>
      </c>
      <c r="D115" s="1" t="s">
        <v>975</v>
      </c>
      <c r="E115" s="3">
        <v>38.700000000000003</v>
      </c>
      <c r="F115" s="3">
        <v>2.7111111111111112</v>
      </c>
      <c r="G115" s="3">
        <v>0.27999999999999997</v>
      </c>
      <c r="H115" s="3">
        <v>0.33055555555555555</v>
      </c>
      <c r="I115" s="3">
        <v>4</v>
      </c>
      <c r="J115" s="3">
        <v>0</v>
      </c>
      <c r="K115" s="3">
        <v>0</v>
      </c>
      <c r="L115" s="3">
        <v>4.4082222222222214</v>
      </c>
      <c r="M115" s="3">
        <v>9.5444444444444425</v>
      </c>
      <c r="N115" s="3">
        <v>0</v>
      </c>
      <c r="O115" s="3">
        <f>SUM(Table2[[#This Row],[Qualified Social Work Staff Hours]:[Other Social Work Staff Hours]])/Table2[[#This Row],[MDS Census]]</f>
        <v>0.24662647143267291</v>
      </c>
      <c r="P115" s="3">
        <v>5.4233333333333338</v>
      </c>
      <c r="Q115" s="3">
        <v>10.445555555555561</v>
      </c>
      <c r="R115" s="3">
        <f>SUM(Table2[[#This Row],[Qualified Activities Professional Hours]:[Other Activities Professional Hours]])/Table2[[#This Row],[MDS Census]]</f>
        <v>0.41004880849842101</v>
      </c>
      <c r="S115" s="3">
        <v>9.1124444444444457</v>
      </c>
      <c r="T115" s="3">
        <v>7.6979999999999995</v>
      </c>
      <c r="U115" s="3">
        <v>0</v>
      </c>
      <c r="V115" s="3">
        <f>SUM(Table2[[#This Row],[Occupational Therapist Hours]:[OT Aide Hours]])/Table2[[#This Row],[MDS Census]]</f>
        <v>0.4343784094171691</v>
      </c>
      <c r="W115" s="3">
        <v>11.258555555555555</v>
      </c>
      <c r="X115" s="3">
        <v>13.30522222222222</v>
      </c>
      <c r="Y115" s="3">
        <v>0</v>
      </c>
      <c r="Z115" s="3">
        <f>SUM(Table2[[#This Row],[Physical Therapist (PT) Hours]:[PT Aide Hours]])/Table2[[#This Row],[MDS Census]]</f>
        <v>0.63472293999425766</v>
      </c>
      <c r="AA115" s="3">
        <v>0</v>
      </c>
      <c r="AB115" s="3">
        <v>0</v>
      </c>
      <c r="AC115" s="3">
        <v>0</v>
      </c>
      <c r="AD115" s="3">
        <v>0</v>
      </c>
      <c r="AE115" s="3">
        <v>0</v>
      </c>
      <c r="AF115" s="3">
        <v>0</v>
      </c>
      <c r="AG115" s="3">
        <v>0</v>
      </c>
      <c r="AH115" s="1" t="s">
        <v>113</v>
      </c>
      <c r="AI115" s="17">
        <v>5</v>
      </c>
      <c r="AJ115" s="1"/>
    </row>
    <row r="116" spans="1:36" x14ac:dyDescent="0.2">
      <c r="A116" s="1" t="s">
        <v>352</v>
      </c>
      <c r="B116" s="1" t="s">
        <v>470</v>
      </c>
      <c r="C116" s="1" t="s">
        <v>730</v>
      </c>
      <c r="D116" s="1" t="s">
        <v>975</v>
      </c>
      <c r="E116" s="3">
        <v>62.6</v>
      </c>
      <c r="F116" s="3">
        <v>5.6</v>
      </c>
      <c r="G116" s="3">
        <v>0</v>
      </c>
      <c r="H116" s="3">
        <v>0.32777777777777778</v>
      </c>
      <c r="I116" s="3">
        <v>1.0666666666666667</v>
      </c>
      <c r="J116" s="3">
        <v>0</v>
      </c>
      <c r="K116" s="3">
        <v>0</v>
      </c>
      <c r="L116" s="3">
        <v>2.0348888888888887</v>
      </c>
      <c r="M116" s="3">
        <v>0</v>
      </c>
      <c r="N116" s="3">
        <v>9.6638888888888896</v>
      </c>
      <c r="O116" s="3">
        <f>SUM(Table2[[#This Row],[Qualified Social Work Staff Hours]:[Other Social Work Staff Hours]])/Table2[[#This Row],[MDS Census]]</f>
        <v>0.15437522186723465</v>
      </c>
      <c r="P116" s="3">
        <v>4.9777777777777779</v>
      </c>
      <c r="Q116" s="3">
        <v>5.2305555555555552</v>
      </c>
      <c r="R116" s="3">
        <f>SUM(Table2[[#This Row],[Qualified Activities Professional Hours]:[Other Activities Professional Hours]])/Table2[[#This Row],[MDS Census]]</f>
        <v>0.1630724174653887</v>
      </c>
      <c r="S116" s="3">
        <v>1.8514444444444444</v>
      </c>
      <c r="T116" s="3">
        <v>2.7601111111111112</v>
      </c>
      <c r="U116" s="3">
        <v>0</v>
      </c>
      <c r="V116" s="3">
        <f>SUM(Table2[[#This Row],[Occupational Therapist Hours]:[OT Aide Hours]])/Table2[[#This Row],[MDS Census]]</f>
        <v>7.3667021654242104E-2</v>
      </c>
      <c r="W116" s="3">
        <v>1.9434444444444441</v>
      </c>
      <c r="X116" s="3">
        <v>3.5472222222222221</v>
      </c>
      <c r="Y116" s="3">
        <v>0</v>
      </c>
      <c r="Z116" s="3">
        <f>SUM(Table2[[#This Row],[Physical Therapist (PT) Hours]:[PT Aide Hours]])/Table2[[#This Row],[MDS Census]]</f>
        <v>8.7710330138445147E-2</v>
      </c>
      <c r="AA116" s="3">
        <v>7.208333333333333</v>
      </c>
      <c r="AB116" s="3">
        <v>0</v>
      </c>
      <c r="AC116" s="3">
        <v>0</v>
      </c>
      <c r="AD116" s="3">
        <v>0</v>
      </c>
      <c r="AE116" s="3">
        <v>0</v>
      </c>
      <c r="AF116" s="3">
        <v>0</v>
      </c>
      <c r="AG116" s="3">
        <v>0</v>
      </c>
      <c r="AH116" s="1" t="s">
        <v>114</v>
      </c>
      <c r="AI116" s="17">
        <v>5</v>
      </c>
      <c r="AJ116" s="1"/>
    </row>
    <row r="117" spans="1:36" x14ac:dyDescent="0.2">
      <c r="A117" s="1" t="s">
        <v>352</v>
      </c>
      <c r="B117" s="1" t="s">
        <v>471</v>
      </c>
      <c r="C117" s="1" t="s">
        <v>703</v>
      </c>
      <c r="D117" s="1" t="s">
        <v>950</v>
      </c>
      <c r="E117" s="3">
        <v>69.111111111111114</v>
      </c>
      <c r="F117" s="3">
        <v>5.333333333333333</v>
      </c>
      <c r="G117" s="3">
        <v>3.5222222222222224E-2</v>
      </c>
      <c r="H117" s="3">
        <v>0.39077777777777778</v>
      </c>
      <c r="I117" s="3">
        <v>0.97777777777777775</v>
      </c>
      <c r="J117" s="3">
        <v>0</v>
      </c>
      <c r="K117" s="3">
        <v>0</v>
      </c>
      <c r="L117" s="3">
        <v>0.2782222222222222</v>
      </c>
      <c r="M117" s="3">
        <v>5.322222222222222</v>
      </c>
      <c r="N117" s="3">
        <v>0</v>
      </c>
      <c r="O117" s="3">
        <f>SUM(Table2[[#This Row],[Qualified Social Work Staff Hours]:[Other Social Work Staff Hours]])/Table2[[#This Row],[MDS Census]]</f>
        <v>7.7009646302250795E-2</v>
      </c>
      <c r="P117" s="3">
        <v>4.8888888888888893</v>
      </c>
      <c r="Q117" s="3">
        <v>34.733333333333334</v>
      </c>
      <c r="R117" s="3">
        <f>SUM(Table2[[#This Row],[Qualified Activities Professional Hours]:[Other Activities Professional Hours]])/Table2[[#This Row],[MDS Census]]</f>
        <v>0.5733118971061093</v>
      </c>
      <c r="S117" s="3">
        <v>2.0444444444444443</v>
      </c>
      <c r="T117" s="3">
        <v>1.9954444444444441</v>
      </c>
      <c r="U117" s="3">
        <v>0</v>
      </c>
      <c r="V117" s="3">
        <f>SUM(Table2[[#This Row],[Occupational Therapist Hours]:[OT Aide Hours]])/Table2[[#This Row],[MDS Census]]</f>
        <v>5.8454983922829572E-2</v>
      </c>
      <c r="W117" s="3">
        <v>1.8226666666666675</v>
      </c>
      <c r="X117" s="3">
        <v>2.4630000000000005</v>
      </c>
      <c r="Y117" s="3">
        <v>0</v>
      </c>
      <c r="Z117" s="3">
        <f>SUM(Table2[[#This Row],[Physical Therapist (PT) Hours]:[PT Aide Hours]])/Table2[[#This Row],[MDS Census]]</f>
        <v>6.2011254019292618E-2</v>
      </c>
      <c r="AA117" s="3">
        <v>0</v>
      </c>
      <c r="AB117" s="3">
        <v>0</v>
      </c>
      <c r="AC117" s="3">
        <v>0</v>
      </c>
      <c r="AD117" s="3">
        <v>0</v>
      </c>
      <c r="AE117" s="3">
        <v>0</v>
      </c>
      <c r="AF117" s="3">
        <v>0</v>
      </c>
      <c r="AG117" s="3">
        <v>0</v>
      </c>
      <c r="AH117" s="1" t="s">
        <v>115</v>
      </c>
      <c r="AI117" s="17">
        <v>5</v>
      </c>
      <c r="AJ117" s="1"/>
    </row>
    <row r="118" spans="1:36" x14ac:dyDescent="0.2">
      <c r="A118" s="1" t="s">
        <v>352</v>
      </c>
      <c r="B118" s="1" t="s">
        <v>472</v>
      </c>
      <c r="C118" s="1" t="s">
        <v>714</v>
      </c>
      <c r="D118" s="1" t="s">
        <v>973</v>
      </c>
      <c r="E118" s="3">
        <v>54.944444444444443</v>
      </c>
      <c r="F118" s="3">
        <v>5.5861111111111112</v>
      </c>
      <c r="G118" s="3">
        <v>0</v>
      </c>
      <c r="H118" s="3">
        <v>0.35555555555555557</v>
      </c>
      <c r="I118" s="3">
        <v>2.0388888888888888</v>
      </c>
      <c r="J118" s="3">
        <v>0</v>
      </c>
      <c r="K118" s="3">
        <v>0</v>
      </c>
      <c r="L118" s="3">
        <v>1.3713333333333337</v>
      </c>
      <c r="M118" s="3">
        <v>3.088888888888889</v>
      </c>
      <c r="N118" s="3">
        <v>5.3605555555555551</v>
      </c>
      <c r="O118" s="3">
        <f>SUM(Table2[[#This Row],[Qualified Social Work Staff Hours]:[Other Social Work Staff Hours]])/Table2[[#This Row],[MDS Census]]</f>
        <v>0.15378159757330637</v>
      </c>
      <c r="P118" s="3">
        <v>5.5888888888888886</v>
      </c>
      <c r="Q118" s="3">
        <v>7.189444444444443</v>
      </c>
      <c r="R118" s="3">
        <f>SUM(Table2[[#This Row],[Qualified Activities Professional Hours]:[Other Activities Professional Hours]])/Table2[[#This Row],[MDS Census]]</f>
        <v>0.23256825075834175</v>
      </c>
      <c r="S118" s="3">
        <v>5.5473333333333334</v>
      </c>
      <c r="T118" s="3">
        <v>3.3144444444444439</v>
      </c>
      <c r="U118" s="3">
        <v>0</v>
      </c>
      <c r="V118" s="3">
        <f>SUM(Table2[[#This Row],[Occupational Therapist Hours]:[OT Aide Hours]])/Table2[[#This Row],[MDS Census]]</f>
        <v>0.16128614762386251</v>
      </c>
      <c r="W118" s="3">
        <v>4.0555555555555571</v>
      </c>
      <c r="X118" s="3">
        <v>4.3502222222222224</v>
      </c>
      <c r="Y118" s="3">
        <v>0</v>
      </c>
      <c r="Z118" s="3">
        <f>SUM(Table2[[#This Row],[Physical Therapist (PT) Hours]:[PT Aide Hours]])/Table2[[#This Row],[MDS Census]]</f>
        <v>0.15298685540950457</v>
      </c>
      <c r="AA118" s="3">
        <v>0</v>
      </c>
      <c r="AB118" s="3">
        <v>0</v>
      </c>
      <c r="AC118" s="3">
        <v>0</v>
      </c>
      <c r="AD118" s="3">
        <v>0</v>
      </c>
      <c r="AE118" s="3">
        <v>0</v>
      </c>
      <c r="AF118" s="3">
        <v>0</v>
      </c>
      <c r="AG118" s="3">
        <v>0</v>
      </c>
      <c r="AH118" s="1" t="s">
        <v>116</v>
      </c>
      <c r="AI118" s="17">
        <v>5</v>
      </c>
      <c r="AJ118" s="1"/>
    </row>
    <row r="119" spans="1:36" x14ac:dyDescent="0.2">
      <c r="A119" s="1" t="s">
        <v>352</v>
      </c>
      <c r="B119" s="1" t="s">
        <v>473</v>
      </c>
      <c r="C119" s="1" t="s">
        <v>822</v>
      </c>
      <c r="D119" s="1" t="s">
        <v>1003</v>
      </c>
      <c r="E119" s="3">
        <v>71.355555555555554</v>
      </c>
      <c r="F119" s="3">
        <v>5.4222222222222225</v>
      </c>
      <c r="G119" s="3">
        <v>0.26666666666666666</v>
      </c>
      <c r="H119" s="3">
        <v>0.26111111111111113</v>
      </c>
      <c r="I119" s="3">
        <v>1.7777777777777777</v>
      </c>
      <c r="J119" s="3">
        <v>0</v>
      </c>
      <c r="K119" s="3">
        <v>0</v>
      </c>
      <c r="L119" s="3">
        <v>0</v>
      </c>
      <c r="M119" s="3">
        <v>11.333333333333334</v>
      </c>
      <c r="N119" s="3">
        <v>0</v>
      </c>
      <c r="O119" s="3">
        <f>SUM(Table2[[#This Row],[Qualified Social Work Staff Hours]:[Other Social Work Staff Hours]])/Table2[[#This Row],[MDS Census]]</f>
        <v>0.15882902522578637</v>
      </c>
      <c r="P119" s="3">
        <v>4.6222222222222218</v>
      </c>
      <c r="Q119" s="3">
        <v>11.166666666666666</v>
      </c>
      <c r="R119" s="3">
        <f>SUM(Table2[[#This Row],[Qualified Activities Professional Hours]:[Other Activities Professional Hours]])/Table2[[#This Row],[MDS Census]]</f>
        <v>0.22127063220180629</v>
      </c>
      <c r="S119" s="3">
        <v>0.30088888888888893</v>
      </c>
      <c r="T119" s="3">
        <v>3.7977777777777773</v>
      </c>
      <c r="U119" s="3">
        <v>0</v>
      </c>
      <c r="V119" s="3">
        <f>SUM(Table2[[#This Row],[Occupational Therapist Hours]:[OT Aide Hours]])/Table2[[#This Row],[MDS Census]]</f>
        <v>5.7440049828713792E-2</v>
      </c>
      <c r="W119" s="3">
        <v>0.38111111111111107</v>
      </c>
      <c r="X119" s="3">
        <v>0</v>
      </c>
      <c r="Y119" s="3">
        <v>0</v>
      </c>
      <c r="Z119" s="3">
        <f>SUM(Table2[[#This Row],[Physical Therapist (PT) Hours]:[PT Aide Hours]])/Table2[[#This Row],[MDS Census]]</f>
        <v>5.3410152600435997E-3</v>
      </c>
      <c r="AA119" s="3">
        <v>0</v>
      </c>
      <c r="AB119" s="3">
        <v>0</v>
      </c>
      <c r="AC119" s="3">
        <v>0</v>
      </c>
      <c r="AD119" s="3">
        <v>0</v>
      </c>
      <c r="AE119" s="3">
        <v>0</v>
      </c>
      <c r="AF119" s="3">
        <v>0</v>
      </c>
      <c r="AG119" s="3">
        <v>0</v>
      </c>
      <c r="AH119" s="1" t="s">
        <v>117</v>
      </c>
      <c r="AI119" s="17">
        <v>5</v>
      </c>
      <c r="AJ119" s="1"/>
    </row>
    <row r="120" spans="1:36" x14ac:dyDescent="0.2">
      <c r="A120" s="1" t="s">
        <v>352</v>
      </c>
      <c r="B120" s="1" t="s">
        <v>474</v>
      </c>
      <c r="C120" s="1" t="s">
        <v>823</v>
      </c>
      <c r="D120" s="1" t="s">
        <v>1004</v>
      </c>
      <c r="E120" s="3">
        <v>48.355555555555554</v>
      </c>
      <c r="F120" s="3">
        <v>4.9333333333333336</v>
      </c>
      <c r="G120" s="3">
        <v>0</v>
      </c>
      <c r="H120" s="3">
        <v>0.2</v>
      </c>
      <c r="I120" s="3">
        <v>0.36666666666666664</v>
      </c>
      <c r="J120" s="3">
        <v>0</v>
      </c>
      <c r="K120" s="3">
        <v>0</v>
      </c>
      <c r="L120" s="3">
        <v>0</v>
      </c>
      <c r="M120" s="3">
        <v>0</v>
      </c>
      <c r="N120" s="3">
        <v>4.9361111111111109</v>
      </c>
      <c r="O120" s="3">
        <f>SUM(Table2[[#This Row],[Qualified Social Work Staff Hours]:[Other Social Work Staff Hours]])/Table2[[#This Row],[MDS Census]]</f>
        <v>0.10207950367647059</v>
      </c>
      <c r="P120" s="3">
        <v>0</v>
      </c>
      <c r="Q120" s="3">
        <v>22.236111111111111</v>
      </c>
      <c r="R120" s="3">
        <f>SUM(Table2[[#This Row],[Qualified Activities Professional Hours]:[Other Activities Professional Hours]])/Table2[[#This Row],[MDS Census]]</f>
        <v>0.45984604779411764</v>
      </c>
      <c r="S120" s="3">
        <v>0.27777777777777779</v>
      </c>
      <c r="T120" s="3">
        <v>0</v>
      </c>
      <c r="U120" s="3">
        <v>0</v>
      </c>
      <c r="V120" s="3">
        <f>SUM(Table2[[#This Row],[Occupational Therapist Hours]:[OT Aide Hours]])/Table2[[#This Row],[MDS Census]]</f>
        <v>5.7444852941176475E-3</v>
      </c>
      <c r="W120" s="3">
        <v>0.39633333333333337</v>
      </c>
      <c r="X120" s="3">
        <v>0</v>
      </c>
      <c r="Y120" s="3">
        <v>0</v>
      </c>
      <c r="Z120" s="3">
        <f>SUM(Table2[[#This Row],[Physical Therapist (PT) Hours]:[PT Aide Hours]])/Table2[[#This Row],[MDS Census]]</f>
        <v>8.1962316176470602E-3</v>
      </c>
      <c r="AA120" s="3">
        <v>0</v>
      </c>
      <c r="AB120" s="3">
        <v>0</v>
      </c>
      <c r="AC120" s="3">
        <v>0</v>
      </c>
      <c r="AD120" s="3">
        <v>0</v>
      </c>
      <c r="AE120" s="3">
        <v>0</v>
      </c>
      <c r="AF120" s="3">
        <v>0</v>
      </c>
      <c r="AG120" s="3">
        <v>0</v>
      </c>
      <c r="AH120" s="1" t="s">
        <v>118</v>
      </c>
      <c r="AI120" s="17">
        <v>5</v>
      </c>
      <c r="AJ120" s="1"/>
    </row>
    <row r="121" spans="1:36" x14ac:dyDescent="0.2">
      <c r="A121" s="1" t="s">
        <v>352</v>
      </c>
      <c r="B121" s="1" t="s">
        <v>475</v>
      </c>
      <c r="C121" s="1" t="s">
        <v>824</v>
      </c>
      <c r="D121" s="1" t="s">
        <v>993</v>
      </c>
      <c r="E121" s="3">
        <v>126.97777777777777</v>
      </c>
      <c r="F121" s="3">
        <v>4.1555555555555559</v>
      </c>
      <c r="G121" s="3">
        <v>5.8333333333333334E-2</v>
      </c>
      <c r="H121" s="3">
        <v>0</v>
      </c>
      <c r="I121" s="3">
        <v>10.379</v>
      </c>
      <c r="J121" s="3">
        <v>0</v>
      </c>
      <c r="K121" s="3">
        <v>0</v>
      </c>
      <c r="L121" s="3">
        <v>4.339666666666667</v>
      </c>
      <c r="M121" s="3">
        <v>23.188000000000002</v>
      </c>
      <c r="N121" s="3">
        <v>0</v>
      </c>
      <c r="O121" s="3">
        <f>SUM(Table2[[#This Row],[Qualified Social Work Staff Hours]:[Other Social Work Staff Hours]])/Table2[[#This Row],[MDS Census]]</f>
        <v>0.18261463073153661</v>
      </c>
      <c r="P121" s="3">
        <v>16.201555555555558</v>
      </c>
      <c r="Q121" s="3">
        <v>57.433666666666667</v>
      </c>
      <c r="R121" s="3">
        <f>SUM(Table2[[#This Row],[Qualified Activities Professional Hours]:[Other Activities Professional Hours]])/Table2[[#This Row],[MDS Census]]</f>
        <v>0.579906370318516</v>
      </c>
      <c r="S121" s="3">
        <v>26.59877777777778</v>
      </c>
      <c r="T121" s="3">
        <v>10.138777777777777</v>
      </c>
      <c r="U121" s="3">
        <v>0</v>
      </c>
      <c r="V121" s="3">
        <f>SUM(Table2[[#This Row],[Occupational Therapist Hours]:[OT Aide Hours]])/Table2[[#This Row],[MDS Census]]</f>
        <v>0.28932271613580685</v>
      </c>
      <c r="W121" s="3">
        <v>24.463111111111111</v>
      </c>
      <c r="X121" s="3">
        <v>21.424111111111113</v>
      </c>
      <c r="Y121" s="3">
        <v>0</v>
      </c>
      <c r="Z121" s="3">
        <f>SUM(Table2[[#This Row],[Physical Therapist (PT) Hours]:[PT Aide Hours]])/Table2[[#This Row],[MDS Census]]</f>
        <v>0.36137994399719986</v>
      </c>
      <c r="AA121" s="3">
        <v>0</v>
      </c>
      <c r="AB121" s="3">
        <v>5.2444444444444445</v>
      </c>
      <c r="AC121" s="3">
        <v>0</v>
      </c>
      <c r="AD121" s="3">
        <v>0</v>
      </c>
      <c r="AE121" s="3">
        <v>0</v>
      </c>
      <c r="AF121" s="3">
        <v>0</v>
      </c>
      <c r="AG121" s="3">
        <v>1.3916666666666666</v>
      </c>
      <c r="AH121" s="1" t="s">
        <v>119</v>
      </c>
      <c r="AI121" s="17">
        <v>5</v>
      </c>
      <c r="AJ121" s="1"/>
    </row>
    <row r="122" spans="1:36" x14ac:dyDescent="0.2">
      <c r="A122" s="1" t="s">
        <v>352</v>
      </c>
      <c r="B122" s="1" t="s">
        <v>476</v>
      </c>
      <c r="C122" s="1" t="s">
        <v>825</v>
      </c>
      <c r="D122" s="1" t="s">
        <v>975</v>
      </c>
      <c r="E122" s="3">
        <v>38.855555555555554</v>
      </c>
      <c r="F122" s="3">
        <v>6.0944444444444441</v>
      </c>
      <c r="G122" s="3">
        <v>0</v>
      </c>
      <c r="H122" s="3">
        <v>0</v>
      </c>
      <c r="I122" s="3">
        <v>0.53333333333333333</v>
      </c>
      <c r="J122" s="3">
        <v>0</v>
      </c>
      <c r="K122" s="3">
        <v>0</v>
      </c>
      <c r="L122" s="3">
        <v>0.50522222222222224</v>
      </c>
      <c r="M122" s="3">
        <v>4.4416666666666664</v>
      </c>
      <c r="N122" s="3">
        <v>0.83888888888888891</v>
      </c>
      <c r="O122" s="3">
        <f>SUM(Table2[[#This Row],[Qualified Social Work Staff Hours]:[Other Social Work Staff Hours]])/Table2[[#This Row],[MDS Census]]</f>
        <v>0.13590220188733199</v>
      </c>
      <c r="P122" s="3">
        <v>5.4222222222222225</v>
      </c>
      <c r="Q122" s="3">
        <v>0</v>
      </c>
      <c r="R122" s="3">
        <f>SUM(Table2[[#This Row],[Qualified Activities Professional Hours]:[Other Activities Professional Hours]])/Table2[[#This Row],[MDS Census]]</f>
        <v>0.13954818415784959</v>
      </c>
      <c r="S122" s="3">
        <v>3.4057777777777778</v>
      </c>
      <c r="T122" s="3">
        <v>4.2251111111111106</v>
      </c>
      <c r="U122" s="3">
        <v>0</v>
      </c>
      <c r="V122" s="3">
        <f>SUM(Table2[[#This Row],[Occupational Therapist Hours]:[OT Aide Hours]])/Table2[[#This Row],[MDS Census]]</f>
        <v>0.19639119245067199</v>
      </c>
      <c r="W122" s="3">
        <v>2.8185555555555553</v>
      </c>
      <c r="X122" s="3">
        <v>0.5261111111111112</v>
      </c>
      <c r="Y122" s="3">
        <v>0</v>
      </c>
      <c r="Z122" s="3">
        <f>SUM(Table2[[#This Row],[Physical Therapist (PT) Hours]:[PT Aide Hours]])/Table2[[#This Row],[MDS Census]]</f>
        <v>8.6079496711466974E-2</v>
      </c>
      <c r="AA122" s="3">
        <v>0</v>
      </c>
      <c r="AB122" s="3">
        <v>0</v>
      </c>
      <c r="AC122" s="3">
        <v>0</v>
      </c>
      <c r="AD122" s="3">
        <v>0</v>
      </c>
      <c r="AE122" s="3">
        <v>0</v>
      </c>
      <c r="AF122" s="3">
        <v>0</v>
      </c>
      <c r="AG122" s="3">
        <v>0</v>
      </c>
      <c r="AH122" s="1" t="s">
        <v>120</v>
      </c>
      <c r="AI122" s="17">
        <v>5</v>
      </c>
      <c r="AJ122" s="1"/>
    </row>
    <row r="123" spans="1:36" x14ac:dyDescent="0.2">
      <c r="A123" s="1" t="s">
        <v>352</v>
      </c>
      <c r="B123" s="1" t="s">
        <v>477</v>
      </c>
      <c r="C123" s="1" t="s">
        <v>826</v>
      </c>
      <c r="D123" s="1" t="s">
        <v>997</v>
      </c>
      <c r="E123" s="3">
        <v>18.544444444444444</v>
      </c>
      <c r="F123" s="3">
        <v>5.7777777777777777</v>
      </c>
      <c r="G123" s="3">
        <v>0.12222222222222222</v>
      </c>
      <c r="H123" s="3">
        <v>0.12222222222222222</v>
      </c>
      <c r="I123" s="3">
        <v>0</v>
      </c>
      <c r="J123" s="3">
        <v>0</v>
      </c>
      <c r="K123" s="3">
        <v>0</v>
      </c>
      <c r="L123" s="3">
        <v>0.98177777777777764</v>
      </c>
      <c r="M123" s="3">
        <v>0</v>
      </c>
      <c r="N123" s="3">
        <v>0.28333333333333333</v>
      </c>
      <c r="O123" s="3">
        <f>SUM(Table2[[#This Row],[Qualified Social Work Staff Hours]:[Other Social Work Staff Hours]])/Table2[[#This Row],[MDS Census]]</f>
        <v>1.5278609946075494E-2</v>
      </c>
      <c r="P123" s="3">
        <v>4.5494444444444442</v>
      </c>
      <c r="Q123" s="3">
        <v>1.8138888888888889</v>
      </c>
      <c r="R123" s="3">
        <f>SUM(Table2[[#This Row],[Qualified Activities Professional Hours]:[Other Activities Professional Hours]])/Table2[[#This Row],[MDS Census]]</f>
        <v>0.34313960455362491</v>
      </c>
      <c r="S123" s="3">
        <v>0.4698888888888888</v>
      </c>
      <c r="T123" s="3">
        <v>1.2773333333333332</v>
      </c>
      <c r="U123" s="3">
        <v>0</v>
      </c>
      <c r="V123" s="3">
        <f>SUM(Table2[[#This Row],[Occupational Therapist Hours]:[OT Aide Hours]])/Table2[[#This Row],[MDS Census]]</f>
        <v>9.4218094667465543E-2</v>
      </c>
      <c r="W123" s="3">
        <v>0.51522222222222203</v>
      </c>
      <c r="X123" s="3">
        <v>1.1944444444444444</v>
      </c>
      <c r="Y123" s="3">
        <v>0</v>
      </c>
      <c r="Z123" s="3">
        <f>SUM(Table2[[#This Row],[Physical Therapist (PT) Hours]:[PT Aide Hours]])/Table2[[#This Row],[MDS Census]]</f>
        <v>9.2192929898142595E-2</v>
      </c>
      <c r="AA123" s="3">
        <v>0</v>
      </c>
      <c r="AB123" s="3">
        <v>0</v>
      </c>
      <c r="AC123" s="3">
        <v>0</v>
      </c>
      <c r="AD123" s="3">
        <v>0</v>
      </c>
      <c r="AE123" s="3">
        <v>0</v>
      </c>
      <c r="AF123" s="3">
        <v>0</v>
      </c>
      <c r="AG123" s="3">
        <v>0</v>
      </c>
      <c r="AH123" s="1" t="s">
        <v>121</v>
      </c>
      <c r="AI123" s="17">
        <v>5</v>
      </c>
      <c r="AJ123" s="1"/>
    </row>
    <row r="124" spans="1:36" x14ac:dyDescent="0.2">
      <c r="A124" s="1" t="s">
        <v>352</v>
      </c>
      <c r="B124" s="1" t="s">
        <v>478</v>
      </c>
      <c r="C124" s="1" t="s">
        <v>716</v>
      </c>
      <c r="D124" s="1" t="s">
        <v>966</v>
      </c>
      <c r="E124" s="3">
        <v>19.477777777777778</v>
      </c>
      <c r="F124" s="3">
        <v>5</v>
      </c>
      <c r="G124" s="3">
        <v>3.3333333333333333E-2</v>
      </c>
      <c r="H124" s="3">
        <v>9.4444444444444442E-2</v>
      </c>
      <c r="I124" s="3">
        <v>1.0666666666666667</v>
      </c>
      <c r="J124" s="3">
        <v>0</v>
      </c>
      <c r="K124" s="3">
        <v>0</v>
      </c>
      <c r="L124" s="3">
        <v>0.26066666666666666</v>
      </c>
      <c r="M124" s="3">
        <v>3.7333333333333334</v>
      </c>
      <c r="N124" s="3">
        <v>0</v>
      </c>
      <c r="O124" s="3">
        <f>SUM(Table2[[#This Row],[Qualified Social Work Staff Hours]:[Other Social Work Staff Hours]])/Table2[[#This Row],[MDS Census]]</f>
        <v>0.19167142042213348</v>
      </c>
      <c r="P124" s="3">
        <v>0.69444444444444442</v>
      </c>
      <c r="Q124" s="3">
        <v>0</v>
      </c>
      <c r="R124" s="3">
        <f>SUM(Table2[[#This Row],[Qualified Activities Professional Hours]:[Other Activities Professional Hours]])/Table2[[#This Row],[MDS Census]]</f>
        <v>3.56531660011409E-2</v>
      </c>
      <c r="S124" s="3">
        <v>1.1648888888888889</v>
      </c>
      <c r="T124" s="3">
        <v>4.2415555555555562</v>
      </c>
      <c r="U124" s="3">
        <v>0</v>
      </c>
      <c r="V124" s="3">
        <f>SUM(Table2[[#This Row],[Occupational Therapist Hours]:[OT Aide Hours]])/Table2[[#This Row],[MDS Census]]</f>
        <v>0.27756988020536227</v>
      </c>
      <c r="W124" s="3">
        <v>1.7307777777777782</v>
      </c>
      <c r="X124" s="3">
        <v>2.8654444444444445</v>
      </c>
      <c r="Y124" s="3">
        <v>0</v>
      </c>
      <c r="Z124" s="3">
        <f>SUM(Table2[[#This Row],[Physical Therapist (PT) Hours]:[PT Aide Hours]])/Table2[[#This Row],[MDS Census]]</f>
        <v>0.23597261836851116</v>
      </c>
      <c r="AA124" s="3">
        <v>0</v>
      </c>
      <c r="AB124" s="3">
        <v>0</v>
      </c>
      <c r="AC124" s="3">
        <v>0</v>
      </c>
      <c r="AD124" s="3">
        <v>0</v>
      </c>
      <c r="AE124" s="3">
        <v>0</v>
      </c>
      <c r="AF124" s="3">
        <v>0</v>
      </c>
      <c r="AG124" s="3">
        <v>0</v>
      </c>
      <c r="AH124" s="1" t="s">
        <v>122</v>
      </c>
      <c r="AI124" s="17">
        <v>5</v>
      </c>
      <c r="AJ124" s="1"/>
    </row>
    <row r="125" spans="1:36" x14ac:dyDescent="0.2">
      <c r="A125" s="1" t="s">
        <v>352</v>
      </c>
      <c r="B125" s="1" t="s">
        <v>479</v>
      </c>
      <c r="C125" s="1" t="s">
        <v>775</v>
      </c>
      <c r="D125" s="1" t="s">
        <v>947</v>
      </c>
      <c r="E125" s="3">
        <v>32.988888888888887</v>
      </c>
      <c r="F125" s="3">
        <v>3.1111111111111112</v>
      </c>
      <c r="G125" s="3">
        <v>0</v>
      </c>
      <c r="H125" s="3">
        <v>0.17777777777777778</v>
      </c>
      <c r="I125" s="3">
        <v>1.0666666666666667</v>
      </c>
      <c r="J125" s="3">
        <v>0</v>
      </c>
      <c r="K125" s="3">
        <v>0</v>
      </c>
      <c r="L125" s="3">
        <v>0</v>
      </c>
      <c r="M125" s="3">
        <v>0.74722222222222223</v>
      </c>
      <c r="N125" s="3">
        <v>4.4444444444444446</v>
      </c>
      <c r="O125" s="3">
        <f>SUM(Table2[[#This Row],[Qualified Social Work Staff Hours]:[Other Social Work Staff Hours]])/Table2[[#This Row],[MDS Census]]</f>
        <v>0.15737622094981477</v>
      </c>
      <c r="P125" s="3">
        <v>1.8666666666666667</v>
      </c>
      <c r="Q125" s="3">
        <v>2.4527777777777779</v>
      </c>
      <c r="R125" s="3">
        <f>SUM(Table2[[#This Row],[Qualified Activities Professional Hours]:[Other Activities Professional Hours]])/Table2[[#This Row],[MDS Census]]</f>
        <v>0.13093634220276187</v>
      </c>
      <c r="S125" s="3">
        <v>0</v>
      </c>
      <c r="T125" s="3">
        <v>0</v>
      </c>
      <c r="U125" s="3">
        <v>0</v>
      </c>
      <c r="V125" s="3">
        <f>SUM(Table2[[#This Row],[Occupational Therapist Hours]:[OT Aide Hours]])/Table2[[#This Row],[MDS Census]]</f>
        <v>0</v>
      </c>
      <c r="W125" s="3">
        <v>0</v>
      </c>
      <c r="X125" s="3">
        <v>0</v>
      </c>
      <c r="Y125" s="3">
        <v>0</v>
      </c>
      <c r="Z125" s="3">
        <f>SUM(Table2[[#This Row],[Physical Therapist (PT) Hours]:[PT Aide Hours]])/Table2[[#This Row],[MDS Census]]</f>
        <v>0</v>
      </c>
      <c r="AA125" s="3">
        <v>0</v>
      </c>
      <c r="AB125" s="3">
        <v>0</v>
      </c>
      <c r="AC125" s="3">
        <v>0</v>
      </c>
      <c r="AD125" s="3">
        <v>0</v>
      </c>
      <c r="AE125" s="3">
        <v>0</v>
      </c>
      <c r="AF125" s="3">
        <v>0</v>
      </c>
      <c r="AG125" s="3">
        <v>0</v>
      </c>
      <c r="AH125" s="1" t="s">
        <v>123</v>
      </c>
      <c r="AI125" s="17">
        <v>5</v>
      </c>
      <c r="AJ125" s="1"/>
    </row>
    <row r="126" spans="1:36" x14ac:dyDescent="0.2">
      <c r="A126" s="1" t="s">
        <v>352</v>
      </c>
      <c r="B126" s="1" t="s">
        <v>480</v>
      </c>
      <c r="C126" s="1" t="s">
        <v>827</v>
      </c>
      <c r="D126" s="1" t="s">
        <v>1005</v>
      </c>
      <c r="E126" s="3">
        <v>34.18888888888889</v>
      </c>
      <c r="F126" s="3">
        <v>5.583333333333333</v>
      </c>
      <c r="G126" s="3">
        <v>0</v>
      </c>
      <c r="H126" s="3">
        <v>0.24444444444444444</v>
      </c>
      <c r="I126" s="3">
        <v>0.3888888888888889</v>
      </c>
      <c r="J126" s="3">
        <v>0</v>
      </c>
      <c r="K126" s="3">
        <v>0</v>
      </c>
      <c r="L126" s="3">
        <v>0.44788888888888884</v>
      </c>
      <c r="M126" s="3">
        <v>0</v>
      </c>
      <c r="N126" s="3">
        <v>0</v>
      </c>
      <c r="O126" s="3">
        <f>SUM(Table2[[#This Row],[Qualified Social Work Staff Hours]:[Other Social Work Staff Hours]])/Table2[[#This Row],[MDS Census]]</f>
        <v>0</v>
      </c>
      <c r="P126" s="3">
        <v>0</v>
      </c>
      <c r="Q126" s="3">
        <v>10.267777777777775</v>
      </c>
      <c r="R126" s="3">
        <f>SUM(Table2[[#This Row],[Qualified Activities Professional Hours]:[Other Activities Professional Hours]])/Table2[[#This Row],[MDS Census]]</f>
        <v>0.30032499187520306</v>
      </c>
      <c r="S126" s="3">
        <v>1.6763333333333328</v>
      </c>
      <c r="T126" s="3">
        <v>0.9863333333333334</v>
      </c>
      <c r="U126" s="3">
        <v>0</v>
      </c>
      <c r="V126" s="3">
        <f>SUM(Table2[[#This Row],[Occupational Therapist Hours]:[OT Aide Hours]])/Table2[[#This Row],[MDS Census]]</f>
        <v>7.7881052973675632E-2</v>
      </c>
      <c r="W126" s="3">
        <v>0.74622222222222234</v>
      </c>
      <c r="X126" s="3">
        <v>3.075444444444444</v>
      </c>
      <c r="Y126" s="3">
        <v>0.28100000000000003</v>
      </c>
      <c r="Z126" s="3">
        <f>SUM(Table2[[#This Row],[Physical Therapist (PT) Hours]:[PT Aide Hours]])/Table2[[#This Row],[MDS Census]]</f>
        <v>0.11999999999999998</v>
      </c>
      <c r="AA126" s="3">
        <v>0</v>
      </c>
      <c r="AB126" s="3">
        <v>0</v>
      </c>
      <c r="AC126" s="3">
        <v>0</v>
      </c>
      <c r="AD126" s="3">
        <v>0</v>
      </c>
      <c r="AE126" s="3">
        <v>0</v>
      </c>
      <c r="AF126" s="3">
        <v>0</v>
      </c>
      <c r="AG126" s="3">
        <v>0</v>
      </c>
      <c r="AH126" s="1" t="s">
        <v>124</v>
      </c>
      <c r="AI126" s="17">
        <v>5</v>
      </c>
      <c r="AJ126" s="1"/>
    </row>
    <row r="127" spans="1:36" x14ac:dyDescent="0.2">
      <c r="A127" s="1" t="s">
        <v>352</v>
      </c>
      <c r="B127" s="1" t="s">
        <v>481</v>
      </c>
      <c r="C127" s="1" t="s">
        <v>728</v>
      </c>
      <c r="D127" s="1" t="s">
        <v>993</v>
      </c>
      <c r="E127" s="3">
        <v>48.911111111111111</v>
      </c>
      <c r="F127" s="3">
        <v>2.9722222222222223</v>
      </c>
      <c r="G127" s="3">
        <v>0.16666666666666666</v>
      </c>
      <c r="H127" s="3">
        <v>0.33333333333333331</v>
      </c>
      <c r="I127" s="3">
        <v>5.5583333333333336</v>
      </c>
      <c r="J127" s="3">
        <v>0</v>
      </c>
      <c r="K127" s="3">
        <v>0</v>
      </c>
      <c r="L127" s="3">
        <v>0.8746666666666667</v>
      </c>
      <c r="M127" s="3">
        <v>9.5138888888888893</v>
      </c>
      <c r="N127" s="3">
        <v>0</v>
      </c>
      <c r="O127" s="3">
        <f>SUM(Table2[[#This Row],[Qualified Social Work Staff Hours]:[Other Social Work Staff Hours]])/Table2[[#This Row],[MDS Census]]</f>
        <v>0.19451385733757384</v>
      </c>
      <c r="P127" s="3">
        <v>4.8305555555555557</v>
      </c>
      <c r="Q127" s="3">
        <v>28.994444444444444</v>
      </c>
      <c r="R127" s="3">
        <f>SUM(Table2[[#This Row],[Qualified Activities Professional Hours]:[Other Activities Professional Hours]])/Table2[[#This Row],[MDS Census]]</f>
        <v>0.69156065424806912</v>
      </c>
      <c r="S127" s="3">
        <v>0.96655555555555561</v>
      </c>
      <c r="T127" s="3">
        <v>7.7794444444444455</v>
      </c>
      <c r="U127" s="3">
        <v>0</v>
      </c>
      <c r="V127" s="3">
        <f>SUM(Table2[[#This Row],[Occupational Therapist Hours]:[OT Aide Hours]])/Table2[[#This Row],[MDS Census]]</f>
        <v>0.17881417537482963</v>
      </c>
      <c r="W127" s="3">
        <v>1.3028888888888888</v>
      </c>
      <c r="X127" s="3">
        <v>5.5758888888888878</v>
      </c>
      <c r="Y127" s="3">
        <v>0</v>
      </c>
      <c r="Z127" s="3">
        <f>SUM(Table2[[#This Row],[Physical Therapist (PT) Hours]:[PT Aide Hours]])/Table2[[#This Row],[MDS Census]]</f>
        <v>0.14063834620626986</v>
      </c>
      <c r="AA127" s="3">
        <v>0</v>
      </c>
      <c r="AB127" s="3">
        <v>0</v>
      </c>
      <c r="AC127" s="3">
        <v>0</v>
      </c>
      <c r="AD127" s="3">
        <v>0</v>
      </c>
      <c r="AE127" s="3">
        <v>0</v>
      </c>
      <c r="AF127" s="3">
        <v>0</v>
      </c>
      <c r="AG127" s="3">
        <v>0</v>
      </c>
      <c r="AH127" s="1" t="s">
        <v>125</v>
      </c>
      <c r="AI127" s="17">
        <v>5</v>
      </c>
      <c r="AJ127" s="1"/>
    </row>
    <row r="128" spans="1:36" x14ac:dyDescent="0.2">
      <c r="A128" s="1" t="s">
        <v>352</v>
      </c>
      <c r="B128" s="1" t="s">
        <v>482</v>
      </c>
      <c r="C128" s="1" t="s">
        <v>745</v>
      </c>
      <c r="D128" s="1" t="s">
        <v>973</v>
      </c>
      <c r="E128" s="3">
        <v>73.36666666666666</v>
      </c>
      <c r="F128" s="3">
        <v>5.3305555555555557</v>
      </c>
      <c r="G128" s="3">
        <v>0</v>
      </c>
      <c r="H128" s="3">
        <v>0.43333333333333335</v>
      </c>
      <c r="I128" s="3">
        <v>5.2388888888888889</v>
      </c>
      <c r="J128" s="3">
        <v>0</v>
      </c>
      <c r="K128" s="3">
        <v>0</v>
      </c>
      <c r="L128" s="3">
        <v>0</v>
      </c>
      <c r="M128" s="3">
        <v>4.9722222222222223</v>
      </c>
      <c r="N128" s="3">
        <v>10.445888888888891</v>
      </c>
      <c r="O128" s="3">
        <f>SUM(Table2[[#This Row],[Qualified Social Work Staff Hours]:[Other Social Work Staff Hours]])/Table2[[#This Row],[MDS Census]]</f>
        <v>0.21015144631228233</v>
      </c>
      <c r="P128" s="3">
        <v>0.97777777777777775</v>
      </c>
      <c r="Q128" s="3">
        <v>10.731888888888886</v>
      </c>
      <c r="R128" s="3">
        <f>SUM(Table2[[#This Row],[Qualified Activities Professional Hours]:[Other Activities Professional Hours]])/Table2[[#This Row],[MDS Census]]</f>
        <v>0.15960472512494317</v>
      </c>
      <c r="S128" s="3">
        <v>0</v>
      </c>
      <c r="T128" s="3">
        <v>0</v>
      </c>
      <c r="U128" s="3">
        <v>0</v>
      </c>
      <c r="V128" s="3">
        <f>SUM(Table2[[#This Row],[Occupational Therapist Hours]:[OT Aide Hours]])/Table2[[#This Row],[MDS Census]]</f>
        <v>0</v>
      </c>
      <c r="W128" s="3">
        <v>0</v>
      </c>
      <c r="X128" s="3">
        <v>0</v>
      </c>
      <c r="Y128" s="3">
        <v>0</v>
      </c>
      <c r="Z128" s="3">
        <f>SUM(Table2[[#This Row],[Physical Therapist (PT) Hours]:[PT Aide Hours]])/Table2[[#This Row],[MDS Census]]</f>
        <v>0</v>
      </c>
      <c r="AA128" s="3">
        <v>0</v>
      </c>
      <c r="AB128" s="3">
        <v>0</v>
      </c>
      <c r="AC128" s="3">
        <v>0</v>
      </c>
      <c r="AD128" s="3">
        <v>0</v>
      </c>
      <c r="AE128" s="3">
        <v>0</v>
      </c>
      <c r="AF128" s="3">
        <v>0</v>
      </c>
      <c r="AG128" s="3">
        <v>0</v>
      </c>
      <c r="AH128" s="1" t="s">
        <v>126</v>
      </c>
      <c r="AI128" s="17">
        <v>5</v>
      </c>
      <c r="AJ128" s="1"/>
    </row>
    <row r="129" spans="1:36" x14ac:dyDescent="0.2">
      <c r="A129" s="1" t="s">
        <v>352</v>
      </c>
      <c r="B129" s="1" t="s">
        <v>483</v>
      </c>
      <c r="C129" s="1" t="s">
        <v>828</v>
      </c>
      <c r="D129" s="1" t="s">
        <v>993</v>
      </c>
      <c r="E129" s="3">
        <v>40.722222222222221</v>
      </c>
      <c r="F129" s="3">
        <v>5.6</v>
      </c>
      <c r="G129" s="3">
        <v>3.3333333333333333E-2</v>
      </c>
      <c r="H129" s="3">
        <v>5.427777777777778</v>
      </c>
      <c r="I129" s="3">
        <v>5.0555555555555554</v>
      </c>
      <c r="J129" s="3">
        <v>0</v>
      </c>
      <c r="K129" s="3">
        <v>0</v>
      </c>
      <c r="L129" s="3">
        <v>0</v>
      </c>
      <c r="M129" s="3">
        <v>4.5777777777777775</v>
      </c>
      <c r="N129" s="3">
        <v>0</v>
      </c>
      <c r="O129" s="3">
        <f>SUM(Table2[[#This Row],[Qualified Social Work Staff Hours]:[Other Social Work Staff Hours]])/Table2[[#This Row],[MDS Census]]</f>
        <v>0.11241473396998636</v>
      </c>
      <c r="P129" s="3">
        <v>24.411111111111111</v>
      </c>
      <c r="Q129" s="3">
        <v>0</v>
      </c>
      <c r="R129" s="3">
        <f>SUM(Table2[[#This Row],[Qualified Activities Professional Hours]:[Other Activities Professional Hours]])/Table2[[#This Row],[MDS Census]]</f>
        <v>0.59945429740791267</v>
      </c>
      <c r="S129" s="3">
        <v>0.79544444444444451</v>
      </c>
      <c r="T129" s="3">
        <v>0</v>
      </c>
      <c r="U129" s="3">
        <v>0</v>
      </c>
      <c r="V129" s="3">
        <f>SUM(Table2[[#This Row],[Occupational Therapist Hours]:[OT Aide Hours]])/Table2[[#This Row],[MDS Census]]</f>
        <v>1.9533424283765349E-2</v>
      </c>
      <c r="W129" s="3">
        <v>0.17522222222222222</v>
      </c>
      <c r="X129" s="3">
        <v>0.87666666666666671</v>
      </c>
      <c r="Y129" s="3">
        <v>0</v>
      </c>
      <c r="Z129" s="3">
        <f>SUM(Table2[[#This Row],[Physical Therapist (PT) Hours]:[PT Aide Hours]])/Table2[[#This Row],[MDS Census]]</f>
        <v>2.5830832196452932E-2</v>
      </c>
      <c r="AA129" s="3">
        <v>0</v>
      </c>
      <c r="AB129" s="3">
        <v>0</v>
      </c>
      <c r="AC129" s="3">
        <v>0</v>
      </c>
      <c r="AD129" s="3">
        <v>0</v>
      </c>
      <c r="AE129" s="3">
        <v>0</v>
      </c>
      <c r="AF129" s="3">
        <v>0</v>
      </c>
      <c r="AG129" s="3">
        <v>0</v>
      </c>
      <c r="AH129" s="1" t="s">
        <v>127</v>
      </c>
      <c r="AI129" s="17">
        <v>5</v>
      </c>
      <c r="AJ129" s="1"/>
    </row>
    <row r="130" spans="1:36" x14ac:dyDescent="0.2">
      <c r="A130" s="1" t="s">
        <v>352</v>
      </c>
      <c r="B130" s="1" t="s">
        <v>484</v>
      </c>
      <c r="C130" s="1" t="s">
        <v>775</v>
      </c>
      <c r="D130" s="1" t="s">
        <v>947</v>
      </c>
      <c r="E130" s="3">
        <v>42.822222222222223</v>
      </c>
      <c r="F130" s="3">
        <v>3.0222222222222221</v>
      </c>
      <c r="G130" s="3">
        <v>0</v>
      </c>
      <c r="H130" s="3">
        <v>0.26666666666666666</v>
      </c>
      <c r="I130" s="3">
        <v>1.0666666666666667</v>
      </c>
      <c r="J130" s="3">
        <v>0</v>
      </c>
      <c r="K130" s="3">
        <v>0</v>
      </c>
      <c r="L130" s="3">
        <v>0</v>
      </c>
      <c r="M130" s="3">
        <v>6.0111111111111111</v>
      </c>
      <c r="N130" s="3">
        <v>9.7222222222222224E-2</v>
      </c>
      <c r="O130" s="3">
        <f>SUM(Table2[[#This Row],[Qualified Social Work Staff Hours]:[Other Social Work Staff Hours]])/Table2[[#This Row],[MDS Census]]</f>
        <v>0.14264400622729631</v>
      </c>
      <c r="P130" s="3">
        <v>3.4666666666666668</v>
      </c>
      <c r="Q130" s="3">
        <v>2.35</v>
      </c>
      <c r="R130" s="3">
        <f>SUM(Table2[[#This Row],[Qualified Activities Professional Hours]:[Other Activities Professional Hours]])/Table2[[#This Row],[MDS Census]]</f>
        <v>0.13583290088220029</v>
      </c>
      <c r="S130" s="3">
        <v>0</v>
      </c>
      <c r="T130" s="3">
        <v>0</v>
      </c>
      <c r="U130" s="3">
        <v>0</v>
      </c>
      <c r="V130" s="3">
        <f>SUM(Table2[[#This Row],[Occupational Therapist Hours]:[OT Aide Hours]])/Table2[[#This Row],[MDS Census]]</f>
        <v>0</v>
      </c>
      <c r="W130" s="3">
        <v>0</v>
      </c>
      <c r="X130" s="3">
        <v>0</v>
      </c>
      <c r="Y130" s="3">
        <v>0</v>
      </c>
      <c r="Z130" s="3">
        <f>SUM(Table2[[#This Row],[Physical Therapist (PT) Hours]:[PT Aide Hours]])/Table2[[#This Row],[MDS Census]]</f>
        <v>0</v>
      </c>
      <c r="AA130" s="3">
        <v>0</v>
      </c>
      <c r="AB130" s="3">
        <v>0</v>
      </c>
      <c r="AC130" s="3">
        <v>0</v>
      </c>
      <c r="AD130" s="3">
        <v>0</v>
      </c>
      <c r="AE130" s="3">
        <v>0</v>
      </c>
      <c r="AF130" s="3">
        <v>0</v>
      </c>
      <c r="AG130" s="3">
        <v>0</v>
      </c>
      <c r="AH130" s="1" t="s">
        <v>128</v>
      </c>
      <c r="AI130" s="17">
        <v>5</v>
      </c>
      <c r="AJ130" s="1"/>
    </row>
    <row r="131" spans="1:36" x14ac:dyDescent="0.2">
      <c r="A131" s="1" t="s">
        <v>352</v>
      </c>
      <c r="B131" s="1" t="s">
        <v>485</v>
      </c>
      <c r="C131" s="1" t="s">
        <v>730</v>
      </c>
      <c r="D131" s="1" t="s">
        <v>975</v>
      </c>
      <c r="E131" s="3">
        <v>158.56666666666666</v>
      </c>
      <c r="F131" s="3">
        <v>5.1555555555555559</v>
      </c>
      <c r="G131" s="3">
        <v>0</v>
      </c>
      <c r="H131" s="3">
        <v>0</v>
      </c>
      <c r="I131" s="3">
        <v>23.461111111111112</v>
      </c>
      <c r="J131" s="3">
        <v>0</v>
      </c>
      <c r="K131" s="3">
        <v>0</v>
      </c>
      <c r="L131" s="3">
        <v>6.427777777777778</v>
      </c>
      <c r="M131" s="3">
        <v>15.219444444444445</v>
      </c>
      <c r="N131" s="3">
        <v>0</v>
      </c>
      <c r="O131" s="3">
        <f>SUM(Table2[[#This Row],[Qualified Social Work Staff Hours]:[Other Social Work Staff Hours]])/Table2[[#This Row],[MDS Census]]</f>
        <v>9.5981360801625684E-2</v>
      </c>
      <c r="P131" s="3">
        <v>30.630555555555556</v>
      </c>
      <c r="Q131" s="3">
        <v>0</v>
      </c>
      <c r="R131" s="3">
        <f>SUM(Table2[[#This Row],[Qualified Activities Professional Hours]:[Other Activities Professional Hours]])/Table2[[#This Row],[MDS Census]]</f>
        <v>0.19317146661060894</v>
      </c>
      <c r="S131" s="3">
        <v>72.769444444444446</v>
      </c>
      <c r="T131" s="3">
        <v>0</v>
      </c>
      <c r="U131" s="3">
        <v>0</v>
      </c>
      <c r="V131" s="3">
        <f>SUM(Table2[[#This Row],[Occupational Therapist Hours]:[OT Aide Hours]])/Table2[[#This Row],[MDS Census]]</f>
        <v>0.45892018779342725</v>
      </c>
      <c r="W131" s="3">
        <v>53.491666666666667</v>
      </c>
      <c r="X131" s="3">
        <v>58.658333333333331</v>
      </c>
      <c r="Y131" s="3">
        <v>0</v>
      </c>
      <c r="Z131" s="3">
        <f>SUM(Table2[[#This Row],[Physical Therapist (PT) Hours]:[PT Aide Hours]])/Table2[[#This Row],[MDS Census]]</f>
        <v>0.70727349169644738</v>
      </c>
      <c r="AA131" s="3">
        <v>0</v>
      </c>
      <c r="AB131" s="3">
        <v>0</v>
      </c>
      <c r="AC131" s="3">
        <v>0</v>
      </c>
      <c r="AD131" s="3">
        <v>4.5055555555555555</v>
      </c>
      <c r="AE131" s="3">
        <v>0</v>
      </c>
      <c r="AF131" s="3">
        <v>0</v>
      </c>
      <c r="AG131" s="3">
        <v>0</v>
      </c>
      <c r="AH131" s="1" t="s">
        <v>129</v>
      </c>
      <c r="AI131" s="17">
        <v>5</v>
      </c>
      <c r="AJ131" s="1"/>
    </row>
    <row r="132" spans="1:36" x14ac:dyDescent="0.2">
      <c r="A132" s="1" t="s">
        <v>352</v>
      </c>
      <c r="B132" s="1" t="s">
        <v>486</v>
      </c>
      <c r="C132" s="1" t="s">
        <v>829</v>
      </c>
      <c r="D132" s="1" t="s">
        <v>959</v>
      </c>
      <c r="E132" s="3">
        <v>38.444444444444443</v>
      </c>
      <c r="F132" s="3">
        <v>4.8555555555555552</v>
      </c>
      <c r="G132" s="3">
        <v>4.4444444444444446E-2</v>
      </c>
      <c r="H132" s="3">
        <v>0.24022222222222223</v>
      </c>
      <c r="I132" s="3">
        <v>5.9333333333333336</v>
      </c>
      <c r="J132" s="3">
        <v>0</v>
      </c>
      <c r="K132" s="3">
        <v>0</v>
      </c>
      <c r="L132" s="3">
        <v>0.67688888888888887</v>
      </c>
      <c r="M132" s="3">
        <v>5.6888888888888891</v>
      </c>
      <c r="N132" s="3">
        <v>0</v>
      </c>
      <c r="O132" s="3">
        <f>SUM(Table2[[#This Row],[Qualified Social Work Staff Hours]:[Other Social Work Staff Hours]])/Table2[[#This Row],[MDS Census]]</f>
        <v>0.14797687861271677</v>
      </c>
      <c r="P132" s="3">
        <v>5.2277777777777779</v>
      </c>
      <c r="Q132" s="3">
        <v>9.7861111111111114</v>
      </c>
      <c r="R132" s="3">
        <f>SUM(Table2[[#This Row],[Qualified Activities Professional Hours]:[Other Activities Professional Hours]])/Table2[[#This Row],[MDS Census]]</f>
        <v>0.3905346820809249</v>
      </c>
      <c r="S132" s="3">
        <v>2.8471111111111114</v>
      </c>
      <c r="T132" s="3">
        <v>6.6812222222222228</v>
      </c>
      <c r="U132" s="3">
        <v>0</v>
      </c>
      <c r="V132" s="3">
        <f>SUM(Table2[[#This Row],[Occupational Therapist Hours]:[OT Aide Hours]])/Table2[[#This Row],[MDS Census]]</f>
        <v>0.24784682080924858</v>
      </c>
      <c r="W132" s="3">
        <v>1.5883333333333332</v>
      </c>
      <c r="X132" s="3">
        <v>5.860777777777777</v>
      </c>
      <c r="Y132" s="3">
        <v>1.9550000000000003</v>
      </c>
      <c r="Z132" s="3">
        <f>SUM(Table2[[#This Row],[Physical Therapist (PT) Hours]:[PT Aide Hours]])/Table2[[#This Row],[MDS Census]]</f>
        <v>0.24461560693641615</v>
      </c>
      <c r="AA132" s="3">
        <v>0</v>
      </c>
      <c r="AB132" s="3">
        <v>0</v>
      </c>
      <c r="AC132" s="3">
        <v>0</v>
      </c>
      <c r="AD132" s="3">
        <v>0</v>
      </c>
      <c r="AE132" s="3">
        <v>0</v>
      </c>
      <c r="AF132" s="3">
        <v>0</v>
      </c>
      <c r="AG132" s="3">
        <v>0</v>
      </c>
      <c r="AH132" s="1" t="s">
        <v>130</v>
      </c>
      <c r="AI132" s="17">
        <v>5</v>
      </c>
      <c r="AJ132" s="1"/>
    </row>
    <row r="133" spans="1:36" x14ac:dyDescent="0.2">
      <c r="A133" s="1" t="s">
        <v>352</v>
      </c>
      <c r="B133" s="1" t="s">
        <v>487</v>
      </c>
      <c r="C133" s="1" t="s">
        <v>830</v>
      </c>
      <c r="D133" s="1" t="s">
        <v>1006</v>
      </c>
      <c r="E133" s="3">
        <v>37.422222222222224</v>
      </c>
      <c r="F133" s="3">
        <v>5.4222222222222225</v>
      </c>
      <c r="G133" s="3">
        <v>7.7777777777777779E-2</v>
      </c>
      <c r="H133" s="3">
        <v>0.26666666666666666</v>
      </c>
      <c r="I133" s="3">
        <v>0.71111111111111114</v>
      </c>
      <c r="J133" s="3">
        <v>0</v>
      </c>
      <c r="K133" s="3">
        <v>0</v>
      </c>
      <c r="L133" s="3">
        <v>0.52811111111111109</v>
      </c>
      <c r="M133" s="3">
        <v>6.4222222222222225</v>
      </c>
      <c r="N133" s="3">
        <v>0</v>
      </c>
      <c r="O133" s="3">
        <f>SUM(Table2[[#This Row],[Qualified Social Work Staff Hours]:[Other Social Work Staff Hours]])/Table2[[#This Row],[MDS Census]]</f>
        <v>0.17161520190023752</v>
      </c>
      <c r="P133" s="3">
        <v>0</v>
      </c>
      <c r="Q133" s="3">
        <v>5.0194444444444448</v>
      </c>
      <c r="R133" s="3">
        <f>SUM(Table2[[#This Row],[Qualified Activities Professional Hours]:[Other Activities Professional Hours]])/Table2[[#This Row],[MDS Census]]</f>
        <v>0.13413004750593824</v>
      </c>
      <c r="S133" s="3">
        <v>4.3839999999999995</v>
      </c>
      <c r="T133" s="3">
        <v>2.588111111111111</v>
      </c>
      <c r="U133" s="3">
        <v>0</v>
      </c>
      <c r="V133" s="3">
        <f>SUM(Table2[[#This Row],[Occupational Therapist Hours]:[OT Aide Hours]])/Table2[[#This Row],[MDS Census]]</f>
        <v>0.18630938242280282</v>
      </c>
      <c r="W133" s="3">
        <v>3.5402222222222228</v>
      </c>
      <c r="X133" s="3">
        <v>4.7728888888888878</v>
      </c>
      <c r="Y133" s="3">
        <v>0</v>
      </c>
      <c r="Z133" s="3">
        <f>SUM(Table2[[#This Row],[Physical Therapist (PT) Hours]:[PT Aide Hours]])/Table2[[#This Row],[MDS Census]]</f>
        <v>0.22214370546318288</v>
      </c>
      <c r="AA133" s="3">
        <v>0</v>
      </c>
      <c r="AB133" s="3">
        <v>0</v>
      </c>
      <c r="AC133" s="3">
        <v>0</v>
      </c>
      <c r="AD133" s="3">
        <v>0</v>
      </c>
      <c r="AE133" s="3">
        <v>0</v>
      </c>
      <c r="AF133" s="3">
        <v>0</v>
      </c>
      <c r="AG133" s="3">
        <v>0</v>
      </c>
      <c r="AH133" s="1" t="s">
        <v>131</v>
      </c>
      <c r="AI133" s="17">
        <v>5</v>
      </c>
      <c r="AJ133" s="1"/>
    </row>
    <row r="134" spans="1:36" x14ac:dyDescent="0.2">
      <c r="A134" s="1" t="s">
        <v>352</v>
      </c>
      <c r="B134" s="1" t="s">
        <v>488</v>
      </c>
      <c r="C134" s="1" t="s">
        <v>831</v>
      </c>
      <c r="D134" s="1" t="s">
        <v>957</v>
      </c>
      <c r="E134" s="3">
        <v>26.1</v>
      </c>
      <c r="F134" s="3">
        <v>0.88888888888888884</v>
      </c>
      <c r="G134" s="3">
        <v>2.2222222222222223E-2</v>
      </c>
      <c r="H134" s="3">
        <v>0.28055555555555556</v>
      </c>
      <c r="I134" s="3">
        <v>0.46388888888888891</v>
      </c>
      <c r="J134" s="3">
        <v>0</v>
      </c>
      <c r="K134" s="3">
        <v>0</v>
      </c>
      <c r="L134" s="3">
        <v>0.33988888888888885</v>
      </c>
      <c r="M134" s="3">
        <v>0.78055555555555556</v>
      </c>
      <c r="N134" s="3">
        <v>0</v>
      </c>
      <c r="O134" s="3">
        <f>SUM(Table2[[#This Row],[Qualified Social Work Staff Hours]:[Other Social Work Staff Hours]])/Table2[[#This Row],[MDS Census]]</f>
        <v>2.9906343124733926E-2</v>
      </c>
      <c r="P134" s="3">
        <v>4.708333333333333</v>
      </c>
      <c r="Q134" s="3">
        <v>2.4055555555555554</v>
      </c>
      <c r="R134" s="3">
        <f>SUM(Table2[[#This Row],[Qualified Activities Professional Hours]:[Other Activities Professional Hours]])/Table2[[#This Row],[MDS Census]]</f>
        <v>0.2725627926777352</v>
      </c>
      <c r="S134" s="3">
        <v>0.82000000000000017</v>
      </c>
      <c r="T134" s="3">
        <v>1.3234444444444442</v>
      </c>
      <c r="U134" s="3">
        <v>0</v>
      </c>
      <c r="V134" s="3">
        <f>SUM(Table2[[#This Row],[Occupational Therapist Hours]:[OT Aide Hours]])/Table2[[#This Row],[MDS Census]]</f>
        <v>8.2124308216262237E-2</v>
      </c>
      <c r="W134" s="3">
        <v>1.0478888888888889</v>
      </c>
      <c r="X134" s="3">
        <v>1.8610000000000002</v>
      </c>
      <c r="Y134" s="3">
        <v>0</v>
      </c>
      <c r="Z134" s="3">
        <f>SUM(Table2[[#This Row],[Physical Therapist (PT) Hours]:[PT Aide Hours]])/Table2[[#This Row],[MDS Census]]</f>
        <v>0.11145168156662409</v>
      </c>
      <c r="AA134" s="3">
        <v>0</v>
      </c>
      <c r="AB134" s="3">
        <v>0</v>
      </c>
      <c r="AC134" s="3">
        <v>0</v>
      </c>
      <c r="AD134" s="3">
        <v>0</v>
      </c>
      <c r="AE134" s="3">
        <v>0</v>
      </c>
      <c r="AF134" s="3">
        <v>0</v>
      </c>
      <c r="AG134" s="3">
        <v>0</v>
      </c>
      <c r="AH134" s="1" t="s">
        <v>132</v>
      </c>
      <c r="AI134" s="17">
        <v>5</v>
      </c>
      <c r="AJ134" s="1"/>
    </row>
    <row r="135" spans="1:36" x14ac:dyDescent="0.2">
      <c r="A135" s="1" t="s">
        <v>352</v>
      </c>
      <c r="B135" s="1" t="s">
        <v>489</v>
      </c>
      <c r="C135" s="1" t="s">
        <v>745</v>
      </c>
      <c r="D135" s="1" t="s">
        <v>973</v>
      </c>
      <c r="E135" s="3">
        <v>170.35555555555555</v>
      </c>
      <c r="F135" s="3">
        <v>0</v>
      </c>
      <c r="G135" s="3">
        <v>0.20277777777777778</v>
      </c>
      <c r="H135" s="3">
        <v>0.97066666666666701</v>
      </c>
      <c r="I135" s="3">
        <v>16.266666666666666</v>
      </c>
      <c r="J135" s="3">
        <v>0</v>
      </c>
      <c r="K135" s="3">
        <v>0</v>
      </c>
      <c r="L135" s="3">
        <v>2.4555555555555557</v>
      </c>
      <c r="M135" s="3">
        <v>24.222222222222221</v>
      </c>
      <c r="N135" s="3">
        <v>5.2444444444444445</v>
      </c>
      <c r="O135" s="3">
        <f>SUM(Table2[[#This Row],[Qualified Social Work Staff Hours]:[Other Social Work Staff Hours]])/Table2[[#This Row],[MDS Census]]</f>
        <v>0.17297156274458647</v>
      </c>
      <c r="P135" s="3">
        <v>0</v>
      </c>
      <c r="Q135" s="3">
        <v>0</v>
      </c>
      <c r="R135" s="3">
        <f>SUM(Table2[[#This Row],[Qualified Activities Professional Hours]:[Other Activities Professional Hours]])/Table2[[#This Row],[MDS Census]]</f>
        <v>0</v>
      </c>
      <c r="S135" s="3">
        <v>9.7476666666666691</v>
      </c>
      <c r="T135" s="3">
        <v>6.6165555555555553</v>
      </c>
      <c r="U135" s="3">
        <v>0</v>
      </c>
      <c r="V135" s="3">
        <f>SUM(Table2[[#This Row],[Occupational Therapist Hours]:[OT Aide Hours]])/Table2[[#This Row],[MDS Census]]</f>
        <v>9.6059222541090547E-2</v>
      </c>
      <c r="W135" s="3">
        <v>5.668444444444444</v>
      </c>
      <c r="X135" s="3">
        <v>12.033333333333333</v>
      </c>
      <c r="Y135" s="3">
        <v>0</v>
      </c>
      <c r="Z135" s="3">
        <f>SUM(Table2[[#This Row],[Physical Therapist (PT) Hours]:[PT Aide Hours]])/Table2[[#This Row],[MDS Census]]</f>
        <v>0.10391077484998695</v>
      </c>
      <c r="AA135" s="3">
        <v>0</v>
      </c>
      <c r="AB135" s="3">
        <v>0</v>
      </c>
      <c r="AC135" s="3">
        <v>0</v>
      </c>
      <c r="AD135" s="3">
        <v>0</v>
      </c>
      <c r="AE135" s="3">
        <v>0</v>
      </c>
      <c r="AF135" s="3">
        <v>0</v>
      </c>
      <c r="AG135" s="3">
        <v>12.888888888888889</v>
      </c>
      <c r="AH135" s="1" t="s">
        <v>133</v>
      </c>
      <c r="AI135" s="17">
        <v>5</v>
      </c>
      <c r="AJ135" s="1"/>
    </row>
    <row r="136" spans="1:36" x14ac:dyDescent="0.2">
      <c r="A136" s="1" t="s">
        <v>352</v>
      </c>
      <c r="B136" s="1" t="s">
        <v>490</v>
      </c>
      <c r="C136" s="1" t="s">
        <v>832</v>
      </c>
      <c r="D136" s="1" t="s">
        <v>1003</v>
      </c>
      <c r="E136" s="3">
        <v>33.455555555555556</v>
      </c>
      <c r="F136" s="3">
        <v>5.4222222222222225</v>
      </c>
      <c r="G136" s="3">
        <v>0.26666666666666666</v>
      </c>
      <c r="H136" s="3">
        <v>0.2361111111111111</v>
      </c>
      <c r="I136" s="3">
        <v>1.1555555555555554</v>
      </c>
      <c r="J136" s="3">
        <v>0</v>
      </c>
      <c r="K136" s="3">
        <v>2.8</v>
      </c>
      <c r="L136" s="3">
        <v>0</v>
      </c>
      <c r="M136" s="3">
        <v>5.6</v>
      </c>
      <c r="N136" s="3">
        <v>0</v>
      </c>
      <c r="O136" s="3">
        <f>SUM(Table2[[#This Row],[Qualified Social Work Staff Hours]:[Other Social Work Staff Hours]])/Table2[[#This Row],[MDS Census]]</f>
        <v>0.16738625041514446</v>
      </c>
      <c r="P136" s="3">
        <v>5.2444444444444445</v>
      </c>
      <c r="Q136" s="3">
        <v>0</v>
      </c>
      <c r="R136" s="3">
        <f>SUM(Table2[[#This Row],[Qualified Activities Professional Hours]:[Other Activities Professional Hours]])/Table2[[#This Row],[MDS Census]]</f>
        <v>0.15675855197608768</v>
      </c>
      <c r="S136" s="3">
        <v>0</v>
      </c>
      <c r="T136" s="3">
        <v>0.29599999999999999</v>
      </c>
      <c r="U136" s="3">
        <v>0</v>
      </c>
      <c r="V136" s="3">
        <f>SUM(Table2[[#This Row],[Occupational Therapist Hours]:[OT Aide Hours]])/Table2[[#This Row],[MDS Census]]</f>
        <v>8.8475589505147782E-3</v>
      </c>
      <c r="W136" s="3">
        <v>0</v>
      </c>
      <c r="X136" s="3">
        <v>0</v>
      </c>
      <c r="Y136" s="3">
        <v>0</v>
      </c>
      <c r="Z136" s="3">
        <f>SUM(Table2[[#This Row],[Physical Therapist (PT) Hours]:[PT Aide Hours]])/Table2[[#This Row],[MDS Census]]</f>
        <v>0</v>
      </c>
      <c r="AA136" s="3">
        <v>0.28888888888888886</v>
      </c>
      <c r="AB136" s="3">
        <v>0</v>
      </c>
      <c r="AC136" s="3">
        <v>0</v>
      </c>
      <c r="AD136" s="3">
        <v>0</v>
      </c>
      <c r="AE136" s="3">
        <v>0</v>
      </c>
      <c r="AF136" s="3">
        <v>0</v>
      </c>
      <c r="AG136" s="3">
        <v>0</v>
      </c>
      <c r="AH136" s="1" t="s">
        <v>134</v>
      </c>
      <c r="AI136" s="17">
        <v>5</v>
      </c>
      <c r="AJ136" s="1"/>
    </row>
    <row r="137" spans="1:36" x14ac:dyDescent="0.2">
      <c r="A137" s="1" t="s">
        <v>352</v>
      </c>
      <c r="B137" s="1" t="s">
        <v>491</v>
      </c>
      <c r="C137" s="1" t="s">
        <v>833</v>
      </c>
      <c r="D137" s="1" t="s">
        <v>981</v>
      </c>
      <c r="E137" s="3">
        <v>38.211111111111109</v>
      </c>
      <c r="F137" s="3">
        <v>5.333333333333333</v>
      </c>
      <c r="G137" s="3">
        <v>0</v>
      </c>
      <c r="H137" s="3">
        <v>0</v>
      </c>
      <c r="I137" s="3">
        <v>0</v>
      </c>
      <c r="J137" s="3">
        <v>0</v>
      </c>
      <c r="K137" s="3">
        <v>0</v>
      </c>
      <c r="L137" s="3">
        <v>0.30888888888888894</v>
      </c>
      <c r="M137" s="3">
        <v>5.9504444444444449</v>
      </c>
      <c r="N137" s="3">
        <v>0</v>
      </c>
      <c r="O137" s="3">
        <f>SUM(Table2[[#This Row],[Qualified Social Work Staff Hours]:[Other Social Work Staff Hours]])/Table2[[#This Row],[MDS Census]]</f>
        <v>0.15572550159930215</v>
      </c>
      <c r="P137" s="3">
        <v>5.1484444444444453</v>
      </c>
      <c r="Q137" s="3">
        <v>10.189888888888888</v>
      </c>
      <c r="R137" s="3">
        <f>SUM(Table2[[#This Row],[Qualified Activities Professional Hours]:[Other Activities Professional Hours]])/Table2[[#This Row],[MDS Census]]</f>
        <v>0.40141029369002618</v>
      </c>
      <c r="S137" s="3">
        <v>0.86166666666666691</v>
      </c>
      <c r="T137" s="3">
        <v>2.884777777777777</v>
      </c>
      <c r="U137" s="3">
        <v>0</v>
      </c>
      <c r="V137" s="3">
        <f>SUM(Table2[[#This Row],[Occupational Therapist Hours]:[OT Aide Hours]])/Table2[[#This Row],[MDS Census]]</f>
        <v>9.8045943588252388E-2</v>
      </c>
      <c r="W137" s="3">
        <v>1.375111111111111</v>
      </c>
      <c r="X137" s="3">
        <v>2.9691111111111108</v>
      </c>
      <c r="Y137" s="3">
        <v>0</v>
      </c>
      <c r="Z137" s="3">
        <f>SUM(Table2[[#This Row],[Physical Therapist (PT) Hours]:[PT Aide Hours]])/Table2[[#This Row],[MDS Census]]</f>
        <v>0.11369002617039836</v>
      </c>
      <c r="AA137" s="3">
        <v>0</v>
      </c>
      <c r="AB137" s="3">
        <v>0</v>
      </c>
      <c r="AC137" s="3">
        <v>0</v>
      </c>
      <c r="AD137" s="3">
        <v>0</v>
      </c>
      <c r="AE137" s="3">
        <v>0</v>
      </c>
      <c r="AF137" s="3">
        <v>0</v>
      </c>
      <c r="AG137" s="3">
        <v>0</v>
      </c>
      <c r="AH137" s="1" t="s">
        <v>135</v>
      </c>
      <c r="AI137" s="17">
        <v>5</v>
      </c>
      <c r="AJ137" s="1"/>
    </row>
    <row r="138" spans="1:36" x14ac:dyDescent="0.2">
      <c r="A138" s="1" t="s">
        <v>352</v>
      </c>
      <c r="B138" s="1" t="s">
        <v>492</v>
      </c>
      <c r="C138" s="1" t="s">
        <v>722</v>
      </c>
      <c r="D138" s="1" t="s">
        <v>970</v>
      </c>
      <c r="E138" s="3">
        <v>126.11111111111111</v>
      </c>
      <c r="F138" s="3">
        <v>5.6</v>
      </c>
      <c r="G138" s="3">
        <v>0.34722222222222221</v>
      </c>
      <c r="H138" s="3">
        <v>1.0055555555555555</v>
      </c>
      <c r="I138" s="3">
        <v>9.8000000000000007</v>
      </c>
      <c r="J138" s="3">
        <v>0</v>
      </c>
      <c r="K138" s="3">
        <v>0</v>
      </c>
      <c r="L138" s="3">
        <v>3.7464444444444434</v>
      </c>
      <c r="M138" s="3">
        <v>5.4222222222222225</v>
      </c>
      <c r="N138" s="3">
        <v>14.157555555555554</v>
      </c>
      <c r="O138" s="3">
        <f>SUM(Table2[[#This Row],[Qualified Social Work Staff Hours]:[Other Social Work Staff Hours]])/Table2[[#This Row],[MDS Census]]</f>
        <v>0.15525814977973568</v>
      </c>
      <c r="P138" s="3">
        <v>25.586111111111112</v>
      </c>
      <c r="Q138" s="3">
        <v>40.494444444444447</v>
      </c>
      <c r="R138" s="3">
        <f>SUM(Table2[[#This Row],[Qualified Activities Professional Hours]:[Other Activities Professional Hours]])/Table2[[#This Row],[MDS Census]]</f>
        <v>0.52398678414096922</v>
      </c>
      <c r="S138" s="3">
        <v>7.1062222222222218</v>
      </c>
      <c r="T138" s="3">
        <v>12.339333333333327</v>
      </c>
      <c r="U138" s="3">
        <v>0</v>
      </c>
      <c r="V138" s="3">
        <f>SUM(Table2[[#This Row],[Occupational Therapist Hours]:[OT Aide Hours]])/Table2[[#This Row],[MDS Census]]</f>
        <v>0.1541938325991189</v>
      </c>
      <c r="W138" s="3">
        <v>4.647333333333334</v>
      </c>
      <c r="X138" s="3">
        <v>18.530777777777779</v>
      </c>
      <c r="Y138" s="3">
        <v>0</v>
      </c>
      <c r="Z138" s="3">
        <f>SUM(Table2[[#This Row],[Physical Therapist (PT) Hours]:[PT Aide Hours]])/Table2[[#This Row],[MDS Census]]</f>
        <v>0.18379118942731279</v>
      </c>
      <c r="AA138" s="3">
        <v>0</v>
      </c>
      <c r="AB138" s="3">
        <v>5.333333333333333</v>
      </c>
      <c r="AC138" s="3">
        <v>0</v>
      </c>
      <c r="AD138" s="3">
        <v>0</v>
      </c>
      <c r="AE138" s="3">
        <v>0</v>
      </c>
      <c r="AF138" s="3">
        <v>0</v>
      </c>
      <c r="AG138" s="3">
        <v>0</v>
      </c>
      <c r="AH138" s="1" t="s">
        <v>136</v>
      </c>
      <c r="AI138" s="17">
        <v>5</v>
      </c>
      <c r="AJ138" s="1"/>
    </row>
    <row r="139" spans="1:36" x14ac:dyDescent="0.2">
      <c r="A139" s="1" t="s">
        <v>352</v>
      </c>
      <c r="B139" s="1" t="s">
        <v>493</v>
      </c>
      <c r="C139" s="1" t="s">
        <v>802</v>
      </c>
      <c r="D139" s="1" t="s">
        <v>973</v>
      </c>
      <c r="E139" s="3">
        <v>97.233333333333334</v>
      </c>
      <c r="F139" s="3">
        <v>5.2055555555555557</v>
      </c>
      <c r="G139" s="3">
        <v>0.23333333333333334</v>
      </c>
      <c r="H139" s="3">
        <v>0.6561111111111112</v>
      </c>
      <c r="I139" s="3">
        <v>1.7138888888888888</v>
      </c>
      <c r="J139" s="3">
        <v>0</v>
      </c>
      <c r="K139" s="3">
        <v>0</v>
      </c>
      <c r="L139" s="3">
        <v>0.72222222222222221</v>
      </c>
      <c r="M139" s="3">
        <v>23.858333333333334</v>
      </c>
      <c r="N139" s="3">
        <v>0</v>
      </c>
      <c r="O139" s="3">
        <f>SUM(Table2[[#This Row],[Qualified Social Work Staff Hours]:[Other Social Work Staff Hours]])/Table2[[#This Row],[MDS Census]]</f>
        <v>0.2453719574905725</v>
      </c>
      <c r="P139" s="3">
        <v>0</v>
      </c>
      <c r="Q139" s="3">
        <v>30.475000000000001</v>
      </c>
      <c r="R139" s="3">
        <f>SUM(Table2[[#This Row],[Qualified Activities Professional Hours]:[Other Activities Professional Hours]])/Table2[[#This Row],[MDS Census]]</f>
        <v>0.31342132327733974</v>
      </c>
      <c r="S139" s="3">
        <v>5.2640000000000002</v>
      </c>
      <c r="T139" s="3">
        <v>2.9916666666666667</v>
      </c>
      <c r="U139" s="3">
        <v>0</v>
      </c>
      <c r="V139" s="3">
        <f>SUM(Table2[[#This Row],[Occupational Therapist Hours]:[OT Aide Hours]])/Table2[[#This Row],[MDS Census]]</f>
        <v>8.4905725059993137E-2</v>
      </c>
      <c r="W139" s="3">
        <v>4.6722222222222225</v>
      </c>
      <c r="X139" s="3">
        <v>7.0083333333333337</v>
      </c>
      <c r="Y139" s="3">
        <v>0</v>
      </c>
      <c r="Z139" s="3">
        <f>SUM(Table2[[#This Row],[Physical Therapist (PT) Hours]:[PT Aide Hours]])/Table2[[#This Row],[MDS Census]]</f>
        <v>0.12012912809964577</v>
      </c>
      <c r="AA139" s="3">
        <v>0</v>
      </c>
      <c r="AB139" s="3">
        <v>0</v>
      </c>
      <c r="AC139" s="3">
        <v>0</v>
      </c>
      <c r="AD139" s="3">
        <v>80.001888888888885</v>
      </c>
      <c r="AE139" s="3">
        <v>0</v>
      </c>
      <c r="AF139" s="3">
        <v>0</v>
      </c>
      <c r="AG139" s="3">
        <v>0</v>
      </c>
      <c r="AH139" s="1" t="s">
        <v>137</v>
      </c>
      <c r="AI139" s="17">
        <v>5</v>
      </c>
      <c r="AJ139" s="1"/>
    </row>
    <row r="140" spans="1:36" x14ac:dyDescent="0.2">
      <c r="A140" s="1" t="s">
        <v>352</v>
      </c>
      <c r="B140" s="1" t="s">
        <v>494</v>
      </c>
      <c r="C140" s="1" t="s">
        <v>742</v>
      </c>
      <c r="D140" s="1" t="s">
        <v>971</v>
      </c>
      <c r="E140" s="3">
        <v>56.911111111111111</v>
      </c>
      <c r="F140" s="3">
        <v>8.25</v>
      </c>
      <c r="G140" s="3">
        <v>0.33244444444444449</v>
      </c>
      <c r="H140" s="3">
        <v>0.3</v>
      </c>
      <c r="I140" s="3">
        <v>0.89722222222222225</v>
      </c>
      <c r="J140" s="3">
        <v>0</v>
      </c>
      <c r="K140" s="3">
        <v>0</v>
      </c>
      <c r="L140" s="3">
        <v>4.8630000000000004</v>
      </c>
      <c r="M140" s="3">
        <v>11.648555555555554</v>
      </c>
      <c r="N140" s="3">
        <v>0</v>
      </c>
      <c r="O140" s="3">
        <f>SUM(Table2[[#This Row],[Qualified Social Work Staff Hours]:[Other Social Work Staff Hours]])/Table2[[#This Row],[MDS Census]]</f>
        <v>0.20467981257321355</v>
      </c>
      <c r="P140" s="3">
        <v>17.389333333333333</v>
      </c>
      <c r="Q140" s="3">
        <v>6.8231111111111113</v>
      </c>
      <c r="R140" s="3">
        <f>SUM(Table2[[#This Row],[Qualified Activities Professional Hours]:[Other Activities Professional Hours]])/Table2[[#This Row],[MDS Census]]</f>
        <v>0.42544318625536898</v>
      </c>
      <c r="S140" s="3">
        <v>12.684444444444443</v>
      </c>
      <c r="T140" s="3">
        <v>9.7346666666666657</v>
      </c>
      <c r="U140" s="3">
        <v>0</v>
      </c>
      <c r="V140" s="3">
        <f>SUM(Table2[[#This Row],[Occupational Therapist Hours]:[OT Aide Hours]])/Table2[[#This Row],[MDS Census]]</f>
        <v>0.39393205778992574</v>
      </c>
      <c r="W140" s="3">
        <v>14.355222222222221</v>
      </c>
      <c r="X140" s="3">
        <v>13.497222222222225</v>
      </c>
      <c r="Y140" s="3">
        <v>5.0455555555555556</v>
      </c>
      <c r="Z140" s="3">
        <f>SUM(Table2[[#This Row],[Physical Therapist (PT) Hours]:[PT Aide Hours]])/Table2[[#This Row],[MDS Census]]</f>
        <v>0.5780593518156969</v>
      </c>
      <c r="AA140" s="3">
        <v>0</v>
      </c>
      <c r="AB140" s="3">
        <v>0</v>
      </c>
      <c r="AC140" s="3">
        <v>0</v>
      </c>
      <c r="AD140" s="3">
        <v>0</v>
      </c>
      <c r="AE140" s="3">
        <v>0</v>
      </c>
      <c r="AF140" s="3">
        <v>0</v>
      </c>
      <c r="AG140" s="3">
        <v>0</v>
      </c>
      <c r="AH140" s="1" t="s">
        <v>138</v>
      </c>
      <c r="AI140" s="17">
        <v>5</v>
      </c>
      <c r="AJ140" s="1"/>
    </row>
    <row r="141" spans="1:36" x14ac:dyDescent="0.2">
      <c r="A141" s="1" t="s">
        <v>352</v>
      </c>
      <c r="B141" s="1" t="s">
        <v>495</v>
      </c>
      <c r="C141" s="1" t="s">
        <v>834</v>
      </c>
      <c r="D141" s="1" t="s">
        <v>954</v>
      </c>
      <c r="E141" s="3">
        <v>38.4</v>
      </c>
      <c r="F141" s="3">
        <v>5.2133333333333347</v>
      </c>
      <c r="G141" s="3">
        <v>5.5555555555555552E-2</v>
      </c>
      <c r="H141" s="3">
        <v>0.14444444444444443</v>
      </c>
      <c r="I141" s="3">
        <v>0.13333333333333333</v>
      </c>
      <c r="J141" s="3">
        <v>0</v>
      </c>
      <c r="K141" s="3">
        <v>0</v>
      </c>
      <c r="L141" s="3">
        <v>0.45888888888888885</v>
      </c>
      <c r="M141" s="3">
        <v>0</v>
      </c>
      <c r="N141" s="3">
        <v>4.4844444444444465</v>
      </c>
      <c r="O141" s="3">
        <f>SUM(Table2[[#This Row],[Qualified Social Work Staff Hours]:[Other Social Work Staff Hours]])/Table2[[#This Row],[MDS Census]]</f>
        <v>0.11678240740740746</v>
      </c>
      <c r="P141" s="3">
        <v>5.222222222222225</v>
      </c>
      <c r="Q141" s="3">
        <v>15.705555555555549</v>
      </c>
      <c r="R141" s="3">
        <f>SUM(Table2[[#This Row],[Qualified Activities Professional Hours]:[Other Activities Professional Hours]])/Table2[[#This Row],[MDS Census]]</f>
        <v>0.54499421296296291</v>
      </c>
      <c r="S141" s="3">
        <v>2.0888888888888895</v>
      </c>
      <c r="T141" s="3">
        <v>0</v>
      </c>
      <c r="U141" s="3">
        <v>0</v>
      </c>
      <c r="V141" s="3">
        <f>SUM(Table2[[#This Row],[Occupational Therapist Hours]:[OT Aide Hours]])/Table2[[#This Row],[MDS Census]]</f>
        <v>5.4398148148148168E-2</v>
      </c>
      <c r="W141" s="3">
        <v>2.5844444444444452</v>
      </c>
      <c r="X141" s="3">
        <v>0</v>
      </c>
      <c r="Y141" s="3">
        <v>0</v>
      </c>
      <c r="Z141" s="3">
        <f>SUM(Table2[[#This Row],[Physical Therapist (PT) Hours]:[PT Aide Hours]])/Table2[[#This Row],[MDS Census]]</f>
        <v>6.7303240740740761E-2</v>
      </c>
      <c r="AA141" s="3">
        <v>0</v>
      </c>
      <c r="AB141" s="3">
        <v>0</v>
      </c>
      <c r="AC141" s="3">
        <v>0</v>
      </c>
      <c r="AD141" s="3">
        <v>0</v>
      </c>
      <c r="AE141" s="3">
        <v>0</v>
      </c>
      <c r="AF141" s="3">
        <v>0</v>
      </c>
      <c r="AG141" s="3">
        <v>0</v>
      </c>
      <c r="AH141" s="1" t="s">
        <v>139</v>
      </c>
      <c r="AI141" s="17">
        <v>5</v>
      </c>
      <c r="AJ141" s="1"/>
    </row>
    <row r="142" spans="1:36" x14ac:dyDescent="0.2">
      <c r="A142" s="1" t="s">
        <v>352</v>
      </c>
      <c r="B142" s="1" t="s">
        <v>496</v>
      </c>
      <c r="C142" s="1" t="s">
        <v>835</v>
      </c>
      <c r="D142" s="1" t="s">
        <v>953</v>
      </c>
      <c r="E142" s="3">
        <v>29.655555555555555</v>
      </c>
      <c r="F142" s="3">
        <v>6.8855555555555563</v>
      </c>
      <c r="G142" s="3">
        <v>3.6666666666666667E-2</v>
      </c>
      <c r="H142" s="3">
        <v>0.18888888888888888</v>
      </c>
      <c r="I142" s="3">
        <v>0.22222222222222221</v>
      </c>
      <c r="J142" s="3">
        <v>0</v>
      </c>
      <c r="K142" s="3">
        <v>0</v>
      </c>
      <c r="L142" s="3">
        <v>1.1996666666666664</v>
      </c>
      <c r="M142" s="3">
        <v>0</v>
      </c>
      <c r="N142" s="3">
        <v>2.4499999999999988</v>
      </c>
      <c r="O142" s="3">
        <f>SUM(Table2[[#This Row],[Qualified Social Work Staff Hours]:[Other Social Work Staff Hours]])/Table2[[#This Row],[MDS Census]]</f>
        <v>8.2615211689771414E-2</v>
      </c>
      <c r="P142" s="3">
        <v>2.7777777777777776E-2</v>
      </c>
      <c r="Q142" s="3">
        <v>0.15333333333333335</v>
      </c>
      <c r="R142" s="3">
        <f>SUM(Table2[[#This Row],[Qualified Activities Professional Hours]:[Other Activities Professional Hours]])/Table2[[#This Row],[MDS Census]]</f>
        <v>6.1071562382914949E-3</v>
      </c>
      <c r="S142" s="3">
        <v>1.1982222222222221</v>
      </c>
      <c r="T142" s="3">
        <v>1.4005555555555556</v>
      </c>
      <c r="U142" s="3">
        <v>0</v>
      </c>
      <c r="V142" s="3">
        <f>SUM(Table2[[#This Row],[Occupational Therapist Hours]:[OT Aide Hours]])/Table2[[#This Row],[MDS Census]]</f>
        <v>8.7632071937055064E-2</v>
      </c>
      <c r="W142" s="3">
        <v>1.9613333333333338</v>
      </c>
      <c r="X142" s="3">
        <v>3.0863333333333336</v>
      </c>
      <c r="Y142" s="3">
        <v>0</v>
      </c>
      <c r="Z142" s="3">
        <f>SUM(Table2[[#This Row],[Physical Therapist (PT) Hours]:[PT Aide Hours]])/Table2[[#This Row],[MDS Census]]</f>
        <v>0.1702098164106407</v>
      </c>
      <c r="AA142" s="3">
        <v>0</v>
      </c>
      <c r="AB142" s="3">
        <v>0</v>
      </c>
      <c r="AC142" s="3">
        <v>0</v>
      </c>
      <c r="AD142" s="3">
        <v>0</v>
      </c>
      <c r="AE142" s="3">
        <v>0</v>
      </c>
      <c r="AF142" s="3">
        <v>0</v>
      </c>
      <c r="AG142" s="3">
        <v>0</v>
      </c>
      <c r="AH142" s="1" t="s">
        <v>140</v>
      </c>
      <c r="AI142" s="17">
        <v>5</v>
      </c>
      <c r="AJ142" s="1"/>
    </row>
    <row r="143" spans="1:36" x14ac:dyDescent="0.2">
      <c r="A143" s="1" t="s">
        <v>352</v>
      </c>
      <c r="B143" s="1" t="s">
        <v>497</v>
      </c>
      <c r="C143" s="1" t="s">
        <v>836</v>
      </c>
      <c r="D143" s="1" t="s">
        <v>1007</v>
      </c>
      <c r="E143" s="3">
        <v>32.277777777777779</v>
      </c>
      <c r="F143" s="3">
        <v>0</v>
      </c>
      <c r="G143" s="3">
        <v>0</v>
      </c>
      <c r="H143" s="3">
        <v>0</v>
      </c>
      <c r="I143" s="3">
        <v>0</v>
      </c>
      <c r="J143" s="3">
        <v>0</v>
      </c>
      <c r="K143" s="3">
        <v>0</v>
      </c>
      <c r="L143" s="3">
        <v>0</v>
      </c>
      <c r="M143" s="3">
        <v>8.0611111111111118</v>
      </c>
      <c r="N143" s="3">
        <v>0</v>
      </c>
      <c r="O143" s="3">
        <f>SUM(Table2[[#This Row],[Qualified Social Work Staff Hours]:[Other Social Work Staff Hours]])/Table2[[#This Row],[MDS Census]]</f>
        <v>0.24974182444061963</v>
      </c>
      <c r="P143" s="3">
        <v>34.038888888888891</v>
      </c>
      <c r="Q143" s="3">
        <v>0</v>
      </c>
      <c r="R143" s="3">
        <f>SUM(Table2[[#This Row],[Qualified Activities Professional Hours]:[Other Activities Professional Hours]])/Table2[[#This Row],[MDS Census]]</f>
        <v>1.0545611015490535</v>
      </c>
      <c r="S143" s="3">
        <v>0</v>
      </c>
      <c r="T143" s="3">
        <v>0</v>
      </c>
      <c r="U143" s="3">
        <v>0</v>
      </c>
      <c r="V143" s="3">
        <f>SUM(Table2[[#This Row],[Occupational Therapist Hours]:[OT Aide Hours]])/Table2[[#This Row],[MDS Census]]</f>
        <v>0</v>
      </c>
      <c r="W143" s="3">
        <v>0</v>
      </c>
      <c r="X143" s="3">
        <v>0</v>
      </c>
      <c r="Y143" s="3">
        <v>0</v>
      </c>
      <c r="Z143" s="3">
        <f>SUM(Table2[[#This Row],[Physical Therapist (PT) Hours]:[PT Aide Hours]])/Table2[[#This Row],[MDS Census]]</f>
        <v>0</v>
      </c>
      <c r="AA143" s="3">
        <v>0</v>
      </c>
      <c r="AB143" s="3">
        <v>0</v>
      </c>
      <c r="AC143" s="3">
        <v>0</v>
      </c>
      <c r="AD143" s="3">
        <v>0</v>
      </c>
      <c r="AE143" s="3">
        <v>0</v>
      </c>
      <c r="AF143" s="3">
        <v>0</v>
      </c>
      <c r="AG143" s="3">
        <v>0</v>
      </c>
      <c r="AH143" s="1" t="s">
        <v>141</v>
      </c>
      <c r="AI143" s="17">
        <v>5</v>
      </c>
      <c r="AJ143" s="1"/>
    </row>
    <row r="144" spans="1:36" x14ac:dyDescent="0.2">
      <c r="A144" s="1" t="s">
        <v>352</v>
      </c>
      <c r="B144" s="1" t="s">
        <v>498</v>
      </c>
      <c r="C144" s="1" t="s">
        <v>837</v>
      </c>
      <c r="D144" s="1" t="s">
        <v>984</v>
      </c>
      <c r="E144" s="3">
        <v>65.37777777777778</v>
      </c>
      <c r="F144" s="3">
        <v>5.6888888888888891</v>
      </c>
      <c r="G144" s="3">
        <v>1.1111111111111112E-2</v>
      </c>
      <c r="H144" s="3">
        <v>0.53666666666666663</v>
      </c>
      <c r="I144" s="3">
        <v>6.6666666666666666E-2</v>
      </c>
      <c r="J144" s="3">
        <v>0</v>
      </c>
      <c r="K144" s="3">
        <v>0</v>
      </c>
      <c r="L144" s="3">
        <v>4.581999999999999</v>
      </c>
      <c r="M144" s="3">
        <v>5.5111111111111111</v>
      </c>
      <c r="N144" s="3">
        <v>3.4048888888888889</v>
      </c>
      <c r="O144" s="3">
        <f>SUM(Table2[[#This Row],[Qualified Social Work Staff Hours]:[Other Social Work Staff Hours]])/Table2[[#This Row],[MDS Census]]</f>
        <v>0.13637661454792657</v>
      </c>
      <c r="P144" s="3">
        <v>4.9555555555555557</v>
      </c>
      <c r="Q144" s="3">
        <v>15.741444444444447</v>
      </c>
      <c r="R144" s="3">
        <f>SUM(Table2[[#This Row],[Qualified Activities Professional Hours]:[Other Activities Professional Hours]])/Table2[[#This Row],[MDS Census]]</f>
        <v>0.316575458871516</v>
      </c>
      <c r="S144" s="3">
        <v>5.7956666666666656</v>
      </c>
      <c r="T144" s="3">
        <v>4.4178888888888892</v>
      </c>
      <c r="U144" s="3">
        <v>0</v>
      </c>
      <c r="V144" s="3">
        <f>SUM(Table2[[#This Row],[Occupational Therapist Hours]:[OT Aide Hours]])/Table2[[#This Row],[MDS Census]]</f>
        <v>0.15622365737593472</v>
      </c>
      <c r="W144" s="3">
        <v>4.3677777777777784</v>
      </c>
      <c r="X144" s="3">
        <v>9.9164444444444442</v>
      </c>
      <c r="Y144" s="3">
        <v>0</v>
      </c>
      <c r="Z144" s="3">
        <f>SUM(Table2[[#This Row],[Physical Therapist (PT) Hours]:[PT Aide Hours]])/Table2[[#This Row],[MDS Census]]</f>
        <v>0.21848742352141401</v>
      </c>
      <c r="AA144" s="3">
        <v>0</v>
      </c>
      <c r="AB144" s="3">
        <v>0</v>
      </c>
      <c r="AC144" s="3">
        <v>0</v>
      </c>
      <c r="AD144" s="3">
        <v>0</v>
      </c>
      <c r="AE144" s="3">
        <v>0</v>
      </c>
      <c r="AF144" s="3">
        <v>0</v>
      </c>
      <c r="AG144" s="3">
        <v>0</v>
      </c>
      <c r="AH144" s="1" t="s">
        <v>142</v>
      </c>
      <c r="AI144" s="17">
        <v>5</v>
      </c>
      <c r="AJ144" s="1"/>
    </row>
    <row r="145" spans="1:36" x14ac:dyDescent="0.2">
      <c r="A145" s="1" t="s">
        <v>352</v>
      </c>
      <c r="B145" s="1" t="s">
        <v>499</v>
      </c>
      <c r="C145" s="1" t="s">
        <v>719</v>
      </c>
      <c r="D145" s="1" t="s">
        <v>1008</v>
      </c>
      <c r="E145" s="3">
        <v>32.855555555555554</v>
      </c>
      <c r="F145" s="3">
        <v>4.9333333333333336</v>
      </c>
      <c r="G145" s="3">
        <v>6.6666666666666666E-2</v>
      </c>
      <c r="H145" s="3">
        <v>0.20833333333333334</v>
      </c>
      <c r="I145" s="3">
        <v>0.69444444444444442</v>
      </c>
      <c r="J145" s="3">
        <v>0</v>
      </c>
      <c r="K145" s="3">
        <v>0</v>
      </c>
      <c r="L145" s="3">
        <v>0</v>
      </c>
      <c r="M145" s="3">
        <v>0</v>
      </c>
      <c r="N145" s="3">
        <v>2.9777777777777779</v>
      </c>
      <c r="O145" s="3">
        <f>SUM(Table2[[#This Row],[Qualified Social Work Staff Hours]:[Other Social Work Staff Hours]])/Table2[[#This Row],[MDS Census]]</f>
        <v>9.0632397700372E-2</v>
      </c>
      <c r="P145" s="3">
        <v>4.1055555555555552</v>
      </c>
      <c r="Q145" s="3">
        <v>4.0891111111111114</v>
      </c>
      <c r="R145" s="3">
        <f>SUM(Table2[[#This Row],[Qualified Activities Professional Hours]:[Other Activities Professional Hours]])/Table2[[#This Row],[MDS Census]]</f>
        <v>0.2494149475820088</v>
      </c>
      <c r="S145" s="3">
        <v>0.23622222222222219</v>
      </c>
      <c r="T145" s="3">
        <v>0</v>
      </c>
      <c r="U145" s="3">
        <v>0</v>
      </c>
      <c r="V145" s="3">
        <f>SUM(Table2[[#This Row],[Occupational Therapist Hours]:[OT Aide Hours]])/Table2[[#This Row],[MDS Census]]</f>
        <v>7.1897193101115994E-3</v>
      </c>
      <c r="W145" s="3">
        <v>9.5698888888888902</v>
      </c>
      <c r="X145" s="3">
        <v>0</v>
      </c>
      <c r="Y145" s="3">
        <v>0</v>
      </c>
      <c r="Z145" s="3">
        <f>SUM(Table2[[#This Row],[Physical Therapist (PT) Hours]:[PT Aide Hours]])/Table2[[#This Row],[MDS Census]]</f>
        <v>0.29127155901251273</v>
      </c>
      <c r="AA145" s="3">
        <v>0</v>
      </c>
      <c r="AB145" s="3">
        <v>0</v>
      </c>
      <c r="AC145" s="3">
        <v>0</v>
      </c>
      <c r="AD145" s="3">
        <v>0</v>
      </c>
      <c r="AE145" s="3">
        <v>0</v>
      </c>
      <c r="AF145" s="3">
        <v>0</v>
      </c>
      <c r="AG145" s="3">
        <v>0</v>
      </c>
      <c r="AH145" s="1" t="s">
        <v>143</v>
      </c>
      <c r="AI145" s="17">
        <v>5</v>
      </c>
      <c r="AJ145" s="1"/>
    </row>
    <row r="146" spans="1:36" x14ac:dyDescent="0.2">
      <c r="A146" s="1" t="s">
        <v>352</v>
      </c>
      <c r="B146" s="1" t="s">
        <v>500</v>
      </c>
      <c r="C146" s="1" t="s">
        <v>732</v>
      </c>
      <c r="D146" s="1" t="s">
        <v>1007</v>
      </c>
      <c r="E146" s="3">
        <v>51.6</v>
      </c>
      <c r="F146" s="3">
        <v>5.4222222222222225</v>
      </c>
      <c r="G146" s="3">
        <v>0.14444444444444443</v>
      </c>
      <c r="H146" s="3">
        <v>0.14444444444444443</v>
      </c>
      <c r="I146" s="3">
        <v>1.0666666666666667</v>
      </c>
      <c r="J146" s="3">
        <v>0</v>
      </c>
      <c r="K146" s="3">
        <v>0</v>
      </c>
      <c r="L146" s="3">
        <v>0.49288888888888888</v>
      </c>
      <c r="M146" s="3">
        <v>5.7249999999999996</v>
      </c>
      <c r="N146" s="3">
        <v>2.0249999999999999</v>
      </c>
      <c r="O146" s="3">
        <f>SUM(Table2[[#This Row],[Qualified Social Work Staff Hours]:[Other Social Work Staff Hours]])/Table2[[#This Row],[MDS Census]]</f>
        <v>0.15019379844961239</v>
      </c>
      <c r="P146" s="3">
        <v>5.2638888888888893</v>
      </c>
      <c r="Q146" s="3">
        <v>13.322222222222223</v>
      </c>
      <c r="R146" s="3">
        <f>SUM(Table2[[#This Row],[Qualified Activities Professional Hours]:[Other Activities Professional Hours]])/Table2[[#This Row],[MDS Census]]</f>
        <v>0.36019595176571922</v>
      </c>
      <c r="S146" s="3">
        <v>5.1666666666666661</v>
      </c>
      <c r="T146" s="3">
        <v>5.4384444444444444</v>
      </c>
      <c r="U146" s="3">
        <v>0</v>
      </c>
      <c r="V146" s="3">
        <f>SUM(Table2[[#This Row],[Occupational Therapist Hours]:[OT Aide Hours]])/Table2[[#This Row],[MDS Census]]</f>
        <v>0.20552540913006029</v>
      </c>
      <c r="W146" s="3">
        <v>6.0618888888888884</v>
      </c>
      <c r="X146" s="3">
        <v>8.4256666666666682</v>
      </c>
      <c r="Y146" s="3">
        <v>0</v>
      </c>
      <c r="Z146" s="3">
        <f>SUM(Table2[[#This Row],[Physical Therapist (PT) Hours]:[PT Aide Hours]])/Table2[[#This Row],[MDS Census]]</f>
        <v>0.28076658053402237</v>
      </c>
      <c r="AA146" s="3">
        <v>0</v>
      </c>
      <c r="AB146" s="3">
        <v>0</v>
      </c>
      <c r="AC146" s="3">
        <v>0</v>
      </c>
      <c r="AD146" s="3">
        <v>0</v>
      </c>
      <c r="AE146" s="3">
        <v>0</v>
      </c>
      <c r="AF146" s="3">
        <v>0</v>
      </c>
      <c r="AG146" s="3">
        <v>0</v>
      </c>
      <c r="AH146" s="1" t="s">
        <v>144</v>
      </c>
      <c r="AI146" s="17">
        <v>5</v>
      </c>
      <c r="AJ146" s="1"/>
    </row>
    <row r="147" spans="1:36" x14ac:dyDescent="0.2">
      <c r="A147" s="1" t="s">
        <v>352</v>
      </c>
      <c r="B147" s="1" t="s">
        <v>501</v>
      </c>
      <c r="C147" s="1" t="s">
        <v>740</v>
      </c>
      <c r="D147" s="1" t="s">
        <v>1009</v>
      </c>
      <c r="E147" s="3">
        <v>48</v>
      </c>
      <c r="F147" s="3">
        <v>5.333333333333333</v>
      </c>
      <c r="G147" s="3">
        <v>0.25833333333333336</v>
      </c>
      <c r="H147" s="3">
        <v>0</v>
      </c>
      <c r="I147" s="3">
        <v>0.6166666666666667</v>
      </c>
      <c r="J147" s="3">
        <v>0.2388888888888889</v>
      </c>
      <c r="K147" s="3">
        <v>0</v>
      </c>
      <c r="L147" s="3">
        <v>2.0492222222222218</v>
      </c>
      <c r="M147" s="3">
        <v>0</v>
      </c>
      <c r="N147" s="3">
        <v>5.3666666666666663</v>
      </c>
      <c r="O147" s="3">
        <f>SUM(Table2[[#This Row],[Qualified Social Work Staff Hours]:[Other Social Work Staff Hours]])/Table2[[#This Row],[MDS Census]]</f>
        <v>0.11180555555555555</v>
      </c>
      <c r="P147" s="3">
        <v>0</v>
      </c>
      <c r="Q147" s="3">
        <v>8.1833333333333336</v>
      </c>
      <c r="R147" s="3">
        <f>SUM(Table2[[#This Row],[Qualified Activities Professional Hours]:[Other Activities Professional Hours]])/Table2[[#This Row],[MDS Census]]</f>
        <v>0.17048611111111112</v>
      </c>
      <c r="S147" s="3">
        <v>2.6614444444444438</v>
      </c>
      <c r="T147" s="3">
        <v>5.246777777777778</v>
      </c>
      <c r="U147" s="3">
        <v>0</v>
      </c>
      <c r="V147" s="3">
        <f>SUM(Table2[[#This Row],[Occupational Therapist Hours]:[OT Aide Hours]])/Table2[[#This Row],[MDS Census]]</f>
        <v>0.16475462962962961</v>
      </c>
      <c r="W147" s="3">
        <v>2.7365555555555559</v>
      </c>
      <c r="X147" s="3">
        <v>6.0200000000000022</v>
      </c>
      <c r="Y147" s="3">
        <v>0</v>
      </c>
      <c r="Z147" s="3">
        <f>SUM(Table2[[#This Row],[Physical Therapist (PT) Hours]:[PT Aide Hours]])/Table2[[#This Row],[MDS Census]]</f>
        <v>0.18242824074074079</v>
      </c>
      <c r="AA147" s="3">
        <v>0</v>
      </c>
      <c r="AB147" s="3">
        <v>6.7666666666666666</v>
      </c>
      <c r="AC147" s="3">
        <v>0</v>
      </c>
      <c r="AD147" s="3">
        <v>0</v>
      </c>
      <c r="AE147" s="3">
        <v>0</v>
      </c>
      <c r="AF147" s="3">
        <v>0</v>
      </c>
      <c r="AG147" s="3">
        <v>3.3333333333333333E-2</v>
      </c>
      <c r="AH147" s="1" t="s">
        <v>145</v>
      </c>
      <c r="AI147" s="17">
        <v>5</v>
      </c>
      <c r="AJ147" s="1"/>
    </row>
    <row r="148" spans="1:36" x14ac:dyDescent="0.2">
      <c r="A148" s="1" t="s">
        <v>352</v>
      </c>
      <c r="B148" s="1" t="s">
        <v>502</v>
      </c>
      <c r="C148" s="1" t="s">
        <v>765</v>
      </c>
      <c r="D148" s="1" t="s">
        <v>978</v>
      </c>
      <c r="E148" s="3">
        <v>44.488888888888887</v>
      </c>
      <c r="F148" s="3">
        <v>7.822222222222222</v>
      </c>
      <c r="G148" s="3">
        <v>0.26666666666666666</v>
      </c>
      <c r="H148" s="3">
        <v>0.22777777777777777</v>
      </c>
      <c r="I148" s="3">
        <v>0.19444444444444445</v>
      </c>
      <c r="J148" s="3">
        <v>0</v>
      </c>
      <c r="K148" s="3">
        <v>0</v>
      </c>
      <c r="L148" s="3">
        <v>0.26666666666666666</v>
      </c>
      <c r="M148" s="3">
        <v>0</v>
      </c>
      <c r="N148" s="3">
        <v>5.4222222222222225</v>
      </c>
      <c r="O148" s="3">
        <f>SUM(Table2[[#This Row],[Qualified Social Work Staff Hours]:[Other Social Work Staff Hours]])/Table2[[#This Row],[MDS Census]]</f>
        <v>0.12187812187812189</v>
      </c>
      <c r="P148" s="3">
        <v>8.0222222222222221</v>
      </c>
      <c r="Q148" s="3">
        <v>16.419444444444444</v>
      </c>
      <c r="R148" s="3">
        <f>SUM(Table2[[#This Row],[Qualified Activities Professional Hours]:[Other Activities Professional Hours]])/Table2[[#This Row],[MDS Census]]</f>
        <v>0.54938811188811187</v>
      </c>
      <c r="S148" s="3">
        <v>2.7638888888888888</v>
      </c>
      <c r="T148" s="3">
        <v>0.53611111111111109</v>
      </c>
      <c r="U148" s="3">
        <v>0</v>
      </c>
      <c r="V148" s="3">
        <f>SUM(Table2[[#This Row],[Occupational Therapist Hours]:[OT Aide Hours]])/Table2[[#This Row],[MDS Census]]</f>
        <v>7.4175824175824176E-2</v>
      </c>
      <c r="W148" s="3">
        <v>6.6083333333333334</v>
      </c>
      <c r="X148" s="3">
        <v>3.2027777777777779</v>
      </c>
      <c r="Y148" s="3">
        <v>5.1583333333333332</v>
      </c>
      <c r="Z148" s="3">
        <f>SUM(Table2[[#This Row],[Physical Therapist (PT) Hours]:[PT Aide Hours]])/Table2[[#This Row],[MDS Census]]</f>
        <v>0.336476023976024</v>
      </c>
      <c r="AA148" s="3">
        <v>0</v>
      </c>
      <c r="AB148" s="3">
        <v>0</v>
      </c>
      <c r="AC148" s="3">
        <v>0</v>
      </c>
      <c r="AD148" s="3">
        <v>0</v>
      </c>
      <c r="AE148" s="3">
        <v>0</v>
      </c>
      <c r="AF148" s="3">
        <v>0</v>
      </c>
      <c r="AG148" s="3">
        <v>0</v>
      </c>
      <c r="AH148" s="1" t="s">
        <v>146</v>
      </c>
      <c r="AI148" s="17">
        <v>5</v>
      </c>
      <c r="AJ148" s="1"/>
    </row>
    <row r="149" spans="1:36" x14ac:dyDescent="0.2">
      <c r="A149" s="1" t="s">
        <v>352</v>
      </c>
      <c r="B149" s="1" t="s">
        <v>503</v>
      </c>
      <c r="C149" s="1" t="s">
        <v>838</v>
      </c>
      <c r="D149" s="1" t="s">
        <v>966</v>
      </c>
      <c r="E149" s="3">
        <v>28.577777777777779</v>
      </c>
      <c r="F149" s="3">
        <v>7.2</v>
      </c>
      <c r="G149" s="3">
        <v>0</v>
      </c>
      <c r="H149" s="3">
        <v>0.2</v>
      </c>
      <c r="I149" s="3">
        <v>0.75</v>
      </c>
      <c r="J149" s="3">
        <v>0</v>
      </c>
      <c r="K149" s="3">
        <v>0</v>
      </c>
      <c r="L149" s="3">
        <v>1.4983333333333335</v>
      </c>
      <c r="M149" s="3">
        <v>4.833333333333333</v>
      </c>
      <c r="N149" s="3">
        <v>5.583333333333333</v>
      </c>
      <c r="O149" s="3">
        <f>SUM(Table2[[#This Row],[Qualified Social Work Staff Hours]:[Other Social Work Staff Hours]])/Table2[[#This Row],[MDS Census]]</f>
        <v>0.36450233281493</v>
      </c>
      <c r="P149" s="3">
        <v>5.4694444444444441</v>
      </c>
      <c r="Q149" s="3">
        <v>7.0876666666666663</v>
      </c>
      <c r="R149" s="3">
        <f>SUM(Table2[[#This Row],[Qualified Activities Professional Hours]:[Other Activities Professional Hours]])/Table2[[#This Row],[MDS Census]]</f>
        <v>0.43940124416796261</v>
      </c>
      <c r="S149" s="3">
        <v>1.3663333333333334</v>
      </c>
      <c r="T149" s="3">
        <v>2.0609999999999999</v>
      </c>
      <c r="U149" s="3">
        <v>0</v>
      </c>
      <c r="V149" s="3">
        <f>SUM(Table2[[#This Row],[Occupational Therapist Hours]:[OT Aide Hours]])/Table2[[#This Row],[MDS Census]]</f>
        <v>0.11993001555209953</v>
      </c>
      <c r="W149" s="3">
        <v>2.5923333333333338</v>
      </c>
      <c r="X149" s="3">
        <v>0.67966666666666664</v>
      </c>
      <c r="Y149" s="3">
        <v>0</v>
      </c>
      <c r="Z149" s="3">
        <f>SUM(Table2[[#This Row],[Physical Therapist (PT) Hours]:[PT Aide Hours]])/Table2[[#This Row],[MDS Census]]</f>
        <v>0.11449455676516331</v>
      </c>
      <c r="AA149" s="3">
        <v>0.29988888888888893</v>
      </c>
      <c r="AB149" s="3">
        <v>0</v>
      </c>
      <c r="AC149" s="3">
        <v>0</v>
      </c>
      <c r="AD149" s="3">
        <v>0</v>
      </c>
      <c r="AE149" s="3">
        <v>0</v>
      </c>
      <c r="AF149" s="3">
        <v>0</v>
      </c>
      <c r="AG149" s="3">
        <v>0</v>
      </c>
      <c r="AH149" s="1" t="s">
        <v>147</v>
      </c>
      <c r="AI149" s="17">
        <v>5</v>
      </c>
      <c r="AJ149" s="1"/>
    </row>
    <row r="150" spans="1:36" x14ac:dyDescent="0.2">
      <c r="A150" s="1" t="s">
        <v>352</v>
      </c>
      <c r="B150" s="1" t="s">
        <v>504</v>
      </c>
      <c r="C150" s="1" t="s">
        <v>745</v>
      </c>
      <c r="D150" s="1" t="s">
        <v>973</v>
      </c>
      <c r="E150" s="3">
        <v>68.5</v>
      </c>
      <c r="F150" s="3">
        <v>4.916666666666667</v>
      </c>
      <c r="G150" s="3">
        <v>0.43333333333333335</v>
      </c>
      <c r="H150" s="3">
        <v>0.41277777777777791</v>
      </c>
      <c r="I150" s="3">
        <v>5.1555555555555559</v>
      </c>
      <c r="J150" s="3">
        <v>0</v>
      </c>
      <c r="K150" s="3">
        <v>0</v>
      </c>
      <c r="L150" s="3">
        <v>3.1239999999999992</v>
      </c>
      <c r="M150" s="3">
        <v>5.333333333333333</v>
      </c>
      <c r="N150" s="3">
        <v>7.2416666666666663</v>
      </c>
      <c r="O150" s="3">
        <f>SUM(Table2[[#This Row],[Qualified Social Work Staff Hours]:[Other Social Work Staff Hours]])/Table2[[#This Row],[MDS Census]]</f>
        <v>0.18357664233576643</v>
      </c>
      <c r="P150" s="3">
        <v>17.430555555555557</v>
      </c>
      <c r="Q150" s="3">
        <v>14.652777777777779</v>
      </c>
      <c r="R150" s="3">
        <f>SUM(Table2[[#This Row],[Qualified Activities Professional Hours]:[Other Activities Professional Hours]])/Table2[[#This Row],[MDS Census]]</f>
        <v>0.46836982968369834</v>
      </c>
      <c r="S150" s="3">
        <v>10.965333333333332</v>
      </c>
      <c r="T150" s="3">
        <v>5.1502222222222214</v>
      </c>
      <c r="U150" s="3">
        <v>0</v>
      </c>
      <c r="V150" s="3">
        <f>SUM(Table2[[#This Row],[Occupational Therapist Hours]:[OT Aide Hours]])/Table2[[#This Row],[MDS Census]]</f>
        <v>0.23526358475263581</v>
      </c>
      <c r="W150" s="3">
        <v>7.2492222222222233</v>
      </c>
      <c r="X150" s="3">
        <v>7.4224444444444444</v>
      </c>
      <c r="Y150" s="3">
        <v>3.7879999999999989</v>
      </c>
      <c r="Z150" s="3">
        <f>SUM(Table2[[#This Row],[Physical Therapist (PT) Hours]:[PT Aide Hours]])/Table2[[#This Row],[MDS Census]]</f>
        <v>0.26948418491484183</v>
      </c>
      <c r="AA150" s="3">
        <v>0</v>
      </c>
      <c r="AB150" s="3">
        <v>0</v>
      </c>
      <c r="AC150" s="3">
        <v>0</v>
      </c>
      <c r="AD150" s="3">
        <v>0</v>
      </c>
      <c r="AE150" s="3">
        <v>0</v>
      </c>
      <c r="AF150" s="3">
        <v>0</v>
      </c>
      <c r="AG150" s="3">
        <v>0</v>
      </c>
      <c r="AH150" s="1" t="s">
        <v>148</v>
      </c>
      <c r="AI150" s="17">
        <v>5</v>
      </c>
      <c r="AJ150" s="1"/>
    </row>
    <row r="151" spans="1:36" x14ac:dyDescent="0.2">
      <c r="A151" s="1" t="s">
        <v>352</v>
      </c>
      <c r="B151" s="1" t="s">
        <v>505</v>
      </c>
      <c r="C151" s="1" t="s">
        <v>779</v>
      </c>
      <c r="D151" s="1" t="s">
        <v>980</v>
      </c>
      <c r="E151" s="3">
        <v>103.02222222222223</v>
      </c>
      <c r="F151" s="3">
        <v>11.377777777777778</v>
      </c>
      <c r="G151" s="3">
        <v>0.14444444444444443</v>
      </c>
      <c r="H151" s="3">
        <v>0.38255555555555565</v>
      </c>
      <c r="I151" s="3">
        <v>3.0916666666666668</v>
      </c>
      <c r="J151" s="3">
        <v>0</v>
      </c>
      <c r="K151" s="3">
        <v>0</v>
      </c>
      <c r="L151" s="3">
        <v>1.0213333333333334</v>
      </c>
      <c r="M151" s="3">
        <v>8.0888888888888886</v>
      </c>
      <c r="N151" s="3">
        <v>0</v>
      </c>
      <c r="O151" s="3">
        <f>SUM(Table2[[#This Row],[Qualified Social Work Staff Hours]:[Other Social Work Staff Hours]])/Table2[[#This Row],[MDS Census]]</f>
        <v>7.8515962036238132E-2</v>
      </c>
      <c r="P151" s="3">
        <v>6.4</v>
      </c>
      <c r="Q151" s="3">
        <v>11.161111111111111</v>
      </c>
      <c r="R151" s="3">
        <f>SUM(Table2[[#This Row],[Qualified Activities Professional Hours]:[Other Activities Professional Hours]])/Table2[[#This Row],[MDS Census]]</f>
        <v>0.17045944779982741</v>
      </c>
      <c r="S151" s="3">
        <v>8.12222222222222</v>
      </c>
      <c r="T151" s="3">
        <v>10.214333333333332</v>
      </c>
      <c r="U151" s="3">
        <v>0</v>
      </c>
      <c r="V151" s="3">
        <f>SUM(Table2[[#This Row],[Occupational Therapist Hours]:[OT Aide Hours]])/Table2[[#This Row],[MDS Census]]</f>
        <v>0.1779864106988783</v>
      </c>
      <c r="W151" s="3">
        <v>9.0994444444444458</v>
      </c>
      <c r="X151" s="3">
        <v>5.0162222222222201</v>
      </c>
      <c r="Y151" s="3">
        <v>0</v>
      </c>
      <c r="Z151" s="3">
        <f>SUM(Table2[[#This Row],[Physical Therapist (PT) Hours]:[PT Aide Hours]])/Table2[[#This Row],[MDS Census]]</f>
        <v>0.13701574633304572</v>
      </c>
      <c r="AA151" s="3">
        <v>0</v>
      </c>
      <c r="AB151" s="3">
        <v>0</v>
      </c>
      <c r="AC151" s="3">
        <v>0</v>
      </c>
      <c r="AD151" s="3">
        <v>0</v>
      </c>
      <c r="AE151" s="3">
        <v>0</v>
      </c>
      <c r="AF151" s="3">
        <v>0</v>
      </c>
      <c r="AG151" s="3">
        <v>0</v>
      </c>
      <c r="AH151" s="1" t="s">
        <v>149</v>
      </c>
      <c r="AI151" s="17">
        <v>5</v>
      </c>
      <c r="AJ151" s="1"/>
    </row>
    <row r="152" spans="1:36" x14ac:dyDescent="0.2">
      <c r="A152" s="1" t="s">
        <v>352</v>
      </c>
      <c r="B152" s="1" t="s">
        <v>506</v>
      </c>
      <c r="C152" s="1" t="s">
        <v>839</v>
      </c>
      <c r="D152" s="1" t="s">
        <v>1001</v>
      </c>
      <c r="E152" s="3">
        <v>20.144444444444446</v>
      </c>
      <c r="F152" s="3">
        <v>0</v>
      </c>
      <c r="G152" s="3">
        <v>0</v>
      </c>
      <c r="H152" s="3">
        <v>0</v>
      </c>
      <c r="I152" s="3">
        <v>0</v>
      </c>
      <c r="J152" s="3">
        <v>0</v>
      </c>
      <c r="K152" s="3">
        <v>0</v>
      </c>
      <c r="L152" s="3">
        <v>1.9437777777777785</v>
      </c>
      <c r="M152" s="3">
        <v>1.7565555555555552</v>
      </c>
      <c r="N152" s="3">
        <v>0</v>
      </c>
      <c r="O152" s="3">
        <f>SUM(Table2[[#This Row],[Qualified Social Work Staff Hours]:[Other Social Work Staff Hours]])/Table2[[#This Row],[MDS Census]]</f>
        <v>8.719801434087146E-2</v>
      </c>
      <c r="P152" s="3">
        <v>0</v>
      </c>
      <c r="Q152" s="3">
        <v>3.9853333333333327</v>
      </c>
      <c r="R152" s="3">
        <f>SUM(Table2[[#This Row],[Qualified Activities Professional Hours]:[Other Activities Professional Hours]])/Table2[[#This Row],[MDS Census]]</f>
        <v>0.19783783783783779</v>
      </c>
      <c r="S152" s="3">
        <v>2.7407777777777782</v>
      </c>
      <c r="T152" s="3">
        <v>1.5907777777777776</v>
      </c>
      <c r="U152" s="3">
        <v>0</v>
      </c>
      <c r="V152" s="3">
        <f>SUM(Table2[[#This Row],[Occupational Therapist Hours]:[OT Aide Hours]])/Table2[[#This Row],[MDS Census]]</f>
        <v>0.21502482073910648</v>
      </c>
      <c r="W152" s="3">
        <v>0.75622222222222224</v>
      </c>
      <c r="X152" s="3">
        <v>4.4095555555555546</v>
      </c>
      <c r="Y152" s="3">
        <v>0</v>
      </c>
      <c r="Z152" s="3">
        <f>SUM(Table2[[#This Row],[Physical Therapist (PT) Hours]:[PT Aide Hours]])/Table2[[#This Row],[MDS Census]]</f>
        <v>0.25643684500827352</v>
      </c>
      <c r="AA152" s="3">
        <v>0</v>
      </c>
      <c r="AB152" s="3">
        <v>0</v>
      </c>
      <c r="AC152" s="3">
        <v>0</v>
      </c>
      <c r="AD152" s="3">
        <v>21.079777777777782</v>
      </c>
      <c r="AE152" s="3">
        <v>0</v>
      </c>
      <c r="AF152" s="3">
        <v>0</v>
      </c>
      <c r="AG152" s="3">
        <v>0</v>
      </c>
      <c r="AH152" s="1" t="s">
        <v>150</v>
      </c>
      <c r="AI152" s="17">
        <v>5</v>
      </c>
      <c r="AJ152" s="1"/>
    </row>
    <row r="153" spans="1:36" x14ac:dyDescent="0.2">
      <c r="A153" s="1" t="s">
        <v>352</v>
      </c>
      <c r="B153" s="1" t="s">
        <v>507</v>
      </c>
      <c r="C153" s="1" t="s">
        <v>755</v>
      </c>
      <c r="D153" s="1" t="s">
        <v>1010</v>
      </c>
      <c r="E153" s="3">
        <v>87.355555555555554</v>
      </c>
      <c r="F153" s="3">
        <v>3.7611111111111111</v>
      </c>
      <c r="G153" s="3">
        <v>0.25555555555555554</v>
      </c>
      <c r="H153" s="3">
        <v>0</v>
      </c>
      <c r="I153" s="3">
        <v>5.2888888888888888</v>
      </c>
      <c r="J153" s="3">
        <v>0</v>
      </c>
      <c r="K153" s="3">
        <v>0</v>
      </c>
      <c r="L153" s="3">
        <v>0.29566666666666669</v>
      </c>
      <c r="M153" s="3">
        <v>5.3777777777777782</v>
      </c>
      <c r="N153" s="3">
        <v>0</v>
      </c>
      <c r="O153" s="3">
        <f>SUM(Table2[[#This Row],[Qualified Social Work Staff Hours]:[Other Social Work Staff Hours]])/Table2[[#This Row],[MDS Census]]</f>
        <v>6.1561943525820409E-2</v>
      </c>
      <c r="P153" s="3">
        <v>5.5111111111111111</v>
      </c>
      <c r="Q153" s="3">
        <v>17.81388888888889</v>
      </c>
      <c r="R153" s="3">
        <f>SUM(Table2[[#This Row],[Qualified Activities Professional Hours]:[Other Activities Professional Hours]])/Table2[[#This Row],[MDS Census]]</f>
        <v>0.26701221063342667</v>
      </c>
      <c r="S153" s="3">
        <v>5.2684444444444445</v>
      </c>
      <c r="T153" s="3">
        <v>4.7357777777777788</v>
      </c>
      <c r="U153" s="3">
        <v>0</v>
      </c>
      <c r="V153" s="3">
        <f>SUM(Table2[[#This Row],[Occupational Therapist Hours]:[OT Aide Hours]])/Table2[[#This Row],[MDS Census]]</f>
        <v>0.11452302213177309</v>
      </c>
      <c r="W153" s="3">
        <v>6.0339999999999998</v>
      </c>
      <c r="X153" s="3">
        <v>11.772777777777783</v>
      </c>
      <c r="Y153" s="3">
        <v>0.84444444444444444</v>
      </c>
      <c r="Z153" s="3">
        <f>SUM(Table2[[#This Row],[Physical Therapist (PT) Hours]:[PT Aide Hours]])/Table2[[#This Row],[MDS Census]]</f>
        <v>0.2135092851691682</v>
      </c>
      <c r="AA153" s="3">
        <v>0</v>
      </c>
      <c r="AB153" s="3">
        <v>0</v>
      </c>
      <c r="AC153" s="3">
        <v>0</v>
      </c>
      <c r="AD153" s="3">
        <v>0</v>
      </c>
      <c r="AE153" s="3">
        <v>0</v>
      </c>
      <c r="AF153" s="3">
        <v>0</v>
      </c>
      <c r="AG153" s="3">
        <v>0</v>
      </c>
      <c r="AH153" s="1" t="s">
        <v>151</v>
      </c>
      <c r="AI153" s="17">
        <v>5</v>
      </c>
      <c r="AJ153" s="1"/>
    </row>
    <row r="154" spans="1:36" x14ac:dyDescent="0.2">
      <c r="A154" s="1" t="s">
        <v>352</v>
      </c>
      <c r="B154" s="1" t="s">
        <v>508</v>
      </c>
      <c r="C154" s="1" t="s">
        <v>819</v>
      </c>
      <c r="D154" s="1" t="s">
        <v>1001</v>
      </c>
      <c r="E154" s="3">
        <v>39.455555555555556</v>
      </c>
      <c r="F154" s="3">
        <v>5.4222222222222225</v>
      </c>
      <c r="G154" s="3">
        <v>3.3333333333333333E-2</v>
      </c>
      <c r="H154" s="3">
        <v>0</v>
      </c>
      <c r="I154" s="3">
        <v>0.24444444444444444</v>
      </c>
      <c r="J154" s="3">
        <v>0</v>
      </c>
      <c r="K154" s="3">
        <v>0</v>
      </c>
      <c r="L154" s="3">
        <v>0.84077777777777762</v>
      </c>
      <c r="M154" s="3">
        <v>0</v>
      </c>
      <c r="N154" s="3">
        <v>0</v>
      </c>
      <c r="O154" s="3">
        <f>SUM(Table2[[#This Row],[Qualified Social Work Staff Hours]:[Other Social Work Staff Hours]])/Table2[[#This Row],[MDS Census]]</f>
        <v>0</v>
      </c>
      <c r="P154" s="3">
        <v>5.5222222222222221</v>
      </c>
      <c r="Q154" s="3">
        <v>4.7944444444444443</v>
      </c>
      <c r="R154" s="3">
        <f>SUM(Table2[[#This Row],[Qualified Activities Professional Hours]:[Other Activities Professional Hours]])/Table2[[#This Row],[MDS Census]]</f>
        <v>0.26147564066460149</v>
      </c>
      <c r="S154" s="3">
        <v>0.97744444444444478</v>
      </c>
      <c r="T154" s="3">
        <v>3.0702222222222213</v>
      </c>
      <c r="U154" s="3">
        <v>0</v>
      </c>
      <c r="V154" s="3">
        <f>SUM(Table2[[#This Row],[Occupational Therapist Hours]:[OT Aide Hours]])/Table2[[#This Row],[MDS Census]]</f>
        <v>0.10258800337932976</v>
      </c>
      <c r="W154" s="3">
        <v>1.2285555555555558</v>
      </c>
      <c r="X154" s="3">
        <v>3.6234444444444427</v>
      </c>
      <c r="Y154" s="3">
        <v>0</v>
      </c>
      <c r="Z154" s="3">
        <f>SUM(Table2[[#This Row],[Physical Therapist (PT) Hours]:[PT Aide Hours]])/Table2[[#This Row],[MDS Census]]</f>
        <v>0.12297381019431143</v>
      </c>
      <c r="AA154" s="3">
        <v>0</v>
      </c>
      <c r="AB154" s="3">
        <v>0</v>
      </c>
      <c r="AC154" s="3">
        <v>0</v>
      </c>
      <c r="AD154" s="3">
        <v>0</v>
      </c>
      <c r="AE154" s="3">
        <v>0</v>
      </c>
      <c r="AF154" s="3">
        <v>0</v>
      </c>
      <c r="AG154" s="3">
        <v>0</v>
      </c>
      <c r="AH154" s="1" t="s">
        <v>152</v>
      </c>
      <c r="AI154" s="17">
        <v>5</v>
      </c>
      <c r="AJ154" s="1"/>
    </row>
    <row r="155" spans="1:36" x14ac:dyDescent="0.2">
      <c r="A155" s="1" t="s">
        <v>352</v>
      </c>
      <c r="B155" s="1" t="s">
        <v>509</v>
      </c>
      <c r="C155" s="1" t="s">
        <v>840</v>
      </c>
      <c r="D155" s="1" t="s">
        <v>1003</v>
      </c>
      <c r="E155" s="3">
        <v>44.844444444444441</v>
      </c>
      <c r="F155" s="3">
        <v>5.2444444444444445</v>
      </c>
      <c r="G155" s="3">
        <v>1.3333333333333333</v>
      </c>
      <c r="H155" s="3">
        <v>0</v>
      </c>
      <c r="I155" s="3">
        <v>0.12222222222222222</v>
      </c>
      <c r="J155" s="3">
        <v>0</v>
      </c>
      <c r="K155" s="3">
        <v>0</v>
      </c>
      <c r="L155" s="3">
        <v>0.66666666666666663</v>
      </c>
      <c r="M155" s="3">
        <v>5.5111111111111111</v>
      </c>
      <c r="N155" s="3">
        <v>0</v>
      </c>
      <c r="O155" s="3">
        <f>SUM(Table2[[#This Row],[Qualified Social Work Staff Hours]:[Other Social Work Staff Hours]])/Table2[[#This Row],[MDS Census]]</f>
        <v>0.12289395441030725</v>
      </c>
      <c r="P155" s="3">
        <v>4.7555555555555555</v>
      </c>
      <c r="Q155" s="3">
        <v>9.1833333333333336</v>
      </c>
      <c r="R155" s="3">
        <f>SUM(Table2[[#This Row],[Qualified Activities Professional Hours]:[Other Activities Professional Hours]])/Table2[[#This Row],[MDS Census]]</f>
        <v>0.31082755203171464</v>
      </c>
      <c r="S155" s="3">
        <v>1.2972222222222223</v>
      </c>
      <c r="T155" s="3">
        <v>5.0694444444444446</v>
      </c>
      <c r="U155" s="3">
        <v>0</v>
      </c>
      <c r="V155" s="3">
        <f>SUM(Table2[[#This Row],[Occupational Therapist Hours]:[OT Aide Hours]])/Table2[[#This Row],[MDS Census]]</f>
        <v>0.14197224975222994</v>
      </c>
      <c r="W155" s="3">
        <v>6.2861111111111114</v>
      </c>
      <c r="X155" s="3">
        <v>0.75</v>
      </c>
      <c r="Y155" s="3">
        <v>0</v>
      </c>
      <c r="Z155" s="3">
        <f>SUM(Table2[[#This Row],[Physical Therapist (PT) Hours]:[PT Aide Hours]])/Table2[[#This Row],[MDS Census]]</f>
        <v>0.15690039643211101</v>
      </c>
      <c r="AA155" s="3">
        <v>0</v>
      </c>
      <c r="AB155" s="3">
        <v>0</v>
      </c>
      <c r="AC155" s="3">
        <v>0</v>
      </c>
      <c r="AD155" s="3">
        <v>0</v>
      </c>
      <c r="AE155" s="3">
        <v>0</v>
      </c>
      <c r="AF155" s="3">
        <v>0</v>
      </c>
      <c r="AG155" s="3">
        <v>0</v>
      </c>
      <c r="AH155" s="1" t="s">
        <v>153</v>
      </c>
      <c r="AI155" s="17">
        <v>5</v>
      </c>
      <c r="AJ155" s="1"/>
    </row>
    <row r="156" spans="1:36" x14ac:dyDescent="0.2">
      <c r="A156" s="1" t="s">
        <v>352</v>
      </c>
      <c r="B156" s="1" t="s">
        <v>510</v>
      </c>
      <c r="C156" s="1" t="s">
        <v>841</v>
      </c>
      <c r="D156" s="1" t="s">
        <v>965</v>
      </c>
      <c r="E156" s="3">
        <v>34.755555555555553</v>
      </c>
      <c r="F156" s="3">
        <v>0</v>
      </c>
      <c r="G156" s="3">
        <v>0</v>
      </c>
      <c r="H156" s="3">
        <v>0.23133333333333336</v>
      </c>
      <c r="I156" s="3">
        <v>0.12777777777777777</v>
      </c>
      <c r="J156" s="3">
        <v>0</v>
      </c>
      <c r="K156" s="3">
        <v>0</v>
      </c>
      <c r="L156" s="3">
        <v>1.088111111111111</v>
      </c>
      <c r="M156" s="3">
        <v>0</v>
      </c>
      <c r="N156" s="3">
        <v>0</v>
      </c>
      <c r="O156" s="3">
        <f>SUM(Table2[[#This Row],[Qualified Social Work Staff Hours]:[Other Social Work Staff Hours]])/Table2[[#This Row],[MDS Census]]</f>
        <v>0</v>
      </c>
      <c r="P156" s="3">
        <v>0</v>
      </c>
      <c r="Q156" s="3">
        <v>1.4360000000000002</v>
      </c>
      <c r="R156" s="3">
        <f>SUM(Table2[[#This Row],[Qualified Activities Professional Hours]:[Other Activities Professional Hours]])/Table2[[#This Row],[MDS Census]]</f>
        <v>4.1317135549872132E-2</v>
      </c>
      <c r="S156" s="3">
        <v>0.91011111111111109</v>
      </c>
      <c r="T156" s="3">
        <v>4.9384444444444426</v>
      </c>
      <c r="U156" s="3">
        <v>0</v>
      </c>
      <c r="V156" s="3">
        <f>SUM(Table2[[#This Row],[Occupational Therapist Hours]:[OT Aide Hours]])/Table2[[#This Row],[MDS Census]]</f>
        <v>0.16827685421994881</v>
      </c>
      <c r="W156" s="3">
        <v>0.99633333333333307</v>
      </c>
      <c r="X156" s="3">
        <v>4.0926666666666671</v>
      </c>
      <c r="Y156" s="3">
        <v>0</v>
      </c>
      <c r="Z156" s="3">
        <f>SUM(Table2[[#This Row],[Physical Therapist (PT) Hours]:[PT Aide Hours]])/Table2[[#This Row],[MDS Census]]</f>
        <v>0.14642263427109978</v>
      </c>
      <c r="AA156" s="3">
        <v>0</v>
      </c>
      <c r="AB156" s="3">
        <v>0</v>
      </c>
      <c r="AC156" s="3">
        <v>0</v>
      </c>
      <c r="AD156" s="3">
        <v>22.955555555555559</v>
      </c>
      <c r="AE156" s="3">
        <v>0</v>
      </c>
      <c r="AF156" s="3">
        <v>0</v>
      </c>
      <c r="AG156" s="3">
        <v>0</v>
      </c>
      <c r="AH156" s="1" t="s">
        <v>154</v>
      </c>
      <c r="AI156" s="17">
        <v>5</v>
      </c>
      <c r="AJ156" s="1"/>
    </row>
    <row r="157" spans="1:36" x14ac:dyDescent="0.2">
      <c r="A157" s="1" t="s">
        <v>352</v>
      </c>
      <c r="B157" s="1" t="s">
        <v>511</v>
      </c>
      <c r="C157" s="1" t="s">
        <v>842</v>
      </c>
      <c r="D157" s="1" t="s">
        <v>1011</v>
      </c>
      <c r="E157" s="3">
        <v>63.244444444444447</v>
      </c>
      <c r="F157" s="3">
        <v>5.5777777777777775</v>
      </c>
      <c r="G157" s="3">
        <v>0</v>
      </c>
      <c r="H157" s="3">
        <v>0.33333333333333331</v>
      </c>
      <c r="I157" s="3">
        <v>0.72499999999999998</v>
      </c>
      <c r="J157" s="3">
        <v>0</v>
      </c>
      <c r="K157" s="3">
        <v>0</v>
      </c>
      <c r="L157" s="3">
        <v>1.0021111111111112</v>
      </c>
      <c r="M157" s="3">
        <v>4.4944444444444445</v>
      </c>
      <c r="N157" s="3">
        <v>4.8499999999999996</v>
      </c>
      <c r="O157" s="3">
        <f>SUM(Table2[[#This Row],[Qualified Social Work Staff Hours]:[Other Social Work Staff Hours]])/Table2[[#This Row],[MDS Census]]</f>
        <v>0.1477512297962052</v>
      </c>
      <c r="P157" s="3">
        <v>9.4357777777777745</v>
      </c>
      <c r="Q157" s="3">
        <v>22.386222222222223</v>
      </c>
      <c r="R157" s="3">
        <f>SUM(Table2[[#This Row],[Qualified Activities Professional Hours]:[Other Activities Professional Hours]])/Table2[[#This Row],[MDS Census]]</f>
        <v>0.50315881939564289</v>
      </c>
      <c r="S157" s="3">
        <v>0.73733333333333329</v>
      </c>
      <c r="T157" s="3">
        <v>5.6188888888888897</v>
      </c>
      <c r="U157" s="3">
        <v>0</v>
      </c>
      <c r="V157" s="3">
        <f>SUM(Table2[[#This Row],[Occupational Therapist Hours]:[OT Aide Hours]])/Table2[[#This Row],[MDS Census]]</f>
        <v>0.1005024595924104</v>
      </c>
      <c r="W157" s="3">
        <v>0.99211111111111105</v>
      </c>
      <c r="X157" s="3">
        <v>4.2569999999999997</v>
      </c>
      <c r="Y157" s="3">
        <v>0</v>
      </c>
      <c r="Z157" s="3">
        <f>SUM(Table2[[#This Row],[Physical Therapist (PT) Hours]:[PT Aide Hours]])/Table2[[#This Row],[MDS Census]]</f>
        <v>8.2997189037245248E-2</v>
      </c>
      <c r="AA157" s="3">
        <v>0</v>
      </c>
      <c r="AB157" s="3">
        <v>0</v>
      </c>
      <c r="AC157" s="3">
        <v>0</v>
      </c>
      <c r="AD157" s="3">
        <v>0</v>
      </c>
      <c r="AE157" s="3">
        <v>0</v>
      </c>
      <c r="AF157" s="3">
        <v>0</v>
      </c>
      <c r="AG157" s="3">
        <v>0</v>
      </c>
      <c r="AH157" s="1" t="s">
        <v>155</v>
      </c>
      <c r="AI157" s="17">
        <v>5</v>
      </c>
      <c r="AJ157" s="1"/>
    </row>
    <row r="158" spans="1:36" x14ac:dyDescent="0.2">
      <c r="A158" s="1" t="s">
        <v>352</v>
      </c>
      <c r="B158" s="1" t="s">
        <v>512</v>
      </c>
      <c r="C158" s="1" t="s">
        <v>843</v>
      </c>
      <c r="D158" s="1" t="s">
        <v>1012</v>
      </c>
      <c r="E158" s="3">
        <v>19.977777777777778</v>
      </c>
      <c r="F158" s="3">
        <v>5.6</v>
      </c>
      <c r="G158" s="3">
        <v>0.26666666666666666</v>
      </c>
      <c r="H158" s="3">
        <v>0.15</v>
      </c>
      <c r="I158" s="3">
        <v>0.24444444444444444</v>
      </c>
      <c r="J158" s="3">
        <v>0</v>
      </c>
      <c r="K158" s="3">
        <v>0</v>
      </c>
      <c r="L158" s="3">
        <v>8.3333333333333329E-2</v>
      </c>
      <c r="M158" s="3">
        <v>0.98888888888888893</v>
      </c>
      <c r="N158" s="3">
        <v>0.17222222222222222</v>
      </c>
      <c r="O158" s="3">
        <f>SUM(Table2[[#This Row],[Qualified Social Work Staff Hours]:[Other Social Work Staff Hours]])/Table2[[#This Row],[MDS Census]]</f>
        <v>5.8120133481646276E-2</v>
      </c>
      <c r="P158" s="3">
        <v>0.83611111111111114</v>
      </c>
      <c r="Q158" s="3">
        <v>6.7777777777777777</v>
      </c>
      <c r="R158" s="3">
        <f>SUM(Table2[[#This Row],[Qualified Activities Professional Hours]:[Other Activities Professional Hours]])/Table2[[#This Row],[MDS Census]]</f>
        <v>0.3811179087875417</v>
      </c>
      <c r="S158" s="3">
        <v>2.4472222222222224</v>
      </c>
      <c r="T158" s="3">
        <v>0</v>
      </c>
      <c r="U158" s="3">
        <v>0</v>
      </c>
      <c r="V158" s="3">
        <f>SUM(Table2[[#This Row],[Occupational Therapist Hours]:[OT Aide Hours]])/Table2[[#This Row],[MDS Census]]</f>
        <v>0.12249721913236931</v>
      </c>
      <c r="W158" s="3">
        <v>1.3722222222222222</v>
      </c>
      <c r="X158" s="3">
        <v>0</v>
      </c>
      <c r="Y158" s="3">
        <v>0</v>
      </c>
      <c r="Z158" s="3">
        <f>SUM(Table2[[#This Row],[Physical Therapist (PT) Hours]:[PT Aide Hours]])/Table2[[#This Row],[MDS Census]]</f>
        <v>6.8687430478309233E-2</v>
      </c>
      <c r="AA158" s="3">
        <v>0</v>
      </c>
      <c r="AB158" s="3">
        <v>0</v>
      </c>
      <c r="AC158" s="3">
        <v>0</v>
      </c>
      <c r="AD158" s="3">
        <v>0</v>
      </c>
      <c r="AE158" s="3">
        <v>0</v>
      </c>
      <c r="AF158" s="3">
        <v>0</v>
      </c>
      <c r="AG158" s="3">
        <v>0</v>
      </c>
      <c r="AH158" s="1" t="s">
        <v>156</v>
      </c>
      <c r="AI158" s="17">
        <v>5</v>
      </c>
      <c r="AJ158" s="1"/>
    </row>
    <row r="159" spans="1:36" x14ac:dyDescent="0.2">
      <c r="A159" s="1" t="s">
        <v>352</v>
      </c>
      <c r="B159" s="1" t="s">
        <v>513</v>
      </c>
      <c r="C159" s="1" t="s">
        <v>844</v>
      </c>
      <c r="D159" s="1" t="s">
        <v>1013</v>
      </c>
      <c r="E159" s="3">
        <v>18.222222222222221</v>
      </c>
      <c r="F159" s="3">
        <v>5.6</v>
      </c>
      <c r="G159" s="3">
        <v>0.26666666666666666</v>
      </c>
      <c r="H159" s="3">
        <v>0.11555555555555556</v>
      </c>
      <c r="I159" s="3">
        <v>0.15</v>
      </c>
      <c r="J159" s="3">
        <v>0</v>
      </c>
      <c r="K159" s="3">
        <v>0</v>
      </c>
      <c r="L159" s="3">
        <v>0</v>
      </c>
      <c r="M159" s="3">
        <v>0</v>
      </c>
      <c r="N159" s="3">
        <v>3.6222222222222218</v>
      </c>
      <c r="O159" s="3">
        <f>SUM(Table2[[#This Row],[Qualified Social Work Staff Hours]:[Other Social Work Staff Hours]])/Table2[[#This Row],[MDS Census]]</f>
        <v>0.19878048780487803</v>
      </c>
      <c r="P159" s="3">
        <v>0.77444444444444449</v>
      </c>
      <c r="Q159" s="3">
        <v>7.144444444444443</v>
      </c>
      <c r="R159" s="3">
        <f>SUM(Table2[[#This Row],[Qualified Activities Professional Hours]:[Other Activities Professional Hours]])/Table2[[#This Row],[MDS Census]]</f>
        <v>0.43457317073170726</v>
      </c>
      <c r="S159" s="3">
        <v>1.4777777777777779</v>
      </c>
      <c r="T159" s="3">
        <v>3.4733333333333336</v>
      </c>
      <c r="U159" s="3">
        <v>0</v>
      </c>
      <c r="V159" s="3">
        <f>SUM(Table2[[#This Row],[Occupational Therapist Hours]:[OT Aide Hours]])/Table2[[#This Row],[MDS Census]]</f>
        <v>0.27170731707317075</v>
      </c>
      <c r="W159" s="3">
        <v>0.35833333333333334</v>
      </c>
      <c r="X159" s="3">
        <v>2.2527777777777778</v>
      </c>
      <c r="Y159" s="3">
        <v>0</v>
      </c>
      <c r="Z159" s="3">
        <f>SUM(Table2[[#This Row],[Physical Therapist (PT) Hours]:[PT Aide Hours]])/Table2[[#This Row],[MDS Census]]</f>
        <v>0.14329268292682928</v>
      </c>
      <c r="AA159" s="3">
        <v>0</v>
      </c>
      <c r="AB159" s="3">
        <v>0</v>
      </c>
      <c r="AC159" s="3">
        <v>0</v>
      </c>
      <c r="AD159" s="3">
        <v>0</v>
      </c>
      <c r="AE159" s="3">
        <v>0</v>
      </c>
      <c r="AF159" s="3">
        <v>0</v>
      </c>
      <c r="AG159" s="3">
        <v>0</v>
      </c>
      <c r="AH159" s="1" t="s">
        <v>157</v>
      </c>
      <c r="AI159" s="17">
        <v>5</v>
      </c>
      <c r="AJ159" s="1"/>
    </row>
    <row r="160" spans="1:36" x14ac:dyDescent="0.2">
      <c r="A160" s="1" t="s">
        <v>352</v>
      </c>
      <c r="B160" s="1" t="s">
        <v>514</v>
      </c>
      <c r="C160" s="1" t="s">
        <v>845</v>
      </c>
      <c r="D160" s="1" t="s">
        <v>993</v>
      </c>
      <c r="E160" s="3">
        <v>30.777777777777779</v>
      </c>
      <c r="F160" s="3">
        <v>5.6</v>
      </c>
      <c r="G160" s="3">
        <v>0.2</v>
      </c>
      <c r="H160" s="3">
        <v>0</v>
      </c>
      <c r="I160" s="3">
        <v>1.0666666666666667</v>
      </c>
      <c r="J160" s="3">
        <v>0</v>
      </c>
      <c r="K160" s="3">
        <v>0</v>
      </c>
      <c r="L160" s="3">
        <v>0</v>
      </c>
      <c r="M160" s="3">
        <v>0</v>
      </c>
      <c r="N160" s="3">
        <v>0</v>
      </c>
      <c r="O160" s="3">
        <f>SUM(Table2[[#This Row],[Qualified Social Work Staff Hours]:[Other Social Work Staff Hours]])/Table2[[#This Row],[MDS Census]]</f>
        <v>0</v>
      </c>
      <c r="P160" s="3">
        <v>0</v>
      </c>
      <c r="Q160" s="3">
        <v>0.15277777777777779</v>
      </c>
      <c r="R160" s="3">
        <f>SUM(Table2[[#This Row],[Qualified Activities Professional Hours]:[Other Activities Professional Hours]])/Table2[[#This Row],[MDS Census]]</f>
        <v>4.9638989169675093E-3</v>
      </c>
      <c r="S160" s="3">
        <v>0</v>
      </c>
      <c r="T160" s="3">
        <v>0</v>
      </c>
      <c r="U160" s="3">
        <v>0</v>
      </c>
      <c r="V160" s="3">
        <f>SUM(Table2[[#This Row],[Occupational Therapist Hours]:[OT Aide Hours]])/Table2[[#This Row],[MDS Census]]</f>
        <v>0</v>
      </c>
      <c r="W160" s="3">
        <v>0</v>
      </c>
      <c r="X160" s="3">
        <v>0</v>
      </c>
      <c r="Y160" s="3">
        <v>0</v>
      </c>
      <c r="Z160" s="3">
        <f>SUM(Table2[[#This Row],[Physical Therapist (PT) Hours]:[PT Aide Hours]])/Table2[[#This Row],[MDS Census]]</f>
        <v>0</v>
      </c>
      <c r="AA160" s="3">
        <v>0</v>
      </c>
      <c r="AB160" s="3">
        <v>0</v>
      </c>
      <c r="AC160" s="3">
        <v>0</v>
      </c>
      <c r="AD160" s="3">
        <v>0</v>
      </c>
      <c r="AE160" s="3">
        <v>0</v>
      </c>
      <c r="AF160" s="3">
        <v>0</v>
      </c>
      <c r="AG160" s="3">
        <v>0</v>
      </c>
      <c r="AH160" s="1" t="s">
        <v>158</v>
      </c>
      <c r="AI160" s="17">
        <v>5</v>
      </c>
      <c r="AJ160" s="1"/>
    </row>
    <row r="161" spans="1:36" x14ac:dyDescent="0.2">
      <c r="A161" s="1" t="s">
        <v>352</v>
      </c>
      <c r="B161" s="1" t="s">
        <v>515</v>
      </c>
      <c r="C161" s="1" t="s">
        <v>846</v>
      </c>
      <c r="D161" s="1" t="s">
        <v>984</v>
      </c>
      <c r="E161" s="3">
        <v>29.8</v>
      </c>
      <c r="F161" s="3">
        <v>4.4004444444444495</v>
      </c>
      <c r="G161" s="3">
        <v>1.6666666666666666E-2</v>
      </c>
      <c r="H161" s="3">
        <v>0.15555555555555556</v>
      </c>
      <c r="I161" s="3">
        <v>0</v>
      </c>
      <c r="J161" s="3">
        <v>0</v>
      </c>
      <c r="K161" s="3">
        <v>0</v>
      </c>
      <c r="L161" s="3">
        <v>3.0857777777777775</v>
      </c>
      <c r="M161" s="3">
        <v>5.6888888888888891</v>
      </c>
      <c r="N161" s="3">
        <v>0</v>
      </c>
      <c r="O161" s="3">
        <f>SUM(Table2[[#This Row],[Qualified Social Work Staff Hours]:[Other Social Work Staff Hours]])/Table2[[#This Row],[MDS Census]]</f>
        <v>0.19090231170768085</v>
      </c>
      <c r="P161" s="3">
        <v>5.4055555555555559</v>
      </c>
      <c r="Q161" s="3">
        <v>7.3916666666666666</v>
      </c>
      <c r="R161" s="3">
        <f>SUM(Table2[[#This Row],[Qualified Activities Professional Hours]:[Other Activities Professional Hours]])/Table2[[#This Row],[MDS Census]]</f>
        <v>0.42943698732289337</v>
      </c>
      <c r="S161" s="3">
        <v>3.0487777777777785</v>
      </c>
      <c r="T161" s="3">
        <v>0</v>
      </c>
      <c r="U161" s="3">
        <v>0</v>
      </c>
      <c r="V161" s="3">
        <f>SUM(Table2[[#This Row],[Occupational Therapist Hours]:[OT Aide Hours]])/Table2[[#This Row],[MDS Census]]</f>
        <v>0.10230797912005968</v>
      </c>
      <c r="W161" s="3">
        <v>3.4354444444444439</v>
      </c>
      <c r="X161" s="3">
        <v>2.9666666666666668E-2</v>
      </c>
      <c r="Y161" s="3">
        <v>0</v>
      </c>
      <c r="Z161" s="3">
        <f>SUM(Table2[[#This Row],[Physical Therapist (PT) Hours]:[PT Aide Hours]])/Table2[[#This Row],[MDS Census]]</f>
        <v>0.11627889634601041</v>
      </c>
      <c r="AA161" s="3">
        <v>0</v>
      </c>
      <c r="AB161" s="3">
        <v>0</v>
      </c>
      <c r="AC161" s="3">
        <v>0</v>
      </c>
      <c r="AD161" s="3">
        <v>0</v>
      </c>
      <c r="AE161" s="3">
        <v>0</v>
      </c>
      <c r="AF161" s="3">
        <v>0</v>
      </c>
      <c r="AG161" s="3">
        <v>0</v>
      </c>
      <c r="AH161" s="1" t="s">
        <v>159</v>
      </c>
      <c r="AI161" s="17">
        <v>5</v>
      </c>
      <c r="AJ161" s="1"/>
    </row>
    <row r="162" spans="1:36" x14ac:dyDescent="0.2">
      <c r="A162" s="1" t="s">
        <v>352</v>
      </c>
      <c r="B162" s="1" t="s">
        <v>516</v>
      </c>
      <c r="C162" s="1" t="s">
        <v>847</v>
      </c>
      <c r="D162" s="1" t="s">
        <v>988</v>
      </c>
      <c r="E162" s="3">
        <v>30.077777777777779</v>
      </c>
      <c r="F162" s="3">
        <v>5.5027777777777782</v>
      </c>
      <c r="G162" s="3">
        <v>0</v>
      </c>
      <c r="H162" s="3">
        <v>0</v>
      </c>
      <c r="I162" s="3">
        <v>0</v>
      </c>
      <c r="J162" s="3">
        <v>0</v>
      </c>
      <c r="K162" s="3">
        <v>0</v>
      </c>
      <c r="L162" s="3">
        <v>6.197222222222222</v>
      </c>
      <c r="M162" s="3">
        <v>5.916666666666667</v>
      </c>
      <c r="N162" s="3">
        <v>0</v>
      </c>
      <c r="O162" s="3">
        <f>SUM(Table2[[#This Row],[Qualified Social Work Staff Hours]:[Other Social Work Staff Hours]])/Table2[[#This Row],[MDS Census]]</f>
        <v>0.19671222755818249</v>
      </c>
      <c r="P162" s="3">
        <v>5.2055555555555557</v>
      </c>
      <c r="Q162" s="3">
        <v>6.9305555555555554</v>
      </c>
      <c r="R162" s="3">
        <f>SUM(Table2[[#This Row],[Qualified Activities Professional Hours]:[Other Activities Professional Hours]])/Table2[[#This Row],[MDS Census]]</f>
        <v>0.40349094939046914</v>
      </c>
      <c r="S162" s="3">
        <v>6.4833333333333334</v>
      </c>
      <c r="T162" s="3">
        <v>5.1833333333333336</v>
      </c>
      <c r="U162" s="3">
        <v>0</v>
      </c>
      <c r="V162" s="3">
        <f>SUM(Table2[[#This Row],[Occupational Therapist Hours]:[OT Aide Hours]])/Table2[[#This Row],[MDS Census]]</f>
        <v>0.38788326560768382</v>
      </c>
      <c r="W162" s="3">
        <v>0.75555555555555554</v>
      </c>
      <c r="X162" s="3">
        <v>10.441666666666666</v>
      </c>
      <c r="Y162" s="3">
        <v>0</v>
      </c>
      <c r="Z162" s="3">
        <f>SUM(Table2[[#This Row],[Physical Therapist (PT) Hours]:[PT Aide Hours]])/Table2[[#This Row],[MDS Census]]</f>
        <v>0.37227558182489839</v>
      </c>
      <c r="AA162" s="3">
        <v>0</v>
      </c>
      <c r="AB162" s="3">
        <v>0</v>
      </c>
      <c r="AC162" s="3">
        <v>0</v>
      </c>
      <c r="AD162" s="3">
        <v>0</v>
      </c>
      <c r="AE162" s="3">
        <v>0</v>
      </c>
      <c r="AF162" s="3">
        <v>0</v>
      </c>
      <c r="AG162" s="3">
        <v>0</v>
      </c>
      <c r="AH162" s="1" t="s">
        <v>160</v>
      </c>
      <c r="AI162" s="17">
        <v>5</v>
      </c>
      <c r="AJ162" s="1"/>
    </row>
    <row r="163" spans="1:36" x14ac:dyDescent="0.2">
      <c r="A163" s="1" t="s">
        <v>352</v>
      </c>
      <c r="B163" s="1" t="s">
        <v>517</v>
      </c>
      <c r="C163" s="1" t="s">
        <v>745</v>
      </c>
      <c r="D163" s="1" t="s">
        <v>973</v>
      </c>
      <c r="E163" s="3">
        <v>49.755555555555553</v>
      </c>
      <c r="F163" s="3">
        <v>5.4222222222222225</v>
      </c>
      <c r="G163" s="3">
        <v>0.13333333333333333</v>
      </c>
      <c r="H163" s="3">
        <v>0.33888888888888891</v>
      </c>
      <c r="I163" s="3">
        <v>0.71666666666666667</v>
      </c>
      <c r="J163" s="3">
        <v>0</v>
      </c>
      <c r="K163" s="3">
        <v>0</v>
      </c>
      <c r="L163" s="3">
        <v>0.66111111111111109</v>
      </c>
      <c r="M163" s="3">
        <v>12.68355555555555</v>
      </c>
      <c r="N163" s="3">
        <v>0</v>
      </c>
      <c r="O163" s="3">
        <f>SUM(Table2[[#This Row],[Qualified Social Work Staff Hours]:[Other Social Work Staff Hours]])/Table2[[#This Row],[MDS Census]]</f>
        <v>0.25491737382760149</v>
      </c>
      <c r="P163" s="3">
        <v>0</v>
      </c>
      <c r="Q163" s="3">
        <v>19.340666666666657</v>
      </c>
      <c r="R163" s="3">
        <f>SUM(Table2[[#This Row],[Qualified Activities Professional Hours]:[Other Activities Professional Hours]])/Table2[[#This Row],[MDS Census]]</f>
        <v>0.38871371147833839</v>
      </c>
      <c r="S163" s="3">
        <v>4.1935555555555561</v>
      </c>
      <c r="T163" s="3">
        <v>0.64722222222222225</v>
      </c>
      <c r="U163" s="3">
        <v>0</v>
      </c>
      <c r="V163" s="3">
        <f>SUM(Table2[[#This Row],[Occupational Therapist Hours]:[OT Aide Hours]])/Table2[[#This Row],[MDS Census]]</f>
        <v>9.7291201429209481E-2</v>
      </c>
      <c r="W163" s="3">
        <v>1.25</v>
      </c>
      <c r="X163" s="3">
        <v>4.625</v>
      </c>
      <c r="Y163" s="3">
        <v>0</v>
      </c>
      <c r="Z163" s="3">
        <f>SUM(Table2[[#This Row],[Physical Therapist (PT) Hours]:[PT Aide Hours]])/Table2[[#This Row],[MDS Census]]</f>
        <v>0.11807726663689147</v>
      </c>
      <c r="AA163" s="3">
        <v>0</v>
      </c>
      <c r="AB163" s="3">
        <v>0</v>
      </c>
      <c r="AC163" s="3">
        <v>0</v>
      </c>
      <c r="AD163" s="3">
        <v>0</v>
      </c>
      <c r="AE163" s="3">
        <v>0</v>
      </c>
      <c r="AF163" s="3">
        <v>0</v>
      </c>
      <c r="AG163" s="3">
        <v>0</v>
      </c>
      <c r="AH163" s="1" t="s">
        <v>161</v>
      </c>
      <c r="AI163" s="17">
        <v>5</v>
      </c>
      <c r="AJ163" s="1"/>
    </row>
    <row r="164" spans="1:36" x14ac:dyDescent="0.2">
      <c r="A164" s="1" t="s">
        <v>352</v>
      </c>
      <c r="B164" s="1" t="s">
        <v>518</v>
      </c>
      <c r="C164" s="1" t="s">
        <v>706</v>
      </c>
      <c r="D164" s="1" t="s">
        <v>1014</v>
      </c>
      <c r="E164" s="3">
        <v>39.166666666666664</v>
      </c>
      <c r="F164" s="3">
        <v>1.7777777777777777</v>
      </c>
      <c r="G164" s="3">
        <v>7.888888888888887E-2</v>
      </c>
      <c r="H164" s="3">
        <v>0.13333333333333333</v>
      </c>
      <c r="I164" s="3">
        <v>0.17222222222222222</v>
      </c>
      <c r="J164" s="3">
        <v>0</v>
      </c>
      <c r="K164" s="3">
        <v>0</v>
      </c>
      <c r="L164" s="3">
        <v>0.85088888888888892</v>
      </c>
      <c r="M164" s="3">
        <v>4.2388888888888898</v>
      </c>
      <c r="N164" s="3">
        <v>0</v>
      </c>
      <c r="O164" s="3">
        <f>SUM(Table2[[#This Row],[Qualified Social Work Staff Hours]:[Other Social Work Staff Hours]])/Table2[[#This Row],[MDS Census]]</f>
        <v>0.10822695035460995</v>
      </c>
      <c r="P164" s="3">
        <v>0</v>
      </c>
      <c r="Q164" s="3">
        <v>13.751111111111108</v>
      </c>
      <c r="R164" s="3">
        <f>SUM(Table2[[#This Row],[Qualified Activities Professional Hours]:[Other Activities Professional Hours]])/Table2[[#This Row],[MDS Census]]</f>
        <v>0.35109219858156021</v>
      </c>
      <c r="S164" s="3">
        <v>1.2974444444444442</v>
      </c>
      <c r="T164" s="3">
        <v>0.34311111111111114</v>
      </c>
      <c r="U164" s="3">
        <v>0</v>
      </c>
      <c r="V164" s="3">
        <f>SUM(Table2[[#This Row],[Occupational Therapist Hours]:[OT Aide Hours]])/Table2[[#This Row],[MDS Census]]</f>
        <v>4.1886524822695032E-2</v>
      </c>
      <c r="W164" s="3">
        <v>1.1721111111111111</v>
      </c>
      <c r="X164" s="3">
        <v>1.2373333333333336</v>
      </c>
      <c r="Y164" s="3">
        <v>0</v>
      </c>
      <c r="Z164" s="3">
        <f>SUM(Table2[[#This Row],[Physical Therapist (PT) Hours]:[PT Aide Hours]])/Table2[[#This Row],[MDS Census]]</f>
        <v>6.1517730496453905E-2</v>
      </c>
      <c r="AA164" s="3">
        <v>0</v>
      </c>
      <c r="AB164" s="3">
        <v>0</v>
      </c>
      <c r="AC164" s="3">
        <v>0</v>
      </c>
      <c r="AD164" s="3">
        <v>1.9800000000000009</v>
      </c>
      <c r="AE164" s="3">
        <v>0</v>
      </c>
      <c r="AF164" s="3">
        <v>0</v>
      </c>
      <c r="AG164" s="3">
        <v>0</v>
      </c>
      <c r="AH164" s="1" t="s">
        <v>162</v>
      </c>
      <c r="AI164" s="17">
        <v>5</v>
      </c>
      <c r="AJ164" s="1"/>
    </row>
    <row r="165" spans="1:36" x14ac:dyDescent="0.2">
      <c r="A165" s="1" t="s">
        <v>352</v>
      </c>
      <c r="B165" s="1" t="s">
        <v>519</v>
      </c>
      <c r="C165" s="1" t="s">
        <v>848</v>
      </c>
      <c r="D165" s="1" t="s">
        <v>960</v>
      </c>
      <c r="E165" s="3">
        <v>36.81111111111111</v>
      </c>
      <c r="F165" s="3">
        <v>0</v>
      </c>
      <c r="G165" s="3">
        <v>0</v>
      </c>
      <c r="H165" s="3">
        <v>0</v>
      </c>
      <c r="I165" s="3">
        <v>0.02</v>
      </c>
      <c r="J165" s="3">
        <v>0</v>
      </c>
      <c r="K165" s="3">
        <v>0</v>
      </c>
      <c r="L165" s="3">
        <v>0</v>
      </c>
      <c r="M165" s="3">
        <v>4.7055555555555557</v>
      </c>
      <c r="N165" s="3">
        <v>0</v>
      </c>
      <c r="O165" s="3">
        <f>SUM(Table2[[#This Row],[Qualified Social Work Staff Hours]:[Other Social Work Staff Hours]])/Table2[[#This Row],[MDS Census]]</f>
        <v>0.12782976154542711</v>
      </c>
      <c r="P165" s="3">
        <v>5.55</v>
      </c>
      <c r="Q165" s="3">
        <v>6.9694444444444441</v>
      </c>
      <c r="R165" s="3">
        <f>SUM(Table2[[#This Row],[Qualified Activities Professional Hours]:[Other Activities Professional Hours]])/Table2[[#This Row],[MDS Census]]</f>
        <v>0.34009960760639901</v>
      </c>
      <c r="S165" s="3">
        <v>0</v>
      </c>
      <c r="T165" s="3">
        <v>0</v>
      </c>
      <c r="U165" s="3">
        <v>0</v>
      </c>
      <c r="V165" s="3">
        <f>SUM(Table2[[#This Row],[Occupational Therapist Hours]:[OT Aide Hours]])/Table2[[#This Row],[MDS Census]]</f>
        <v>0</v>
      </c>
      <c r="W165" s="3">
        <v>6.3888888888888884E-2</v>
      </c>
      <c r="X165" s="3">
        <v>0</v>
      </c>
      <c r="Y165" s="3">
        <v>0</v>
      </c>
      <c r="Z165" s="3">
        <f>SUM(Table2[[#This Row],[Physical Therapist (PT) Hours]:[PT Aide Hours]])/Table2[[#This Row],[MDS Census]]</f>
        <v>1.7355870811952912E-3</v>
      </c>
      <c r="AA165" s="3">
        <v>0</v>
      </c>
      <c r="AB165" s="3">
        <v>0</v>
      </c>
      <c r="AC165" s="3">
        <v>0</v>
      </c>
      <c r="AD165" s="3">
        <v>0</v>
      </c>
      <c r="AE165" s="3">
        <v>0</v>
      </c>
      <c r="AF165" s="3">
        <v>0</v>
      </c>
      <c r="AG165" s="3">
        <v>0</v>
      </c>
      <c r="AH165" s="1" t="s">
        <v>163</v>
      </c>
      <c r="AI165" s="17">
        <v>5</v>
      </c>
      <c r="AJ165" s="1"/>
    </row>
    <row r="166" spans="1:36" x14ac:dyDescent="0.2">
      <c r="A166" s="1" t="s">
        <v>352</v>
      </c>
      <c r="B166" s="1" t="s">
        <v>520</v>
      </c>
      <c r="C166" s="1" t="s">
        <v>849</v>
      </c>
      <c r="D166" s="1" t="s">
        <v>1000</v>
      </c>
      <c r="E166" s="3">
        <v>25.588888888888889</v>
      </c>
      <c r="F166" s="3">
        <v>0</v>
      </c>
      <c r="G166" s="3">
        <v>0</v>
      </c>
      <c r="H166" s="3">
        <v>0</v>
      </c>
      <c r="I166" s="3">
        <v>0</v>
      </c>
      <c r="J166" s="3">
        <v>0</v>
      </c>
      <c r="K166" s="3">
        <v>0</v>
      </c>
      <c r="L166" s="3">
        <v>6.5000000000000002E-2</v>
      </c>
      <c r="M166" s="3">
        <v>4.9027777777777777</v>
      </c>
      <c r="N166" s="3">
        <v>0</v>
      </c>
      <c r="O166" s="3">
        <f>SUM(Table2[[#This Row],[Qualified Social Work Staff Hours]:[Other Social Work Staff Hours]])/Table2[[#This Row],[MDS Census]]</f>
        <v>0.19159791576204949</v>
      </c>
      <c r="P166" s="3">
        <v>3.4972222222222222</v>
      </c>
      <c r="Q166" s="3">
        <v>4.4722222222222223</v>
      </c>
      <c r="R166" s="3">
        <f>SUM(Table2[[#This Row],[Qualified Activities Professional Hours]:[Other Activities Professional Hours]])/Table2[[#This Row],[MDS Census]]</f>
        <v>0.31144159791576209</v>
      </c>
      <c r="S166" s="3">
        <v>0.52555555555555555</v>
      </c>
      <c r="T166" s="3">
        <v>2.597</v>
      </c>
      <c r="U166" s="3">
        <v>0</v>
      </c>
      <c r="V166" s="3">
        <f>SUM(Table2[[#This Row],[Occupational Therapist Hours]:[OT Aide Hours]])/Table2[[#This Row],[MDS Census]]</f>
        <v>0.12202778983934</v>
      </c>
      <c r="W166" s="3">
        <v>1.8324444444444443</v>
      </c>
      <c r="X166" s="3">
        <v>0.77511111111111097</v>
      </c>
      <c r="Y166" s="3">
        <v>0</v>
      </c>
      <c r="Z166" s="3">
        <f>SUM(Table2[[#This Row],[Physical Therapist (PT) Hours]:[PT Aide Hours]])/Table2[[#This Row],[MDS Census]]</f>
        <v>0.10190186712983065</v>
      </c>
      <c r="AA166" s="3">
        <v>0</v>
      </c>
      <c r="AB166" s="3">
        <v>0</v>
      </c>
      <c r="AC166" s="3">
        <v>0</v>
      </c>
      <c r="AD166" s="3">
        <v>0</v>
      </c>
      <c r="AE166" s="3">
        <v>0</v>
      </c>
      <c r="AF166" s="3">
        <v>0</v>
      </c>
      <c r="AG166" s="3">
        <v>0</v>
      </c>
      <c r="AH166" s="1" t="s">
        <v>164</v>
      </c>
      <c r="AI166" s="17">
        <v>5</v>
      </c>
      <c r="AJ166" s="1"/>
    </row>
    <row r="167" spans="1:36" x14ac:dyDescent="0.2">
      <c r="A167" s="1" t="s">
        <v>352</v>
      </c>
      <c r="B167" s="1" t="s">
        <v>521</v>
      </c>
      <c r="C167" s="1" t="s">
        <v>714</v>
      </c>
      <c r="D167" s="1" t="s">
        <v>973</v>
      </c>
      <c r="E167" s="3">
        <v>37.200000000000003</v>
      </c>
      <c r="F167" s="3">
        <v>5.6</v>
      </c>
      <c r="G167" s="3">
        <v>0.36</v>
      </c>
      <c r="H167" s="3">
        <v>0.559111111111111</v>
      </c>
      <c r="I167" s="3">
        <v>2.9333333333333331</v>
      </c>
      <c r="J167" s="3">
        <v>0</v>
      </c>
      <c r="K167" s="3">
        <v>0</v>
      </c>
      <c r="L167" s="3">
        <v>15.035111111111107</v>
      </c>
      <c r="M167" s="3">
        <v>12.916777777777778</v>
      </c>
      <c r="N167" s="3">
        <v>0</v>
      </c>
      <c r="O167" s="3">
        <f>SUM(Table2[[#This Row],[Qualified Social Work Staff Hours]:[Other Social Work Staff Hours]])/Table2[[#This Row],[MDS Census]]</f>
        <v>0.34722520908004778</v>
      </c>
      <c r="P167" s="3">
        <v>0.38333333333333336</v>
      </c>
      <c r="Q167" s="3">
        <v>1.4444444444444444</v>
      </c>
      <c r="R167" s="3">
        <f>SUM(Table2[[#This Row],[Qualified Activities Professional Hours]:[Other Activities Professional Hours]])/Table2[[#This Row],[MDS Census]]</f>
        <v>4.9133811230585418E-2</v>
      </c>
      <c r="S167" s="3">
        <v>31.088444444444445</v>
      </c>
      <c r="T167" s="3">
        <v>25.272222222222226</v>
      </c>
      <c r="U167" s="3">
        <v>0</v>
      </c>
      <c r="V167" s="3">
        <f>SUM(Table2[[#This Row],[Occupational Therapist Hours]:[OT Aide Hours]])/Table2[[#This Row],[MDS Census]]</f>
        <v>1.5150716845878136</v>
      </c>
      <c r="W167" s="3">
        <v>31.034666666666666</v>
      </c>
      <c r="X167" s="3">
        <v>32.109888888888911</v>
      </c>
      <c r="Y167" s="3">
        <v>2.5375555555555556</v>
      </c>
      <c r="Z167" s="3">
        <f>SUM(Table2[[#This Row],[Physical Therapist (PT) Hours]:[PT Aide Hours]])/Table2[[#This Row],[MDS Census]]</f>
        <v>1.7656481481481485</v>
      </c>
      <c r="AA167" s="3">
        <v>0</v>
      </c>
      <c r="AB167" s="3">
        <v>0</v>
      </c>
      <c r="AC167" s="3">
        <v>0</v>
      </c>
      <c r="AD167" s="3">
        <v>0</v>
      </c>
      <c r="AE167" s="3">
        <v>0</v>
      </c>
      <c r="AF167" s="3">
        <v>0</v>
      </c>
      <c r="AG167" s="3">
        <v>0</v>
      </c>
      <c r="AH167" s="1" t="s">
        <v>165</v>
      </c>
      <c r="AI167" s="17">
        <v>5</v>
      </c>
      <c r="AJ167" s="1"/>
    </row>
    <row r="168" spans="1:36" x14ac:dyDescent="0.2">
      <c r="A168" s="1" t="s">
        <v>352</v>
      </c>
      <c r="B168" s="1" t="s">
        <v>522</v>
      </c>
      <c r="C168" s="1" t="s">
        <v>850</v>
      </c>
      <c r="D168" s="1" t="s">
        <v>1009</v>
      </c>
      <c r="E168" s="3">
        <v>58.533333333333331</v>
      </c>
      <c r="F168" s="3">
        <v>5.333333333333333</v>
      </c>
      <c r="G168" s="3">
        <v>7.7777777777777779E-2</v>
      </c>
      <c r="H168" s="3">
        <v>0.26666666666666666</v>
      </c>
      <c r="I168" s="3">
        <v>0.18055555555555555</v>
      </c>
      <c r="J168" s="3">
        <v>0</v>
      </c>
      <c r="K168" s="3">
        <v>0</v>
      </c>
      <c r="L168" s="3">
        <v>5.2222222222222223</v>
      </c>
      <c r="M168" s="3">
        <v>5.2444444444444445</v>
      </c>
      <c r="N168" s="3">
        <v>0</v>
      </c>
      <c r="O168" s="3">
        <f>SUM(Table2[[#This Row],[Qualified Social Work Staff Hours]:[Other Social Work Staff Hours]])/Table2[[#This Row],[MDS Census]]</f>
        <v>8.959757023538345E-2</v>
      </c>
      <c r="P168" s="3">
        <v>0</v>
      </c>
      <c r="Q168" s="3">
        <v>8.0555555555555561E-2</v>
      </c>
      <c r="R168" s="3">
        <f>SUM(Table2[[#This Row],[Qualified Activities Professional Hours]:[Other Activities Professional Hours]])/Table2[[#This Row],[MDS Census]]</f>
        <v>1.3762338648443434E-3</v>
      </c>
      <c r="S168" s="3">
        <v>7.1194444444444445</v>
      </c>
      <c r="T168" s="3">
        <v>7.7527777777777782</v>
      </c>
      <c r="U168" s="3">
        <v>0</v>
      </c>
      <c r="V168" s="3">
        <f>SUM(Table2[[#This Row],[Occupational Therapist Hours]:[OT Aide Hours]])/Table2[[#This Row],[MDS Census]]</f>
        <v>0.25408124525436604</v>
      </c>
      <c r="W168" s="3">
        <v>10.286111111111111</v>
      </c>
      <c r="X168" s="3">
        <v>15.041666666666666</v>
      </c>
      <c r="Y168" s="3">
        <v>0</v>
      </c>
      <c r="Z168" s="3">
        <f>SUM(Table2[[#This Row],[Physical Therapist (PT) Hours]:[PT Aide Hours]])/Table2[[#This Row],[MDS Census]]</f>
        <v>0.4327069096431283</v>
      </c>
      <c r="AA168" s="3">
        <v>0</v>
      </c>
      <c r="AB168" s="3">
        <v>0</v>
      </c>
      <c r="AC168" s="3">
        <v>0</v>
      </c>
      <c r="AD168" s="3">
        <v>0</v>
      </c>
      <c r="AE168" s="3">
        <v>0</v>
      </c>
      <c r="AF168" s="3">
        <v>0</v>
      </c>
      <c r="AG168" s="3">
        <v>0</v>
      </c>
      <c r="AH168" s="1" t="s">
        <v>166</v>
      </c>
      <c r="AI168" s="17">
        <v>5</v>
      </c>
      <c r="AJ168" s="1"/>
    </row>
    <row r="169" spans="1:36" x14ac:dyDescent="0.2">
      <c r="A169" s="1" t="s">
        <v>352</v>
      </c>
      <c r="B169" s="1" t="s">
        <v>523</v>
      </c>
      <c r="C169" s="1" t="s">
        <v>851</v>
      </c>
      <c r="D169" s="1" t="s">
        <v>980</v>
      </c>
      <c r="E169" s="3">
        <v>26.633333333333333</v>
      </c>
      <c r="F169" s="3">
        <v>0.61111111111111116</v>
      </c>
      <c r="G169" s="3">
        <v>2.2222222222222223E-2</v>
      </c>
      <c r="H169" s="3">
        <v>0.33888888888888891</v>
      </c>
      <c r="I169" s="3">
        <v>0</v>
      </c>
      <c r="J169" s="3">
        <v>0</v>
      </c>
      <c r="K169" s="3">
        <v>0</v>
      </c>
      <c r="L169" s="3">
        <v>0</v>
      </c>
      <c r="M169" s="3">
        <v>5.041666666666667</v>
      </c>
      <c r="N169" s="3">
        <v>0</v>
      </c>
      <c r="O169" s="3">
        <f>SUM(Table2[[#This Row],[Qualified Social Work Staff Hours]:[Other Social Work Staff Hours]])/Table2[[#This Row],[MDS Census]]</f>
        <v>0.18929912390488113</v>
      </c>
      <c r="P169" s="3">
        <v>0</v>
      </c>
      <c r="Q169" s="3">
        <v>4.6305555555555555</v>
      </c>
      <c r="R169" s="3">
        <f>SUM(Table2[[#This Row],[Qualified Activities Professional Hours]:[Other Activities Professional Hours]])/Table2[[#This Row],[MDS Census]]</f>
        <v>0.17386316228619109</v>
      </c>
      <c r="S169" s="3">
        <v>0.94444444444444442</v>
      </c>
      <c r="T169" s="3">
        <v>0</v>
      </c>
      <c r="U169" s="3">
        <v>0</v>
      </c>
      <c r="V169" s="3">
        <f>SUM(Table2[[#This Row],[Occupational Therapist Hours]:[OT Aide Hours]])/Table2[[#This Row],[MDS Census]]</f>
        <v>3.5460992907801421E-2</v>
      </c>
      <c r="W169" s="3">
        <v>0.80277777777777781</v>
      </c>
      <c r="X169" s="3">
        <v>0.34444444444444444</v>
      </c>
      <c r="Y169" s="3">
        <v>3.4972222222222222</v>
      </c>
      <c r="Z169" s="3">
        <f>SUM(Table2[[#This Row],[Physical Therapist (PT) Hours]:[PT Aide Hours]])/Table2[[#This Row],[MDS Census]]</f>
        <v>0.17438464747601168</v>
      </c>
      <c r="AA169" s="3">
        <v>0</v>
      </c>
      <c r="AB169" s="3">
        <v>4.427777777777778</v>
      </c>
      <c r="AC169" s="3">
        <v>0</v>
      </c>
      <c r="AD169" s="3">
        <v>0</v>
      </c>
      <c r="AE169" s="3">
        <v>0</v>
      </c>
      <c r="AF169" s="3">
        <v>0</v>
      </c>
      <c r="AG169" s="3">
        <v>0</v>
      </c>
      <c r="AH169" s="1" t="s">
        <v>167</v>
      </c>
      <c r="AI169" s="17">
        <v>5</v>
      </c>
      <c r="AJ169" s="1"/>
    </row>
    <row r="170" spans="1:36" x14ac:dyDescent="0.2">
      <c r="A170" s="1" t="s">
        <v>352</v>
      </c>
      <c r="B170" s="1" t="s">
        <v>433</v>
      </c>
      <c r="C170" s="1" t="s">
        <v>852</v>
      </c>
      <c r="D170" s="1" t="s">
        <v>1015</v>
      </c>
      <c r="E170" s="3">
        <v>57.68888888888889</v>
      </c>
      <c r="F170" s="3">
        <v>6.208333333333333</v>
      </c>
      <c r="G170" s="3">
        <v>0</v>
      </c>
      <c r="H170" s="3">
        <v>0.44444444444444442</v>
      </c>
      <c r="I170" s="3">
        <v>0.26944444444444443</v>
      </c>
      <c r="J170" s="3">
        <v>0</v>
      </c>
      <c r="K170" s="3">
        <v>2.0444444444444442E-2</v>
      </c>
      <c r="L170" s="3">
        <v>0.254</v>
      </c>
      <c r="M170" s="3">
        <v>5.9535555555555559</v>
      </c>
      <c r="N170" s="3">
        <v>0</v>
      </c>
      <c r="O170" s="3">
        <f>SUM(Table2[[#This Row],[Qualified Social Work Staff Hours]:[Other Social Work Staff Hours]])/Table2[[#This Row],[MDS Census]]</f>
        <v>0.10320107858243452</v>
      </c>
      <c r="P170" s="3">
        <v>4.1444444444444448</v>
      </c>
      <c r="Q170" s="3">
        <v>16.791666666666668</v>
      </c>
      <c r="R170" s="3">
        <f>SUM(Table2[[#This Row],[Qualified Activities Professional Hours]:[Other Activities Professional Hours]])/Table2[[#This Row],[MDS Census]]</f>
        <v>0.36291409861325119</v>
      </c>
      <c r="S170" s="3">
        <v>1.0954444444444444</v>
      </c>
      <c r="T170" s="3">
        <v>4.1063333333333354</v>
      </c>
      <c r="U170" s="3">
        <v>0</v>
      </c>
      <c r="V170" s="3">
        <f>SUM(Table2[[#This Row],[Occupational Therapist Hours]:[OT Aide Hours]])/Table2[[#This Row],[MDS Census]]</f>
        <v>9.0169491525423764E-2</v>
      </c>
      <c r="W170" s="3">
        <v>1.4867777777777778</v>
      </c>
      <c r="X170" s="3">
        <v>4.4716666666666667</v>
      </c>
      <c r="Y170" s="3">
        <v>0</v>
      </c>
      <c r="Z170" s="3">
        <f>SUM(Table2[[#This Row],[Physical Therapist (PT) Hours]:[PT Aide Hours]])/Table2[[#This Row],[MDS Census]]</f>
        <v>0.10328582434514637</v>
      </c>
      <c r="AA170" s="3">
        <v>0</v>
      </c>
      <c r="AB170" s="3">
        <v>0</v>
      </c>
      <c r="AC170" s="3">
        <v>0</v>
      </c>
      <c r="AD170" s="3">
        <v>0</v>
      </c>
      <c r="AE170" s="3">
        <v>0</v>
      </c>
      <c r="AF170" s="3">
        <v>0</v>
      </c>
      <c r="AG170" s="3">
        <v>0</v>
      </c>
      <c r="AH170" s="1" t="s">
        <v>168</v>
      </c>
      <c r="AI170" s="17">
        <v>5</v>
      </c>
      <c r="AJ170" s="1"/>
    </row>
    <row r="171" spans="1:36" x14ac:dyDescent="0.2">
      <c r="A171" s="1" t="s">
        <v>352</v>
      </c>
      <c r="B171" s="1" t="s">
        <v>524</v>
      </c>
      <c r="C171" s="1" t="s">
        <v>745</v>
      </c>
      <c r="D171" s="1" t="s">
        <v>973</v>
      </c>
      <c r="E171" s="3">
        <v>55.68888888888889</v>
      </c>
      <c r="F171" s="3">
        <v>5.6</v>
      </c>
      <c r="G171" s="3">
        <v>0.13333333333333333</v>
      </c>
      <c r="H171" s="3">
        <v>0.3</v>
      </c>
      <c r="I171" s="3">
        <v>0.97777777777777775</v>
      </c>
      <c r="J171" s="3">
        <v>0</v>
      </c>
      <c r="K171" s="3">
        <v>0</v>
      </c>
      <c r="L171" s="3">
        <v>0.71199999999999997</v>
      </c>
      <c r="M171" s="3">
        <v>0.54722222222222228</v>
      </c>
      <c r="N171" s="3">
        <v>9.0638888888888882</v>
      </c>
      <c r="O171" s="3">
        <f>SUM(Table2[[#This Row],[Qualified Social Work Staff Hours]:[Other Social Work Staff Hours]])/Table2[[#This Row],[MDS Census]]</f>
        <v>0.17258579409417396</v>
      </c>
      <c r="P171" s="3">
        <v>5.4222222222222225</v>
      </c>
      <c r="Q171" s="3">
        <v>3.5861111111111112</v>
      </c>
      <c r="R171" s="3">
        <f>SUM(Table2[[#This Row],[Qualified Activities Professional Hours]:[Other Activities Professional Hours]])/Table2[[#This Row],[MDS Census]]</f>
        <v>0.16176177174780526</v>
      </c>
      <c r="S171" s="3">
        <v>0.77299999999999991</v>
      </c>
      <c r="T171" s="3">
        <v>1.6258888888888887</v>
      </c>
      <c r="U171" s="3">
        <v>0</v>
      </c>
      <c r="V171" s="3">
        <f>SUM(Table2[[#This Row],[Occupational Therapist Hours]:[OT Aide Hours]])/Table2[[#This Row],[MDS Census]]</f>
        <v>4.307661612130885E-2</v>
      </c>
      <c r="W171" s="3">
        <v>0.571888888888889</v>
      </c>
      <c r="X171" s="3">
        <v>1.7127777777777775</v>
      </c>
      <c r="Y171" s="3">
        <v>0</v>
      </c>
      <c r="Z171" s="3">
        <f>SUM(Table2[[#This Row],[Physical Therapist (PT) Hours]:[PT Aide Hours]])/Table2[[#This Row],[MDS Census]]</f>
        <v>4.1025538707102946E-2</v>
      </c>
      <c r="AA171" s="3">
        <v>0.7944444444444444</v>
      </c>
      <c r="AB171" s="3">
        <v>0</v>
      </c>
      <c r="AC171" s="3">
        <v>0</v>
      </c>
      <c r="AD171" s="3">
        <v>0</v>
      </c>
      <c r="AE171" s="3">
        <v>0</v>
      </c>
      <c r="AF171" s="3">
        <v>0</v>
      </c>
      <c r="AG171" s="3">
        <v>0</v>
      </c>
      <c r="AH171" s="1" t="s">
        <v>169</v>
      </c>
      <c r="AI171" s="17">
        <v>5</v>
      </c>
      <c r="AJ171" s="1"/>
    </row>
    <row r="172" spans="1:36" x14ac:dyDescent="0.2">
      <c r="A172" s="1" t="s">
        <v>352</v>
      </c>
      <c r="B172" s="1" t="s">
        <v>525</v>
      </c>
      <c r="C172" s="1" t="s">
        <v>853</v>
      </c>
      <c r="D172" s="1" t="s">
        <v>1016</v>
      </c>
      <c r="E172" s="3">
        <v>33.855555555555554</v>
      </c>
      <c r="F172" s="3">
        <v>3.1416666666666666</v>
      </c>
      <c r="G172" s="3">
        <v>0</v>
      </c>
      <c r="H172" s="3">
        <v>0</v>
      </c>
      <c r="I172" s="3">
        <v>0</v>
      </c>
      <c r="J172" s="3">
        <v>0</v>
      </c>
      <c r="K172" s="3">
        <v>0</v>
      </c>
      <c r="L172" s="3">
        <v>0</v>
      </c>
      <c r="M172" s="3">
        <v>6.2249999999999996</v>
      </c>
      <c r="N172" s="3">
        <v>0</v>
      </c>
      <c r="O172" s="3">
        <f>SUM(Table2[[#This Row],[Qualified Social Work Staff Hours]:[Other Social Work Staff Hours]])/Table2[[#This Row],[MDS Census]]</f>
        <v>0.18386937971775516</v>
      </c>
      <c r="P172" s="3">
        <v>5.1694444444444443</v>
      </c>
      <c r="Q172" s="3">
        <v>15.127777777777778</v>
      </c>
      <c r="R172" s="3">
        <f>SUM(Table2[[#This Row],[Qualified Activities Professional Hours]:[Other Activities Professional Hours]])/Table2[[#This Row],[MDS Census]]</f>
        <v>0.59952412208729911</v>
      </c>
      <c r="S172" s="3">
        <v>0</v>
      </c>
      <c r="T172" s="3">
        <v>0</v>
      </c>
      <c r="U172" s="3">
        <v>0</v>
      </c>
      <c r="V172" s="3">
        <f>SUM(Table2[[#This Row],[Occupational Therapist Hours]:[OT Aide Hours]])/Table2[[#This Row],[MDS Census]]</f>
        <v>0</v>
      </c>
      <c r="W172" s="3">
        <v>7.0916666666666668</v>
      </c>
      <c r="X172" s="3">
        <v>0</v>
      </c>
      <c r="Y172" s="3">
        <v>0</v>
      </c>
      <c r="Z172" s="3">
        <f>SUM(Table2[[#This Row],[Physical Therapist (PT) Hours]:[PT Aide Hours]])/Table2[[#This Row],[MDS Census]]</f>
        <v>0.20946832950443059</v>
      </c>
      <c r="AA172" s="3">
        <v>0</v>
      </c>
      <c r="AB172" s="3">
        <v>0</v>
      </c>
      <c r="AC172" s="3">
        <v>0</v>
      </c>
      <c r="AD172" s="3">
        <v>0</v>
      </c>
      <c r="AE172" s="3">
        <v>0</v>
      </c>
      <c r="AF172" s="3">
        <v>0</v>
      </c>
      <c r="AG172" s="3">
        <v>0</v>
      </c>
      <c r="AH172" s="1" t="s">
        <v>170</v>
      </c>
      <c r="AI172" s="17">
        <v>5</v>
      </c>
      <c r="AJ172" s="1"/>
    </row>
    <row r="173" spans="1:36" x14ac:dyDescent="0.2">
      <c r="A173" s="1" t="s">
        <v>352</v>
      </c>
      <c r="B173" s="1" t="s">
        <v>526</v>
      </c>
      <c r="C173" s="1" t="s">
        <v>751</v>
      </c>
      <c r="D173" s="1" t="s">
        <v>993</v>
      </c>
      <c r="E173" s="3">
        <v>51.633333333333333</v>
      </c>
      <c r="F173" s="3">
        <v>5.1555555555555559</v>
      </c>
      <c r="G173" s="3">
        <v>0.53333333333333333</v>
      </c>
      <c r="H173" s="3">
        <v>0.24444444444444444</v>
      </c>
      <c r="I173" s="3">
        <v>1.4</v>
      </c>
      <c r="J173" s="3">
        <v>0</v>
      </c>
      <c r="K173" s="3">
        <v>0</v>
      </c>
      <c r="L173" s="3">
        <v>3.7999999999999999E-2</v>
      </c>
      <c r="M173" s="3">
        <v>13.227777777777778</v>
      </c>
      <c r="N173" s="3">
        <v>0</v>
      </c>
      <c r="O173" s="3">
        <f>SUM(Table2[[#This Row],[Qualified Social Work Staff Hours]:[Other Social Work Staff Hours]])/Table2[[#This Row],[MDS Census]]</f>
        <v>0.2561867871745212</v>
      </c>
      <c r="P173" s="3">
        <v>20.672222222222221</v>
      </c>
      <c r="Q173" s="3">
        <v>4.1111111111111107</v>
      </c>
      <c r="R173" s="3">
        <f>SUM(Table2[[#This Row],[Qualified Activities Professional Hours]:[Other Activities Professional Hours]])/Table2[[#This Row],[MDS Census]]</f>
        <v>0.47998708844415749</v>
      </c>
      <c r="S173" s="3">
        <v>0.26188888888888889</v>
      </c>
      <c r="T173" s="3">
        <v>0</v>
      </c>
      <c r="U173" s="3">
        <v>0</v>
      </c>
      <c r="V173" s="3">
        <f>SUM(Table2[[#This Row],[Occupational Therapist Hours]:[OT Aide Hours]])/Table2[[#This Row],[MDS Census]]</f>
        <v>5.0720895201205084E-3</v>
      </c>
      <c r="W173" s="3">
        <v>0.22466666666666668</v>
      </c>
      <c r="X173" s="3">
        <v>0.29722222222222222</v>
      </c>
      <c r="Y173" s="3">
        <v>0</v>
      </c>
      <c r="Z173" s="3">
        <f>SUM(Table2[[#This Row],[Physical Therapist (PT) Hours]:[PT Aide Hours]])/Table2[[#This Row],[MDS Census]]</f>
        <v>1.0107596298687325E-2</v>
      </c>
      <c r="AA173" s="3">
        <v>0</v>
      </c>
      <c r="AB173" s="3">
        <v>0</v>
      </c>
      <c r="AC173" s="3">
        <v>0</v>
      </c>
      <c r="AD173" s="3">
        <v>0</v>
      </c>
      <c r="AE173" s="3">
        <v>0</v>
      </c>
      <c r="AF173" s="3">
        <v>0</v>
      </c>
      <c r="AG173" s="3">
        <v>0</v>
      </c>
      <c r="AH173" s="1" t="s">
        <v>171</v>
      </c>
      <c r="AI173" s="17">
        <v>5</v>
      </c>
      <c r="AJ173" s="1"/>
    </row>
    <row r="174" spans="1:36" x14ac:dyDescent="0.2">
      <c r="A174" s="1" t="s">
        <v>352</v>
      </c>
      <c r="B174" s="1" t="s">
        <v>527</v>
      </c>
      <c r="C174" s="1" t="s">
        <v>759</v>
      </c>
      <c r="D174" s="1" t="s">
        <v>974</v>
      </c>
      <c r="E174" s="3">
        <v>59.5</v>
      </c>
      <c r="F174" s="3">
        <v>5.1555555555555559</v>
      </c>
      <c r="G174" s="3">
        <v>6.1111111111111109E-2</v>
      </c>
      <c r="H174" s="3">
        <v>0.41111111111111109</v>
      </c>
      <c r="I174" s="3">
        <v>5.5111111111111111</v>
      </c>
      <c r="J174" s="3">
        <v>0</v>
      </c>
      <c r="K174" s="3">
        <v>0</v>
      </c>
      <c r="L174" s="3">
        <v>1.3873333333333335</v>
      </c>
      <c r="M174" s="3">
        <v>4.4444444444444446</v>
      </c>
      <c r="N174" s="3">
        <v>0</v>
      </c>
      <c r="O174" s="3">
        <f>SUM(Table2[[#This Row],[Qualified Social Work Staff Hours]:[Other Social Work Staff Hours]])/Table2[[#This Row],[MDS Census]]</f>
        <v>7.4696545284780577E-2</v>
      </c>
      <c r="P174" s="3">
        <v>5.5583333333333336</v>
      </c>
      <c r="Q174" s="3">
        <v>10.861111111111111</v>
      </c>
      <c r="R174" s="3">
        <f>SUM(Table2[[#This Row],[Qualified Activities Professional Hours]:[Other Activities Professional Hours]])/Table2[[#This Row],[MDS Census]]</f>
        <v>0.27595704948646127</v>
      </c>
      <c r="S174" s="3">
        <v>4.9128888888888893</v>
      </c>
      <c r="T174" s="3">
        <v>2.3545555555555557</v>
      </c>
      <c r="U174" s="3">
        <v>0</v>
      </c>
      <c r="V174" s="3">
        <f>SUM(Table2[[#This Row],[Occupational Therapist Hours]:[OT Aide Hours]])/Table2[[#This Row],[MDS Census]]</f>
        <v>0.12214192343604109</v>
      </c>
      <c r="W174" s="3">
        <v>2.543444444444444</v>
      </c>
      <c r="X174" s="3">
        <v>5.3138888888888891</v>
      </c>
      <c r="Y174" s="3">
        <v>0</v>
      </c>
      <c r="Z174" s="3">
        <f>SUM(Table2[[#This Row],[Physical Therapist (PT) Hours]:[PT Aide Hours]])/Table2[[#This Row],[MDS Census]]</f>
        <v>0.13205602240896358</v>
      </c>
      <c r="AA174" s="3">
        <v>0</v>
      </c>
      <c r="AB174" s="3">
        <v>0</v>
      </c>
      <c r="AC174" s="3">
        <v>0</v>
      </c>
      <c r="AD174" s="3">
        <v>0</v>
      </c>
      <c r="AE174" s="3">
        <v>0</v>
      </c>
      <c r="AF174" s="3">
        <v>0</v>
      </c>
      <c r="AG174" s="3">
        <v>0</v>
      </c>
      <c r="AH174" s="1" t="s">
        <v>172</v>
      </c>
      <c r="AI174" s="17">
        <v>5</v>
      </c>
      <c r="AJ174" s="1"/>
    </row>
    <row r="175" spans="1:36" x14ac:dyDescent="0.2">
      <c r="A175" s="1" t="s">
        <v>352</v>
      </c>
      <c r="B175" s="1" t="s">
        <v>528</v>
      </c>
      <c r="C175" s="1" t="s">
        <v>796</v>
      </c>
      <c r="D175" s="1" t="s">
        <v>994</v>
      </c>
      <c r="E175" s="3">
        <v>51.233333333333334</v>
      </c>
      <c r="F175" s="3">
        <v>4.9599999999999946</v>
      </c>
      <c r="G175" s="3">
        <v>6.6666666666666666E-2</v>
      </c>
      <c r="H175" s="3">
        <v>0</v>
      </c>
      <c r="I175" s="3">
        <v>0.26666666666666666</v>
      </c>
      <c r="J175" s="3">
        <v>0</v>
      </c>
      <c r="K175" s="3">
        <v>0</v>
      </c>
      <c r="L175" s="3">
        <v>1.393</v>
      </c>
      <c r="M175" s="3">
        <v>4.7555555555555555</v>
      </c>
      <c r="N175" s="3">
        <v>0</v>
      </c>
      <c r="O175" s="3">
        <f>SUM(Table2[[#This Row],[Qualified Social Work Staff Hours]:[Other Social Work Staff Hours]])/Table2[[#This Row],[MDS Census]]</f>
        <v>9.2821513771416175E-2</v>
      </c>
      <c r="P175" s="3">
        <v>5.1555555555555559</v>
      </c>
      <c r="Q175" s="3">
        <v>29.494444444444444</v>
      </c>
      <c r="R175" s="3">
        <f>SUM(Table2[[#This Row],[Qualified Activities Professional Hours]:[Other Activities Professional Hours]])/Table2[[#This Row],[MDS Census]]</f>
        <v>0.67631750162654514</v>
      </c>
      <c r="S175" s="3">
        <v>4.1706666666666647</v>
      </c>
      <c r="T175" s="3">
        <v>7.2555555555555554E-2</v>
      </c>
      <c r="U175" s="3">
        <v>0</v>
      </c>
      <c r="V175" s="3">
        <f>SUM(Table2[[#This Row],[Occupational Therapist Hours]:[OT Aide Hours]])/Table2[[#This Row],[MDS Census]]</f>
        <v>8.2821513771416139E-2</v>
      </c>
      <c r="W175" s="3">
        <v>1.6682222222222221</v>
      </c>
      <c r="X175" s="3">
        <v>4.240222222222223</v>
      </c>
      <c r="Y175" s="3">
        <v>0</v>
      </c>
      <c r="Z175" s="3">
        <f>SUM(Table2[[#This Row],[Physical Therapist (PT) Hours]:[PT Aide Hours]])/Table2[[#This Row],[MDS Census]]</f>
        <v>0.11532422468011279</v>
      </c>
      <c r="AA175" s="3">
        <v>0</v>
      </c>
      <c r="AB175" s="3">
        <v>0</v>
      </c>
      <c r="AC175" s="3">
        <v>0</v>
      </c>
      <c r="AD175" s="3">
        <v>0</v>
      </c>
      <c r="AE175" s="3">
        <v>0</v>
      </c>
      <c r="AF175" s="3">
        <v>0</v>
      </c>
      <c r="AG175" s="3">
        <v>0</v>
      </c>
      <c r="AH175" s="1" t="s">
        <v>173</v>
      </c>
      <c r="AI175" s="17">
        <v>5</v>
      </c>
      <c r="AJ175" s="1"/>
    </row>
    <row r="176" spans="1:36" x14ac:dyDescent="0.2">
      <c r="A176" s="1" t="s">
        <v>352</v>
      </c>
      <c r="B176" s="1" t="s">
        <v>529</v>
      </c>
      <c r="C176" s="1" t="s">
        <v>854</v>
      </c>
      <c r="D176" s="1" t="s">
        <v>988</v>
      </c>
      <c r="E176" s="3">
        <v>32.444444444444443</v>
      </c>
      <c r="F176" s="3">
        <v>2.4</v>
      </c>
      <c r="G176" s="3">
        <v>0</v>
      </c>
      <c r="H176" s="3">
        <v>0</v>
      </c>
      <c r="I176" s="3">
        <v>0</v>
      </c>
      <c r="J176" s="3">
        <v>0</v>
      </c>
      <c r="K176" s="3">
        <v>0</v>
      </c>
      <c r="L176" s="3">
        <v>0</v>
      </c>
      <c r="M176" s="3">
        <v>4.4777777777777779</v>
      </c>
      <c r="N176" s="3">
        <v>3.9027777777777777</v>
      </c>
      <c r="O176" s="3">
        <f>SUM(Table2[[#This Row],[Qualified Social Work Staff Hours]:[Other Social Work Staff Hours]])/Table2[[#This Row],[MDS Census]]</f>
        <v>0.258304794520548</v>
      </c>
      <c r="P176" s="3">
        <v>0</v>
      </c>
      <c r="Q176" s="3">
        <v>4</v>
      </c>
      <c r="R176" s="3">
        <f>SUM(Table2[[#This Row],[Qualified Activities Professional Hours]:[Other Activities Professional Hours]])/Table2[[#This Row],[MDS Census]]</f>
        <v>0.12328767123287672</v>
      </c>
      <c r="S176" s="3">
        <v>2.5527777777777776</v>
      </c>
      <c r="T176" s="3">
        <v>0</v>
      </c>
      <c r="U176" s="3">
        <v>0</v>
      </c>
      <c r="V176" s="3">
        <f>SUM(Table2[[#This Row],[Occupational Therapist Hours]:[OT Aide Hours]])/Table2[[#This Row],[MDS Census]]</f>
        <v>7.8681506849315061E-2</v>
      </c>
      <c r="W176" s="3">
        <v>5.333333333333333</v>
      </c>
      <c r="X176" s="3">
        <v>4.5305555555555559</v>
      </c>
      <c r="Y176" s="3">
        <v>0</v>
      </c>
      <c r="Z176" s="3">
        <f>SUM(Table2[[#This Row],[Physical Therapist (PT) Hours]:[PT Aide Hours]])/Table2[[#This Row],[MDS Census]]</f>
        <v>0.30402397260273972</v>
      </c>
      <c r="AA176" s="3">
        <v>0</v>
      </c>
      <c r="AB176" s="3">
        <v>0.97777777777777775</v>
      </c>
      <c r="AC176" s="3">
        <v>0</v>
      </c>
      <c r="AD176" s="3">
        <v>0</v>
      </c>
      <c r="AE176" s="3">
        <v>0</v>
      </c>
      <c r="AF176" s="3">
        <v>0</v>
      </c>
      <c r="AG176" s="3">
        <v>0</v>
      </c>
      <c r="AH176" s="1" t="s">
        <v>174</v>
      </c>
      <c r="AI176" s="17">
        <v>5</v>
      </c>
      <c r="AJ176" s="1"/>
    </row>
    <row r="177" spans="1:36" x14ac:dyDescent="0.2">
      <c r="A177" s="1" t="s">
        <v>352</v>
      </c>
      <c r="B177" s="1" t="s">
        <v>530</v>
      </c>
      <c r="C177" s="1" t="s">
        <v>855</v>
      </c>
      <c r="D177" s="1" t="s">
        <v>1017</v>
      </c>
      <c r="E177" s="3">
        <v>24.81111111111111</v>
      </c>
      <c r="F177" s="3">
        <v>5.5111111111111111</v>
      </c>
      <c r="G177" s="3">
        <v>0.13333333333333333</v>
      </c>
      <c r="H177" s="3">
        <v>0.16666666666666666</v>
      </c>
      <c r="I177" s="3">
        <v>0.2361111111111111</v>
      </c>
      <c r="J177" s="3">
        <v>0</v>
      </c>
      <c r="K177" s="3">
        <v>0</v>
      </c>
      <c r="L177" s="3">
        <v>0.44311111111111112</v>
      </c>
      <c r="M177" s="3">
        <v>0</v>
      </c>
      <c r="N177" s="3">
        <v>6.8250000000000002</v>
      </c>
      <c r="O177" s="3">
        <f>SUM(Table2[[#This Row],[Qualified Social Work Staff Hours]:[Other Social Work Staff Hours]])/Table2[[#This Row],[MDS Census]]</f>
        <v>0.27507836990595613</v>
      </c>
      <c r="P177" s="3">
        <v>4.8499999999999996</v>
      </c>
      <c r="Q177" s="3">
        <v>9.8666666666666671</v>
      </c>
      <c r="R177" s="3">
        <f>SUM(Table2[[#This Row],[Qualified Activities Professional Hours]:[Other Activities Professional Hours]])/Table2[[#This Row],[MDS Census]]</f>
        <v>0.59314823107926562</v>
      </c>
      <c r="S177" s="3">
        <v>0.3046666666666667</v>
      </c>
      <c r="T177" s="3">
        <v>1.8044444444444445</v>
      </c>
      <c r="U177" s="3">
        <v>0</v>
      </c>
      <c r="V177" s="3">
        <f>SUM(Table2[[#This Row],[Occupational Therapist Hours]:[OT Aide Hours]])/Table2[[#This Row],[MDS Census]]</f>
        <v>8.5006717420510539E-2</v>
      </c>
      <c r="W177" s="3">
        <v>1.8091111111111116</v>
      </c>
      <c r="X177" s="3">
        <v>0.74866666666666659</v>
      </c>
      <c r="Y177" s="3">
        <v>0</v>
      </c>
      <c r="Z177" s="3">
        <f>SUM(Table2[[#This Row],[Physical Therapist (PT) Hours]:[PT Aide Hours]])/Table2[[#This Row],[MDS Census]]</f>
        <v>0.10309001343484103</v>
      </c>
      <c r="AA177" s="3">
        <v>0</v>
      </c>
      <c r="AB177" s="3">
        <v>0</v>
      </c>
      <c r="AC177" s="3">
        <v>0</v>
      </c>
      <c r="AD177" s="3">
        <v>0</v>
      </c>
      <c r="AE177" s="3">
        <v>0</v>
      </c>
      <c r="AF177" s="3">
        <v>0</v>
      </c>
      <c r="AG177" s="3">
        <v>0</v>
      </c>
      <c r="AH177" s="1" t="s">
        <v>175</v>
      </c>
      <c r="AI177" s="17">
        <v>5</v>
      </c>
      <c r="AJ177" s="1"/>
    </row>
    <row r="178" spans="1:36" x14ac:dyDescent="0.2">
      <c r="A178" s="1" t="s">
        <v>352</v>
      </c>
      <c r="B178" s="1" t="s">
        <v>531</v>
      </c>
      <c r="C178" s="1" t="s">
        <v>713</v>
      </c>
      <c r="D178" s="1" t="s">
        <v>951</v>
      </c>
      <c r="E178" s="3">
        <v>45.866666666666667</v>
      </c>
      <c r="F178" s="3">
        <v>4.9638888888888886</v>
      </c>
      <c r="G178" s="3">
        <v>1.1111111111111112E-2</v>
      </c>
      <c r="H178" s="3">
        <v>0.24722222222222223</v>
      </c>
      <c r="I178" s="3">
        <v>0.15555555555555556</v>
      </c>
      <c r="J178" s="3">
        <v>0</v>
      </c>
      <c r="K178" s="3">
        <v>0</v>
      </c>
      <c r="L178" s="3">
        <v>0.33388888888888885</v>
      </c>
      <c r="M178" s="3">
        <v>4.8</v>
      </c>
      <c r="N178" s="3">
        <v>0</v>
      </c>
      <c r="O178" s="3">
        <f>SUM(Table2[[#This Row],[Qualified Social Work Staff Hours]:[Other Social Work Staff Hours]])/Table2[[#This Row],[MDS Census]]</f>
        <v>0.10465116279069767</v>
      </c>
      <c r="P178" s="3">
        <v>4.177777777777778</v>
      </c>
      <c r="Q178" s="3">
        <v>16.902777777777779</v>
      </c>
      <c r="R178" s="3">
        <f>SUM(Table2[[#This Row],[Qualified Activities Professional Hours]:[Other Activities Professional Hours]])/Table2[[#This Row],[MDS Census]]</f>
        <v>0.45960513565891475</v>
      </c>
      <c r="S178" s="3">
        <v>1.4122222222222223</v>
      </c>
      <c r="T178" s="3">
        <v>8.666666666666667E-2</v>
      </c>
      <c r="U178" s="3">
        <v>0</v>
      </c>
      <c r="V178" s="3">
        <f>SUM(Table2[[#This Row],[Occupational Therapist Hours]:[OT Aide Hours]])/Table2[[#This Row],[MDS Census]]</f>
        <v>3.2679263565891473E-2</v>
      </c>
      <c r="W178" s="3">
        <v>2.9444444444444446</v>
      </c>
      <c r="X178" s="3">
        <v>9.4416666666666664</v>
      </c>
      <c r="Y178" s="3">
        <v>0</v>
      </c>
      <c r="Z178" s="3">
        <f>SUM(Table2[[#This Row],[Physical Therapist (PT) Hours]:[PT Aide Hours]])/Table2[[#This Row],[MDS Census]]</f>
        <v>0.27004602713178294</v>
      </c>
      <c r="AA178" s="3">
        <v>0</v>
      </c>
      <c r="AB178" s="3">
        <v>0</v>
      </c>
      <c r="AC178" s="3">
        <v>0</v>
      </c>
      <c r="AD178" s="3">
        <v>0</v>
      </c>
      <c r="AE178" s="3">
        <v>0</v>
      </c>
      <c r="AF178" s="3">
        <v>0</v>
      </c>
      <c r="AG178" s="3">
        <v>0</v>
      </c>
      <c r="AH178" s="1" t="s">
        <v>176</v>
      </c>
      <c r="AI178" s="17">
        <v>5</v>
      </c>
      <c r="AJ178" s="1"/>
    </row>
    <row r="179" spans="1:36" x14ac:dyDescent="0.2">
      <c r="A179" s="1" t="s">
        <v>352</v>
      </c>
      <c r="B179" s="1" t="s">
        <v>532</v>
      </c>
      <c r="C179" s="1" t="s">
        <v>856</v>
      </c>
      <c r="D179" s="1" t="s">
        <v>1012</v>
      </c>
      <c r="E179" s="3">
        <v>42.93333333333333</v>
      </c>
      <c r="F179" s="3">
        <v>4.8533333333333335</v>
      </c>
      <c r="G179" s="3">
        <v>3.3333333333333333E-2</v>
      </c>
      <c r="H179" s="3">
        <v>0.29444444444444445</v>
      </c>
      <c r="I179" s="3">
        <v>0.73333333333333328</v>
      </c>
      <c r="J179" s="3">
        <v>0</v>
      </c>
      <c r="K179" s="3">
        <v>0</v>
      </c>
      <c r="L179" s="3">
        <v>0.58044444444444443</v>
      </c>
      <c r="M179" s="3">
        <v>4.8987777777777799</v>
      </c>
      <c r="N179" s="3">
        <v>0</v>
      </c>
      <c r="O179" s="3">
        <f>SUM(Table2[[#This Row],[Qualified Social Work Staff Hours]:[Other Social Work Staff Hours]])/Table2[[#This Row],[MDS Census]]</f>
        <v>0.11410196687370606</v>
      </c>
      <c r="P179" s="3">
        <v>0</v>
      </c>
      <c r="Q179" s="3">
        <v>5.3386666666666649</v>
      </c>
      <c r="R179" s="3">
        <f>SUM(Table2[[#This Row],[Qualified Activities Professional Hours]:[Other Activities Professional Hours]])/Table2[[#This Row],[MDS Census]]</f>
        <v>0.12434782608695649</v>
      </c>
      <c r="S179" s="3">
        <v>0.99599999999999989</v>
      </c>
      <c r="T179" s="3">
        <v>2.7994444444444451</v>
      </c>
      <c r="U179" s="3">
        <v>0</v>
      </c>
      <c r="V179" s="3">
        <f>SUM(Table2[[#This Row],[Occupational Therapist Hours]:[OT Aide Hours]])/Table2[[#This Row],[MDS Census]]</f>
        <v>8.8403209109730874E-2</v>
      </c>
      <c r="W179" s="3">
        <v>0.55699999999999983</v>
      </c>
      <c r="X179" s="3">
        <v>3.3463333333333334</v>
      </c>
      <c r="Y179" s="3">
        <v>0</v>
      </c>
      <c r="Z179" s="3">
        <f>SUM(Table2[[#This Row],[Physical Therapist (PT) Hours]:[PT Aide Hours]])/Table2[[#This Row],[MDS Census]]</f>
        <v>9.0916149068322988E-2</v>
      </c>
      <c r="AA179" s="3">
        <v>0</v>
      </c>
      <c r="AB179" s="3">
        <v>0</v>
      </c>
      <c r="AC179" s="3">
        <v>0</v>
      </c>
      <c r="AD179" s="3">
        <v>0</v>
      </c>
      <c r="AE179" s="3">
        <v>0</v>
      </c>
      <c r="AF179" s="3">
        <v>0</v>
      </c>
      <c r="AG179" s="3">
        <v>0</v>
      </c>
      <c r="AH179" s="1" t="s">
        <v>177</v>
      </c>
      <c r="AI179" s="17">
        <v>5</v>
      </c>
      <c r="AJ179" s="1"/>
    </row>
    <row r="180" spans="1:36" x14ac:dyDescent="0.2">
      <c r="A180" s="1" t="s">
        <v>352</v>
      </c>
      <c r="B180" s="1" t="s">
        <v>353</v>
      </c>
      <c r="C180" s="1" t="s">
        <v>857</v>
      </c>
      <c r="D180" s="1" t="s">
        <v>1018</v>
      </c>
      <c r="E180" s="3">
        <v>35.144444444444446</v>
      </c>
      <c r="F180" s="3">
        <v>11.022222222222222</v>
      </c>
      <c r="G180" s="3">
        <v>8.3333333333333332E-3</v>
      </c>
      <c r="H180" s="3">
        <v>0</v>
      </c>
      <c r="I180" s="3">
        <v>0.05</v>
      </c>
      <c r="J180" s="3">
        <v>0</v>
      </c>
      <c r="K180" s="3">
        <v>0</v>
      </c>
      <c r="L180" s="3">
        <v>1.908777777777777</v>
      </c>
      <c r="M180" s="3">
        <v>4.7833333333333332</v>
      </c>
      <c r="N180" s="3">
        <v>0</v>
      </c>
      <c r="O180" s="3">
        <f>SUM(Table2[[#This Row],[Qualified Social Work Staff Hours]:[Other Social Work Staff Hours]])/Table2[[#This Row],[MDS Census]]</f>
        <v>0.13610496364211191</v>
      </c>
      <c r="P180" s="3">
        <v>0</v>
      </c>
      <c r="Q180" s="3">
        <v>10.397222222222222</v>
      </c>
      <c r="R180" s="3">
        <f>SUM(Table2[[#This Row],[Qualified Activities Professional Hours]:[Other Activities Professional Hours]])/Table2[[#This Row],[MDS Census]]</f>
        <v>0.29584255453683211</v>
      </c>
      <c r="S180" s="3">
        <v>2.9820000000000007</v>
      </c>
      <c r="T180" s="3">
        <v>4.3363333333333323</v>
      </c>
      <c r="U180" s="3">
        <v>0</v>
      </c>
      <c r="V180" s="3">
        <f>SUM(Table2[[#This Row],[Occupational Therapist Hours]:[OT Aide Hours]])/Table2[[#This Row],[MDS Census]]</f>
        <v>0.20823585203920328</v>
      </c>
      <c r="W180" s="3">
        <v>3.0203333333333324</v>
      </c>
      <c r="X180" s="3">
        <v>3.6192222222222212</v>
      </c>
      <c r="Y180" s="3">
        <v>0.38433333333333336</v>
      </c>
      <c r="Z180" s="3">
        <f>SUM(Table2[[#This Row],[Physical Therapist (PT) Hours]:[PT Aide Hours]])/Table2[[#This Row],[MDS Census]]</f>
        <v>0.19985773000316148</v>
      </c>
      <c r="AA180" s="3">
        <v>0</v>
      </c>
      <c r="AB180" s="3">
        <v>0</v>
      </c>
      <c r="AC180" s="3">
        <v>0</v>
      </c>
      <c r="AD180" s="3">
        <v>0</v>
      </c>
      <c r="AE180" s="3">
        <v>0</v>
      </c>
      <c r="AF180" s="3">
        <v>0</v>
      </c>
      <c r="AG180" s="3">
        <v>0</v>
      </c>
      <c r="AH180" s="1" t="s">
        <v>178</v>
      </c>
      <c r="AI180" s="17">
        <v>5</v>
      </c>
      <c r="AJ180" s="1"/>
    </row>
    <row r="181" spans="1:36" x14ac:dyDescent="0.2">
      <c r="A181" s="1" t="s">
        <v>352</v>
      </c>
      <c r="B181" s="1" t="s">
        <v>533</v>
      </c>
      <c r="C181" s="1" t="s">
        <v>718</v>
      </c>
      <c r="D181" s="1" t="s">
        <v>962</v>
      </c>
      <c r="E181" s="3">
        <v>54.68888888888889</v>
      </c>
      <c r="F181" s="3">
        <v>4.333333333333333</v>
      </c>
      <c r="G181" s="3">
        <v>5.5555555555555558E-3</v>
      </c>
      <c r="H181" s="3">
        <v>0.24444444444444444</v>
      </c>
      <c r="I181" s="3">
        <v>1.086111111111111</v>
      </c>
      <c r="J181" s="3">
        <v>0</v>
      </c>
      <c r="K181" s="3">
        <v>0</v>
      </c>
      <c r="L181" s="3">
        <v>0.16111111111111112</v>
      </c>
      <c r="M181" s="3">
        <v>4.8</v>
      </c>
      <c r="N181" s="3">
        <v>0</v>
      </c>
      <c r="O181" s="3">
        <f>SUM(Table2[[#This Row],[Qualified Social Work Staff Hours]:[Other Social Work Staff Hours]])/Table2[[#This Row],[MDS Census]]</f>
        <v>8.7769199512393328E-2</v>
      </c>
      <c r="P181" s="3">
        <v>0</v>
      </c>
      <c r="Q181" s="3">
        <v>20.144444444444446</v>
      </c>
      <c r="R181" s="3">
        <f>SUM(Table2[[#This Row],[Qualified Activities Professional Hours]:[Other Activities Professional Hours]])/Table2[[#This Row],[MDS Census]]</f>
        <v>0.36834620073141</v>
      </c>
      <c r="S181" s="3">
        <v>0.53333333333333333</v>
      </c>
      <c r="T181" s="3">
        <v>1.8444444444444446</v>
      </c>
      <c r="U181" s="3">
        <v>0</v>
      </c>
      <c r="V181" s="3">
        <f>SUM(Table2[[#This Row],[Occupational Therapist Hours]:[OT Aide Hours]])/Table2[[#This Row],[MDS Census]]</f>
        <v>4.3478260869565216E-2</v>
      </c>
      <c r="W181" s="3">
        <v>0.76111111111111107</v>
      </c>
      <c r="X181" s="3">
        <v>2.0416666666666665</v>
      </c>
      <c r="Y181" s="3">
        <v>0</v>
      </c>
      <c r="Z181" s="3">
        <f>SUM(Table2[[#This Row],[Physical Therapist (PT) Hours]:[PT Aide Hours]])/Table2[[#This Row],[MDS Census]]</f>
        <v>5.1249492076391706E-2</v>
      </c>
      <c r="AA181" s="3">
        <v>0</v>
      </c>
      <c r="AB181" s="3">
        <v>4.3</v>
      </c>
      <c r="AC181" s="3">
        <v>0</v>
      </c>
      <c r="AD181" s="3">
        <v>0</v>
      </c>
      <c r="AE181" s="3">
        <v>0</v>
      </c>
      <c r="AF181" s="3">
        <v>0</v>
      </c>
      <c r="AG181" s="3">
        <v>0</v>
      </c>
      <c r="AH181" s="1" t="s">
        <v>179</v>
      </c>
      <c r="AI181" s="17">
        <v>5</v>
      </c>
      <c r="AJ181" s="1"/>
    </row>
    <row r="182" spans="1:36" x14ac:dyDescent="0.2">
      <c r="A182" s="1" t="s">
        <v>352</v>
      </c>
      <c r="B182" s="1" t="s">
        <v>534</v>
      </c>
      <c r="C182" s="1" t="s">
        <v>738</v>
      </c>
      <c r="D182" s="1" t="s">
        <v>981</v>
      </c>
      <c r="E182" s="3">
        <v>42.111111111111114</v>
      </c>
      <c r="F182" s="3">
        <v>5.7777777777777777</v>
      </c>
      <c r="G182" s="3">
        <v>6.6666666666666666E-2</v>
      </c>
      <c r="H182" s="3">
        <v>0.16666666666666666</v>
      </c>
      <c r="I182" s="3">
        <v>1.0888888888888888</v>
      </c>
      <c r="J182" s="3">
        <v>0</v>
      </c>
      <c r="K182" s="3">
        <v>0</v>
      </c>
      <c r="L182" s="3">
        <v>3.3782222222222229</v>
      </c>
      <c r="M182" s="3">
        <v>4.9333333333333336</v>
      </c>
      <c r="N182" s="3">
        <v>0</v>
      </c>
      <c r="O182" s="3">
        <f>SUM(Table2[[#This Row],[Qualified Social Work Staff Hours]:[Other Social Work Staff Hours]])/Table2[[#This Row],[MDS Census]]</f>
        <v>0.11715039577836411</v>
      </c>
      <c r="P182" s="3">
        <v>2.9222222222222221</v>
      </c>
      <c r="Q182" s="3">
        <v>2.0194444444444444</v>
      </c>
      <c r="R182" s="3">
        <f>SUM(Table2[[#This Row],[Qualified Activities Professional Hours]:[Other Activities Professional Hours]])/Table2[[#This Row],[MDS Census]]</f>
        <v>0.11734828496042216</v>
      </c>
      <c r="S182" s="3">
        <v>9.4700000000000006</v>
      </c>
      <c r="T182" s="3">
        <v>5.5444444444444443</v>
      </c>
      <c r="U182" s="3">
        <v>0</v>
      </c>
      <c r="V182" s="3">
        <f>SUM(Table2[[#This Row],[Occupational Therapist Hours]:[OT Aide Hours]])/Table2[[#This Row],[MDS Census]]</f>
        <v>0.35654353562005275</v>
      </c>
      <c r="W182" s="3">
        <v>3.5941111111111113</v>
      </c>
      <c r="X182" s="3">
        <v>3.788555555555555</v>
      </c>
      <c r="Y182" s="3">
        <v>0</v>
      </c>
      <c r="Z182" s="3">
        <f>SUM(Table2[[#This Row],[Physical Therapist (PT) Hours]:[PT Aide Hours]])/Table2[[#This Row],[MDS Census]]</f>
        <v>0.1753139841688654</v>
      </c>
      <c r="AA182" s="3">
        <v>0</v>
      </c>
      <c r="AB182" s="3">
        <v>0</v>
      </c>
      <c r="AC182" s="3">
        <v>0</v>
      </c>
      <c r="AD182" s="3">
        <v>0</v>
      </c>
      <c r="AE182" s="3">
        <v>0</v>
      </c>
      <c r="AF182" s="3">
        <v>0</v>
      </c>
      <c r="AG182" s="3">
        <v>0</v>
      </c>
      <c r="AH182" s="1" t="s">
        <v>180</v>
      </c>
      <c r="AI182" s="17">
        <v>5</v>
      </c>
      <c r="AJ182" s="1"/>
    </row>
    <row r="183" spans="1:36" x14ac:dyDescent="0.2">
      <c r="A183" s="1" t="s">
        <v>352</v>
      </c>
      <c r="B183" s="1" t="s">
        <v>535</v>
      </c>
      <c r="C183" s="1" t="s">
        <v>858</v>
      </c>
      <c r="D183" s="1" t="s">
        <v>1008</v>
      </c>
      <c r="E183" s="3">
        <v>51.2</v>
      </c>
      <c r="F183" s="3">
        <v>4.9777777777777779</v>
      </c>
      <c r="G183" s="3">
        <v>0</v>
      </c>
      <c r="H183" s="3">
        <v>0.30833333333333335</v>
      </c>
      <c r="I183" s="3">
        <v>2.2666666666666666</v>
      </c>
      <c r="J183" s="3">
        <v>0</v>
      </c>
      <c r="K183" s="3">
        <v>0</v>
      </c>
      <c r="L183" s="3">
        <v>4.6260000000000003</v>
      </c>
      <c r="M183" s="3">
        <v>6.947222222222222</v>
      </c>
      <c r="N183" s="3">
        <v>0</v>
      </c>
      <c r="O183" s="3">
        <f>SUM(Table2[[#This Row],[Qualified Social Work Staff Hours]:[Other Social Work Staff Hours]])/Table2[[#This Row],[MDS Census]]</f>
        <v>0.13568793402777776</v>
      </c>
      <c r="P183" s="3">
        <v>0</v>
      </c>
      <c r="Q183" s="3">
        <v>22.619444444444444</v>
      </c>
      <c r="R183" s="3">
        <f>SUM(Table2[[#This Row],[Qualified Activities Professional Hours]:[Other Activities Professional Hours]])/Table2[[#This Row],[MDS Census]]</f>
        <v>0.44178602430555552</v>
      </c>
      <c r="S183" s="3">
        <v>2.8488888888888897</v>
      </c>
      <c r="T183" s="3">
        <v>9.4054444444444449</v>
      </c>
      <c r="U183" s="3">
        <v>0</v>
      </c>
      <c r="V183" s="3">
        <f>SUM(Table2[[#This Row],[Occupational Therapist Hours]:[OT Aide Hours]])/Table2[[#This Row],[MDS Census]]</f>
        <v>0.2393424479166667</v>
      </c>
      <c r="W183" s="3">
        <v>4.9911111111111088</v>
      </c>
      <c r="X183" s="3">
        <v>13.580111111111107</v>
      </c>
      <c r="Y183" s="3">
        <v>0</v>
      </c>
      <c r="Z183" s="3">
        <f>SUM(Table2[[#This Row],[Physical Therapist (PT) Hours]:[PT Aide Hours]])/Table2[[#This Row],[MDS Census]]</f>
        <v>0.36271918402777759</v>
      </c>
      <c r="AA183" s="3">
        <v>0</v>
      </c>
      <c r="AB183" s="3">
        <v>0</v>
      </c>
      <c r="AC183" s="3">
        <v>0</v>
      </c>
      <c r="AD183" s="3">
        <v>0</v>
      </c>
      <c r="AE183" s="3">
        <v>0</v>
      </c>
      <c r="AF183" s="3">
        <v>0</v>
      </c>
      <c r="AG183" s="3">
        <v>0</v>
      </c>
      <c r="AH183" s="1" t="s">
        <v>181</v>
      </c>
      <c r="AI183" s="17">
        <v>5</v>
      </c>
      <c r="AJ183" s="1"/>
    </row>
    <row r="184" spans="1:36" x14ac:dyDescent="0.2">
      <c r="A184" s="1" t="s">
        <v>352</v>
      </c>
      <c r="B184" s="1" t="s">
        <v>536</v>
      </c>
      <c r="C184" s="1" t="s">
        <v>745</v>
      </c>
      <c r="D184" s="1" t="s">
        <v>973</v>
      </c>
      <c r="E184" s="3">
        <v>82.788888888888891</v>
      </c>
      <c r="F184" s="3">
        <v>5.6</v>
      </c>
      <c r="G184" s="3">
        <v>1.3555555555555556</v>
      </c>
      <c r="H184" s="3">
        <v>0.41188888888888892</v>
      </c>
      <c r="I184" s="3">
        <v>4.7750000000000004</v>
      </c>
      <c r="J184" s="3">
        <v>0</v>
      </c>
      <c r="K184" s="3">
        <v>0</v>
      </c>
      <c r="L184" s="3">
        <v>1.8592222222222223</v>
      </c>
      <c r="M184" s="3">
        <v>15.2</v>
      </c>
      <c r="N184" s="3">
        <v>0</v>
      </c>
      <c r="O184" s="3">
        <f>SUM(Table2[[#This Row],[Qualified Social Work Staff Hours]:[Other Social Work Staff Hours]])/Table2[[#This Row],[MDS Census]]</f>
        <v>0.18359951684337672</v>
      </c>
      <c r="P184" s="3">
        <v>5.3833333333333337</v>
      </c>
      <c r="Q184" s="3">
        <v>0</v>
      </c>
      <c r="R184" s="3">
        <f>SUM(Table2[[#This Row],[Qualified Activities Professional Hours]:[Other Activities Professional Hours]])/Table2[[#This Row],[MDS Census]]</f>
        <v>6.5024828882029262E-2</v>
      </c>
      <c r="S184" s="3">
        <v>14.668555555555553</v>
      </c>
      <c r="T184" s="3">
        <v>7.7734444444444444</v>
      </c>
      <c r="U184" s="3">
        <v>0</v>
      </c>
      <c r="V184" s="3">
        <f>SUM(Table2[[#This Row],[Occupational Therapist Hours]:[OT Aide Hours]])/Table2[[#This Row],[MDS Census]]</f>
        <v>0.27107502348678025</v>
      </c>
      <c r="W184" s="3">
        <v>8.5335555555555587</v>
      </c>
      <c r="X184" s="3">
        <v>16.458555555555556</v>
      </c>
      <c r="Y184" s="3">
        <v>4.0388888888888888</v>
      </c>
      <c r="Z184" s="3">
        <f>SUM(Table2[[#This Row],[Physical Therapist (PT) Hours]:[PT Aide Hours]])/Table2[[#This Row],[MDS Census]]</f>
        <v>0.35066299825526775</v>
      </c>
      <c r="AA184" s="3">
        <v>0</v>
      </c>
      <c r="AB184" s="3">
        <v>15.027333333333337</v>
      </c>
      <c r="AC184" s="3">
        <v>0</v>
      </c>
      <c r="AD184" s="3">
        <v>0</v>
      </c>
      <c r="AE184" s="3">
        <v>0</v>
      </c>
      <c r="AF184" s="3">
        <v>0</v>
      </c>
      <c r="AG184" s="3">
        <v>0</v>
      </c>
      <c r="AH184" s="1" t="s">
        <v>182</v>
      </c>
      <c r="AI184" s="17">
        <v>5</v>
      </c>
      <c r="AJ184" s="1"/>
    </row>
    <row r="185" spans="1:36" x14ac:dyDescent="0.2">
      <c r="A185" s="1" t="s">
        <v>352</v>
      </c>
      <c r="B185" s="1" t="s">
        <v>537</v>
      </c>
      <c r="C185" s="1" t="s">
        <v>859</v>
      </c>
      <c r="D185" s="1" t="s">
        <v>966</v>
      </c>
      <c r="E185" s="3">
        <v>51.111111111111114</v>
      </c>
      <c r="F185" s="3">
        <v>9.4555555555555557</v>
      </c>
      <c r="G185" s="3">
        <v>0.13333333333333333</v>
      </c>
      <c r="H185" s="3">
        <v>0.46666666666666667</v>
      </c>
      <c r="I185" s="3">
        <v>0</v>
      </c>
      <c r="J185" s="3">
        <v>0</v>
      </c>
      <c r="K185" s="3">
        <v>0</v>
      </c>
      <c r="L185" s="3">
        <v>0.26111111111111113</v>
      </c>
      <c r="M185" s="3">
        <v>5.0666666666666664</v>
      </c>
      <c r="N185" s="3">
        <v>0</v>
      </c>
      <c r="O185" s="3">
        <f>SUM(Table2[[#This Row],[Qualified Social Work Staff Hours]:[Other Social Work Staff Hours]])/Table2[[#This Row],[MDS Census]]</f>
        <v>9.913043478260869E-2</v>
      </c>
      <c r="P185" s="3">
        <v>5.1361111111111111</v>
      </c>
      <c r="Q185" s="3">
        <v>13.777777777777779</v>
      </c>
      <c r="R185" s="3">
        <f>SUM(Table2[[#This Row],[Qualified Activities Professional Hours]:[Other Activities Professional Hours]])/Table2[[#This Row],[MDS Census]]</f>
        <v>0.37005434782608698</v>
      </c>
      <c r="S185" s="3">
        <v>0.82644444444444443</v>
      </c>
      <c r="T185" s="3">
        <v>1.3725555555555555</v>
      </c>
      <c r="U185" s="3">
        <v>0</v>
      </c>
      <c r="V185" s="3">
        <f>SUM(Table2[[#This Row],[Occupational Therapist Hours]:[OT Aide Hours]])/Table2[[#This Row],[MDS Census]]</f>
        <v>4.3023913043478253E-2</v>
      </c>
      <c r="W185" s="3">
        <v>0.67466666666666675</v>
      </c>
      <c r="X185" s="3">
        <v>3.0103333333333335</v>
      </c>
      <c r="Y185" s="3">
        <v>0</v>
      </c>
      <c r="Z185" s="3">
        <f>SUM(Table2[[#This Row],[Physical Therapist (PT) Hours]:[PT Aide Hours]])/Table2[[#This Row],[MDS Census]]</f>
        <v>7.2097826086956529E-2</v>
      </c>
      <c r="AA185" s="3">
        <v>0.26666666666666666</v>
      </c>
      <c r="AB185" s="3">
        <v>0</v>
      </c>
      <c r="AC185" s="3">
        <v>0</v>
      </c>
      <c r="AD185" s="3">
        <v>0</v>
      </c>
      <c r="AE185" s="3">
        <v>0</v>
      </c>
      <c r="AF185" s="3">
        <v>0</v>
      </c>
      <c r="AG185" s="3">
        <v>0</v>
      </c>
      <c r="AH185" s="1" t="s">
        <v>183</v>
      </c>
      <c r="AI185" s="17">
        <v>5</v>
      </c>
      <c r="AJ185" s="1"/>
    </row>
    <row r="186" spans="1:36" x14ac:dyDescent="0.2">
      <c r="A186" s="1" t="s">
        <v>352</v>
      </c>
      <c r="B186" s="1" t="s">
        <v>538</v>
      </c>
      <c r="C186" s="1" t="s">
        <v>779</v>
      </c>
      <c r="D186" s="1" t="s">
        <v>980</v>
      </c>
      <c r="E186" s="3">
        <v>65.75555555555556</v>
      </c>
      <c r="F186" s="3">
        <v>4.8444444444444441</v>
      </c>
      <c r="G186" s="3">
        <v>1.1111111111111112E-2</v>
      </c>
      <c r="H186" s="3">
        <v>0.36866666666666664</v>
      </c>
      <c r="I186" s="3">
        <v>1.4451111111111108</v>
      </c>
      <c r="J186" s="3">
        <v>0</v>
      </c>
      <c r="K186" s="3">
        <v>0</v>
      </c>
      <c r="L186" s="3">
        <v>4.0698888888888893</v>
      </c>
      <c r="M186" s="3">
        <v>5.2222222222222223</v>
      </c>
      <c r="N186" s="3">
        <v>4.6222222222222218</v>
      </c>
      <c r="O186" s="3">
        <f>SUM(Table2[[#This Row],[Qualified Social Work Staff Hours]:[Other Social Work Staff Hours]])/Table2[[#This Row],[MDS Census]]</f>
        <v>0.14971274079080771</v>
      </c>
      <c r="P186" s="3">
        <v>4.7555555555555555</v>
      </c>
      <c r="Q186" s="3">
        <v>20.533333333333335</v>
      </c>
      <c r="R186" s="3">
        <f>SUM(Table2[[#This Row],[Qualified Activities Professional Hours]:[Other Activities Professional Hours]])/Table2[[#This Row],[MDS Census]]</f>
        <v>0.38458938830686046</v>
      </c>
      <c r="S186" s="3">
        <v>6.0608888888888881</v>
      </c>
      <c r="T186" s="3">
        <v>4.8198888888888893</v>
      </c>
      <c r="U186" s="3">
        <v>0</v>
      </c>
      <c r="V186" s="3">
        <f>SUM(Table2[[#This Row],[Occupational Therapist Hours]:[OT Aide Hours]])/Table2[[#This Row],[MDS Census]]</f>
        <v>0.16547313281514023</v>
      </c>
      <c r="W186" s="3">
        <v>4.8153333333333315</v>
      </c>
      <c r="X186" s="3">
        <v>3.9034444444444443</v>
      </c>
      <c r="Y186" s="3">
        <v>0</v>
      </c>
      <c r="Z186" s="3">
        <f>SUM(Table2[[#This Row],[Physical Therapist (PT) Hours]:[PT Aide Hours]])/Table2[[#This Row],[MDS Census]]</f>
        <v>0.13259378168300098</v>
      </c>
      <c r="AA186" s="3">
        <v>0</v>
      </c>
      <c r="AB186" s="3">
        <v>0</v>
      </c>
      <c r="AC186" s="3">
        <v>0</v>
      </c>
      <c r="AD186" s="3">
        <v>0</v>
      </c>
      <c r="AE186" s="3">
        <v>0</v>
      </c>
      <c r="AF186" s="3">
        <v>0</v>
      </c>
      <c r="AG186" s="3">
        <v>0</v>
      </c>
      <c r="AH186" s="1" t="s">
        <v>184</v>
      </c>
      <c r="AI186" s="17">
        <v>5</v>
      </c>
      <c r="AJ186" s="1"/>
    </row>
    <row r="187" spans="1:36" x14ac:dyDescent="0.2">
      <c r="A187" s="1" t="s">
        <v>352</v>
      </c>
      <c r="B187" s="1" t="s">
        <v>539</v>
      </c>
      <c r="C187" s="1" t="s">
        <v>860</v>
      </c>
      <c r="D187" s="1" t="s">
        <v>1017</v>
      </c>
      <c r="E187" s="3">
        <v>27.033333333333335</v>
      </c>
      <c r="F187" s="3">
        <v>5.6</v>
      </c>
      <c r="G187" s="3">
        <v>0.10555555555555556</v>
      </c>
      <c r="H187" s="3">
        <v>0.13333333333333333</v>
      </c>
      <c r="I187" s="3">
        <v>0.11666666666666667</v>
      </c>
      <c r="J187" s="3">
        <v>0</v>
      </c>
      <c r="K187" s="3">
        <v>0</v>
      </c>
      <c r="L187" s="3">
        <v>1.6496666666666666</v>
      </c>
      <c r="M187" s="3">
        <v>5.2861111111111114</v>
      </c>
      <c r="N187" s="3">
        <v>0</v>
      </c>
      <c r="O187" s="3">
        <f>SUM(Table2[[#This Row],[Qualified Social Work Staff Hours]:[Other Social Work Staff Hours]])/Table2[[#This Row],[MDS Census]]</f>
        <v>0.19554048499794494</v>
      </c>
      <c r="P187" s="3">
        <v>0</v>
      </c>
      <c r="Q187" s="3">
        <v>0</v>
      </c>
      <c r="R187" s="3">
        <f>SUM(Table2[[#This Row],[Qualified Activities Professional Hours]:[Other Activities Professional Hours]])/Table2[[#This Row],[MDS Census]]</f>
        <v>0</v>
      </c>
      <c r="S187" s="3">
        <v>0.37822222222222213</v>
      </c>
      <c r="T187" s="3">
        <v>3.6904444444444429</v>
      </c>
      <c r="U187" s="3">
        <v>0</v>
      </c>
      <c r="V187" s="3">
        <f>SUM(Table2[[#This Row],[Occupational Therapist Hours]:[OT Aide Hours]])/Table2[[#This Row],[MDS Census]]</f>
        <v>0.15050554870530203</v>
      </c>
      <c r="W187" s="3">
        <v>0.48633333333333323</v>
      </c>
      <c r="X187" s="3">
        <v>3.8087777777777769</v>
      </c>
      <c r="Y187" s="3">
        <v>0.29666666666666663</v>
      </c>
      <c r="Z187" s="3">
        <f>SUM(Table2[[#This Row],[Physical Therapist (PT) Hours]:[PT Aide Hours]])/Table2[[#This Row],[MDS Census]]</f>
        <v>0.16985614467735302</v>
      </c>
      <c r="AA187" s="3">
        <v>0</v>
      </c>
      <c r="AB187" s="3">
        <v>0</v>
      </c>
      <c r="AC187" s="3">
        <v>0</v>
      </c>
      <c r="AD187" s="3">
        <v>9.7222222222222224E-2</v>
      </c>
      <c r="AE187" s="3">
        <v>0</v>
      </c>
      <c r="AF187" s="3">
        <v>0</v>
      </c>
      <c r="AG187" s="3">
        <v>0</v>
      </c>
      <c r="AH187" s="1" t="s">
        <v>185</v>
      </c>
      <c r="AI187" s="17">
        <v>5</v>
      </c>
      <c r="AJ187" s="1"/>
    </row>
    <row r="188" spans="1:36" x14ac:dyDescent="0.2">
      <c r="A188" s="1" t="s">
        <v>352</v>
      </c>
      <c r="B188" s="1" t="s">
        <v>540</v>
      </c>
      <c r="C188" s="1" t="s">
        <v>804</v>
      </c>
      <c r="D188" s="1" t="s">
        <v>975</v>
      </c>
      <c r="E188" s="3">
        <v>70.111111111111114</v>
      </c>
      <c r="F188" s="3">
        <v>5.4222222222222225</v>
      </c>
      <c r="G188" s="3">
        <v>0</v>
      </c>
      <c r="H188" s="3">
        <v>0</v>
      </c>
      <c r="I188" s="3">
        <v>5.0638888888888891</v>
      </c>
      <c r="J188" s="3">
        <v>0</v>
      </c>
      <c r="K188" s="3">
        <v>0</v>
      </c>
      <c r="L188" s="3">
        <v>3.2791111111111104</v>
      </c>
      <c r="M188" s="3">
        <v>5.3833333333333337</v>
      </c>
      <c r="N188" s="3">
        <v>10.316333333333334</v>
      </c>
      <c r="O188" s="3">
        <f>SUM(Table2[[#This Row],[Qualified Social Work Staff Hours]:[Other Social Work Staff Hours]])/Table2[[#This Row],[MDS Census]]</f>
        <v>0.22392551505546754</v>
      </c>
      <c r="P188" s="3">
        <v>5.3972222222222221</v>
      </c>
      <c r="Q188" s="3">
        <v>7.1956666666666642</v>
      </c>
      <c r="R188" s="3">
        <f>SUM(Table2[[#This Row],[Qualified Activities Professional Hours]:[Other Activities Professional Hours]])/Table2[[#This Row],[MDS Census]]</f>
        <v>0.17961331220285257</v>
      </c>
      <c r="S188" s="3">
        <v>5.7759999999999989</v>
      </c>
      <c r="T188" s="3">
        <v>3.6436666666666673</v>
      </c>
      <c r="U188" s="3">
        <v>0</v>
      </c>
      <c r="V188" s="3">
        <f>SUM(Table2[[#This Row],[Occupational Therapist Hours]:[OT Aide Hours]])/Table2[[#This Row],[MDS Census]]</f>
        <v>0.13435340729001582</v>
      </c>
      <c r="W188" s="3">
        <v>4.9554444444444448</v>
      </c>
      <c r="X188" s="3">
        <v>5.5686666666666671</v>
      </c>
      <c r="Y188" s="3">
        <v>0</v>
      </c>
      <c r="Z188" s="3">
        <f>SUM(Table2[[#This Row],[Physical Therapist (PT) Hours]:[PT Aide Hours]])/Table2[[#This Row],[MDS Census]]</f>
        <v>0.15010618066561013</v>
      </c>
      <c r="AA188" s="3">
        <v>0</v>
      </c>
      <c r="AB188" s="3">
        <v>0</v>
      </c>
      <c r="AC188" s="3">
        <v>0</v>
      </c>
      <c r="AD188" s="3">
        <v>0</v>
      </c>
      <c r="AE188" s="3">
        <v>0</v>
      </c>
      <c r="AF188" s="3">
        <v>0</v>
      </c>
      <c r="AG188" s="3">
        <v>0</v>
      </c>
      <c r="AH188" s="1" t="s">
        <v>186</v>
      </c>
      <c r="AI188" s="17">
        <v>5</v>
      </c>
      <c r="AJ188" s="1"/>
    </row>
    <row r="189" spans="1:36" x14ac:dyDescent="0.2">
      <c r="A189" s="1" t="s">
        <v>352</v>
      </c>
      <c r="B189" s="1" t="s">
        <v>541</v>
      </c>
      <c r="C189" s="1" t="s">
        <v>861</v>
      </c>
      <c r="D189" s="1" t="s">
        <v>993</v>
      </c>
      <c r="E189" s="3">
        <v>26.333333333333332</v>
      </c>
      <c r="F189" s="3">
        <v>0</v>
      </c>
      <c r="G189" s="3">
        <v>1.1111111111111112E-2</v>
      </c>
      <c r="H189" s="3">
        <v>0.13333333333333333</v>
      </c>
      <c r="I189" s="3">
        <v>0.12222222222222222</v>
      </c>
      <c r="J189" s="3">
        <v>0</v>
      </c>
      <c r="K189" s="3">
        <v>0</v>
      </c>
      <c r="L189" s="3">
        <v>0.19411111111111115</v>
      </c>
      <c r="M189" s="3">
        <v>0</v>
      </c>
      <c r="N189" s="3">
        <v>4.572222222222222</v>
      </c>
      <c r="O189" s="3">
        <f>SUM(Table2[[#This Row],[Qualified Social Work Staff Hours]:[Other Social Work Staff Hours]])/Table2[[#This Row],[MDS Census]]</f>
        <v>0.17362869198312236</v>
      </c>
      <c r="P189" s="3">
        <v>4.3833333333333337</v>
      </c>
      <c r="Q189" s="3">
        <v>14.902777777777779</v>
      </c>
      <c r="R189" s="3">
        <f>SUM(Table2[[#This Row],[Qualified Activities Professional Hours]:[Other Activities Professional Hours]])/Table2[[#This Row],[MDS Census]]</f>
        <v>0.73238396624472579</v>
      </c>
      <c r="S189" s="3">
        <v>0.37511111111111106</v>
      </c>
      <c r="T189" s="3">
        <v>1.1290000000000002</v>
      </c>
      <c r="U189" s="3">
        <v>0</v>
      </c>
      <c r="V189" s="3">
        <f>SUM(Table2[[#This Row],[Occupational Therapist Hours]:[OT Aide Hours]])/Table2[[#This Row],[MDS Census]]</f>
        <v>5.7118143459915623E-2</v>
      </c>
      <c r="W189" s="3">
        <v>0.50744444444444448</v>
      </c>
      <c r="X189" s="3">
        <v>1.8253333333333339</v>
      </c>
      <c r="Y189" s="3">
        <v>0</v>
      </c>
      <c r="Z189" s="3">
        <f>SUM(Table2[[#This Row],[Physical Therapist (PT) Hours]:[PT Aide Hours]])/Table2[[#This Row],[MDS Census]]</f>
        <v>8.8586497890295379E-2</v>
      </c>
      <c r="AA189" s="3">
        <v>0</v>
      </c>
      <c r="AB189" s="3">
        <v>0</v>
      </c>
      <c r="AC189" s="3">
        <v>0</v>
      </c>
      <c r="AD189" s="3">
        <v>0.99722222222222223</v>
      </c>
      <c r="AE189" s="3">
        <v>0</v>
      </c>
      <c r="AF189" s="3">
        <v>0</v>
      </c>
      <c r="AG189" s="3">
        <v>0</v>
      </c>
      <c r="AH189" s="1" t="s">
        <v>187</v>
      </c>
      <c r="AI189" s="17">
        <v>5</v>
      </c>
      <c r="AJ189" s="1"/>
    </row>
    <row r="190" spans="1:36" x14ac:dyDescent="0.2">
      <c r="A190" s="1" t="s">
        <v>352</v>
      </c>
      <c r="B190" s="1" t="s">
        <v>542</v>
      </c>
      <c r="C190" s="1" t="s">
        <v>862</v>
      </c>
      <c r="D190" s="1" t="s">
        <v>968</v>
      </c>
      <c r="E190" s="3">
        <v>69.677777777777777</v>
      </c>
      <c r="F190" s="3">
        <v>5.5111111111111111</v>
      </c>
      <c r="G190" s="3">
        <v>0.33333333333333331</v>
      </c>
      <c r="H190" s="3">
        <v>0.45555555555555555</v>
      </c>
      <c r="I190" s="3">
        <v>4.9111111111111114</v>
      </c>
      <c r="J190" s="3">
        <v>0</v>
      </c>
      <c r="K190" s="3">
        <v>0</v>
      </c>
      <c r="L190" s="3">
        <v>2.7785555555555566</v>
      </c>
      <c r="M190" s="3">
        <v>6.4961111111111123</v>
      </c>
      <c r="N190" s="3">
        <v>5.7722222222222221</v>
      </c>
      <c r="O190" s="3">
        <f>SUM(Table2[[#This Row],[Qualified Social Work Staff Hours]:[Other Social Work Staff Hours]])/Table2[[#This Row],[MDS Census]]</f>
        <v>0.17607239674693034</v>
      </c>
      <c r="P190" s="3">
        <v>22.891666666666666</v>
      </c>
      <c r="Q190" s="3">
        <v>0</v>
      </c>
      <c r="R190" s="3">
        <f>SUM(Table2[[#This Row],[Qualified Activities Professional Hours]:[Other Activities Professional Hours]])/Table2[[#This Row],[MDS Census]]</f>
        <v>0.328536118641365</v>
      </c>
      <c r="S190" s="3">
        <v>3.2541111111111118</v>
      </c>
      <c r="T190" s="3">
        <v>2.421666666666666</v>
      </c>
      <c r="U190" s="3">
        <v>0</v>
      </c>
      <c r="V190" s="3">
        <f>SUM(Table2[[#This Row],[Occupational Therapist Hours]:[OT Aide Hours]])/Table2[[#This Row],[MDS Census]]</f>
        <v>8.1457502790623512E-2</v>
      </c>
      <c r="W190" s="3">
        <v>4.0605555555555561</v>
      </c>
      <c r="X190" s="3">
        <v>4.2521111111111107</v>
      </c>
      <c r="Y190" s="3">
        <v>0</v>
      </c>
      <c r="Z190" s="3">
        <f>SUM(Table2[[#This Row],[Physical Therapist (PT) Hours]:[PT Aide Hours]])/Table2[[#This Row],[MDS Census]]</f>
        <v>0.11930154680274278</v>
      </c>
      <c r="AA190" s="3">
        <v>0</v>
      </c>
      <c r="AB190" s="3">
        <v>0</v>
      </c>
      <c r="AC190" s="3">
        <v>0</v>
      </c>
      <c r="AD190" s="3">
        <v>0</v>
      </c>
      <c r="AE190" s="3">
        <v>0</v>
      </c>
      <c r="AF190" s="3">
        <v>0</v>
      </c>
      <c r="AG190" s="3">
        <v>0</v>
      </c>
      <c r="AH190" s="1" t="s">
        <v>188</v>
      </c>
      <c r="AI190" s="17">
        <v>5</v>
      </c>
      <c r="AJ190" s="1"/>
    </row>
    <row r="191" spans="1:36" x14ac:dyDescent="0.2">
      <c r="A191" s="1" t="s">
        <v>352</v>
      </c>
      <c r="B191" s="1" t="s">
        <v>543</v>
      </c>
      <c r="C191" s="1" t="s">
        <v>769</v>
      </c>
      <c r="D191" s="1" t="s">
        <v>973</v>
      </c>
      <c r="E191" s="3">
        <v>40.577777777777776</v>
      </c>
      <c r="F191" s="3">
        <v>5.6</v>
      </c>
      <c r="G191" s="3">
        <v>0.91111111111111109</v>
      </c>
      <c r="H191" s="3">
        <v>0.31944444444444442</v>
      </c>
      <c r="I191" s="3">
        <v>1.3</v>
      </c>
      <c r="J191" s="3">
        <v>0</v>
      </c>
      <c r="K191" s="3">
        <v>1.7</v>
      </c>
      <c r="L191" s="3">
        <v>0.74811111111111106</v>
      </c>
      <c r="M191" s="3">
        <v>5.0400000000000009</v>
      </c>
      <c r="N191" s="3">
        <v>0</v>
      </c>
      <c r="O191" s="3">
        <f>SUM(Table2[[#This Row],[Qualified Social Work Staff Hours]:[Other Social Work Staff Hours]])/Table2[[#This Row],[MDS Census]]</f>
        <v>0.12420591456736038</v>
      </c>
      <c r="P191" s="3">
        <v>0</v>
      </c>
      <c r="Q191" s="3">
        <v>4.591111111111112</v>
      </c>
      <c r="R191" s="3">
        <f>SUM(Table2[[#This Row],[Qualified Activities Professional Hours]:[Other Activities Professional Hours]])/Table2[[#This Row],[MDS Census]]</f>
        <v>0.11314348302300112</v>
      </c>
      <c r="S191" s="3">
        <v>2.1925555555555563</v>
      </c>
      <c r="T191" s="3">
        <v>4.6114444444444445</v>
      </c>
      <c r="U191" s="3">
        <v>0</v>
      </c>
      <c r="V191" s="3">
        <f>SUM(Table2[[#This Row],[Occupational Therapist Hours]:[OT Aide Hours]])/Table2[[#This Row],[MDS Census]]</f>
        <v>0.16767798466593647</v>
      </c>
      <c r="W191" s="3">
        <v>9.4111111111111114</v>
      </c>
      <c r="X191" s="3">
        <v>6.4273333333333325</v>
      </c>
      <c r="Y191" s="3">
        <v>0</v>
      </c>
      <c r="Z191" s="3">
        <f>SUM(Table2[[#This Row],[Physical Therapist (PT) Hours]:[PT Aide Hours]])/Table2[[#This Row],[MDS Census]]</f>
        <v>0.39032311062431546</v>
      </c>
      <c r="AA191" s="3">
        <v>0</v>
      </c>
      <c r="AB191" s="3">
        <v>5.5011111111111113</v>
      </c>
      <c r="AC191" s="3">
        <v>0</v>
      </c>
      <c r="AD191" s="3">
        <v>0</v>
      </c>
      <c r="AE191" s="3">
        <v>0</v>
      </c>
      <c r="AF191" s="3">
        <v>0</v>
      </c>
      <c r="AG191" s="3">
        <v>0</v>
      </c>
      <c r="AH191" s="1" t="s">
        <v>189</v>
      </c>
      <c r="AI191" s="17">
        <v>5</v>
      </c>
      <c r="AJ191" s="1"/>
    </row>
    <row r="192" spans="1:36" x14ac:dyDescent="0.2">
      <c r="A192" s="1" t="s">
        <v>352</v>
      </c>
      <c r="B192" s="1" t="s">
        <v>544</v>
      </c>
      <c r="C192" s="1" t="s">
        <v>863</v>
      </c>
      <c r="D192" s="1" t="s">
        <v>979</v>
      </c>
      <c r="E192" s="3">
        <v>45.611111111111114</v>
      </c>
      <c r="F192" s="3">
        <v>5.2277777777777779</v>
      </c>
      <c r="G192" s="3">
        <v>4.4444444444444446E-2</v>
      </c>
      <c r="H192" s="3">
        <v>0.25833333333333336</v>
      </c>
      <c r="I192" s="3">
        <v>0.6166666666666667</v>
      </c>
      <c r="J192" s="3">
        <v>0</v>
      </c>
      <c r="K192" s="3">
        <v>0</v>
      </c>
      <c r="L192" s="3">
        <v>0.9592222222222222</v>
      </c>
      <c r="M192" s="3">
        <v>9.8102222222222224</v>
      </c>
      <c r="N192" s="3">
        <v>0</v>
      </c>
      <c r="O192" s="3">
        <f>SUM(Table2[[#This Row],[Qualified Social Work Staff Hours]:[Other Social Work Staff Hours]])/Table2[[#This Row],[MDS Census]]</f>
        <v>0.21508404384896468</v>
      </c>
      <c r="P192" s="3">
        <v>0</v>
      </c>
      <c r="Q192" s="3">
        <v>33.010222222222218</v>
      </c>
      <c r="R192" s="3">
        <f>SUM(Table2[[#This Row],[Qualified Activities Professional Hours]:[Other Activities Professional Hours]])/Table2[[#This Row],[MDS Census]]</f>
        <v>0.72373203410475018</v>
      </c>
      <c r="S192" s="3">
        <v>2.5125555555555552</v>
      </c>
      <c r="T192" s="3">
        <v>6.1035555555555563</v>
      </c>
      <c r="U192" s="3">
        <v>0</v>
      </c>
      <c r="V192" s="3">
        <f>SUM(Table2[[#This Row],[Occupational Therapist Hours]:[OT Aide Hours]])/Table2[[#This Row],[MDS Census]]</f>
        <v>0.18890377588306942</v>
      </c>
      <c r="W192" s="3">
        <v>3.1783333333333328</v>
      </c>
      <c r="X192" s="3">
        <v>8.8592222222222237</v>
      </c>
      <c r="Y192" s="3">
        <v>0</v>
      </c>
      <c r="Z192" s="3">
        <f>SUM(Table2[[#This Row],[Physical Therapist (PT) Hours]:[PT Aide Hours]])/Table2[[#This Row],[MDS Census]]</f>
        <v>0.26391717417783189</v>
      </c>
      <c r="AA192" s="3">
        <v>0</v>
      </c>
      <c r="AB192" s="3">
        <v>0</v>
      </c>
      <c r="AC192" s="3">
        <v>0</v>
      </c>
      <c r="AD192" s="3">
        <v>0</v>
      </c>
      <c r="AE192" s="3">
        <v>0</v>
      </c>
      <c r="AF192" s="3">
        <v>0</v>
      </c>
      <c r="AG192" s="3">
        <v>0</v>
      </c>
      <c r="AH192" s="1" t="s">
        <v>190</v>
      </c>
      <c r="AI192" s="17">
        <v>5</v>
      </c>
      <c r="AJ192" s="1"/>
    </row>
    <row r="193" spans="1:36" x14ac:dyDescent="0.2">
      <c r="A193" s="1" t="s">
        <v>352</v>
      </c>
      <c r="B193" s="1" t="s">
        <v>545</v>
      </c>
      <c r="C193" s="1" t="s">
        <v>864</v>
      </c>
      <c r="D193" s="1" t="s">
        <v>1015</v>
      </c>
      <c r="E193" s="3">
        <v>56.222222222222221</v>
      </c>
      <c r="F193" s="3">
        <v>4.302777777777778</v>
      </c>
      <c r="G193" s="3">
        <v>0</v>
      </c>
      <c r="H193" s="3">
        <v>0</v>
      </c>
      <c r="I193" s="3">
        <v>0</v>
      </c>
      <c r="J193" s="3">
        <v>0</v>
      </c>
      <c r="K193" s="3">
        <v>0</v>
      </c>
      <c r="L193" s="3">
        <v>0</v>
      </c>
      <c r="M193" s="3">
        <v>4.75</v>
      </c>
      <c r="N193" s="3">
        <v>2.5722222222222224</v>
      </c>
      <c r="O193" s="3">
        <f>SUM(Table2[[#This Row],[Qualified Social Work Staff Hours]:[Other Social Work Staff Hours]])/Table2[[#This Row],[MDS Census]]</f>
        <v>0.13023715415019765</v>
      </c>
      <c r="P193" s="3">
        <v>3.6916666666666669</v>
      </c>
      <c r="Q193" s="3">
        <v>14.761111111111111</v>
      </c>
      <c r="R193" s="3">
        <f>SUM(Table2[[#This Row],[Qualified Activities Professional Hours]:[Other Activities Professional Hours]])/Table2[[#This Row],[MDS Census]]</f>
        <v>0.32821146245059291</v>
      </c>
      <c r="S193" s="3">
        <v>0</v>
      </c>
      <c r="T193" s="3">
        <v>0</v>
      </c>
      <c r="U193" s="3">
        <v>0</v>
      </c>
      <c r="V193" s="3">
        <f>SUM(Table2[[#This Row],[Occupational Therapist Hours]:[OT Aide Hours]])/Table2[[#This Row],[MDS Census]]</f>
        <v>0</v>
      </c>
      <c r="W193" s="3">
        <v>0</v>
      </c>
      <c r="X193" s="3">
        <v>0</v>
      </c>
      <c r="Y193" s="3">
        <v>0</v>
      </c>
      <c r="Z193" s="3">
        <f>SUM(Table2[[#This Row],[Physical Therapist (PT) Hours]:[PT Aide Hours]])/Table2[[#This Row],[MDS Census]]</f>
        <v>0</v>
      </c>
      <c r="AA193" s="3">
        <v>0</v>
      </c>
      <c r="AB193" s="3">
        <v>0</v>
      </c>
      <c r="AC193" s="3">
        <v>0</v>
      </c>
      <c r="AD193" s="3">
        <v>64.477777777777774</v>
      </c>
      <c r="AE193" s="3">
        <v>0</v>
      </c>
      <c r="AF193" s="3">
        <v>0</v>
      </c>
      <c r="AG193" s="3">
        <v>0</v>
      </c>
      <c r="AH193" s="1" t="s">
        <v>191</v>
      </c>
      <c r="AI193" s="17">
        <v>5</v>
      </c>
      <c r="AJ193" s="1"/>
    </row>
    <row r="194" spans="1:36" x14ac:dyDescent="0.2">
      <c r="A194" s="1" t="s">
        <v>352</v>
      </c>
      <c r="B194" s="1" t="s">
        <v>546</v>
      </c>
      <c r="C194" s="1" t="s">
        <v>865</v>
      </c>
      <c r="D194" s="1" t="s">
        <v>973</v>
      </c>
      <c r="E194" s="3">
        <v>138.52222222222221</v>
      </c>
      <c r="F194" s="3">
        <v>5.2444444444444445</v>
      </c>
      <c r="G194" s="3">
        <v>0.36</v>
      </c>
      <c r="H194" s="3">
        <v>0.56477777777777771</v>
      </c>
      <c r="I194" s="3">
        <v>2.5555555555555554</v>
      </c>
      <c r="J194" s="3">
        <v>0</v>
      </c>
      <c r="K194" s="3">
        <v>0</v>
      </c>
      <c r="L194" s="3">
        <v>3.6688888888888895</v>
      </c>
      <c r="M194" s="3">
        <v>5.6</v>
      </c>
      <c r="N194" s="3">
        <v>21.211111111111112</v>
      </c>
      <c r="O194" s="3">
        <f>SUM(Table2[[#This Row],[Qualified Social Work Staff Hours]:[Other Social Work Staff Hours]])/Table2[[#This Row],[MDS Census]]</f>
        <v>0.1935509745728724</v>
      </c>
      <c r="P194" s="3">
        <v>21.302777777777777</v>
      </c>
      <c r="Q194" s="3">
        <v>55.633333333333333</v>
      </c>
      <c r="R194" s="3">
        <f>SUM(Table2[[#This Row],[Qualified Activities Professional Hours]:[Other Activities Professional Hours]])/Table2[[#This Row],[MDS Census]]</f>
        <v>0.55540627255955721</v>
      </c>
      <c r="S194" s="3">
        <v>12.789000000000003</v>
      </c>
      <c r="T194" s="3">
        <v>0</v>
      </c>
      <c r="U194" s="3">
        <v>0</v>
      </c>
      <c r="V194" s="3">
        <f>SUM(Table2[[#This Row],[Occupational Therapist Hours]:[OT Aide Hours]])/Table2[[#This Row],[MDS Census]]</f>
        <v>9.2324536777091556E-2</v>
      </c>
      <c r="W194" s="3">
        <v>9.2275555555555506</v>
      </c>
      <c r="X194" s="3">
        <v>3.4576666666666664</v>
      </c>
      <c r="Y194" s="3">
        <v>0</v>
      </c>
      <c r="Z194" s="3">
        <f>SUM(Table2[[#This Row],[Physical Therapist (PT) Hours]:[PT Aide Hours]])/Table2[[#This Row],[MDS Census]]</f>
        <v>9.1575358947621685E-2</v>
      </c>
      <c r="AA194" s="3">
        <v>0</v>
      </c>
      <c r="AB194" s="3">
        <v>0</v>
      </c>
      <c r="AC194" s="3">
        <v>0</v>
      </c>
      <c r="AD194" s="3">
        <v>0</v>
      </c>
      <c r="AE194" s="3">
        <v>0</v>
      </c>
      <c r="AF194" s="3">
        <v>0</v>
      </c>
      <c r="AG194" s="3">
        <v>0</v>
      </c>
      <c r="AH194" s="1" t="s">
        <v>192</v>
      </c>
      <c r="AI194" s="17">
        <v>5</v>
      </c>
      <c r="AJ194" s="1"/>
    </row>
    <row r="195" spans="1:36" x14ac:dyDescent="0.2">
      <c r="A195" s="1" t="s">
        <v>352</v>
      </c>
      <c r="B195" s="1" t="s">
        <v>547</v>
      </c>
      <c r="C195" s="1" t="s">
        <v>827</v>
      </c>
      <c r="D195" s="1" t="s">
        <v>1005</v>
      </c>
      <c r="E195" s="3">
        <v>36.4</v>
      </c>
      <c r="F195" s="3">
        <v>4.8</v>
      </c>
      <c r="G195" s="3">
        <v>3.3333333333333333E-2</v>
      </c>
      <c r="H195" s="3">
        <v>0.67500000000000004</v>
      </c>
      <c r="I195" s="3">
        <v>1.3138888888888889</v>
      </c>
      <c r="J195" s="3">
        <v>0</v>
      </c>
      <c r="K195" s="3">
        <v>0</v>
      </c>
      <c r="L195" s="3">
        <v>0.92400000000000027</v>
      </c>
      <c r="M195" s="3">
        <v>3.5555555555555554</v>
      </c>
      <c r="N195" s="3">
        <v>0</v>
      </c>
      <c r="O195" s="3">
        <f>SUM(Table2[[#This Row],[Qualified Social Work Staff Hours]:[Other Social Work Staff Hours]])/Table2[[#This Row],[MDS Census]]</f>
        <v>9.768009768009768E-2</v>
      </c>
      <c r="P195" s="3">
        <v>5.8916666666666666</v>
      </c>
      <c r="Q195" s="3">
        <v>10.738888888888889</v>
      </c>
      <c r="R195" s="3">
        <f>SUM(Table2[[#This Row],[Qualified Activities Professional Hours]:[Other Activities Professional Hours]])/Table2[[#This Row],[MDS Census]]</f>
        <v>0.45688339438339443</v>
      </c>
      <c r="S195" s="3">
        <v>2.557666666666667</v>
      </c>
      <c r="T195" s="3">
        <v>3.02</v>
      </c>
      <c r="U195" s="3">
        <v>0</v>
      </c>
      <c r="V195" s="3">
        <f>SUM(Table2[[#This Row],[Occupational Therapist Hours]:[OT Aide Hours]])/Table2[[#This Row],[MDS Census]]</f>
        <v>0.15323260073260075</v>
      </c>
      <c r="W195" s="3">
        <v>2.2588888888888885</v>
      </c>
      <c r="X195" s="3">
        <v>4.3653333333333348</v>
      </c>
      <c r="Y195" s="3">
        <v>0.17933333333333334</v>
      </c>
      <c r="Z195" s="3">
        <f>SUM(Table2[[#This Row],[Physical Therapist (PT) Hours]:[PT Aide Hours]])/Table2[[#This Row],[MDS Census]]</f>
        <v>0.18691086691086695</v>
      </c>
      <c r="AA195" s="3">
        <v>0</v>
      </c>
      <c r="AB195" s="3">
        <v>0</v>
      </c>
      <c r="AC195" s="3">
        <v>0</v>
      </c>
      <c r="AD195" s="3">
        <v>0</v>
      </c>
      <c r="AE195" s="3">
        <v>0</v>
      </c>
      <c r="AF195" s="3">
        <v>0</v>
      </c>
      <c r="AG195" s="3">
        <v>0</v>
      </c>
      <c r="AH195" s="1" t="s">
        <v>193</v>
      </c>
      <c r="AI195" s="17">
        <v>5</v>
      </c>
      <c r="AJ195" s="1"/>
    </row>
    <row r="196" spans="1:36" x14ac:dyDescent="0.2">
      <c r="A196" s="1" t="s">
        <v>352</v>
      </c>
      <c r="B196" s="1" t="s">
        <v>548</v>
      </c>
      <c r="C196" s="1" t="s">
        <v>866</v>
      </c>
      <c r="D196" s="1" t="s">
        <v>1019</v>
      </c>
      <c r="E196" s="3">
        <v>77.411111111111111</v>
      </c>
      <c r="F196" s="3">
        <v>5.5111111111111111</v>
      </c>
      <c r="G196" s="3">
        <v>0.14444444444444443</v>
      </c>
      <c r="H196" s="3">
        <v>0.3</v>
      </c>
      <c r="I196" s="3">
        <v>1.6361111111111111</v>
      </c>
      <c r="J196" s="3">
        <v>0</v>
      </c>
      <c r="K196" s="3">
        <v>0</v>
      </c>
      <c r="L196" s="3">
        <v>4.4241111111111122</v>
      </c>
      <c r="M196" s="3">
        <v>5.5972222222222223</v>
      </c>
      <c r="N196" s="3">
        <v>4.5805555555555557</v>
      </c>
      <c r="O196" s="3">
        <f>SUM(Table2[[#This Row],[Qualified Social Work Staff Hours]:[Other Social Work Staff Hours]])/Table2[[#This Row],[MDS Census]]</f>
        <v>0.13147696282474522</v>
      </c>
      <c r="P196" s="3">
        <v>3.3722222222222222</v>
      </c>
      <c r="Q196" s="3">
        <v>14.369444444444444</v>
      </c>
      <c r="R196" s="3">
        <f>SUM(Table2[[#This Row],[Qualified Activities Professional Hours]:[Other Activities Professional Hours]])/Table2[[#This Row],[MDS Census]]</f>
        <v>0.22918759867948901</v>
      </c>
      <c r="S196" s="3">
        <v>12.660444444444446</v>
      </c>
      <c r="T196" s="3">
        <v>10.258000000000004</v>
      </c>
      <c r="U196" s="3">
        <v>0</v>
      </c>
      <c r="V196" s="3">
        <f>SUM(Table2[[#This Row],[Occupational Therapist Hours]:[OT Aide Hours]])/Table2[[#This Row],[MDS Census]]</f>
        <v>0.29606143246734612</v>
      </c>
      <c r="W196" s="3">
        <v>10.080111111111112</v>
      </c>
      <c r="X196" s="3">
        <v>11.641444444444444</v>
      </c>
      <c r="Y196" s="3">
        <v>0</v>
      </c>
      <c r="Z196" s="3">
        <f>SUM(Table2[[#This Row],[Physical Therapist (PT) Hours]:[PT Aide Hours]])/Table2[[#This Row],[MDS Census]]</f>
        <v>0.28059997129323955</v>
      </c>
      <c r="AA196" s="3">
        <v>0</v>
      </c>
      <c r="AB196" s="3">
        <v>0</v>
      </c>
      <c r="AC196" s="3">
        <v>0</v>
      </c>
      <c r="AD196" s="3">
        <v>3.3333333333333333E-2</v>
      </c>
      <c r="AE196" s="3">
        <v>0</v>
      </c>
      <c r="AF196" s="3">
        <v>0</v>
      </c>
      <c r="AG196" s="3">
        <v>0</v>
      </c>
      <c r="AH196" s="1" t="s">
        <v>194</v>
      </c>
      <c r="AI196" s="17">
        <v>5</v>
      </c>
      <c r="AJ196" s="1"/>
    </row>
    <row r="197" spans="1:36" x14ac:dyDescent="0.2">
      <c r="A197" s="1" t="s">
        <v>352</v>
      </c>
      <c r="B197" s="1" t="s">
        <v>549</v>
      </c>
      <c r="C197" s="1" t="s">
        <v>858</v>
      </c>
      <c r="D197" s="1" t="s">
        <v>1008</v>
      </c>
      <c r="E197" s="3">
        <v>176.83333333333334</v>
      </c>
      <c r="F197" s="3">
        <v>10.352777777777778</v>
      </c>
      <c r="G197" s="3">
        <v>0</v>
      </c>
      <c r="H197" s="3">
        <v>0</v>
      </c>
      <c r="I197" s="3">
        <v>4.9888888888888889</v>
      </c>
      <c r="J197" s="3">
        <v>0</v>
      </c>
      <c r="K197" s="3">
        <v>0</v>
      </c>
      <c r="L197" s="3">
        <v>4.0424444444444445</v>
      </c>
      <c r="M197" s="3">
        <v>29.692222222222224</v>
      </c>
      <c r="N197" s="3">
        <v>4.927777777777778</v>
      </c>
      <c r="O197" s="3">
        <f>SUM(Table2[[#This Row],[Qualified Social Work Staff Hours]:[Other Social Work Staff Hours]])/Table2[[#This Row],[MDS Census]]</f>
        <v>0.19577756833176249</v>
      </c>
      <c r="P197" s="3">
        <v>22.452222222222229</v>
      </c>
      <c r="Q197" s="3">
        <v>123.53333333333336</v>
      </c>
      <c r="R197" s="3">
        <f>SUM(Table2[[#This Row],[Qualified Activities Professional Hours]:[Other Activities Professional Hours]])/Table2[[#This Row],[MDS Census]]</f>
        <v>0.82555450832547916</v>
      </c>
      <c r="S197" s="3">
        <v>5.4484444444444442</v>
      </c>
      <c r="T197" s="3">
        <v>8.3279999999999994</v>
      </c>
      <c r="U197" s="3">
        <v>0</v>
      </c>
      <c r="V197" s="3">
        <f>SUM(Table2[[#This Row],[Occupational Therapist Hours]:[OT Aide Hours]])/Table2[[#This Row],[MDS Census]]</f>
        <v>7.7906377631165563E-2</v>
      </c>
      <c r="W197" s="3">
        <v>5.7379999999999995</v>
      </c>
      <c r="X197" s="3">
        <v>11.969111111111115</v>
      </c>
      <c r="Y197" s="3">
        <v>0</v>
      </c>
      <c r="Z197" s="3">
        <f>SUM(Table2[[#This Row],[Physical Therapist (PT) Hours]:[PT Aide Hours]])/Table2[[#This Row],[MDS Census]]</f>
        <v>0.10013446434181592</v>
      </c>
      <c r="AA197" s="3">
        <v>0</v>
      </c>
      <c r="AB197" s="3">
        <v>0</v>
      </c>
      <c r="AC197" s="3">
        <v>0</v>
      </c>
      <c r="AD197" s="3">
        <v>179.67999999999992</v>
      </c>
      <c r="AE197" s="3">
        <v>0</v>
      </c>
      <c r="AF197" s="3">
        <v>0</v>
      </c>
      <c r="AG197" s="3">
        <v>0</v>
      </c>
      <c r="AH197" s="1" t="s">
        <v>195</v>
      </c>
      <c r="AI197" s="17">
        <v>5</v>
      </c>
      <c r="AJ197" s="1"/>
    </row>
    <row r="198" spans="1:36" x14ac:dyDescent="0.2">
      <c r="A198" s="1" t="s">
        <v>352</v>
      </c>
      <c r="B198" s="1" t="s">
        <v>550</v>
      </c>
      <c r="C198" s="1" t="s">
        <v>867</v>
      </c>
      <c r="D198" s="1" t="s">
        <v>1010</v>
      </c>
      <c r="E198" s="3">
        <v>19.5</v>
      </c>
      <c r="F198" s="3">
        <v>5.0666666666666664</v>
      </c>
      <c r="G198" s="3">
        <v>8.8888888888888892E-2</v>
      </c>
      <c r="H198" s="3">
        <v>0.22777777777777777</v>
      </c>
      <c r="I198" s="3">
        <v>2.1444444444444444</v>
      </c>
      <c r="J198" s="3">
        <v>0</v>
      </c>
      <c r="K198" s="3">
        <v>0</v>
      </c>
      <c r="L198" s="3">
        <v>3.0000000000000002E-2</v>
      </c>
      <c r="M198" s="3">
        <v>2.6222222222222222</v>
      </c>
      <c r="N198" s="3">
        <v>0</v>
      </c>
      <c r="O198" s="3">
        <f>SUM(Table2[[#This Row],[Qualified Social Work Staff Hours]:[Other Social Work Staff Hours]])/Table2[[#This Row],[MDS Census]]</f>
        <v>0.13447293447293449</v>
      </c>
      <c r="P198" s="3">
        <v>4.0083333333333337</v>
      </c>
      <c r="Q198" s="3">
        <v>4.1388888888888893</v>
      </c>
      <c r="R198" s="3">
        <f>SUM(Table2[[#This Row],[Qualified Activities Professional Hours]:[Other Activities Professional Hours]])/Table2[[#This Row],[MDS Census]]</f>
        <v>0.41780626780626778</v>
      </c>
      <c r="S198" s="3">
        <v>0.31333333333333335</v>
      </c>
      <c r="T198" s="3">
        <v>0</v>
      </c>
      <c r="U198" s="3">
        <v>0</v>
      </c>
      <c r="V198" s="3">
        <f>SUM(Table2[[#This Row],[Occupational Therapist Hours]:[OT Aide Hours]])/Table2[[#This Row],[MDS Census]]</f>
        <v>1.6068376068376071E-2</v>
      </c>
      <c r="W198" s="3">
        <v>0.4777777777777778</v>
      </c>
      <c r="X198" s="3">
        <v>0.14222222222222222</v>
      </c>
      <c r="Y198" s="3">
        <v>0</v>
      </c>
      <c r="Z198" s="3">
        <f>SUM(Table2[[#This Row],[Physical Therapist (PT) Hours]:[PT Aide Hours]])/Table2[[#This Row],[MDS Census]]</f>
        <v>3.1794871794871796E-2</v>
      </c>
      <c r="AA198" s="3">
        <v>0</v>
      </c>
      <c r="AB198" s="3">
        <v>0</v>
      </c>
      <c r="AC198" s="3">
        <v>0</v>
      </c>
      <c r="AD198" s="3">
        <v>0</v>
      </c>
      <c r="AE198" s="3">
        <v>0</v>
      </c>
      <c r="AF198" s="3">
        <v>0</v>
      </c>
      <c r="AG198" s="3">
        <v>0</v>
      </c>
      <c r="AH198" s="1" t="s">
        <v>196</v>
      </c>
      <c r="AI198" s="17">
        <v>5</v>
      </c>
      <c r="AJ198" s="1"/>
    </row>
    <row r="199" spans="1:36" x14ac:dyDescent="0.2">
      <c r="A199" s="1" t="s">
        <v>352</v>
      </c>
      <c r="B199" s="1" t="s">
        <v>551</v>
      </c>
      <c r="C199" s="1" t="s">
        <v>868</v>
      </c>
      <c r="D199" s="1" t="s">
        <v>949</v>
      </c>
      <c r="E199" s="3">
        <v>22.922222222222221</v>
      </c>
      <c r="F199" s="3">
        <v>16.711111111111112</v>
      </c>
      <c r="G199" s="3">
        <v>0</v>
      </c>
      <c r="H199" s="3">
        <v>0.12222222222222222</v>
      </c>
      <c r="I199" s="3">
        <v>5.4222222222222225</v>
      </c>
      <c r="J199" s="3">
        <v>0</v>
      </c>
      <c r="K199" s="3">
        <v>0</v>
      </c>
      <c r="L199" s="3">
        <v>0.307</v>
      </c>
      <c r="M199" s="3">
        <v>0</v>
      </c>
      <c r="N199" s="3">
        <v>4.9083333333333332</v>
      </c>
      <c r="O199" s="3">
        <f>SUM(Table2[[#This Row],[Qualified Social Work Staff Hours]:[Other Social Work Staff Hours]])/Table2[[#This Row],[MDS Census]]</f>
        <v>0.21412990790111489</v>
      </c>
      <c r="P199" s="3">
        <v>4.8194444444444446</v>
      </c>
      <c r="Q199" s="3">
        <v>4.0361111111111114</v>
      </c>
      <c r="R199" s="3">
        <f>SUM(Table2[[#This Row],[Qualified Activities Professional Hours]:[Other Activities Professional Hours]])/Table2[[#This Row],[MDS Census]]</f>
        <v>0.38633058652447894</v>
      </c>
      <c r="S199" s="3">
        <v>2.6083333333333325</v>
      </c>
      <c r="T199" s="3">
        <v>4.8936666666666664</v>
      </c>
      <c r="U199" s="3">
        <v>0</v>
      </c>
      <c r="V199" s="3">
        <f>SUM(Table2[[#This Row],[Occupational Therapist Hours]:[OT Aide Hours]])/Table2[[#This Row],[MDS Census]]</f>
        <v>0.32728065923412503</v>
      </c>
      <c r="W199" s="3">
        <v>1.8936666666666664</v>
      </c>
      <c r="X199" s="3">
        <v>4.4494444444444436</v>
      </c>
      <c r="Y199" s="3">
        <v>0</v>
      </c>
      <c r="Z199" s="3">
        <f>SUM(Table2[[#This Row],[Physical Therapist (PT) Hours]:[PT Aide Hours]])/Table2[[#This Row],[MDS Census]]</f>
        <v>0.27672321861366939</v>
      </c>
      <c r="AA199" s="3">
        <v>0</v>
      </c>
      <c r="AB199" s="3">
        <v>0</v>
      </c>
      <c r="AC199" s="3">
        <v>0</v>
      </c>
      <c r="AD199" s="3">
        <v>0</v>
      </c>
      <c r="AE199" s="3">
        <v>0</v>
      </c>
      <c r="AF199" s="3">
        <v>0</v>
      </c>
      <c r="AG199" s="3">
        <v>0</v>
      </c>
      <c r="AH199" s="1" t="s">
        <v>197</v>
      </c>
      <c r="AI199" s="17">
        <v>5</v>
      </c>
      <c r="AJ199" s="1"/>
    </row>
    <row r="200" spans="1:36" x14ac:dyDescent="0.2">
      <c r="A200" s="1" t="s">
        <v>352</v>
      </c>
      <c r="B200" s="1" t="s">
        <v>552</v>
      </c>
      <c r="C200" s="1" t="s">
        <v>869</v>
      </c>
      <c r="D200" s="1" t="s">
        <v>959</v>
      </c>
      <c r="E200" s="3">
        <v>29.1</v>
      </c>
      <c r="F200" s="3">
        <v>4.3555555555555552</v>
      </c>
      <c r="G200" s="3">
        <v>2.7777777777777776E-2</v>
      </c>
      <c r="H200" s="3">
        <v>0.17777777777777778</v>
      </c>
      <c r="I200" s="3">
        <v>0.2</v>
      </c>
      <c r="J200" s="3">
        <v>0</v>
      </c>
      <c r="K200" s="3">
        <v>0</v>
      </c>
      <c r="L200" s="3">
        <v>0.12888888888888889</v>
      </c>
      <c r="M200" s="3">
        <v>0</v>
      </c>
      <c r="N200" s="3">
        <v>5.1555555555555559</v>
      </c>
      <c r="O200" s="3">
        <f>SUM(Table2[[#This Row],[Qualified Social Work Staff Hours]:[Other Social Work Staff Hours]])/Table2[[#This Row],[MDS Census]]</f>
        <v>0.1771668575792287</v>
      </c>
      <c r="P200" s="3">
        <v>5.3138888888888891</v>
      </c>
      <c r="Q200" s="3">
        <v>27.130555555555556</v>
      </c>
      <c r="R200" s="3">
        <f>SUM(Table2[[#This Row],[Qualified Activities Professional Hours]:[Other Activities Professional Hours]])/Table2[[#This Row],[MDS Census]]</f>
        <v>1.1149293623520427</v>
      </c>
      <c r="S200" s="3">
        <v>0.51333333333333342</v>
      </c>
      <c r="T200" s="3">
        <v>4.2797777777777775</v>
      </c>
      <c r="U200" s="3">
        <v>0</v>
      </c>
      <c r="V200" s="3">
        <f>SUM(Table2[[#This Row],[Occupational Therapist Hours]:[OT Aide Hours]])/Table2[[#This Row],[MDS Census]]</f>
        <v>0.16471172203130965</v>
      </c>
      <c r="W200" s="3">
        <v>1.8494444444444449</v>
      </c>
      <c r="X200" s="3">
        <v>2.5898888888888889</v>
      </c>
      <c r="Y200" s="3">
        <v>0.17222222222222222</v>
      </c>
      <c r="Z200" s="3">
        <f>SUM(Table2[[#This Row],[Physical Therapist (PT) Hours]:[PT Aide Hours]])/Table2[[#This Row],[MDS Census]]</f>
        <v>0.15847269950362736</v>
      </c>
      <c r="AA200" s="3">
        <v>0</v>
      </c>
      <c r="AB200" s="3">
        <v>0</v>
      </c>
      <c r="AC200" s="3">
        <v>0</v>
      </c>
      <c r="AD200" s="3">
        <v>0</v>
      </c>
      <c r="AE200" s="3">
        <v>0</v>
      </c>
      <c r="AF200" s="3">
        <v>0</v>
      </c>
      <c r="AG200" s="3">
        <v>0</v>
      </c>
      <c r="AH200" s="1" t="s">
        <v>198</v>
      </c>
      <c r="AI200" s="17">
        <v>5</v>
      </c>
      <c r="AJ200" s="1"/>
    </row>
    <row r="201" spans="1:36" x14ac:dyDescent="0.2">
      <c r="A201" s="1" t="s">
        <v>352</v>
      </c>
      <c r="B201" s="1" t="s">
        <v>553</v>
      </c>
      <c r="C201" s="1" t="s">
        <v>750</v>
      </c>
      <c r="D201" s="1" t="s">
        <v>1020</v>
      </c>
      <c r="E201" s="3">
        <v>104.1</v>
      </c>
      <c r="F201" s="3">
        <v>5.333333333333333</v>
      </c>
      <c r="G201" s="3">
        <v>0.22533333333333336</v>
      </c>
      <c r="H201" s="3">
        <v>0.62499999999999989</v>
      </c>
      <c r="I201" s="3">
        <v>3.5555555555555554</v>
      </c>
      <c r="J201" s="3">
        <v>0</v>
      </c>
      <c r="K201" s="3">
        <v>0</v>
      </c>
      <c r="L201" s="3">
        <v>4.2697777777777786</v>
      </c>
      <c r="M201" s="3">
        <v>0</v>
      </c>
      <c r="N201" s="3">
        <v>13.422222222222222</v>
      </c>
      <c r="O201" s="3">
        <f>SUM(Table2[[#This Row],[Qualified Social Work Staff Hours]:[Other Social Work Staff Hours]])/Table2[[#This Row],[MDS Census]]</f>
        <v>0.12893585227879176</v>
      </c>
      <c r="P201" s="3">
        <v>5.0666666666666664</v>
      </c>
      <c r="Q201" s="3">
        <v>25.655555555555555</v>
      </c>
      <c r="R201" s="3">
        <f>SUM(Table2[[#This Row],[Qualified Activities Professional Hours]:[Other Activities Professional Hours]])/Table2[[#This Row],[MDS Census]]</f>
        <v>0.29512221154872453</v>
      </c>
      <c r="S201" s="3">
        <v>16.649333333333338</v>
      </c>
      <c r="T201" s="3">
        <v>1.2161111111111114</v>
      </c>
      <c r="U201" s="3">
        <v>0</v>
      </c>
      <c r="V201" s="3">
        <f>SUM(Table2[[#This Row],[Occupational Therapist Hours]:[OT Aide Hours]])/Table2[[#This Row],[MDS Census]]</f>
        <v>0.17161810225210808</v>
      </c>
      <c r="W201" s="3">
        <v>18.218888888888891</v>
      </c>
      <c r="X201" s="3">
        <v>8.8197777777777748</v>
      </c>
      <c r="Y201" s="3">
        <v>0</v>
      </c>
      <c r="Z201" s="3">
        <f>SUM(Table2[[#This Row],[Physical Therapist (PT) Hours]:[PT Aide Hours]])/Table2[[#This Row],[MDS Census]]</f>
        <v>0.2597374319564521</v>
      </c>
      <c r="AA201" s="3">
        <v>0</v>
      </c>
      <c r="AB201" s="3">
        <v>0</v>
      </c>
      <c r="AC201" s="3">
        <v>0</v>
      </c>
      <c r="AD201" s="3">
        <v>0</v>
      </c>
      <c r="AE201" s="3">
        <v>0</v>
      </c>
      <c r="AF201" s="3">
        <v>0</v>
      </c>
      <c r="AG201" s="3">
        <v>0</v>
      </c>
      <c r="AH201" s="1" t="s">
        <v>199</v>
      </c>
      <c r="AI201" s="17">
        <v>5</v>
      </c>
      <c r="AJ201" s="1"/>
    </row>
    <row r="202" spans="1:36" x14ac:dyDescent="0.2">
      <c r="A202" s="1" t="s">
        <v>352</v>
      </c>
      <c r="B202" s="1" t="s">
        <v>554</v>
      </c>
      <c r="C202" s="1" t="s">
        <v>870</v>
      </c>
      <c r="D202" s="1" t="s">
        <v>990</v>
      </c>
      <c r="E202" s="3">
        <v>41.4</v>
      </c>
      <c r="F202" s="3">
        <v>4.3555555555555552</v>
      </c>
      <c r="G202" s="3">
        <v>0.1</v>
      </c>
      <c r="H202" s="3">
        <v>0.58766666666666667</v>
      </c>
      <c r="I202" s="3">
        <v>1.5016666666666683</v>
      </c>
      <c r="J202" s="3">
        <v>0</v>
      </c>
      <c r="K202" s="3">
        <v>0</v>
      </c>
      <c r="L202" s="3">
        <v>0.24444444444444444</v>
      </c>
      <c r="M202" s="3">
        <v>5.3618888888888891</v>
      </c>
      <c r="N202" s="3">
        <v>0</v>
      </c>
      <c r="O202" s="3">
        <f>SUM(Table2[[#This Row],[Qualified Social Work Staff Hours]:[Other Social Work Staff Hours]])/Table2[[#This Row],[MDS Census]]</f>
        <v>0.12951422436929685</v>
      </c>
      <c r="P202" s="3">
        <v>0.54377777777777769</v>
      </c>
      <c r="Q202" s="3">
        <v>6.6363333333333347</v>
      </c>
      <c r="R202" s="3">
        <f>SUM(Table2[[#This Row],[Qualified Activities Professional Hours]:[Other Activities Professional Hours]])/Table2[[#This Row],[MDS Census]]</f>
        <v>0.17343263553408486</v>
      </c>
      <c r="S202" s="3">
        <v>0.55277777777777781</v>
      </c>
      <c r="T202" s="3">
        <v>0.24022222222222223</v>
      </c>
      <c r="U202" s="3">
        <v>0</v>
      </c>
      <c r="V202" s="3">
        <f>SUM(Table2[[#This Row],[Occupational Therapist Hours]:[OT Aide Hours]])/Table2[[#This Row],[MDS Census]]</f>
        <v>1.9154589371980679E-2</v>
      </c>
      <c r="W202" s="3">
        <v>0.84444444444444444</v>
      </c>
      <c r="X202" s="3">
        <v>0.62777777777777777</v>
      </c>
      <c r="Y202" s="3">
        <v>0</v>
      </c>
      <c r="Z202" s="3">
        <f>SUM(Table2[[#This Row],[Physical Therapist (PT) Hours]:[PT Aide Hours]])/Table2[[#This Row],[MDS Census]]</f>
        <v>3.5560923242082668E-2</v>
      </c>
      <c r="AA202" s="3">
        <v>0</v>
      </c>
      <c r="AB202" s="3">
        <v>5.0281111111111114</v>
      </c>
      <c r="AC202" s="3">
        <v>0</v>
      </c>
      <c r="AD202" s="3">
        <v>0</v>
      </c>
      <c r="AE202" s="3">
        <v>0</v>
      </c>
      <c r="AF202" s="3">
        <v>0</v>
      </c>
      <c r="AG202" s="3">
        <v>0</v>
      </c>
      <c r="AH202" s="1" t="s">
        <v>200</v>
      </c>
      <c r="AI202" s="17">
        <v>5</v>
      </c>
      <c r="AJ202" s="1"/>
    </row>
    <row r="203" spans="1:36" x14ac:dyDescent="0.2">
      <c r="A203" s="1" t="s">
        <v>352</v>
      </c>
      <c r="B203" s="1" t="s">
        <v>555</v>
      </c>
      <c r="C203" s="1" t="s">
        <v>739</v>
      </c>
      <c r="D203" s="1" t="s">
        <v>956</v>
      </c>
      <c r="E203" s="3">
        <v>70.13333333333334</v>
      </c>
      <c r="F203" s="3">
        <v>5.0666666666666664</v>
      </c>
      <c r="G203" s="3">
        <v>0.53333333333333333</v>
      </c>
      <c r="H203" s="3">
        <v>0.41666666666666669</v>
      </c>
      <c r="I203" s="3">
        <v>1.6</v>
      </c>
      <c r="J203" s="3">
        <v>0</v>
      </c>
      <c r="K203" s="3">
        <v>0</v>
      </c>
      <c r="L203" s="3">
        <v>3.6744444444444437</v>
      </c>
      <c r="M203" s="3">
        <v>10.355555555555556</v>
      </c>
      <c r="N203" s="3">
        <v>0</v>
      </c>
      <c r="O203" s="3">
        <f>SUM(Table2[[#This Row],[Qualified Social Work Staff Hours]:[Other Social Work Staff Hours]])/Table2[[#This Row],[MDS Census]]</f>
        <v>0.1476552598225602</v>
      </c>
      <c r="P203" s="3">
        <v>5.4222222222222225</v>
      </c>
      <c r="Q203" s="3">
        <v>10.677777777777777</v>
      </c>
      <c r="R203" s="3">
        <f>SUM(Table2[[#This Row],[Qualified Activities Professional Hours]:[Other Activities Professional Hours]])/Table2[[#This Row],[MDS Census]]</f>
        <v>0.22956273764258556</v>
      </c>
      <c r="S203" s="3">
        <v>0</v>
      </c>
      <c r="T203" s="3">
        <v>0</v>
      </c>
      <c r="U203" s="3">
        <v>0</v>
      </c>
      <c r="V203" s="3">
        <f>SUM(Table2[[#This Row],[Occupational Therapist Hours]:[OT Aide Hours]])/Table2[[#This Row],[MDS Census]]</f>
        <v>0</v>
      </c>
      <c r="W203" s="3">
        <v>8.5746666666666638</v>
      </c>
      <c r="X203" s="3">
        <v>0</v>
      </c>
      <c r="Y203" s="3">
        <v>0</v>
      </c>
      <c r="Z203" s="3">
        <f>SUM(Table2[[#This Row],[Physical Therapist (PT) Hours]:[PT Aide Hours]])/Table2[[#This Row],[MDS Census]]</f>
        <v>0.12226235741444862</v>
      </c>
      <c r="AA203" s="3">
        <v>0</v>
      </c>
      <c r="AB203" s="3">
        <v>0</v>
      </c>
      <c r="AC203" s="3">
        <v>0</v>
      </c>
      <c r="AD203" s="3">
        <v>0</v>
      </c>
      <c r="AE203" s="3">
        <v>0</v>
      </c>
      <c r="AF203" s="3">
        <v>0</v>
      </c>
      <c r="AG203" s="3">
        <v>0</v>
      </c>
      <c r="AH203" s="1" t="s">
        <v>201</v>
      </c>
      <c r="AI203" s="17">
        <v>5</v>
      </c>
      <c r="AJ203" s="1"/>
    </row>
    <row r="204" spans="1:36" x14ac:dyDescent="0.2">
      <c r="A204" s="1" t="s">
        <v>352</v>
      </c>
      <c r="B204" s="1" t="s">
        <v>556</v>
      </c>
      <c r="C204" s="1" t="s">
        <v>739</v>
      </c>
      <c r="D204" s="1" t="s">
        <v>956</v>
      </c>
      <c r="E204" s="3">
        <v>53.744444444444447</v>
      </c>
      <c r="F204" s="3">
        <v>5.3111111111111109</v>
      </c>
      <c r="G204" s="3">
        <v>0</v>
      </c>
      <c r="H204" s="3">
        <v>0</v>
      </c>
      <c r="I204" s="3">
        <v>0</v>
      </c>
      <c r="J204" s="3">
        <v>0</v>
      </c>
      <c r="K204" s="3">
        <v>0</v>
      </c>
      <c r="L204" s="3">
        <v>2.6416666666666666</v>
      </c>
      <c r="M204" s="3">
        <v>0</v>
      </c>
      <c r="N204" s="3">
        <v>5.4833333333333334</v>
      </c>
      <c r="O204" s="3">
        <f>SUM(Table2[[#This Row],[Qualified Social Work Staff Hours]:[Other Social Work Staff Hours]])/Table2[[#This Row],[MDS Census]]</f>
        <v>0.10202604920405209</v>
      </c>
      <c r="P204" s="3">
        <v>4.2222222222222223</v>
      </c>
      <c r="Q204" s="3">
        <v>4.9888888888888889</v>
      </c>
      <c r="R204" s="3">
        <f>SUM(Table2[[#This Row],[Qualified Activities Professional Hours]:[Other Activities Professional Hours]])/Table2[[#This Row],[MDS Census]]</f>
        <v>0.1713872234856316</v>
      </c>
      <c r="S204" s="3">
        <v>9.5722222222222229</v>
      </c>
      <c r="T204" s="3">
        <v>7.0027777777777782</v>
      </c>
      <c r="U204" s="3">
        <v>0</v>
      </c>
      <c r="V204" s="3">
        <f>SUM(Table2[[#This Row],[Occupational Therapist Hours]:[OT Aide Hours]])/Table2[[#This Row],[MDS Census]]</f>
        <v>0.30840396940252224</v>
      </c>
      <c r="W204" s="3">
        <v>7.5805555555555557</v>
      </c>
      <c r="X204" s="3">
        <v>4.6638888888888888</v>
      </c>
      <c r="Y204" s="3">
        <v>0</v>
      </c>
      <c r="Z204" s="3">
        <f>SUM(Table2[[#This Row],[Physical Therapist (PT) Hours]:[PT Aide Hours]])/Table2[[#This Row],[MDS Census]]</f>
        <v>0.22782716559851143</v>
      </c>
      <c r="AA204" s="3">
        <v>0</v>
      </c>
      <c r="AB204" s="3">
        <v>0</v>
      </c>
      <c r="AC204" s="3">
        <v>0</v>
      </c>
      <c r="AD204" s="3">
        <v>0</v>
      </c>
      <c r="AE204" s="3">
        <v>0</v>
      </c>
      <c r="AF204" s="3">
        <v>0</v>
      </c>
      <c r="AG204" s="3">
        <v>0</v>
      </c>
      <c r="AH204" s="1" t="s">
        <v>202</v>
      </c>
      <c r="AI204" s="17">
        <v>5</v>
      </c>
      <c r="AJ204" s="1"/>
    </row>
    <row r="205" spans="1:36" x14ac:dyDescent="0.2">
      <c r="A205" s="1" t="s">
        <v>352</v>
      </c>
      <c r="B205" s="1" t="s">
        <v>557</v>
      </c>
      <c r="C205" s="1" t="s">
        <v>871</v>
      </c>
      <c r="D205" s="1" t="s">
        <v>1011</v>
      </c>
      <c r="E205" s="3">
        <v>25.288888888888888</v>
      </c>
      <c r="F205" s="3">
        <v>5.333333333333333</v>
      </c>
      <c r="G205" s="3">
        <v>2.2222222222222223E-2</v>
      </c>
      <c r="H205" s="3">
        <v>0.23055555555555557</v>
      </c>
      <c r="I205" s="3">
        <v>0.11666666666666667</v>
      </c>
      <c r="J205" s="3">
        <v>0</v>
      </c>
      <c r="K205" s="3">
        <v>0</v>
      </c>
      <c r="L205" s="3">
        <v>0.41299999999999992</v>
      </c>
      <c r="M205" s="3">
        <v>0</v>
      </c>
      <c r="N205" s="3">
        <v>0</v>
      </c>
      <c r="O205" s="3">
        <f>SUM(Table2[[#This Row],[Qualified Social Work Staff Hours]:[Other Social Work Staff Hours]])/Table2[[#This Row],[MDS Census]]</f>
        <v>0</v>
      </c>
      <c r="P205" s="3">
        <v>5.1444444444444448</v>
      </c>
      <c r="Q205" s="3">
        <v>6.5472222222222225</v>
      </c>
      <c r="R205" s="3">
        <f>SUM(Table2[[#This Row],[Qualified Activities Professional Hours]:[Other Activities Professional Hours]])/Table2[[#This Row],[MDS Census]]</f>
        <v>0.46232425307557118</v>
      </c>
      <c r="S205" s="3">
        <v>0.77033333333333331</v>
      </c>
      <c r="T205" s="3">
        <v>1.6</v>
      </c>
      <c r="U205" s="3">
        <v>0</v>
      </c>
      <c r="V205" s="3">
        <f>SUM(Table2[[#This Row],[Occupational Therapist Hours]:[OT Aide Hours]])/Table2[[#This Row],[MDS Census]]</f>
        <v>9.3730228471001764E-2</v>
      </c>
      <c r="W205" s="3">
        <v>0.49188888888888893</v>
      </c>
      <c r="X205" s="3">
        <v>1.8174444444444446</v>
      </c>
      <c r="Y205" s="3">
        <v>0</v>
      </c>
      <c r="Z205" s="3">
        <f>SUM(Table2[[#This Row],[Physical Therapist (PT) Hours]:[PT Aide Hours]])/Table2[[#This Row],[MDS Census]]</f>
        <v>9.1318101933216184E-2</v>
      </c>
      <c r="AA205" s="3">
        <v>0</v>
      </c>
      <c r="AB205" s="3">
        <v>0</v>
      </c>
      <c r="AC205" s="3">
        <v>0</v>
      </c>
      <c r="AD205" s="3">
        <v>0</v>
      </c>
      <c r="AE205" s="3">
        <v>0</v>
      </c>
      <c r="AF205" s="3">
        <v>0</v>
      </c>
      <c r="AG205" s="3">
        <v>0</v>
      </c>
      <c r="AH205" s="1" t="s">
        <v>203</v>
      </c>
      <c r="AI205" s="17">
        <v>5</v>
      </c>
      <c r="AJ205" s="1"/>
    </row>
    <row r="206" spans="1:36" x14ac:dyDescent="0.2">
      <c r="A206" s="1" t="s">
        <v>352</v>
      </c>
      <c r="B206" s="1" t="s">
        <v>558</v>
      </c>
      <c r="C206" s="1" t="s">
        <v>722</v>
      </c>
      <c r="D206" s="1" t="s">
        <v>993</v>
      </c>
      <c r="E206" s="3">
        <v>51.333333333333336</v>
      </c>
      <c r="F206" s="3">
        <v>5.6</v>
      </c>
      <c r="G206" s="3">
        <v>3.3333333333333333E-2</v>
      </c>
      <c r="H206" s="3">
        <v>0.28944444444444439</v>
      </c>
      <c r="I206" s="3">
        <v>0.96666666666666667</v>
      </c>
      <c r="J206" s="3">
        <v>0</v>
      </c>
      <c r="K206" s="3">
        <v>0</v>
      </c>
      <c r="L206" s="3">
        <v>0</v>
      </c>
      <c r="M206" s="3">
        <v>5.5388888888888888</v>
      </c>
      <c r="N206" s="3">
        <v>0</v>
      </c>
      <c r="O206" s="3">
        <f>SUM(Table2[[#This Row],[Qualified Social Work Staff Hours]:[Other Social Work Staff Hours]])/Table2[[#This Row],[MDS Census]]</f>
        <v>0.1079004329004329</v>
      </c>
      <c r="P206" s="3">
        <v>4.8888888888888893</v>
      </c>
      <c r="Q206" s="3">
        <v>7.9527777777777775</v>
      </c>
      <c r="R206" s="3">
        <f>SUM(Table2[[#This Row],[Qualified Activities Professional Hours]:[Other Activities Professional Hours]])/Table2[[#This Row],[MDS Census]]</f>
        <v>0.25016233766233764</v>
      </c>
      <c r="S206" s="3">
        <v>10.636111111111111</v>
      </c>
      <c r="T206" s="3">
        <v>4.6985555555555543</v>
      </c>
      <c r="U206" s="3">
        <v>0</v>
      </c>
      <c r="V206" s="3">
        <f>SUM(Table2[[#This Row],[Occupational Therapist Hours]:[OT Aide Hours]])/Table2[[#This Row],[MDS Census]]</f>
        <v>0.29872727272727267</v>
      </c>
      <c r="W206" s="3">
        <v>4.6400000000000006</v>
      </c>
      <c r="X206" s="3">
        <v>4.7658888888888855</v>
      </c>
      <c r="Y206" s="3">
        <v>0</v>
      </c>
      <c r="Z206" s="3">
        <f>SUM(Table2[[#This Row],[Physical Therapist (PT) Hours]:[PT Aide Hours]])/Table2[[#This Row],[MDS Census]]</f>
        <v>0.18323160173160166</v>
      </c>
      <c r="AA206" s="3">
        <v>0</v>
      </c>
      <c r="AB206" s="3">
        <v>0</v>
      </c>
      <c r="AC206" s="3">
        <v>0</v>
      </c>
      <c r="AD206" s="3">
        <v>0</v>
      </c>
      <c r="AE206" s="3">
        <v>0</v>
      </c>
      <c r="AF206" s="3">
        <v>0</v>
      </c>
      <c r="AG206" s="3">
        <v>0</v>
      </c>
      <c r="AH206" s="1" t="s">
        <v>204</v>
      </c>
      <c r="AI206" s="17">
        <v>5</v>
      </c>
      <c r="AJ206" s="1"/>
    </row>
    <row r="207" spans="1:36" x14ac:dyDescent="0.2">
      <c r="A207" s="1" t="s">
        <v>352</v>
      </c>
      <c r="B207" s="1" t="s">
        <v>559</v>
      </c>
      <c r="C207" s="1" t="s">
        <v>744</v>
      </c>
      <c r="D207" s="1" t="s">
        <v>975</v>
      </c>
      <c r="E207" s="3">
        <v>146.52222222222221</v>
      </c>
      <c r="F207" s="3">
        <v>35.952777777777776</v>
      </c>
      <c r="G207" s="3">
        <v>0.23333333333333334</v>
      </c>
      <c r="H207" s="3">
        <v>0.68011111111111122</v>
      </c>
      <c r="I207" s="3">
        <v>0</v>
      </c>
      <c r="J207" s="3">
        <v>0</v>
      </c>
      <c r="K207" s="3">
        <v>0</v>
      </c>
      <c r="L207" s="3">
        <v>4.6738888888888885</v>
      </c>
      <c r="M207" s="3">
        <v>21.111111111111111</v>
      </c>
      <c r="N207" s="3">
        <v>0</v>
      </c>
      <c r="O207" s="3">
        <f>SUM(Table2[[#This Row],[Qualified Social Work Staff Hours]:[Other Social Work Staff Hours]])/Table2[[#This Row],[MDS Census]]</f>
        <v>0.1440812921816941</v>
      </c>
      <c r="P207" s="3">
        <v>29.5</v>
      </c>
      <c r="Q207" s="3">
        <v>0.35833333333333334</v>
      </c>
      <c r="R207" s="3">
        <f>SUM(Table2[[#This Row],[Qualified Activities Professional Hours]:[Other Activities Professional Hours]])/Table2[[#This Row],[MDS Census]]</f>
        <v>0.2037802381132934</v>
      </c>
      <c r="S207" s="3">
        <v>10.261444444444447</v>
      </c>
      <c r="T207" s="3">
        <v>4.173</v>
      </c>
      <c r="U207" s="3">
        <v>0</v>
      </c>
      <c r="V207" s="3">
        <f>SUM(Table2[[#This Row],[Occupational Therapist Hours]:[OT Aide Hours]])/Table2[[#This Row],[MDS Census]]</f>
        <v>9.8513687722757287E-2</v>
      </c>
      <c r="W207" s="3">
        <v>4.8144444444444447</v>
      </c>
      <c r="X207" s="3">
        <v>8.2378888888888877</v>
      </c>
      <c r="Y207" s="3">
        <v>0</v>
      </c>
      <c r="Z207" s="3">
        <f>SUM(Table2[[#This Row],[Physical Therapist (PT) Hours]:[PT Aide Hours]])/Table2[[#This Row],[MDS Census]]</f>
        <v>8.9080913020398889E-2</v>
      </c>
      <c r="AA207" s="3">
        <v>0</v>
      </c>
      <c r="AB207" s="3">
        <v>0</v>
      </c>
      <c r="AC207" s="3">
        <v>0</v>
      </c>
      <c r="AD207" s="3">
        <v>0</v>
      </c>
      <c r="AE207" s="3">
        <v>0</v>
      </c>
      <c r="AF207" s="3">
        <v>0</v>
      </c>
      <c r="AG207" s="3">
        <v>0</v>
      </c>
      <c r="AH207" s="1" t="s">
        <v>205</v>
      </c>
      <c r="AI207" s="17">
        <v>5</v>
      </c>
      <c r="AJ207" s="1"/>
    </row>
    <row r="208" spans="1:36" x14ac:dyDescent="0.2">
      <c r="A208" s="1" t="s">
        <v>352</v>
      </c>
      <c r="B208" s="1" t="s">
        <v>560</v>
      </c>
      <c r="C208" s="1" t="s">
        <v>872</v>
      </c>
      <c r="D208" s="1" t="s">
        <v>1000</v>
      </c>
      <c r="E208" s="3">
        <v>28.744444444444444</v>
      </c>
      <c r="F208" s="3">
        <v>0</v>
      </c>
      <c r="G208" s="3">
        <v>0</v>
      </c>
      <c r="H208" s="3">
        <v>0</v>
      </c>
      <c r="I208" s="3">
        <v>0</v>
      </c>
      <c r="J208" s="3">
        <v>0</v>
      </c>
      <c r="K208" s="3">
        <v>9.4527777777777775</v>
      </c>
      <c r="L208" s="3">
        <v>0.14055555555555557</v>
      </c>
      <c r="M208" s="3">
        <v>0</v>
      </c>
      <c r="N208" s="3">
        <v>0</v>
      </c>
      <c r="O208" s="3">
        <f>SUM(Table2[[#This Row],[Qualified Social Work Staff Hours]:[Other Social Work Staff Hours]])/Table2[[#This Row],[MDS Census]]</f>
        <v>0</v>
      </c>
      <c r="P208" s="3">
        <v>4.7027777777777775</v>
      </c>
      <c r="Q208" s="3">
        <v>9.2277777777777779</v>
      </c>
      <c r="R208" s="3">
        <f>SUM(Table2[[#This Row],[Qualified Activities Professional Hours]:[Other Activities Professional Hours]])/Table2[[#This Row],[MDS Census]]</f>
        <v>0.48463471202164671</v>
      </c>
      <c r="S208" s="3">
        <v>4.9322222222222232</v>
      </c>
      <c r="T208" s="3">
        <v>2.0820000000000007</v>
      </c>
      <c r="U208" s="3">
        <v>0</v>
      </c>
      <c r="V208" s="3">
        <f>SUM(Table2[[#This Row],[Occupational Therapist Hours]:[OT Aide Hours]])/Table2[[#This Row],[MDS Census]]</f>
        <v>0.24402010050251263</v>
      </c>
      <c r="W208" s="3">
        <v>1.6071111111111114</v>
      </c>
      <c r="X208" s="3">
        <v>0.32055555555555559</v>
      </c>
      <c r="Y208" s="3">
        <v>0</v>
      </c>
      <c r="Z208" s="3">
        <f>SUM(Table2[[#This Row],[Physical Therapist (PT) Hours]:[PT Aide Hours]])/Table2[[#This Row],[MDS Census]]</f>
        <v>6.7062234248163918E-2</v>
      </c>
      <c r="AA208" s="3">
        <v>0</v>
      </c>
      <c r="AB208" s="3">
        <v>0</v>
      </c>
      <c r="AC208" s="3">
        <v>0</v>
      </c>
      <c r="AD208" s="3">
        <v>0</v>
      </c>
      <c r="AE208" s="3">
        <v>0</v>
      </c>
      <c r="AF208" s="3">
        <v>0</v>
      </c>
      <c r="AG208" s="3">
        <v>0</v>
      </c>
      <c r="AH208" s="1" t="s">
        <v>206</v>
      </c>
      <c r="AI208" s="17">
        <v>5</v>
      </c>
      <c r="AJ208" s="1"/>
    </row>
    <row r="209" spans="1:36" x14ac:dyDescent="0.2">
      <c r="A209" s="1" t="s">
        <v>352</v>
      </c>
      <c r="B209" s="1" t="s">
        <v>561</v>
      </c>
      <c r="C209" s="1" t="s">
        <v>827</v>
      </c>
      <c r="D209" s="1" t="s">
        <v>1005</v>
      </c>
      <c r="E209" s="3">
        <v>73.400000000000006</v>
      </c>
      <c r="F209" s="3">
        <v>3.9466666666666672</v>
      </c>
      <c r="G209" s="3">
        <v>3.3333333333333333E-2</v>
      </c>
      <c r="H209" s="3">
        <v>1.1055555555555556</v>
      </c>
      <c r="I209" s="3">
        <v>1.5888888888888888</v>
      </c>
      <c r="J209" s="3">
        <v>0</v>
      </c>
      <c r="K209" s="3">
        <v>0</v>
      </c>
      <c r="L209" s="3">
        <v>0.79422222222222216</v>
      </c>
      <c r="M209" s="3">
        <v>5.0345555555555546</v>
      </c>
      <c r="N209" s="3">
        <v>0</v>
      </c>
      <c r="O209" s="3">
        <f>SUM(Table2[[#This Row],[Qualified Social Work Staff Hours]:[Other Social Work Staff Hours]])/Table2[[#This Row],[MDS Census]]</f>
        <v>6.8590675143808635E-2</v>
      </c>
      <c r="P209" s="3">
        <v>4.3577777777777786</v>
      </c>
      <c r="Q209" s="3">
        <v>0</v>
      </c>
      <c r="R209" s="3">
        <f>SUM(Table2[[#This Row],[Qualified Activities Professional Hours]:[Other Activities Professional Hours]])/Table2[[#This Row],[MDS Census]]</f>
        <v>5.9370269452013326E-2</v>
      </c>
      <c r="S209" s="3">
        <v>1.5426666666666666</v>
      </c>
      <c r="T209" s="3">
        <v>5.0710000000000015</v>
      </c>
      <c r="U209" s="3">
        <v>0</v>
      </c>
      <c r="V209" s="3">
        <f>SUM(Table2[[#This Row],[Occupational Therapist Hours]:[OT Aide Hours]])/Table2[[#This Row],[MDS Census]]</f>
        <v>9.0104450499545879E-2</v>
      </c>
      <c r="W209" s="3">
        <v>1.6483333333333339</v>
      </c>
      <c r="X209" s="3">
        <v>7.0870000000000033</v>
      </c>
      <c r="Y209" s="3">
        <v>0</v>
      </c>
      <c r="Z209" s="3">
        <f>SUM(Table2[[#This Row],[Physical Therapist (PT) Hours]:[PT Aide Hours]])/Table2[[#This Row],[MDS Census]]</f>
        <v>0.1190099909173479</v>
      </c>
      <c r="AA209" s="3">
        <v>0</v>
      </c>
      <c r="AB209" s="3">
        <v>0</v>
      </c>
      <c r="AC209" s="3">
        <v>0</v>
      </c>
      <c r="AD209" s="3">
        <v>0</v>
      </c>
      <c r="AE209" s="3">
        <v>0</v>
      </c>
      <c r="AF209" s="3">
        <v>0</v>
      </c>
      <c r="AG209" s="3">
        <v>0</v>
      </c>
      <c r="AH209" s="1" t="s">
        <v>207</v>
      </c>
      <c r="AI209" s="17">
        <v>5</v>
      </c>
      <c r="AJ209" s="1"/>
    </row>
    <row r="210" spans="1:36" x14ac:dyDescent="0.2">
      <c r="A210" s="1" t="s">
        <v>352</v>
      </c>
      <c r="B210" s="1" t="s">
        <v>562</v>
      </c>
      <c r="C210" s="1" t="s">
        <v>715</v>
      </c>
      <c r="D210" s="1" t="s">
        <v>1015</v>
      </c>
      <c r="E210" s="3">
        <v>38.222222222222221</v>
      </c>
      <c r="F210" s="3">
        <v>4.4444444444444446</v>
      </c>
      <c r="G210" s="3">
        <v>3.3333333333333333E-2</v>
      </c>
      <c r="H210" s="3">
        <v>0.24166666666666667</v>
      </c>
      <c r="I210" s="3">
        <v>0.2</v>
      </c>
      <c r="J210" s="3">
        <v>0</v>
      </c>
      <c r="K210" s="3">
        <v>0</v>
      </c>
      <c r="L210" s="3">
        <v>0.57766666666666677</v>
      </c>
      <c r="M210" s="3">
        <v>10.505555555555556</v>
      </c>
      <c r="N210" s="3">
        <v>4.927777777777778</v>
      </c>
      <c r="O210" s="3">
        <f>SUM(Table2[[#This Row],[Qualified Social Work Staff Hours]:[Other Social Work Staff Hours]])/Table2[[#This Row],[MDS Census]]</f>
        <v>0.40377906976744188</v>
      </c>
      <c r="P210" s="3">
        <v>9.3194444444444446</v>
      </c>
      <c r="Q210" s="3">
        <v>12.802777777777777</v>
      </c>
      <c r="R210" s="3">
        <f>SUM(Table2[[#This Row],[Qualified Activities Professional Hours]:[Other Activities Professional Hours]])/Table2[[#This Row],[MDS Census]]</f>
        <v>0.57877906976744187</v>
      </c>
      <c r="S210" s="3">
        <v>1.8938888888888892</v>
      </c>
      <c r="T210" s="3">
        <v>1.7646666666666664</v>
      </c>
      <c r="U210" s="3">
        <v>0</v>
      </c>
      <c r="V210" s="3">
        <f>SUM(Table2[[#This Row],[Occupational Therapist Hours]:[OT Aide Hours]])/Table2[[#This Row],[MDS Census]]</f>
        <v>9.5718023255813953E-2</v>
      </c>
      <c r="W210" s="3">
        <v>1.7391111111111115</v>
      </c>
      <c r="X210" s="3">
        <v>2.2736666666666663</v>
      </c>
      <c r="Y210" s="3">
        <v>0</v>
      </c>
      <c r="Z210" s="3">
        <f>SUM(Table2[[#This Row],[Physical Therapist (PT) Hours]:[PT Aide Hours]])/Table2[[#This Row],[MDS Census]]</f>
        <v>0.10498546511627908</v>
      </c>
      <c r="AA210" s="3">
        <v>0</v>
      </c>
      <c r="AB210" s="3">
        <v>0</v>
      </c>
      <c r="AC210" s="3">
        <v>0</v>
      </c>
      <c r="AD210" s="3">
        <v>0</v>
      </c>
      <c r="AE210" s="3">
        <v>0</v>
      </c>
      <c r="AF210" s="3">
        <v>0</v>
      </c>
      <c r="AG210" s="3">
        <v>0</v>
      </c>
      <c r="AH210" s="1" t="s">
        <v>208</v>
      </c>
      <c r="AI210" s="17">
        <v>5</v>
      </c>
      <c r="AJ210" s="1"/>
    </row>
    <row r="211" spans="1:36" x14ac:dyDescent="0.2">
      <c r="A211" s="1" t="s">
        <v>352</v>
      </c>
      <c r="B211" s="1" t="s">
        <v>563</v>
      </c>
      <c r="C211" s="1" t="s">
        <v>873</v>
      </c>
      <c r="D211" s="1" t="s">
        <v>964</v>
      </c>
      <c r="E211" s="3">
        <v>49.255555555555553</v>
      </c>
      <c r="F211" s="3">
        <v>5.6888888888888891</v>
      </c>
      <c r="G211" s="3">
        <v>0.21666666666666667</v>
      </c>
      <c r="H211" s="3">
        <v>0.2</v>
      </c>
      <c r="I211" s="3">
        <v>0.78333333333333333</v>
      </c>
      <c r="J211" s="3">
        <v>0</v>
      </c>
      <c r="K211" s="3">
        <v>0</v>
      </c>
      <c r="L211" s="3">
        <v>4.7861111111111114</v>
      </c>
      <c r="M211" s="3">
        <v>0</v>
      </c>
      <c r="N211" s="3">
        <v>5.6888888888888891</v>
      </c>
      <c r="O211" s="3">
        <f>SUM(Table2[[#This Row],[Qualified Social Work Staff Hours]:[Other Social Work Staff Hours]])/Table2[[#This Row],[MDS Census]]</f>
        <v>0.11549740581998648</v>
      </c>
      <c r="P211" s="3">
        <v>0</v>
      </c>
      <c r="Q211" s="3">
        <v>10.541666666666666</v>
      </c>
      <c r="R211" s="3">
        <f>SUM(Table2[[#This Row],[Qualified Activities Professional Hours]:[Other Activities Professional Hours]])/Table2[[#This Row],[MDS Census]]</f>
        <v>0.2140198511166253</v>
      </c>
      <c r="S211" s="3">
        <v>0.67222222222222228</v>
      </c>
      <c r="T211" s="3">
        <v>4.6944444444444446</v>
      </c>
      <c r="U211" s="3">
        <v>0</v>
      </c>
      <c r="V211" s="3">
        <f>SUM(Table2[[#This Row],[Occupational Therapist Hours]:[OT Aide Hours]])/Table2[[#This Row],[MDS Census]]</f>
        <v>0.10895556056846381</v>
      </c>
      <c r="W211" s="3">
        <v>1.6694444444444445</v>
      </c>
      <c r="X211" s="3">
        <v>4.2861111111111114</v>
      </c>
      <c r="Y211" s="3">
        <v>0</v>
      </c>
      <c r="Z211" s="3">
        <f>SUM(Table2[[#This Row],[Physical Therapist (PT) Hours]:[PT Aide Hours]])/Table2[[#This Row],[MDS Census]]</f>
        <v>0.12091134671779834</v>
      </c>
      <c r="AA211" s="3">
        <v>0</v>
      </c>
      <c r="AB211" s="3">
        <v>1.9388888888888889</v>
      </c>
      <c r="AC211" s="3">
        <v>0</v>
      </c>
      <c r="AD211" s="3">
        <v>0</v>
      </c>
      <c r="AE211" s="3">
        <v>0</v>
      </c>
      <c r="AF211" s="3">
        <v>0</v>
      </c>
      <c r="AG211" s="3">
        <v>0</v>
      </c>
      <c r="AH211" s="1" t="s">
        <v>209</v>
      </c>
      <c r="AI211" s="17">
        <v>5</v>
      </c>
      <c r="AJ211" s="1"/>
    </row>
    <row r="212" spans="1:36" x14ac:dyDescent="0.2">
      <c r="A212" s="1" t="s">
        <v>352</v>
      </c>
      <c r="B212" s="1" t="s">
        <v>564</v>
      </c>
      <c r="C212" s="1" t="s">
        <v>746</v>
      </c>
      <c r="D212" s="1" t="s">
        <v>993</v>
      </c>
      <c r="E212" s="3">
        <v>48.477777777777774</v>
      </c>
      <c r="F212" s="3">
        <v>4.0888888888888886</v>
      </c>
      <c r="G212" s="3">
        <v>0.2</v>
      </c>
      <c r="H212" s="3">
        <v>0.41666666666666669</v>
      </c>
      <c r="I212" s="3">
        <v>1.0055555555555555</v>
      </c>
      <c r="J212" s="3">
        <v>0</v>
      </c>
      <c r="K212" s="3">
        <v>0</v>
      </c>
      <c r="L212" s="3">
        <v>4.3174444444444449</v>
      </c>
      <c r="M212" s="3">
        <v>5.4222222222222225</v>
      </c>
      <c r="N212" s="3">
        <v>0</v>
      </c>
      <c r="O212" s="3">
        <f>SUM(Table2[[#This Row],[Qualified Social Work Staff Hours]:[Other Social Work Staff Hours]])/Table2[[#This Row],[MDS Census]]</f>
        <v>0.11184964473985791</v>
      </c>
      <c r="P212" s="3">
        <v>5.333333333333333</v>
      </c>
      <c r="Q212" s="3">
        <v>25.513888888888889</v>
      </c>
      <c r="R212" s="3">
        <f>SUM(Table2[[#This Row],[Qualified Activities Professional Hours]:[Other Activities Professional Hours]])/Table2[[#This Row],[MDS Census]]</f>
        <v>0.63631675452670189</v>
      </c>
      <c r="S212" s="3">
        <v>3.8453333333333344</v>
      </c>
      <c r="T212" s="3">
        <v>4.5672222222222221</v>
      </c>
      <c r="U212" s="3">
        <v>0</v>
      </c>
      <c r="V212" s="3">
        <f>SUM(Table2[[#This Row],[Occupational Therapist Hours]:[OT Aide Hours]])/Table2[[#This Row],[MDS Census]]</f>
        <v>0.1735342654137062</v>
      </c>
      <c r="W212" s="3">
        <v>4.1400000000000006</v>
      </c>
      <c r="X212" s="3">
        <v>4.5703333333333322</v>
      </c>
      <c r="Y212" s="3">
        <v>0</v>
      </c>
      <c r="Z212" s="3">
        <f>SUM(Table2[[#This Row],[Physical Therapist (PT) Hours]:[PT Aide Hours]])/Table2[[#This Row],[MDS Census]]</f>
        <v>0.17967682787073114</v>
      </c>
      <c r="AA212" s="3">
        <v>0</v>
      </c>
      <c r="AB212" s="3">
        <v>0</v>
      </c>
      <c r="AC212" s="3">
        <v>0</v>
      </c>
      <c r="AD212" s="3">
        <v>0</v>
      </c>
      <c r="AE212" s="3">
        <v>0</v>
      </c>
      <c r="AF212" s="3">
        <v>0</v>
      </c>
      <c r="AG212" s="3">
        <v>0</v>
      </c>
      <c r="AH212" s="1" t="s">
        <v>210</v>
      </c>
      <c r="AI212" s="17">
        <v>5</v>
      </c>
      <c r="AJ212" s="1"/>
    </row>
    <row r="213" spans="1:36" x14ac:dyDescent="0.2">
      <c r="A213" s="1" t="s">
        <v>352</v>
      </c>
      <c r="B213" s="1" t="s">
        <v>565</v>
      </c>
      <c r="C213" s="1" t="s">
        <v>819</v>
      </c>
      <c r="D213" s="1" t="s">
        <v>1001</v>
      </c>
      <c r="E213" s="3">
        <v>46.733333333333334</v>
      </c>
      <c r="F213" s="3">
        <v>5.2444444444444445</v>
      </c>
      <c r="G213" s="3">
        <v>0.16666666666666666</v>
      </c>
      <c r="H213" s="3">
        <v>0.38333333333333336</v>
      </c>
      <c r="I213" s="3">
        <v>0.26666666666666666</v>
      </c>
      <c r="J213" s="3">
        <v>0</v>
      </c>
      <c r="K213" s="3">
        <v>0</v>
      </c>
      <c r="L213" s="3">
        <v>0</v>
      </c>
      <c r="M213" s="3">
        <v>1.2555555555555555</v>
      </c>
      <c r="N213" s="3">
        <v>0</v>
      </c>
      <c r="O213" s="3">
        <f>SUM(Table2[[#This Row],[Qualified Social Work Staff Hours]:[Other Social Work Staff Hours]])/Table2[[#This Row],[MDS Census]]</f>
        <v>2.6866381359961958E-2</v>
      </c>
      <c r="P213" s="3">
        <v>5.2805555555555559</v>
      </c>
      <c r="Q213" s="3">
        <v>6.5194444444444448</v>
      </c>
      <c r="R213" s="3">
        <f>SUM(Table2[[#This Row],[Qualified Activities Professional Hours]:[Other Activities Professional Hours]])/Table2[[#This Row],[MDS Census]]</f>
        <v>0.25249643366619118</v>
      </c>
      <c r="S213" s="3">
        <v>0</v>
      </c>
      <c r="T213" s="3">
        <v>0</v>
      </c>
      <c r="U213" s="3">
        <v>0</v>
      </c>
      <c r="V213" s="3">
        <f>SUM(Table2[[#This Row],[Occupational Therapist Hours]:[OT Aide Hours]])/Table2[[#This Row],[MDS Census]]</f>
        <v>0</v>
      </c>
      <c r="W213" s="3">
        <v>0</v>
      </c>
      <c r="X213" s="3">
        <v>0</v>
      </c>
      <c r="Y213" s="3">
        <v>0</v>
      </c>
      <c r="Z213" s="3">
        <f>SUM(Table2[[#This Row],[Physical Therapist (PT) Hours]:[PT Aide Hours]])/Table2[[#This Row],[MDS Census]]</f>
        <v>0</v>
      </c>
      <c r="AA213" s="3">
        <v>0</v>
      </c>
      <c r="AB213" s="3">
        <v>0</v>
      </c>
      <c r="AC213" s="3">
        <v>0</v>
      </c>
      <c r="AD213" s="3">
        <v>0</v>
      </c>
      <c r="AE213" s="3">
        <v>0</v>
      </c>
      <c r="AF213" s="3">
        <v>0</v>
      </c>
      <c r="AG213" s="3">
        <v>0</v>
      </c>
      <c r="AH213" s="1" t="s">
        <v>211</v>
      </c>
      <c r="AI213" s="17">
        <v>5</v>
      </c>
      <c r="AJ213" s="1"/>
    </row>
    <row r="214" spans="1:36" x14ac:dyDescent="0.2">
      <c r="A214" s="1" t="s">
        <v>352</v>
      </c>
      <c r="B214" s="1" t="s">
        <v>566</v>
      </c>
      <c r="C214" s="1" t="s">
        <v>742</v>
      </c>
      <c r="D214" s="1" t="s">
        <v>971</v>
      </c>
      <c r="E214" s="3">
        <v>60.6</v>
      </c>
      <c r="F214" s="3">
        <v>5.3194444444444446</v>
      </c>
      <c r="G214" s="3">
        <v>2.2222222222222223E-2</v>
      </c>
      <c r="H214" s="3">
        <v>0.32677777777777772</v>
      </c>
      <c r="I214" s="3">
        <v>0.49722222222222223</v>
      </c>
      <c r="J214" s="3">
        <v>0</v>
      </c>
      <c r="K214" s="3">
        <v>0</v>
      </c>
      <c r="L214" s="3">
        <v>3.8953333333333324</v>
      </c>
      <c r="M214" s="3">
        <v>10.763888888888889</v>
      </c>
      <c r="N214" s="3">
        <v>0</v>
      </c>
      <c r="O214" s="3">
        <f>SUM(Table2[[#This Row],[Qualified Social Work Staff Hours]:[Other Social Work Staff Hours]])/Table2[[#This Row],[MDS Census]]</f>
        <v>0.17762192885955264</v>
      </c>
      <c r="P214" s="3">
        <v>5.4916666666666663</v>
      </c>
      <c r="Q214" s="3">
        <v>18.213888888888889</v>
      </c>
      <c r="R214" s="3">
        <f>SUM(Table2[[#This Row],[Qualified Activities Professional Hours]:[Other Activities Professional Hours]])/Table2[[#This Row],[MDS Census]]</f>
        <v>0.39118078474514117</v>
      </c>
      <c r="S214" s="3">
        <v>1.7857777777777777</v>
      </c>
      <c r="T214" s="3">
        <v>4.6944444444444438</v>
      </c>
      <c r="U214" s="3">
        <v>0</v>
      </c>
      <c r="V214" s="3">
        <f>SUM(Table2[[#This Row],[Occupational Therapist Hours]:[OT Aide Hours]])/Table2[[#This Row],[MDS Census]]</f>
        <v>0.10693436010267691</v>
      </c>
      <c r="W214" s="3">
        <v>3.9351111111111106</v>
      </c>
      <c r="X214" s="3">
        <v>11.113555555555555</v>
      </c>
      <c r="Y214" s="3">
        <v>5.5083333333333337</v>
      </c>
      <c r="Z214" s="3">
        <f>SUM(Table2[[#This Row],[Physical Therapist (PT) Hours]:[PT Aide Hours]])/Table2[[#This Row],[MDS Census]]</f>
        <v>0.33922442244224421</v>
      </c>
      <c r="AA214" s="3">
        <v>0</v>
      </c>
      <c r="AB214" s="3">
        <v>0</v>
      </c>
      <c r="AC214" s="3">
        <v>0</v>
      </c>
      <c r="AD214" s="3">
        <v>0</v>
      </c>
      <c r="AE214" s="3">
        <v>0</v>
      </c>
      <c r="AF214" s="3">
        <v>0</v>
      </c>
      <c r="AG214" s="3">
        <v>0</v>
      </c>
      <c r="AH214" s="1" t="s">
        <v>212</v>
      </c>
      <c r="AI214" s="17">
        <v>5</v>
      </c>
      <c r="AJ214" s="1"/>
    </row>
    <row r="215" spans="1:36" x14ac:dyDescent="0.2">
      <c r="A215" s="1" t="s">
        <v>352</v>
      </c>
      <c r="B215" s="1" t="s">
        <v>567</v>
      </c>
      <c r="C215" s="1" t="s">
        <v>874</v>
      </c>
      <c r="D215" s="1" t="s">
        <v>984</v>
      </c>
      <c r="E215" s="3">
        <v>54.022222222222226</v>
      </c>
      <c r="F215" s="3">
        <v>4</v>
      </c>
      <c r="G215" s="3">
        <v>0.23333333333333334</v>
      </c>
      <c r="H215" s="3">
        <v>0.43055555555555558</v>
      </c>
      <c r="I215" s="3">
        <v>0.7</v>
      </c>
      <c r="J215" s="3">
        <v>0</v>
      </c>
      <c r="K215" s="3">
        <v>0</v>
      </c>
      <c r="L215" s="3">
        <v>0.75177777777777777</v>
      </c>
      <c r="M215" s="3">
        <v>5.5111111111111111</v>
      </c>
      <c r="N215" s="3">
        <v>0</v>
      </c>
      <c r="O215" s="3">
        <f>SUM(Table2[[#This Row],[Qualified Social Work Staff Hours]:[Other Social Work Staff Hours]])/Table2[[#This Row],[MDS Census]]</f>
        <v>0.10201563142739613</v>
      </c>
      <c r="P215" s="3">
        <v>9.7361111111111107</v>
      </c>
      <c r="Q215" s="3">
        <v>0</v>
      </c>
      <c r="R215" s="3">
        <f>SUM(Table2[[#This Row],[Qualified Activities Professional Hours]:[Other Activities Professional Hours]])/Table2[[#This Row],[MDS Census]]</f>
        <v>0.18022418757712874</v>
      </c>
      <c r="S215" s="3">
        <v>2.657888888888889</v>
      </c>
      <c r="T215" s="3">
        <v>0.3676666666666667</v>
      </c>
      <c r="U215" s="3">
        <v>0</v>
      </c>
      <c r="V215" s="3">
        <f>SUM(Table2[[#This Row],[Occupational Therapist Hours]:[OT Aide Hours]])/Table2[[#This Row],[MDS Census]]</f>
        <v>5.6005758946935415E-2</v>
      </c>
      <c r="W215" s="3">
        <v>4.7013333333333343</v>
      </c>
      <c r="X215" s="3">
        <v>0.6038888888888887</v>
      </c>
      <c r="Y215" s="3">
        <v>0</v>
      </c>
      <c r="Z215" s="3">
        <f>SUM(Table2[[#This Row],[Physical Therapist (PT) Hours]:[PT Aide Hours]])/Table2[[#This Row],[MDS Census]]</f>
        <v>9.8204442616207338E-2</v>
      </c>
      <c r="AA215" s="3">
        <v>0</v>
      </c>
      <c r="AB215" s="3">
        <v>0</v>
      </c>
      <c r="AC215" s="3">
        <v>0</v>
      </c>
      <c r="AD215" s="3">
        <v>0</v>
      </c>
      <c r="AE215" s="3">
        <v>0</v>
      </c>
      <c r="AF215" s="3">
        <v>0</v>
      </c>
      <c r="AG215" s="3">
        <v>0</v>
      </c>
      <c r="AH215" s="1" t="s">
        <v>213</v>
      </c>
      <c r="AI215" s="17">
        <v>5</v>
      </c>
      <c r="AJ215" s="1"/>
    </row>
    <row r="216" spans="1:36" x14ac:dyDescent="0.2">
      <c r="A216" s="1" t="s">
        <v>352</v>
      </c>
      <c r="B216" s="1" t="s">
        <v>568</v>
      </c>
      <c r="C216" s="1" t="s">
        <v>875</v>
      </c>
      <c r="D216" s="1" t="s">
        <v>1021</v>
      </c>
      <c r="E216" s="3">
        <v>43.166666666666664</v>
      </c>
      <c r="F216" s="3">
        <v>5.6</v>
      </c>
      <c r="G216" s="3">
        <v>0.31111111111111112</v>
      </c>
      <c r="H216" s="3">
        <v>0.32777777777777778</v>
      </c>
      <c r="I216" s="3">
        <v>0.43477777777777782</v>
      </c>
      <c r="J216" s="3">
        <v>0</v>
      </c>
      <c r="K216" s="3">
        <v>0</v>
      </c>
      <c r="L216" s="3">
        <v>0.22566666666666668</v>
      </c>
      <c r="M216" s="3">
        <v>4.8888888888888893</v>
      </c>
      <c r="N216" s="3">
        <v>0</v>
      </c>
      <c r="O216" s="3">
        <f>SUM(Table2[[#This Row],[Qualified Social Work Staff Hours]:[Other Social Work Staff Hours]])/Table2[[#This Row],[MDS Census]]</f>
        <v>0.11325611325611327</v>
      </c>
      <c r="P216" s="3">
        <v>5.2444444444444445</v>
      </c>
      <c r="Q216" s="3">
        <v>3.2654444444444435</v>
      </c>
      <c r="R216" s="3">
        <f>SUM(Table2[[#This Row],[Qualified Activities Professional Hours]:[Other Activities Professional Hours]])/Table2[[#This Row],[MDS Census]]</f>
        <v>0.19714028314028312</v>
      </c>
      <c r="S216" s="3">
        <v>0.95277777777777772</v>
      </c>
      <c r="T216" s="3">
        <v>1.5555555555555555E-2</v>
      </c>
      <c r="U216" s="3">
        <v>0</v>
      </c>
      <c r="V216" s="3">
        <f>SUM(Table2[[#This Row],[Occupational Therapist Hours]:[OT Aide Hours]])/Table2[[#This Row],[MDS Census]]</f>
        <v>2.2432432432432432E-2</v>
      </c>
      <c r="W216" s="3">
        <v>0.62288888888888916</v>
      </c>
      <c r="X216" s="3">
        <v>1.2832222222222223</v>
      </c>
      <c r="Y216" s="3">
        <v>0</v>
      </c>
      <c r="Z216" s="3">
        <f>SUM(Table2[[#This Row],[Physical Therapist (PT) Hours]:[PT Aide Hours]])/Table2[[#This Row],[MDS Census]]</f>
        <v>4.4157014157014167E-2</v>
      </c>
      <c r="AA216" s="3">
        <v>0</v>
      </c>
      <c r="AB216" s="3">
        <v>0</v>
      </c>
      <c r="AC216" s="3">
        <v>0</v>
      </c>
      <c r="AD216" s="3">
        <v>0</v>
      </c>
      <c r="AE216" s="3">
        <v>0</v>
      </c>
      <c r="AF216" s="3">
        <v>0</v>
      </c>
      <c r="AG216" s="3">
        <v>0</v>
      </c>
      <c r="AH216" s="1" t="s">
        <v>214</v>
      </c>
      <c r="AI216" s="17">
        <v>5</v>
      </c>
      <c r="AJ216" s="1"/>
    </row>
    <row r="217" spans="1:36" x14ac:dyDescent="0.2">
      <c r="A217" s="1" t="s">
        <v>352</v>
      </c>
      <c r="B217" s="1" t="s">
        <v>569</v>
      </c>
      <c r="C217" s="1" t="s">
        <v>745</v>
      </c>
      <c r="D217" s="1" t="s">
        <v>973</v>
      </c>
      <c r="E217" s="3">
        <v>115.92222222222222</v>
      </c>
      <c r="F217" s="3">
        <v>5.166666666666667</v>
      </c>
      <c r="G217" s="3">
        <v>0.13333333333333333</v>
      </c>
      <c r="H217" s="3">
        <v>0.65833333333333333</v>
      </c>
      <c r="I217" s="3">
        <v>0</v>
      </c>
      <c r="J217" s="3">
        <v>0</v>
      </c>
      <c r="K217" s="3">
        <v>0</v>
      </c>
      <c r="L217" s="3">
        <v>2.7224444444444442</v>
      </c>
      <c r="M217" s="3">
        <v>24.333333333333332</v>
      </c>
      <c r="N217" s="3">
        <v>0</v>
      </c>
      <c r="O217" s="3">
        <f>SUM(Table2[[#This Row],[Qualified Social Work Staff Hours]:[Other Social Work Staff Hours]])/Table2[[#This Row],[MDS Census]]</f>
        <v>0.20991085977187771</v>
      </c>
      <c r="P217" s="3">
        <v>25.391888888888889</v>
      </c>
      <c r="Q217" s="3">
        <v>0</v>
      </c>
      <c r="R217" s="3">
        <f>SUM(Table2[[#This Row],[Qualified Activities Professional Hours]:[Other Activities Professional Hours]])/Table2[[#This Row],[MDS Census]]</f>
        <v>0.21904246142049269</v>
      </c>
      <c r="S217" s="3">
        <v>4.9941111111111107</v>
      </c>
      <c r="T217" s="3">
        <v>8.7273333333333341</v>
      </c>
      <c r="U217" s="3">
        <v>0</v>
      </c>
      <c r="V217" s="3">
        <f>SUM(Table2[[#This Row],[Occupational Therapist Hours]:[OT Aide Hours]])/Table2[[#This Row],[MDS Census]]</f>
        <v>0.1183676794785776</v>
      </c>
      <c r="W217" s="3">
        <v>12.886111111111111</v>
      </c>
      <c r="X217" s="3">
        <v>12.731666666666666</v>
      </c>
      <c r="Y217" s="3">
        <v>4.7254444444444443</v>
      </c>
      <c r="Z217" s="3">
        <f>SUM(Table2[[#This Row],[Physical Therapist (PT) Hours]:[PT Aide Hours]])/Table2[[#This Row],[MDS Census]]</f>
        <v>0.26175500814722513</v>
      </c>
      <c r="AA217" s="3">
        <v>0</v>
      </c>
      <c r="AB217" s="3">
        <v>0</v>
      </c>
      <c r="AC217" s="3">
        <v>0</v>
      </c>
      <c r="AD217" s="3">
        <v>0</v>
      </c>
      <c r="AE217" s="3">
        <v>0</v>
      </c>
      <c r="AF217" s="3">
        <v>0</v>
      </c>
      <c r="AG217" s="3">
        <v>0</v>
      </c>
      <c r="AH217" s="1" t="s">
        <v>215</v>
      </c>
      <c r="AI217" s="17">
        <v>5</v>
      </c>
      <c r="AJ217" s="1"/>
    </row>
    <row r="218" spans="1:36" x14ac:dyDescent="0.2">
      <c r="A218" s="1" t="s">
        <v>352</v>
      </c>
      <c r="B218" s="1" t="s">
        <v>570</v>
      </c>
      <c r="C218" s="1" t="s">
        <v>876</v>
      </c>
      <c r="D218" s="1" t="s">
        <v>1012</v>
      </c>
      <c r="E218" s="3">
        <v>62.022222222222226</v>
      </c>
      <c r="F218" s="3">
        <v>4.8722222222222218</v>
      </c>
      <c r="G218" s="3">
        <v>6.1111111111111109E-2</v>
      </c>
      <c r="H218" s="3">
        <v>0.56666666666666665</v>
      </c>
      <c r="I218" s="3">
        <v>5.7111111111111112</v>
      </c>
      <c r="J218" s="3">
        <v>0</v>
      </c>
      <c r="K218" s="3">
        <v>0</v>
      </c>
      <c r="L218" s="3">
        <v>0.80333333333333334</v>
      </c>
      <c r="M218" s="3">
        <v>10.536111111111111</v>
      </c>
      <c r="N218" s="3">
        <v>0</v>
      </c>
      <c r="O218" s="3">
        <f>SUM(Table2[[#This Row],[Qualified Social Work Staff Hours]:[Other Social Work Staff Hours]])/Table2[[#This Row],[MDS Census]]</f>
        <v>0.1698763883912576</v>
      </c>
      <c r="P218" s="3">
        <v>0</v>
      </c>
      <c r="Q218" s="3">
        <v>33.125</v>
      </c>
      <c r="R218" s="3">
        <f>SUM(Table2[[#This Row],[Qualified Activities Professional Hours]:[Other Activities Professional Hours]])/Table2[[#This Row],[MDS Census]]</f>
        <v>0.53408276603367966</v>
      </c>
      <c r="S218" s="3">
        <v>1.4569999999999999</v>
      </c>
      <c r="T218" s="3">
        <v>5.1844444444444466</v>
      </c>
      <c r="U218" s="3">
        <v>0</v>
      </c>
      <c r="V218" s="3">
        <f>SUM(Table2[[#This Row],[Occupational Therapist Hours]:[OT Aide Hours]])/Table2[[#This Row],[MDS Census]]</f>
        <v>0.10708169115012543</v>
      </c>
      <c r="W218" s="3">
        <v>2.4242222222222218</v>
      </c>
      <c r="X218" s="3">
        <v>4.4720000000000004</v>
      </c>
      <c r="Y218" s="3">
        <v>0</v>
      </c>
      <c r="Z218" s="3">
        <f>SUM(Table2[[#This Row],[Physical Therapist (PT) Hours]:[PT Aide Hours]])/Table2[[#This Row],[MDS Census]]</f>
        <v>0.11118953780007167</v>
      </c>
      <c r="AA218" s="3">
        <v>0</v>
      </c>
      <c r="AB218" s="3">
        <v>0</v>
      </c>
      <c r="AC218" s="3">
        <v>0</v>
      </c>
      <c r="AD218" s="3">
        <v>0</v>
      </c>
      <c r="AE218" s="3">
        <v>0</v>
      </c>
      <c r="AF218" s="3">
        <v>0</v>
      </c>
      <c r="AG218" s="3">
        <v>0</v>
      </c>
      <c r="AH218" s="1" t="s">
        <v>216</v>
      </c>
      <c r="AI218" s="17">
        <v>5</v>
      </c>
      <c r="AJ218" s="1"/>
    </row>
    <row r="219" spans="1:36" x14ac:dyDescent="0.2">
      <c r="A219" s="1" t="s">
        <v>352</v>
      </c>
      <c r="B219" s="1" t="s">
        <v>571</v>
      </c>
      <c r="C219" s="1" t="s">
        <v>877</v>
      </c>
      <c r="D219" s="1" t="s">
        <v>1013</v>
      </c>
      <c r="E219" s="3">
        <v>37.888888888888886</v>
      </c>
      <c r="F219" s="3">
        <v>0</v>
      </c>
      <c r="G219" s="3">
        <v>0</v>
      </c>
      <c r="H219" s="3">
        <v>0</v>
      </c>
      <c r="I219" s="3">
        <v>0</v>
      </c>
      <c r="J219" s="3">
        <v>0</v>
      </c>
      <c r="K219" s="3">
        <v>0</v>
      </c>
      <c r="L219" s="3">
        <v>0</v>
      </c>
      <c r="M219" s="3">
        <v>5.4305555555555554</v>
      </c>
      <c r="N219" s="3">
        <v>0</v>
      </c>
      <c r="O219" s="3">
        <f>SUM(Table2[[#This Row],[Qualified Social Work Staff Hours]:[Other Social Work Staff Hours]])/Table2[[#This Row],[MDS Census]]</f>
        <v>0.1433284457478006</v>
      </c>
      <c r="P219" s="3">
        <v>14.783333333333333</v>
      </c>
      <c r="Q219" s="3">
        <v>0</v>
      </c>
      <c r="R219" s="3">
        <f>SUM(Table2[[#This Row],[Qualified Activities Professional Hours]:[Other Activities Professional Hours]])/Table2[[#This Row],[MDS Census]]</f>
        <v>0.39017595307917891</v>
      </c>
      <c r="S219" s="3">
        <v>0</v>
      </c>
      <c r="T219" s="3">
        <v>0</v>
      </c>
      <c r="U219" s="3">
        <v>0</v>
      </c>
      <c r="V219" s="3">
        <f>SUM(Table2[[#This Row],[Occupational Therapist Hours]:[OT Aide Hours]])/Table2[[#This Row],[MDS Census]]</f>
        <v>0</v>
      </c>
      <c r="W219" s="3">
        <v>0</v>
      </c>
      <c r="X219" s="3">
        <v>0</v>
      </c>
      <c r="Y219" s="3">
        <v>0</v>
      </c>
      <c r="Z219" s="3">
        <f>SUM(Table2[[#This Row],[Physical Therapist (PT) Hours]:[PT Aide Hours]])/Table2[[#This Row],[MDS Census]]</f>
        <v>0</v>
      </c>
      <c r="AA219" s="3">
        <v>0</v>
      </c>
      <c r="AB219" s="3">
        <v>0</v>
      </c>
      <c r="AC219" s="3">
        <v>0</v>
      </c>
      <c r="AD219" s="3">
        <v>0</v>
      </c>
      <c r="AE219" s="3">
        <v>0</v>
      </c>
      <c r="AF219" s="3">
        <v>0</v>
      </c>
      <c r="AG219" s="3">
        <v>0</v>
      </c>
      <c r="AH219" s="1" t="s">
        <v>217</v>
      </c>
      <c r="AI219" s="17">
        <v>5</v>
      </c>
      <c r="AJ219" s="1"/>
    </row>
    <row r="220" spans="1:36" x14ac:dyDescent="0.2">
      <c r="A220" s="1" t="s">
        <v>352</v>
      </c>
      <c r="B220" s="1" t="s">
        <v>572</v>
      </c>
      <c r="C220" s="1" t="s">
        <v>705</v>
      </c>
      <c r="D220" s="1" t="s">
        <v>945</v>
      </c>
      <c r="E220" s="3">
        <v>34.277777777777779</v>
      </c>
      <c r="F220" s="3">
        <v>5.6</v>
      </c>
      <c r="G220" s="3">
        <v>1.1111111111111112E-2</v>
      </c>
      <c r="H220" s="3">
        <v>0.43333333333333335</v>
      </c>
      <c r="I220" s="3">
        <v>1.0222222222222221</v>
      </c>
      <c r="J220" s="3">
        <v>0</v>
      </c>
      <c r="K220" s="3">
        <v>0</v>
      </c>
      <c r="L220" s="3">
        <v>0.34433333333333332</v>
      </c>
      <c r="M220" s="3">
        <v>4.817222222222223</v>
      </c>
      <c r="N220" s="3">
        <v>0</v>
      </c>
      <c r="O220" s="3">
        <f>SUM(Table2[[#This Row],[Qualified Social Work Staff Hours]:[Other Social Work Staff Hours]])/Table2[[#This Row],[MDS Census]]</f>
        <v>0.14053484602917343</v>
      </c>
      <c r="P220" s="3">
        <v>4.1319999999999997</v>
      </c>
      <c r="Q220" s="3">
        <v>3.7093333333333329</v>
      </c>
      <c r="R220" s="3">
        <f>SUM(Table2[[#This Row],[Qualified Activities Professional Hours]:[Other Activities Professional Hours]])/Table2[[#This Row],[MDS Census]]</f>
        <v>0.22875850891410046</v>
      </c>
      <c r="S220" s="3">
        <v>3.2088888888888878</v>
      </c>
      <c r="T220" s="3">
        <v>5.1666666666666673E-2</v>
      </c>
      <c r="U220" s="3">
        <v>0</v>
      </c>
      <c r="V220" s="3">
        <f>SUM(Table2[[#This Row],[Occupational Therapist Hours]:[OT Aide Hours]])/Table2[[#This Row],[MDS Census]]</f>
        <v>9.5121555915721204E-2</v>
      </c>
      <c r="W220" s="3">
        <v>1.2065555555555556</v>
      </c>
      <c r="X220" s="3">
        <v>3.7468888888888885</v>
      </c>
      <c r="Y220" s="3">
        <v>0</v>
      </c>
      <c r="Z220" s="3">
        <f>SUM(Table2[[#This Row],[Physical Therapist (PT) Hours]:[PT Aide Hours]])/Table2[[#This Row],[MDS Census]]</f>
        <v>0.14450891410048622</v>
      </c>
      <c r="AA220" s="3">
        <v>0</v>
      </c>
      <c r="AB220" s="3">
        <v>0</v>
      </c>
      <c r="AC220" s="3">
        <v>0</v>
      </c>
      <c r="AD220" s="3">
        <v>0</v>
      </c>
      <c r="AE220" s="3">
        <v>0</v>
      </c>
      <c r="AF220" s="3">
        <v>0</v>
      </c>
      <c r="AG220" s="3">
        <v>0</v>
      </c>
      <c r="AH220" s="1" t="s">
        <v>218</v>
      </c>
      <c r="AI220" s="17">
        <v>5</v>
      </c>
      <c r="AJ220" s="1"/>
    </row>
    <row r="221" spans="1:36" x14ac:dyDescent="0.2">
      <c r="A221" s="1" t="s">
        <v>352</v>
      </c>
      <c r="B221" s="1" t="s">
        <v>573</v>
      </c>
      <c r="C221" s="1" t="s">
        <v>736</v>
      </c>
      <c r="D221" s="1" t="s">
        <v>980</v>
      </c>
      <c r="E221" s="3">
        <v>33.288888888888891</v>
      </c>
      <c r="F221" s="3">
        <v>3.5911111111111098</v>
      </c>
      <c r="G221" s="3">
        <v>0</v>
      </c>
      <c r="H221" s="3">
        <v>0</v>
      </c>
      <c r="I221" s="3">
        <v>8.3333333333333339</v>
      </c>
      <c r="J221" s="3">
        <v>0</v>
      </c>
      <c r="K221" s="3">
        <v>0</v>
      </c>
      <c r="L221" s="3">
        <v>0</v>
      </c>
      <c r="M221" s="3">
        <v>0</v>
      </c>
      <c r="N221" s="3">
        <v>3.088888888888889</v>
      </c>
      <c r="O221" s="3">
        <f>SUM(Table2[[#This Row],[Qualified Social Work Staff Hours]:[Other Social Work Staff Hours]])/Table2[[#This Row],[MDS Census]]</f>
        <v>9.279038718291055E-2</v>
      </c>
      <c r="P221" s="3">
        <v>4.822222222222222</v>
      </c>
      <c r="Q221" s="3">
        <v>9.1944444444444446</v>
      </c>
      <c r="R221" s="3">
        <f>SUM(Table2[[#This Row],[Qualified Activities Professional Hours]:[Other Activities Professional Hours]])/Table2[[#This Row],[MDS Census]]</f>
        <v>0.42106141522029367</v>
      </c>
      <c r="S221" s="3">
        <v>0</v>
      </c>
      <c r="T221" s="3">
        <v>0</v>
      </c>
      <c r="U221" s="3">
        <v>0</v>
      </c>
      <c r="V221" s="3">
        <f>SUM(Table2[[#This Row],[Occupational Therapist Hours]:[OT Aide Hours]])/Table2[[#This Row],[MDS Census]]</f>
        <v>0</v>
      </c>
      <c r="W221" s="3">
        <v>0</v>
      </c>
      <c r="X221" s="3">
        <v>0</v>
      </c>
      <c r="Y221" s="3">
        <v>0</v>
      </c>
      <c r="Z221" s="3">
        <f>SUM(Table2[[#This Row],[Physical Therapist (PT) Hours]:[PT Aide Hours]])/Table2[[#This Row],[MDS Census]]</f>
        <v>0</v>
      </c>
      <c r="AA221" s="3">
        <v>0</v>
      </c>
      <c r="AB221" s="3">
        <v>5.0666666666666664</v>
      </c>
      <c r="AC221" s="3">
        <v>0</v>
      </c>
      <c r="AD221" s="3">
        <v>0</v>
      </c>
      <c r="AE221" s="3">
        <v>0</v>
      </c>
      <c r="AF221" s="3">
        <v>0</v>
      </c>
      <c r="AG221" s="3">
        <v>0</v>
      </c>
      <c r="AH221" s="1" t="s">
        <v>219</v>
      </c>
      <c r="AI221" s="17">
        <v>5</v>
      </c>
      <c r="AJ221" s="1"/>
    </row>
    <row r="222" spans="1:36" x14ac:dyDescent="0.2">
      <c r="A222" s="1" t="s">
        <v>352</v>
      </c>
      <c r="B222" s="1" t="s">
        <v>574</v>
      </c>
      <c r="C222" s="1" t="s">
        <v>878</v>
      </c>
      <c r="D222" s="1" t="s">
        <v>977</v>
      </c>
      <c r="E222" s="3">
        <v>47.022222222222226</v>
      </c>
      <c r="F222" s="3">
        <v>5.5111111111111111</v>
      </c>
      <c r="G222" s="3">
        <v>0</v>
      </c>
      <c r="H222" s="3">
        <v>0</v>
      </c>
      <c r="I222" s="3">
        <v>1.1555555555555554</v>
      </c>
      <c r="J222" s="3">
        <v>0</v>
      </c>
      <c r="K222" s="3">
        <v>0</v>
      </c>
      <c r="L222" s="3">
        <v>0.1677777777777778</v>
      </c>
      <c r="M222" s="3">
        <v>0.1111111111111111</v>
      </c>
      <c r="N222" s="3">
        <v>5.4111111111111114</v>
      </c>
      <c r="O222" s="3">
        <f>SUM(Table2[[#This Row],[Qualified Social Work Staff Hours]:[Other Social Work Staff Hours]])/Table2[[#This Row],[MDS Census]]</f>
        <v>0.11743856332703212</v>
      </c>
      <c r="P222" s="3">
        <v>4.7888888888888888</v>
      </c>
      <c r="Q222" s="3">
        <v>8.7222222222222214</v>
      </c>
      <c r="R222" s="3">
        <f>SUM(Table2[[#This Row],[Qualified Activities Professional Hours]:[Other Activities Professional Hours]])/Table2[[#This Row],[MDS Census]]</f>
        <v>0.2873345935727788</v>
      </c>
      <c r="S222" s="3">
        <v>1.657777777777778</v>
      </c>
      <c r="T222" s="3">
        <v>1.3684444444444444</v>
      </c>
      <c r="U222" s="3">
        <v>0</v>
      </c>
      <c r="V222" s="3">
        <f>SUM(Table2[[#This Row],[Occupational Therapist Hours]:[OT Aide Hours]])/Table2[[#This Row],[MDS Census]]</f>
        <v>6.4357277882797728E-2</v>
      </c>
      <c r="W222" s="3">
        <v>1.5911111111111109</v>
      </c>
      <c r="X222" s="3">
        <v>1.6227777777777777</v>
      </c>
      <c r="Y222" s="3">
        <v>0</v>
      </c>
      <c r="Z222" s="3">
        <f>SUM(Table2[[#This Row],[Physical Therapist (PT) Hours]:[PT Aide Hours]])/Table2[[#This Row],[MDS Census]]</f>
        <v>6.8348298676748576E-2</v>
      </c>
      <c r="AA222" s="3">
        <v>0</v>
      </c>
      <c r="AB222" s="3">
        <v>0</v>
      </c>
      <c r="AC222" s="3">
        <v>0</v>
      </c>
      <c r="AD222" s="3">
        <v>0</v>
      </c>
      <c r="AE222" s="3">
        <v>0</v>
      </c>
      <c r="AF222" s="3">
        <v>0</v>
      </c>
      <c r="AG222" s="3">
        <v>0</v>
      </c>
      <c r="AH222" s="1" t="s">
        <v>220</v>
      </c>
      <c r="AI222" s="17">
        <v>5</v>
      </c>
      <c r="AJ222" s="1"/>
    </row>
    <row r="223" spans="1:36" x14ac:dyDescent="0.2">
      <c r="A223" s="1" t="s">
        <v>352</v>
      </c>
      <c r="B223" s="1" t="s">
        <v>575</v>
      </c>
      <c r="C223" s="1" t="s">
        <v>744</v>
      </c>
      <c r="D223" s="1" t="s">
        <v>975</v>
      </c>
      <c r="E223" s="3">
        <v>99.388888888888886</v>
      </c>
      <c r="F223" s="3">
        <v>5.1555555555555559</v>
      </c>
      <c r="G223" s="3">
        <v>0.16111111111111112</v>
      </c>
      <c r="H223" s="3">
        <v>0.5444444444444444</v>
      </c>
      <c r="I223" s="3">
        <v>5.6888888888888891</v>
      </c>
      <c r="J223" s="3">
        <v>0</v>
      </c>
      <c r="K223" s="3">
        <v>0</v>
      </c>
      <c r="L223" s="3">
        <v>2.2944444444444443</v>
      </c>
      <c r="M223" s="3">
        <v>14.216666666666667</v>
      </c>
      <c r="N223" s="3">
        <v>4.4444444444444446</v>
      </c>
      <c r="O223" s="3">
        <f>SUM(Table2[[#This Row],[Qualified Social Work Staff Hours]:[Other Social Work Staff Hours]])/Table2[[#This Row],[MDS Census]]</f>
        <v>0.18775852431525994</v>
      </c>
      <c r="P223" s="3">
        <v>5.0666666666666664</v>
      </c>
      <c r="Q223" s="3">
        <v>39.469444444444441</v>
      </c>
      <c r="R223" s="3">
        <f>SUM(Table2[[#This Row],[Qualified Activities Professional Hours]:[Other Activities Professional Hours]])/Table2[[#This Row],[MDS Census]]</f>
        <v>0.44809949692565682</v>
      </c>
      <c r="S223" s="3">
        <v>6.7249999999999996</v>
      </c>
      <c r="T223" s="3">
        <v>8.8527777777777779</v>
      </c>
      <c r="U223" s="3">
        <v>0</v>
      </c>
      <c r="V223" s="3">
        <f>SUM(Table2[[#This Row],[Occupational Therapist Hours]:[OT Aide Hours]])/Table2[[#This Row],[MDS Census]]</f>
        <v>0.15673560648406931</v>
      </c>
      <c r="W223" s="3">
        <v>17.622222222222224</v>
      </c>
      <c r="X223" s="3">
        <v>4.0777777777777775</v>
      </c>
      <c r="Y223" s="3">
        <v>0</v>
      </c>
      <c r="Z223" s="3">
        <f>SUM(Table2[[#This Row],[Physical Therapist (PT) Hours]:[PT Aide Hours]])/Table2[[#This Row],[MDS Census]]</f>
        <v>0.21833426495248745</v>
      </c>
      <c r="AA223" s="3">
        <v>0</v>
      </c>
      <c r="AB223" s="3">
        <v>10.263888888888889</v>
      </c>
      <c r="AC223" s="3">
        <v>0</v>
      </c>
      <c r="AD223" s="3">
        <v>1.0333333333333334</v>
      </c>
      <c r="AE223" s="3">
        <v>0</v>
      </c>
      <c r="AF223" s="3">
        <v>0</v>
      </c>
      <c r="AG223" s="3">
        <v>0</v>
      </c>
      <c r="AH223" s="1" t="s">
        <v>221</v>
      </c>
      <c r="AI223" s="17">
        <v>5</v>
      </c>
      <c r="AJ223" s="1"/>
    </row>
    <row r="224" spans="1:36" x14ac:dyDescent="0.2">
      <c r="A224" s="1" t="s">
        <v>352</v>
      </c>
      <c r="B224" s="1" t="s">
        <v>576</v>
      </c>
      <c r="C224" s="1" t="s">
        <v>761</v>
      </c>
      <c r="D224" s="1" t="s">
        <v>948</v>
      </c>
      <c r="E224" s="3">
        <v>103.97777777777777</v>
      </c>
      <c r="F224" s="3">
        <v>4.8</v>
      </c>
      <c r="G224" s="3">
        <v>0</v>
      </c>
      <c r="H224" s="3">
        <v>0.5</v>
      </c>
      <c r="I224" s="3">
        <v>5.913333333333334</v>
      </c>
      <c r="J224" s="3">
        <v>0</v>
      </c>
      <c r="K224" s="3">
        <v>0</v>
      </c>
      <c r="L224" s="3">
        <v>1.6722222222222225</v>
      </c>
      <c r="M224" s="3">
        <v>9.4666666666666668</v>
      </c>
      <c r="N224" s="3">
        <v>4.7212222222222211</v>
      </c>
      <c r="O224" s="3">
        <f>SUM(Table2[[#This Row],[Qualified Social Work Staff Hours]:[Other Social Work Staff Hours]])/Table2[[#This Row],[MDS Census]]</f>
        <v>0.1364511647787989</v>
      </c>
      <c r="P224" s="3">
        <v>29.264777777777777</v>
      </c>
      <c r="Q224" s="3">
        <v>17.94188888888889</v>
      </c>
      <c r="R224" s="3">
        <f>SUM(Table2[[#This Row],[Qualified Activities Professional Hours]:[Other Activities Professional Hours]])/Table2[[#This Row],[MDS Census]]</f>
        <v>0.454007266509938</v>
      </c>
      <c r="S224" s="3">
        <v>8.583000000000002</v>
      </c>
      <c r="T224" s="3">
        <v>5.3880000000000008</v>
      </c>
      <c r="U224" s="3">
        <v>0</v>
      </c>
      <c r="V224" s="3">
        <f>SUM(Table2[[#This Row],[Occupational Therapist Hours]:[OT Aide Hours]])/Table2[[#This Row],[MDS Census]]</f>
        <v>0.13436524898482585</v>
      </c>
      <c r="W224" s="3">
        <v>5.9961111111111123</v>
      </c>
      <c r="X224" s="3">
        <v>6.5047777777777771</v>
      </c>
      <c r="Y224" s="3">
        <v>0</v>
      </c>
      <c r="Z224" s="3">
        <f>SUM(Table2[[#This Row],[Physical Therapist (PT) Hours]:[PT Aide Hours]])/Table2[[#This Row],[MDS Census]]</f>
        <v>0.12022654413336184</v>
      </c>
      <c r="AA224" s="3">
        <v>0</v>
      </c>
      <c r="AB224" s="3">
        <v>5.3353333333333337</v>
      </c>
      <c r="AC224" s="3">
        <v>0</v>
      </c>
      <c r="AD224" s="3">
        <v>0</v>
      </c>
      <c r="AE224" s="3">
        <v>0</v>
      </c>
      <c r="AF224" s="3">
        <v>0</v>
      </c>
      <c r="AG224" s="3">
        <v>0</v>
      </c>
      <c r="AH224" s="1" t="s">
        <v>222</v>
      </c>
      <c r="AI224" s="17">
        <v>5</v>
      </c>
      <c r="AJ224" s="1"/>
    </row>
    <row r="225" spans="1:36" x14ac:dyDescent="0.2">
      <c r="A225" s="1" t="s">
        <v>352</v>
      </c>
      <c r="B225" s="1" t="s">
        <v>577</v>
      </c>
      <c r="C225" s="1" t="s">
        <v>879</v>
      </c>
      <c r="D225" s="1" t="s">
        <v>975</v>
      </c>
      <c r="E225" s="3">
        <v>92.9</v>
      </c>
      <c r="F225" s="3">
        <v>5.6</v>
      </c>
      <c r="G225" s="3">
        <v>0.36</v>
      </c>
      <c r="H225" s="3">
        <v>0.48622222222222211</v>
      </c>
      <c r="I225" s="3">
        <v>1.7333333333333334</v>
      </c>
      <c r="J225" s="3">
        <v>0</v>
      </c>
      <c r="K225" s="3">
        <v>0</v>
      </c>
      <c r="L225" s="3">
        <v>5.8862222222222194</v>
      </c>
      <c r="M225" s="3">
        <v>0</v>
      </c>
      <c r="N225" s="3">
        <v>5.6</v>
      </c>
      <c r="O225" s="3">
        <f>SUM(Table2[[#This Row],[Qualified Social Work Staff Hours]:[Other Social Work Staff Hours]])/Table2[[#This Row],[MDS Census]]</f>
        <v>6.0279870828848219E-2</v>
      </c>
      <c r="P225" s="3">
        <v>5.6</v>
      </c>
      <c r="Q225" s="3">
        <v>15.108333333333333</v>
      </c>
      <c r="R225" s="3">
        <f>SUM(Table2[[#This Row],[Qualified Activities Professional Hours]:[Other Activities Professional Hours]])/Table2[[#This Row],[MDS Census]]</f>
        <v>0.22290993900251163</v>
      </c>
      <c r="S225" s="3">
        <v>16.575222222222219</v>
      </c>
      <c r="T225" s="3">
        <v>8.835333333333331</v>
      </c>
      <c r="U225" s="3">
        <v>0</v>
      </c>
      <c r="V225" s="3">
        <f>SUM(Table2[[#This Row],[Occupational Therapist Hours]:[OT Aide Hours]])/Table2[[#This Row],[MDS Census]]</f>
        <v>0.27352589403181432</v>
      </c>
      <c r="W225" s="3">
        <v>20.832555555555558</v>
      </c>
      <c r="X225" s="3">
        <v>12.731777777777779</v>
      </c>
      <c r="Y225" s="3">
        <v>0</v>
      </c>
      <c r="Z225" s="3">
        <f>SUM(Table2[[#This Row],[Physical Therapist (PT) Hours]:[PT Aide Hours]])/Table2[[#This Row],[MDS Census]]</f>
        <v>0.36129529960531037</v>
      </c>
      <c r="AA225" s="3">
        <v>0</v>
      </c>
      <c r="AB225" s="3">
        <v>0</v>
      </c>
      <c r="AC225" s="3">
        <v>0</v>
      </c>
      <c r="AD225" s="3">
        <v>0</v>
      </c>
      <c r="AE225" s="3">
        <v>0</v>
      </c>
      <c r="AF225" s="3">
        <v>0</v>
      </c>
      <c r="AG225" s="3">
        <v>0</v>
      </c>
      <c r="AH225" s="1" t="s">
        <v>223</v>
      </c>
      <c r="AI225" s="17">
        <v>5</v>
      </c>
      <c r="AJ225" s="1"/>
    </row>
    <row r="226" spans="1:36" x14ac:dyDescent="0.2">
      <c r="A226" s="1" t="s">
        <v>352</v>
      </c>
      <c r="B226" s="1" t="s">
        <v>578</v>
      </c>
      <c r="C226" s="1" t="s">
        <v>876</v>
      </c>
      <c r="D226" s="1" t="s">
        <v>1012</v>
      </c>
      <c r="E226" s="3">
        <v>84.155555555555551</v>
      </c>
      <c r="F226" s="3">
        <v>5.6888888888888891</v>
      </c>
      <c r="G226" s="3">
        <v>0.1</v>
      </c>
      <c r="H226" s="3">
        <v>0.66666666666666663</v>
      </c>
      <c r="I226" s="3">
        <v>3.5111111111111111</v>
      </c>
      <c r="J226" s="3">
        <v>0</v>
      </c>
      <c r="K226" s="3">
        <v>0</v>
      </c>
      <c r="L226" s="3">
        <v>2.8237777777777784</v>
      </c>
      <c r="M226" s="3">
        <v>4.5444444444444443</v>
      </c>
      <c r="N226" s="3">
        <v>1.8555555555555556</v>
      </c>
      <c r="O226" s="3">
        <f>SUM(Table2[[#This Row],[Qualified Social Work Staff Hours]:[Other Social Work Staff Hours]])/Table2[[#This Row],[MDS Census]]</f>
        <v>7.6049643517296026E-2</v>
      </c>
      <c r="P226" s="3">
        <v>21.622222222222224</v>
      </c>
      <c r="Q226" s="3">
        <v>0</v>
      </c>
      <c r="R226" s="3">
        <f>SUM(Table2[[#This Row],[Qualified Activities Professional Hours]:[Other Activities Professional Hours]])/Table2[[#This Row],[MDS Census]]</f>
        <v>0.25693160813308691</v>
      </c>
      <c r="S226" s="3">
        <v>4.059222222222223</v>
      </c>
      <c r="T226" s="3">
        <v>6.4466666666666672</v>
      </c>
      <c r="U226" s="3">
        <v>0</v>
      </c>
      <c r="V226" s="3">
        <f>SUM(Table2[[#This Row],[Occupational Therapist Hours]:[OT Aide Hours]])/Table2[[#This Row],[MDS Census]]</f>
        <v>0.1248389226300502</v>
      </c>
      <c r="W226" s="3">
        <v>3.9175555555555555</v>
      </c>
      <c r="X226" s="3">
        <v>4.0870000000000006</v>
      </c>
      <c r="Y226" s="3">
        <v>0</v>
      </c>
      <c r="Z226" s="3">
        <f>SUM(Table2[[#This Row],[Physical Therapist (PT) Hours]:[PT Aide Hours]])/Table2[[#This Row],[MDS Census]]</f>
        <v>9.5116186955373647E-2</v>
      </c>
      <c r="AA226" s="3">
        <v>0</v>
      </c>
      <c r="AB226" s="3">
        <v>0</v>
      </c>
      <c r="AC226" s="3">
        <v>0</v>
      </c>
      <c r="AD226" s="3">
        <v>0</v>
      </c>
      <c r="AE226" s="3">
        <v>0</v>
      </c>
      <c r="AF226" s="3">
        <v>0</v>
      </c>
      <c r="AG226" s="3">
        <v>0</v>
      </c>
      <c r="AH226" s="1" t="s">
        <v>224</v>
      </c>
      <c r="AI226" s="17">
        <v>5</v>
      </c>
      <c r="AJ226" s="1"/>
    </row>
    <row r="227" spans="1:36" x14ac:dyDescent="0.2">
      <c r="A227" s="1" t="s">
        <v>352</v>
      </c>
      <c r="B227" s="1" t="s">
        <v>579</v>
      </c>
      <c r="C227" s="1" t="s">
        <v>880</v>
      </c>
      <c r="D227" s="1" t="s">
        <v>1015</v>
      </c>
      <c r="E227" s="3">
        <v>15.655555555555555</v>
      </c>
      <c r="F227" s="3">
        <v>5.1555555555555559</v>
      </c>
      <c r="G227" s="3">
        <v>0.13333333333333333</v>
      </c>
      <c r="H227" s="3">
        <v>0.2</v>
      </c>
      <c r="I227" s="3">
        <v>0.13333333333333333</v>
      </c>
      <c r="J227" s="3">
        <v>0</v>
      </c>
      <c r="K227" s="3">
        <v>0</v>
      </c>
      <c r="L227" s="3">
        <v>0.26299999999999996</v>
      </c>
      <c r="M227" s="3">
        <v>0</v>
      </c>
      <c r="N227" s="3">
        <v>0</v>
      </c>
      <c r="O227" s="3">
        <f>SUM(Table2[[#This Row],[Qualified Social Work Staff Hours]:[Other Social Work Staff Hours]])/Table2[[#This Row],[MDS Census]]</f>
        <v>0</v>
      </c>
      <c r="P227" s="3">
        <v>0</v>
      </c>
      <c r="Q227" s="3">
        <v>0.25</v>
      </c>
      <c r="R227" s="3">
        <f>SUM(Table2[[#This Row],[Qualified Activities Professional Hours]:[Other Activities Professional Hours]])/Table2[[#This Row],[MDS Census]]</f>
        <v>1.596877217885025E-2</v>
      </c>
      <c r="S227" s="3">
        <v>1.7911111111111113</v>
      </c>
      <c r="T227" s="3">
        <v>1.435777777777778</v>
      </c>
      <c r="U227" s="3">
        <v>0</v>
      </c>
      <c r="V227" s="3">
        <f>SUM(Table2[[#This Row],[Occupational Therapist Hours]:[OT Aide Hours]])/Table2[[#This Row],[MDS Census]]</f>
        <v>0.20611781405251955</v>
      </c>
      <c r="W227" s="3">
        <v>1.1773333333333333</v>
      </c>
      <c r="X227" s="3">
        <v>1.6007777777777783</v>
      </c>
      <c r="Y227" s="3">
        <v>0</v>
      </c>
      <c r="Z227" s="3">
        <f>SUM(Table2[[#This Row],[Physical Therapist (PT) Hours]:[PT Aide Hours]])/Table2[[#This Row],[MDS Census]]</f>
        <v>0.17745209368346349</v>
      </c>
      <c r="AA227" s="3">
        <v>0</v>
      </c>
      <c r="AB227" s="3">
        <v>0</v>
      </c>
      <c r="AC227" s="3">
        <v>0</v>
      </c>
      <c r="AD227" s="3">
        <v>0</v>
      </c>
      <c r="AE227" s="3">
        <v>0</v>
      </c>
      <c r="AF227" s="3">
        <v>0</v>
      </c>
      <c r="AG227" s="3">
        <v>0</v>
      </c>
      <c r="AH227" s="1" t="s">
        <v>225</v>
      </c>
      <c r="AI227" s="17">
        <v>5</v>
      </c>
      <c r="AJ227" s="1"/>
    </row>
    <row r="228" spans="1:36" x14ac:dyDescent="0.2">
      <c r="A228" s="1" t="s">
        <v>352</v>
      </c>
      <c r="B228" s="1" t="s">
        <v>580</v>
      </c>
      <c r="C228" s="1" t="s">
        <v>881</v>
      </c>
      <c r="D228" s="1" t="s">
        <v>956</v>
      </c>
      <c r="E228" s="3">
        <v>22.444444444444443</v>
      </c>
      <c r="F228" s="3">
        <v>28.119444444444444</v>
      </c>
      <c r="G228" s="3">
        <v>1.1111111111111112E-2</v>
      </c>
      <c r="H228" s="3">
        <v>0.17777777777777778</v>
      </c>
      <c r="I228" s="3">
        <v>5.0972222222222223</v>
      </c>
      <c r="J228" s="3">
        <v>0</v>
      </c>
      <c r="K228" s="3">
        <v>0</v>
      </c>
      <c r="L228" s="3">
        <v>0.9662222222222222</v>
      </c>
      <c r="M228" s="3">
        <v>5.0111111111111111</v>
      </c>
      <c r="N228" s="3">
        <v>0</v>
      </c>
      <c r="O228" s="3">
        <f>SUM(Table2[[#This Row],[Qualified Social Work Staff Hours]:[Other Social Work Staff Hours]])/Table2[[#This Row],[MDS Census]]</f>
        <v>0.22326732673267327</v>
      </c>
      <c r="P228" s="3">
        <v>8.3638888888888889</v>
      </c>
      <c r="Q228" s="3">
        <v>8.6333333333333329</v>
      </c>
      <c r="R228" s="3">
        <f>SUM(Table2[[#This Row],[Qualified Activities Professional Hours]:[Other Activities Professional Hours]])/Table2[[#This Row],[MDS Census]]</f>
        <v>0.75730198019801975</v>
      </c>
      <c r="S228" s="3">
        <v>1.6021111111111115</v>
      </c>
      <c r="T228" s="3">
        <v>3.6027777777777765</v>
      </c>
      <c r="U228" s="3">
        <v>0</v>
      </c>
      <c r="V228" s="3">
        <f>SUM(Table2[[#This Row],[Occupational Therapist Hours]:[OT Aide Hours]])/Table2[[#This Row],[MDS Census]]</f>
        <v>0.23190099009900988</v>
      </c>
      <c r="W228" s="3">
        <v>1.7936666666666674</v>
      </c>
      <c r="X228" s="3">
        <v>7.871444444444446</v>
      </c>
      <c r="Y228" s="3">
        <v>0</v>
      </c>
      <c r="Z228" s="3">
        <f>SUM(Table2[[#This Row],[Physical Therapist (PT) Hours]:[PT Aide Hours]])/Table2[[#This Row],[MDS Census]]</f>
        <v>0.43062376237623773</v>
      </c>
      <c r="AA228" s="3">
        <v>0</v>
      </c>
      <c r="AB228" s="3">
        <v>0</v>
      </c>
      <c r="AC228" s="3">
        <v>0</v>
      </c>
      <c r="AD228" s="3">
        <v>0</v>
      </c>
      <c r="AE228" s="3">
        <v>0</v>
      </c>
      <c r="AF228" s="3">
        <v>0</v>
      </c>
      <c r="AG228" s="3">
        <v>0</v>
      </c>
      <c r="AH228" s="1" t="s">
        <v>226</v>
      </c>
      <c r="AI228" s="17">
        <v>5</v>
      </c>
      <c r="AJ228" s="1"/>
    </row>
    <row r="229" spans="1:36" x14ac:dyDescent="0.2">
      <c r="A229" s="1" t="s">
        <v>352</v>
      </c>
      <c r="B229" s="1" t="s">
        <v>581</v>
      </c>
      <c r="C229" s="1" t="s">
        <v>882</v>
      </c>
      <c r="D229" s="1" t="s">
        <v>953</v>
      </c>
      <c r="E229" s="3">
        <v>39.855555555555554</v>
      </c>
      <c r="F229" s="3">
        <v>0.57777777777777772</v>
      </c>
      <c r="G229" s="3">
        <v>0.22222222222222221</v>
      </c>
      <c r="H229" s="3">
        <v>0.72222222222222221</v>
      </c>
      <c r="I229" s="3">
        <v>0.31666666666666665</v>
      </c>
      <c r="J229" s="3">
        <v>0</v>
      </c>
      <c r="K229" s="3">
        <v>0.05</v>
      </c>
      <c r="L229" s="3">
        <v>1.124888888888889</v>
      </c>
      <c r="M229" s="3">
        <v>0</v>
      </c>
      <c r="N229" s="3">
        <v>5.5185555555555572</v>
      </c>
      <c r="O229" s="3">
        <f>SUM(Table2[[#This Row],[Qualified Social Work Staff Hours]:[Other Social Work Staff Hours]])/Table2[[#This Row],[MDS Census]]</f>
        <v>0.13846389740730419</v>
      </c>
      <c r="P229" s="3">
        <v>0</v>
      </c>
      <c r="Q229" s="3">
        <v>1.0655555555555556</v>
      </c>
      <c r="R229" s="3">
        <f>SUM(Table2[[#This Row],[Qualified Activities Professional Hours]:[Other Activities Professional Hours]])/Table2[[#This Row],[MDS Census]]</f>
        <v>2.673543350989685E-2</v>
      </c>
      <c r="S229" s="3">
        <v>1.5464444444444447</v>
      </c>
      <c r="T229" s="3">
        <v>0.66522222222222216</v>
      </c>
      <c r="U229" s="3">
        <v>0</v>
      </c>
      <c r="V229" s="3">
        <f>SUM(Table2[[#This Row],[Occupational Therapist Hours]:[OT Aide Hours]])/Table2[[#This Row],[MDS Census]]</f>
        <v>5.5492054641761927E-2</v>
      </c>
      <c r="W229" s="3">
        <v>1.1102222222222224</v>
      </c>
      <c r="X229" s="3">
        <v>3.1906666666666674</v>
      </c>
      <c r="Y229" s="3">
        <v>0</v>
      </c>
      <c r="Z229" s="3">
        <f>SUM(Table2[[#This Row],[Physical Therapist (PT) Hours]:[PT Aide Hours]])/Table2[[#This Row],[MDS Census]]</f>
        <v>0.10791190409813217</v>
      </c>
      <c r="AA229" s="3">
        <v>0</v>
      </c>
      <c r="AB229" s="3">
        <v>0</v>
      </c>
      <c r="AC229" s="3">
        <v>0</v>
      </c>
      <c r="AD229" s="3">
        <v>0.8999999999999998</v>
      </c>
      <c r="AE229" s="3">
        <v>0</v>
      </c>
      <c r="AF229" s="3">
        <v>0</v>
      </c>
      <c r="AG229" s="3">
        <v>0.2</v>
      </c>
      <c r="AH229" s="1" t="s">
        <v>227</v>
      </c>
      <c r="AI229" s="17">
        <v>5</v>
      </c>
      <c r="AJ229" s="1"/>
    </row>
    <row r="230" spans="1:36" x14ac:dyDescent="0.2">
      <c r="A230" s="1" t="s">
        <v>352</v>
      </c>
      <c r="B230" s="1" t="s">
        <v>582</v>
      </c>
      <c r="C230" s="1" t="s">
        <v>883</v>
      </c>
      <c r="D230" s="1" t="s">
        <v>991</v>
      </c>
      <c r="E230" s="3">
        <v>27.766666666666666</v>
      </c>
      <c r="F230" s="3">
        <v>4.9777777777777779</v>
      </c>
      <c r="G230" s="3">
        <v>5.5555555555555552E-2</v>
      </c>
      <c r="H230" s="3">
        <v>8.3333333333333329E-2</v>
      </c>
      <c r="I230" s="3">
        <v>0.11666666666666667</v>
      </c>
      <c r="J230" s="3">
        <v>0</v>
      </c>
      <c r="K230" s="3">
        <v>0</v>
      </c>
      <c r="L230" s="3">
        <v>3.6111111111111108E-2</v>
      </c>
      <c r="M230" s="3">
        <v>0</v>
      </c>
      <c r="N230" s="3">
        <v>0</v>
      </c>
      <c r="O230" s="3">
        <f>SUM(Table2[[#This Row],[Qualified Social Work Staff Hours]:[Other Social Work Staff Hours]])/Table2[[#This Row],[MDS Census]]</f>
        <v>0</v>
      </c>
      <c r="P230" s="3">
        <v>0</v>
      </c>
      <c r="Q230" s="3">
        <v>3.1351111111111112</v>
      </c>
      <c r="R230" s="3">
        <f>SUM(Table2[[#This Row],[Qualified Activities Professional Hours]:[Other Activities Professional Hours]])/Table2[[#This Row],[MDS Census]]</f>
        <v>0.11290916366546619</v>
      </c>
      <c r="S230" s="3">
        <v>1.1394444444444445</v>
      </c>
      <c r="T230" s="3">
        <v>4.3555555555555556E-2</v>
      </c>
      <c r="U230" s="3">
        <v>0</v>
      </c>
      <c r="V230" s="3">
        <f>SUM(Table2[[#This Row],[Occupational Therapist Hours]:[OT Aide Hours]])/Table2[[#This Row],[MDS Census]]</f>
        <v>4.2605042016806725E-2</v>
      </c>
      <c r="W230" s="3">
        <v>0.10088888888888889</v>
      </c>
      <c r="X230" s="3">
        <v>1.1305555555555555</v>
      </c>
      <c r="Y230" s="3">
        <v>0</v>
      </c>
      <c r="Z230" s="3">
        <f>SUM(Table2[[#This Row],[Physical Therapist (PT) Hours]:[PT Aide Hours]])/Table2[[#This Row],[MDS Census]]</f>
        <v>4.4349739895958383E-2</v>
      </c>
      <c r="AA230" s="3">
        <v>0</v>
      </c>
      <c r="AB230" s="3">
        <v>0</v>
      </c>
      <c r="AC230" s="3">
        <v>0</v>
      </c>
      <c r="AD230" s="3">
        <v>25.297111111111114</v>
      </c>
      <c r="AE230" s="3">
        <v>0</v>
      </c>
      <c r="AF230" s="3">
        <v>0</v>
      </c>
      <c r="AG230" s="3">
        <v>0</v>
      </c>
      <c r="AH230" s="1" t="s">
        <v>228</v>
      </c>
      <c r="AI230" s="17">
        <v>5</v>
      </c>
      <c r="AJ230" s="1"/>
    </row>
    <row r="231" spans="1:36" x14ac:dyDescent="0.2">
      <c r="A231" s="1" t="s">
        <v>352</v>
      </c>
      <c r="B231" s="1" t="s">
        <v>583</v>
      </c>
      <c r="C231" s="1" t="s">
        <v>717</v>
      </c>
      <c r="D231" s="1" t="s">
        <v>980</v>
      </c>
      <c r="E231" s="3">
        <v>27.788888888888888</v>
      </c>
      <c r="F231" s="3">
        <v>8.2894444444444524</v>
      </c>
      <c r="G231" s="3">
        <v>0.14444444444444443</v>
      </c>
      <c r="H231" s="3">
        <v>6.0302222222222204</v>
      </c>
      <c r="I231" s="3">
        <v>7.8</v>
      </c>
      <c r="J231" s="3">
        <v>0</v>
      </c>
      <c r="K231" s="3">
        <v>0</v>
      </c>
      <c r="L231" s="3">
        <v>0</v>
      </c>
      <c r="M231" s="3">
        <v>5.1555555555555559</v>
      </c>
      <c r="N231" s="3">
        <v>0</v>
      </c>
      <c r="O231" s="3">
        <f>SUM(Table2[[#This Row],[Qualified Social Work Staff Hours]:[Other Social Work Staff Hours]])/Table2[[#This Row],[MDS Census]]</f>
        <v>0.18552578968412636</v>
      </c>
      <c r="P231" s="3">
        <v>5.0916666666666668</v>
      </c>
      <c r="Q231" s="3">
        <v>4.6583333333333332</v>
      </c>
      <c r="R231" s="3">
        <f>SUM(Table2[[#This Row],[Qualified Activities Professional Hours]:[Other Activities Professional Hours]])/Table2[[#This Row],[MDS Census]]</f>
        <v>0.350859656137545</v>
      </c>
      <c r="S231" s="3">
        <v>0.17555555555555558</v>
      </c>
      <c r="T231" s="3">
        <v>0</v>
      </c>
      <c r="U231" s="3">
        <v>0</v>
      </c>
      <c r="V231" s="3">
        <f>SUM(Table2[[#This Row],[Occupational Therapist Hours]:[OT Aide Hours]])/Table2[[#This Row],[MDS Census]]</f>
        <v>6.3174730107956826E-3</v>
      </c>
      <c r="W231" s="3">
        <v>0.11333333333333333</v>
      </c>
      <c r="X231" s="3">
        <v>0</v>
      </c>
      <c r="Y231" s="3">
        <v>0</v>
      </c>
      <c r="Z231" s="3">
        <f>SUM(Table2[[#This Row],[Physical Therapist (PT) Hours]:[PT Aide Hours]])/Table2[[#This Row],[MDS Census]]</f>
        <v>4.0783686525389844E-3</v>
      </c>
      <c r="AA231" s="3">
        <v>0</v>
      </c>
      <c r="AB231" s="3">
        <v>0</v>
      </c>
      <c r="AC231" s="3">
        <v>0</v>
      </c>
      <c r="AD231" s="3">
        <v>37.680555555555557</v>
      </c>
      <c r="AE231" s="3">
        <v>0</v>
      </c>
      <c r="AF231" s="3">
        <v>0</v>
      </c>
      <c r="AG231" s="3">
        <v>0</v>
      </c>
      <c r="AH231" s="1" t="s">
        <v>229</v>
      </c>
      <c r="AI231" s="17">
        <v>5</v>
      </c>
      <c r="AJ231" s="1"/>
    </row>
    <row r="232" spans="1:36" x14ac:dyDescent="0.2">
      <c r="A232" s="1" t="s">
        <v>352</v>
      </c>
      <c r="B232" s="1" t="s">
        <v>584</v>
      </c>
      <c r="C232" s="1" t="s">
        <v>884</v>
      </c>
      <c r="D232" s="1" t="s">
        <v>1004</v>
      </c>
      <c r="E232" s="3">
        <v>31.1</v>
      </c>
      <c r="F232" s="3">
        <v>0.72222222222222221</v>
      </c>
      <c r="G232" s="3">
        <v>0.23333333333333334</v>
      </c>
      <c r="H232" s="3">
        <v>0.15555555555555556</v>
      </c>
      <c r="I232" s="3">
        <v>0.88888888888888884</v>
      </c>
      <c r="J232" s="3">
        <v>0</v>
      </c>
      <c r="K232" s="3">
        <v>0</v>
      </c>
      <c r="L232" s="3">
        <v>1.1111111111111112E-2</v>
      </c>
      <c r="M232" s="3">
        <v>3.8722222222222222</v>
      </c>
      <c r="N232" s="3">
        <v>1.711111111111111</v>
      </c>
      <c r="O232" s="3">
        <f>SUM(Table2[[#This Row],[Qualified Social Work Staff Hours]:[Other Social Work Staff Hours]])/Table2[[#This Row],[MDS Census]]</f>
        <v>0.17952840300107178</v>
      </c>
      <c r="P232" s="3">
        <v>5.6805555555555554</v>
      </c>
      <c r="Q232" s="3">
        <v>3.6944444444444446</v>
      </c>
      <c r="R232" s="3">
        <f>SUM(Table2[[#This Row],[Qualified Activities Professional Hours]:[Other Activities Professional Hours]])/Table2[[#This Row],[MDS Census]]</f>
        <v>0.30144694533762056</v>
      </c>
      <c r="S232" s="3">
        <v>0.71688888888888902</v>
      </c>
      <c r="T232" s="3">
        <v>0.46833333333333332</v>
      </c>
      <c r="U232" s="3">
        <v>0</v>
      </c>
      <c r="V232" s="3">
        <f>SUM(Table2[[#This Row],[Occupational Therapist Hours]:[OT Aide Hours]])/Table2[[#This Row],[MDS Census]]</f>
        <v>3.8110039299749918E-2</v>
      </c>
      <c r="W232" s="3">
        <v>1.1388888888888888</v>
      </c>
      <c r="X232" s="3">
        <v>0.31022222222222218</v>
      </c>
      <c r="Y232" s="3">
        <v>0</v>
      </c>
      <c r="Z232" s="3">
        <f>SUM(Table2[[#This Row],[Physical Therapist (PT) Hours]:[PT Aide Hours]])/Table2[[#This Row],[MDS Census]]</f>
        <v>4.6595212575919968E-2</v>
      </c>
      <c r="AA232" s="3">
        <v>0</v>
      </c>
      <c r="AB232" s="3">
        <v>0</v>
      </c>
      <c r="AC232" s="3">
        <v>0</v>
      </c>
      <c r="AD232" s="3">
        <v>7.0305555555555559</v>
      </c>
      <c r="AE232" s="3">
        <v>0</v>
      </c>
      <c r="AF232" s="3">
        <v>0</v>
      </c>
      <c r="AG232" s="3">
        <v>0</v>
      </c>
      <c r="AH232" s="1" t="s">
        <v>230</v>
      </c>
      <c r="AI232" s="17">
        <v>5</v>
      </c>
      <c r="AJ232" s="1"/>
    </row>
    <row r="233" spans="1:36" x14ac:dyDescent="0.2">
      <c r="A233" s="1" t="s">
        <v>352</v>
      </c>
      <c r="B233" s="1" t="s">
        <v>585</v>
      </c>
      <c r="C233" s="1" t="s">
        <v>885</v>
      </c>
      <c r="D233" s="1" t="s">
        <v>955</v>
      </c>
      <c r="E233" s="3">
        <v>35.18888888888889</v>
      </c>
      <c r="F233" s="3">
        <v>5.5111111111111111</v>
      </c>
      <c r="G233" s="3">
        <v>0</v>
      </c>
      <c r="H233" s="3">
        <v>0</v>
      </c>
      <c r="I233" s="3">
        <v>0.53333333333333333</v>
      </c>
      <c r="J233" s="3">
        <v>0</v>
      </c>
      <c r="K233" s="3">
        <v>0</v>
      </c>
      <c r="L233" s="3">
        <v>0.9127777777777778</v>
      </c>
      <c r="M233" s="3">
        <v>5.8138888888888891</v>
      </c>
      <c r="N233" s="3">
        <v>0</v>
      </c>
      <c r="O233" s="3">
        <f>SUM(Table2[[#This Row],[Qualified Social Work Staff Hours]:[Other Social Work Staff Hours]])/Table2[[#This Row],[MDS Census]]</f>
        <v>0.16521945058414902</v>
      </c>
      <c r="P233" s="3">
        <v>5.166666666666667</v>
      </c>
      <c r="Q233" s="3">
        <v>3.036111111111111</v>
      </c>
      <c r="R233" s="3">
        <f>SUM(Table2[[#This Row],[Qualified Activities Professional Hours]:[Other Activities Professional Hours]])/Table2[[#This Row],[MDS Census]]</f>
        <v>0.23310704136406693</v>
      </c>
      <c r="S233" s="3">
        <v>6.2414444444444444</v>
      </c>
      <c r="T233" s="3">
        <v>0.18977777777777777</v>
      </c>
      <c r="U233" s="3">
        <v>0</v>
      </c>
      <c r="V233" s="3">
        <f>SUM(Table2[[#This Row],[Occupational Therapist Hours]:[OT Aide Hours]])/Table2[[#This Row],[MDS Census]]</f>
        <v>0.18276286706662456</v>
      </c>
      <c r="W233" s="3">
        <v>4.1806666666666654</v>
      </c>
      <c r="X233" s="3">
        <v>1.3071111111111111</v>
      </c>
      <c r="Y233" s="3">
        <v>0</v>
      </c>
      <c r="Z233" s="3">
        <f>SUM(Table2[[#This Row],[Physical Therapist (PT) Hours]:[PT Aide Hours]])/Table2[[#This Row],[MDS Census]]</f>
        <v>0.15595200505209975</v>
      </c>
      <c r="AA233" s="3">
        <v>0</v>
      </c>
      <c r="AB233" s="3">
        <v>0</v>
      </c>
      <c r="AC233" s="3">
        <v>0</v>
      </c>
      <c r="AD233" s="3">
        <v>0</v>
      </c>
      <c r="AE233" s="3">
        <v>0</v>
      </c>
      <c r="AF233" s="3">
        <v>0</v>
      </c>
      <c r="AG233" s="3">
        <v>0</v>
      </c>
      <c r="AH233" s="1" t="s">
        <v>231</v>
      </c>
      <c r="AI233" s="17">
        <v>5</v>
      </c>
      <c r="AJ233" s="1"/>
    </row>
    <row r="234" spans="1:36" x14ac:dyDescent="0.2">
      <c r="A234" s="1" t="s">
        <v>352</v>
      </c>
      <c r="B234" s="1" t="s">
        <v>586</v>
      </c>
      <c r="C234" s="1" t="s">
        <v>753</v>
      </c>
      <c r="D234" s="1" t="s">
        <v>999</v>
      </c>
      <c r="E234" s="3">
        <v>29.3</v>
      </c>
      <c r="F234" s="3">
        <v>3.4666666666666668</v>
      </c>
      <c r="G234" s="3">
        <v>0.14444444444444443</v>
      </c>
      <c r="H234" s="3">
        <v>0.17777777777777778</v>
      </c>
      <c r="I234" s="3">
        <v>0.49444444444444446</v>
      </c>
      <c r="J234" s="3">
        <v>0</v>
      </c>
      <c r="K234" s="3">
        <v>0</v>
      </c>
      <c r="L234" s="3">
        <v>0.76888888888888896</v>
      </c>
      <c r="M234" s="3">
        <v>2.6222222222222222</v>
      </c>
      <c r="N234" s="3">
        <v>5.9144444444444435</v>
      </c>
      <c r="O234" s="3">
        <f>SUM(Table2[[#This Row],[Qualified Social Work Staff Hours]:[Other Social Work Staff Hours]])/Table2[[#This Row],[MDS Census]]</f>
        <v>0.29135381114903292</v>
      </c>
      <c r="P234" s="3">
        <v>0</v>
      </c>
      <c r="Q234" s="3">
        <v>12.521999999999998</v>
      </c>
      <c r="R234" s="3">
        <f>SUM(Table2[[#This Row],[Qualified Activities Professional Hours]:[Other Activities Professional Hours]])/Table2[[#This Row],[MDS Census]]</f>
        <v>0.42737201365187705</v>
      </c>
      <c r="S234" s="3">
        <v>3.8777777777777809</v>
      </c>
      <c r="T234" s="3">
        <v>2.3537777777777773</v>
      </c>
      <c r="U234" s="3">
        <v>0</v>
      </c>
      <c r="V234" s="3">
        <f>SUM(Table2[[#This Row],[Occupational Therapist Hours]:[OT Aide Hours]])/Table2[[#This Row],[MDS Census]]</f>
        <v>0.21268107698141836</v>
      </c>
      <c r="W234" s="3">
        <v>3.7380000000000009</v>
      </c>
      <c r="X234" s="3">
        <v>2.1442222222222225</v>
      </c>
      <c r="Y234" s="3">
        <v>0</v>
      </c>
      <c r="Z234" s="3">
        <f>SUM(Table2[[#This Row],[Physical Therapist (PT) Hours]:[PT Aide Hours]])/Table2[[#This Row],[MDS Census]]</f>
        <v>0.20075843761850592</v>
      </c>
      <c r="AA234" s="3">
        <v>0</v>
      </c>
      <c r="AB234" s="3">
        <v>0</v>
      </c>
      <c r="AC234" s="3">
        <v>0</v>
      </c>
      <c r="AD234" s="3">
        <v>0</v>
      </c>
      <c r="AE234" s="3">
        <v>0</v>
      </c>
      <c r="AF234" s="3">
        <v>0</v>
      </c>
      <c r="AG234" s="3">
        <v>0</v>
      </c>
      <c r="AH234" s="1" t="s">
        <v>232</v>
      </c>
      <c r="AI234" s="17">
        <v>5</v>
      </c>
      <c r="AJ234" s="1"/>
    </row>
    <row r="235" spans="1:36" x14ac:dyDescent="0.2">
      <c r="A235" s="1" t="s">
        <v>352</v>
      </c>
      <c r="B235" s="1" t="s">
        <v>587</v>
      </c>
      <c r="C235" s="1" t="s">
        <v>886</v>
      </c>
      <c r="D235" s="1" t="s">
        <v>966</v>
      </c>
      <c r="E235" s="3">
        <v>82.62222222222222</v>
      </c>
      <c r="F235" s="3">
        <v>5.6</v>
      </c>
      <c r="G235" s="3">
        <v>0.16111111111111112</v>
      </c>
      <c r="H235" s="3">
        <v>0.40833333333333333</v>
      </c>
      <c r="I235" s="3">
        <v>1.6138888888888889</v>
      </c>
      <c r="J235" s="3">
        <v>0</v>
      </c>
      <c r="K235" s="3">
        <v>0</v>
      </c>
      <c r="L235" s="3">
        <v>1.0894444444444444</v>
      </c>
      <c r="M235" s="3">
        <v>9.666888888888888</v>
      </c>
      <c r="N235" s="3">
        <v>0</v>
      </c>
      <c r="O235" s="3">
        <f>SUM(Table2[[#This Row],[Qualified Social Work Staff Hours]:[Other Social Work Staff Hours]])/Table2[[#This Row],[MDS Census]]</f>
        <v>0.11700107584722969</v>
      </c>
      <c r="P235" s="3">
        <v>0</v>
      </c>
      <c r="Q235" s="3">
        <v>33.683333333333358</v>
      </c>
      <c r="R235" s="3">
        <f>SUM(Table2[[#This Row],[Qualified Activities Professional Hours]:[Other Activities Professional Hours]])/Table2[[#This Row],[MDS Census]]</f>
        <v>0.40767885960193684</v>
      </c>
      <c r="S235" s="3">
        <v>1.5722222222222222</v>
      </c>
      <c r="T235" s="3">
        <v>14.526555555555554</v>
      </c>
      <c r="U235" s="3">
        <v>0</v>
      </c>
      <c r="V235" s="3">
        <f>SUM(Table2[[#This Row],[Occupational Therapist Hours]:[OT Aide Hours]])/Table2[[#This Row],[MDS Census]]</f>
        <v>0.19484803657880581</v>
      </c>
      <c r="W235" s="3">
        <v>2.1305555555555555</v>
      </c>
      <c r="X235" s="3">
        <v>18.364888888888892</v>
      </c>
      <c r="Y235" s="3">
        <v>0</v>
      </c>
      <c r="Z235" s="3">
        <f>SUM(Table2[[#This Row],[Physical Therapist (PT) Hours]:[PT Aide Hours]])/Table2[[#This Row],[MDS Census]]</f>
        <v>0.24806213017751486</v>
      </c>
      <c r="AA235" s="3">
        <v>0</v>
      </c>
      <c r="AB235" s="3">
        <v>0</v>
      </c>
      <c r="AC235" s="3">
        <v>0</v>
      </c>
      <c r="AD235" s="3">
        <v>0</v>
      </c>
      <c r="AE235" s="3">
        <v>0</v>
      </c>
      <c r="AF235" s="3">
        <v>0</v>
      </c>
      <c r="AG235" s="3">
        <v>0</v>
      </c>
      <c r="AH235" s="1" t="s">
        <v>233</v>
      </c>
      <c r="AI235" s="17">
        <v>5</v>
      </c>
      <c r="AJ235" s="1"/>
    </row>
    <row r="236" spans="1:36" x14ac:dyDescent="0.2">
      <c r="A236" s="1" t="s">
        <v>352</v>
      </c>
      <c r="B236" s="1" t="s">
        <v>356</v>
      </c>
      <c r="C236" s="1" t="s">
        <v>887</v>
      </c>
      <c r="D236" s="1" t="s">
        <v>988</v>
      </c>
      <c r="E236" s="3">
        <v>20.2</v>
      </c>
      <c r="F236" s="3">
        <v>1.9333333333333333</v>
      </c>
      <c r="G236" s="3">
        <v>0</v>
      </c>
      <c r="H236" s="3">
        <v>0.11666666666666667</v>
      </c>
      <c r="I236" s="3">
        <v>0.25</v>
      </c>
      <c r="J236" s="3">
        <v>0</v>
      </c>
      <c r="K236" s="3">
        <v>0</v>
      </c>
      <c r="L236" s="3">
        <v>0.18933333333333335</v>
      </c>
      <c r="M236" s="3">
        <v>6.0333333333333359</v>
      </c>
      <c r="N236" s="3">
        <v>0</v>
      </c>
      <c r="O236" s="3">
        <f>SUM(Table2[[#This Row],[Qualified Social Work Staff Hours]:[Other Social Work Staff Hours]])/Table2[[#This Row],[MDS Census]]</f>
        <v>0.2986798679867988</v>
      </c>
      <c r="P236" s="3">
        <v>5.2844444444444472</v>
      </c>
      <c r="Q236" s="3">
        <v>7.3011111111111102</v>
      </c>
      <c r="R236" s="3">
        <f>SUM(Table2[[#This Row],[Qualified Activities Professional Hours]:[Other Activities Professional Hours]])/Table2[[#This Row],[MDS Census]]</f>
        <v>0.62304730473047321</v>
      </c>
      <c r="S236" s="3">
        <v>0.1947777777777778</v>
      </c>
      <c r="T236" s="3">
        <v>0.17833333333333329</v>
      </c>
      <c r="U236" s="3">
        <v>0</v>
      </c>
      <c r="V236" s="3">
        <f>SUM(Table2[[#This Row],[Occupational Therapist Hours]:[OT Aide Hours]])/Table2[[#This Row],[MDS Census]]</f>
        <v>1.8470847084708468E-2</v>
      </c>
      <c r="W236" s="3">
        <v>0.17166666666666666</v>
      </c>
      <c r="X236" s="3">
        <v>1.2431111111111108</v>
      </c>
      <c r="Y236" s="3">
        <v>0</v>
      </c>
      <c r="Z236" s="3">
        <f>SUM(Table2[[#This Row],[Physical Therapist (PT) Hours]:[PT Aide Hours]])/Table2[[#This Row],[MDS Census]]</f>
        <v>7.0038503850385028E-2</v>
      </c>
      <c r="AA236" s="3">
        <v>0</v>
      </c>
      <c r="AB236" s="3">
        <v>0</v>
      </c>
      <c r="AC236" s="3">
        <v>0</v>
      </c>
      <c r="AD236" s="3">
        <v>0</v>
      </c>
      <c r="AE236" s="3">
        <v>0</v>
      </c>
      <c r="AF236" s="3">
        <v>0</v>
      </c>
      <c r="AG236" s="3">
        <v>0</v>
      </c>
      <c r="AH236" s="1" t="s">
        <v>234</v>
      </c>
      <c r="AI236" s="17">
        <v>5</v>
      </c>
      <c r="AJ236" s="1"/>
    </row>
    <row r="237" spans="1:36" x14ac:dyDescent="0.2">
      <c r="A237" s="1" t="s">
        <v>352</v>
      </c>
      <c r="B237" s="1" t="s">
        <v>588</v>
      </c>
      <c r="C237" s="1" t="s">
        <v>888</v>
      </c>
      <c r="D237" s="1" t="s">
        <v>963</v>
      </c>
      <c r="E237" s="3">
        <v>29.822222222222223</v>
      </c>
      <c r="F237" s="3">
        <v>0</v>
      </c>
      <c r="G237" s="3">
        <v>8.8888888888888892E-2</v>
      </c>
      <c r="H237" s="3">
        <v>0.19722222222222222</v>
      </c>
      <c r="I237" s="3">
        <v>0.60277777777777775</v>
      </c>
      <c r="J237" s="3">
        <v>0</v>
      </c>
      <c r="K237" s="3">
        <v>0</v>
      </c>
      <c r="L237" s="3">
        <v>0.51844444444444437</v>
      </c>
      <c r="M237" s="3">
        <v>4.4781111111111107</v>
      </c>
      <c r="N237" s="3">
        <v>0.56744444444444442</v>
      </c>
      <c r="O237" s="3">
        <f>SUM(Table2[[#This Row],[Qualified Social Work Staff Hours]:[Other Social Work Staff Hours]])/Table2[[#This Row],[MDS Census]]</f>
        <v>0.16918777943368107</v>
      </c>
      <c r="P237" s="3">
        <v>0</v>
      </c>
      <c r="Q237" s="3">
        <v>1.6324444444444446</v>
      </c>
      <c r="R237" s="3">
        <f>SUM(Table2[[#This Row],[Qualified Activities Professional Hours]:[Other Activities Professional Hours]])/Table2[[#This Row],[MDS Census]]</f>
        <v>5.4739195230998516E-2</v>
      </c>
      <c r="S237" s="3">
        <v>1.3126666666666664</v>
      </c>
      <c r="T237" s="3">
        <v>4.1887777777777764</v>
      </c>
      <c r="U237" s="3">
        <v>0</v>
      </c>
      <c r="V237" s="3">
        <f>SUM(Table2[[#This Row],[Occupational Therapist Hours]:[OT Aide Hours]])/Table2[[#This Row],[MDS Census]]</f>
        <v>0.18447466467958268</v>
      </c>
      <c r="W237" s="3">
        <v>3.2963333333333336</v>
      </c>
      <c r="X237" s="3">
        <v>3.399222222222221</v>
      </c>
      <c r="Y237" s="3">
        <v>0</v>
      </c>
      <c r="Z237" s="3">
        <f>SUM(Table2[[#This Row],[Physical Therapist (PT) Hours]:[PT Aide Hours]])/Table2[[#This Row],[MDS Census]]</f>
        <v>0.22451564828614004</v>
      </c>
      <c r="AA237" s="3">
        <v>0.13333333333333333</v>
      </c>
      <c r="AB237" s="3">
        <v>0</v>
      </c>
      <c r="AC237" s="3">
        <v>0</v>
      </c>
      <c r="AD237" s="3">
        <v>0</v>
      </c>
      <c r="AE237" s="3">
        <v>0</v>
      </c>
      <c r="AF237" s="3">
        <v>0</v>
      </c>
      <c r="AG237" s="3">
        <v>0</v>
      </c>
      <c r="AH237" s="1" t="s">
        <v>235</v>
      </c>
      <c r="AI237" s="17">
        <v>5</v>
      </c>
      <c r="AJ237" s="1"/>
    </row>
    <row r="238" spans="1:36" x14ac:dyDescent="0.2">
      <c r="A238" s="1" t="s">
        <v>352</v>
      </c>
      <c r="B238" s="1" t="s">
        <v>589</v>
      </c>
      <c r="C238" s="1" t="s">
        <v>889</v>
      </c>
      <c r="D238" s="1" t="s">
        <v>1019</v>
      </c>
      <c r="E238" s="3">
        <v>35.5</v>
      </c>
      <c r="F238" s="3">
        <v>5.4222222222222225</v>
      </c>
      <c r="G238" s="3">
        <v>0</v>
      </c>
      <c r="H238" s="3">
        <v>0.22222222222222221</v>
      </c>
      <c r="I238" s="3">
        <v>0.33888888888888891</v>
      </c>
      <c r="J238" s="3">
        <v>0</v>
      </c>
      <c r="K238" s="3">
        <v>0</v>
      </c>
      <c r="L238" s="3">
        <v>0.10766666666666666</v>
      </c>
      <c r="M238" s="3">
        <v>5.3916666666666666</v>
      </c>
      <c r="N238" s="3">
        <v>0</v>
      </c>
      <c r="O238" s="3">
        <f>SUM(Table2[[#This Row],[Qualified Social Work Staff Hours]:[Other Social Work Staff Hours]])/Table2[[#This Row],[MDS Census]]</f>
        <v>0.15187793427230048</v>
      </c>
      <c r="P238" s="3">
        <v>5.333333333333333</v>
      </c>
      <c r="Q238" s="3">
        <v>10.219444444444445</v>
      </c>
      <c r="R238" s="3">
        <f>SUM(Table2[[#This Row],[Qualified Activities Professional Hours]:[Other Activities Professional Hours]])/Table2[[#This Row],[MDS Census]]</f>
        <v>0.43810641627543034</v>
      </c>
      <c r="S238" s="3">
        <v>0.45400000000000007</v>
      </c>
      <c r="T238" s="3">
        <v>4.0249999999999986</v>
      </c>
      <c r="U238" s="3">
        <v>0</v>
      </c>
      <c r="V238" s="3">
        <f>SUM(Table2[[#This Row],[Occupational Therapist Hours]:[OT Aide Hours]])/Table2[[#This Row],[MDS Census]]</f>
        <v>0.12616901408450701</v>
      </c>
      <c r="W238" s="3">
        <v>6.8994444444444447</v>
      </c>
      <c r="X238" s="3">
        <v>6.3330000000000028</v>
      </c>
      <c r="Y238" s="3">
        <v>0</v>
      </c>
      <c r="Z238" s="3">
        <f>SUM(Table2[[#This Row],[Physical Therapist (PT) Hours]:[PT Aide Hours]])/Table2[[#This Row],[MDS Census]]</f>
        <v>0.37274491392801257</v>
      </c>
      <c r="AA238" s="3">
        <v>0</v>
      </c>
      <c r="AB238" s="3">
        <v>0</v>
      </c>
      <c r="AC238" s="3">
        <v>0</v>
      </c>
      <c r="AD238" s="3">
        <v>0</v>
      </c>
      <c r="AE238" s="3">
        <v>0</v>
      </c>
      <c r="AF238" s="3">
        <v>0.59166666666666667</v>
      </c>
      <c r="AG238" s="3">
        <v>0</v>
      </c>
      <c r="AH238" s="1" t="s">
        <v>236</v>
      </c>
      <c r="AI238" s="17">
        <v>5</v>
      </c>
      <c r="AJ238" s="1"/>
    </row>
    <row r="239" spans="1:36" x14ac:dyDescent="0.2">
      <c r="A239" s="1" t="s">
        <v>352</v>
      </c>
      <c r="B239" s="1" t="s">
        <v>590</v>
      </c>
      <c r="C239" s="1" t="s">
        <v>779</v>
      </c>
      <c r="D239" s="1" t="s">
        <v>980</v>
      </c>
      <c r="E239" s="3">
        <v>64.666666666666671</v>
      </c>
      <c r="F239" s="3">
        <v>5.7777777777777777</v>
      </c>
      <c r="G239" s="3">
        <v>4.4444444444444446E-2</v>
      </c>
      <c r="H239" s="3">
        <v>0.25555555555555554</v>
      </c>
      <c r="I239" s="3">
        <v>0.88888888888888884</v>
      </c>
      <c r="J239" s="3">
        <v>0</v>
      </c>
      <c r="K239" s="3">
        <v>0</v>
      </c>
      <c r="L239" s="3">
        <v>2.6957777777777774</v>
      </c>
      <c r="M239" s="3">
        <v>0.93333333333333335</v>
      </c>
      <c r="N239" s="3">
        <v>5.5111111111111111</v>
      </c>
      <c r="O239" s="3">
        <f>SUM(Table2[[#This Row],[Qualified Social Work Staff Hours]:[Other Social Work Staff Hours]])/Table2[[#This Row],[MDS Census]]</f>
        <v>9.9656357388316144E-2</v>
      </c>
      <c r="P239" s="3">
        <v>5.6</v>
      </c>
      <c r="Q239" s="3">
        <v>9.1166666666666671</v>
      </c>
      <c r="R239" s="3">
        <f>SUM(Table2[[#This Row],[Qualified Activities Professional Hours]:[Other Activities Professional Hours]])/Table2[[#This Row],[MDS Census]]</f>
        <v>0.22757731958762886</v>
      </c>
      <c r="S239" s="3">
        <v>7.4803333333333333</v>
      </c>
      <c r="T239" s="3">
        <v>4.6797777777777769</v>
      </c>
      <c r="U239" s="3">
        <v>0</v>
      </c>
      <c r="V239" s="3">
        <f>SUM(Table2[[#This Row],[Occupational Therapist Hours]:[OT Aide Hours]])/Table2[[#This Row],[MDS Census]]</f>
        <v>0.18804295532646045</v>
      </c>
      <c r="W239" s="3">
        <v>7.1073333333333339</v>
      </c>
      <c r="X239" s="3">
        <v>7.4952222222222211</v>
      </c>
      <c r="Y239" s="3">
        <v>0</v>
      </c>
      <c r="Z239" s="3">
        <f>SUM(Table2[[#This Row],[Physical Therapist (PT) Hours]:[PT Aide Hours]])/Table2[[#This Row],[MDS Census]]</f>
        <v>0.22581271477663226</v>
      </c>
      <c r="AA239" s="3">
        <v>0</v>
      </c>
      <c r="AB239" s="3">
        <v>0</v>
      </c>
      <c r="AC239" s="3">
        <v>0</v>
      </c>
      <c r="AD239" s="3">
        <v>0</v>
      </c>
      <c r="AE239" s="3">
        <v>0</v>
      </c>
      <c r="AF239" s="3">
        <v>0</v>
      </c>
      <c r="AG239" s="3">
        <v>0</v>
      </c>
      <c r="AH239" s="1" t="s">
        <v>237</v>
      </c>
      <c r="AI239" s="17">
        <v>5</v>
      </c>
      <c r="AJ239" s="1"/>
    </row>
    <row r="240" spans="1:36" x14ac:dyDescent="0.2">
      <c r="A240" s="1" t="s">
        <v>352</v>
      </c>
      <c r="B240" s="1" t="s">
        <v>591</v>
      </c>
      <c r="C240" s="1" t="s">
        <v>793</v>
      </c>
      <c r="D240" s="1" t="s">
        <v>954</v>
      </c>
      <c r="E240" s="3">
        <v>88.2</v>
      </c>
      <c r="F240" s="3">
        <v>3.9555555555555557</v>
      </c>
      <c r="G240" s="3">
        <v>0.3611111111111111</v>
      </c>
      <c r="H240" s="3">
        <v>0.56111111111111112</v>
      </c>
      <c r="I240" s="3">
        <v>5.0777777777777775</v>
      </c>
      <c r="J240" s="3">
        <v>0</v>
      </c>
      <c r="K240" s="3">
        <v>0</v>
      </c>
      <c r="L240" s="3">
        <v>0.86366666666666669</v>
      </c>
      <c r="M240" s="3">
        <v>10.352777777777778</v>
      </c>
      <c r="N240" s="3">
        <v>0</v>
      </c>
      <c r="O240" s="3">
        <f>SUM(Table2[[#This Row],[Qualified Social Work Staff Hours]:[Other Social Work Staff Hours]])/Table2[[#This Row],[MDS Census]]</f>
        <v>0.11737843285462332</v>
      </c>
      <c r="P240" s="3">
        <v>20.655555555555555</v>
      </c>
      <c r="Q240" s="3">
        <v>3.8944444444444444</v>
      </c>
      <c r="R240" s="3">
        <f>SUM(Table2[[#This Row],[Qualified Activities Professional Hours]:[Other Activities Professional Hours]])/Table2[[#This Row],[MDS Census]]</f>
        <v>0.27834467120181405</v>
      </c>
      <c r="S240" s="3">
        <v>5.4451111111111103</v>
      </c>
      <c r="T240" s="3">
        <v>4.3683333333333341</v>
      </c>
      <c r="U240" s="3">
        <v>0</v>
      </c>
      <c r="V240" s="3">
        <f>SUM(Table2[[#This Row],[Occupational Therapist Hours]:[OT Aide Hours]])/Table2[[#This Row],[MDS Census]]</f>
        <v>0.11126354245401864</v>
      </c>
      <c r="W240" s="3">
        <v>8.5783333333333314</v>
      </c>
      <c r="X240" s="3">
        <v>3.9074444444444447</v>
      </c>
      <c r="Y240" s="3">
        <v>0</v>
      </c>
      <c r="Z240" s="3">
        <f>SUM(Table2[[#This Row],[Physical Therapist (PT) Hours]:[PT Aide Hours]])/Table2[[#This Row],[MDS Census]]</f>
        <v>0.14156210632401106</v>
      </c>
      <c r="AA240" s="3">
        <v>0</v>
      </c>
      <c r="AB240" s="3">
        <v>0</v>
      </c>
      <c r="AC240" s="3">
        <v>0</v>
      </c>
      <c r="AD240" s="3">
        <v>0</v>
      </c>
      <c r="AE240" s="3">
        <v>0</v>
      </c>
      <c r="AF240" s="3">
        <v>0</v>
      </c>
      <c r="AG240" s="3">
        <v>0</v>
      </c>
      <c r="AH240" s="1" t="s">
        <v>238</v>
      </c>
      <c r="AI240" s="17">
        <v>5</v>
      </c>
      <c r="AJ240" s="1"/>
    </row>
    <row r="241" spans="1:36" x14ac:dyDescent="0.2">
      <c r="A241" s="1" t="s">
        <v>352</v>
      </c>
      <c r="B241" s="1" t="s">
        <v>592</v>
      </c>
      <c r="C241" s="1" t="s">
        <v>726</v>
      </c>
      <c r="D241" s="1" t="s">
        <v>1014</v>
      </c>
      <c r="E241" s="3">
        <v>43.411111111111111</v>
      </c>
      <c r="F241" s="3">
        <v>1.2222222222222223</v>
      </c>
      <c r="G241" s="3">
        <v>0.32222222222222224</v>
      </c>
      <c r="H241" s="3">
        <v>0.32222222222222224</v>
      </c>
      <c r="I241" s="3">
        <v>1.6055555555555556</v>
      </c>
      <c r="J241" s="3">
        <v>0</v>
      </c>
      <c r="K241" s="3">
        <v>0</v>
      </c>
      <c r="L241" s="3">
        <v>0.11222222222222222</v>
      </c>
      <c r="M241" s="3">
        <v>5.7455555555555566</v>
      </c>
      <c r="N241" s="3">
        <v>0</v>
      </c>
      <c r="O241" s="3">
        <f>SUM(Table2[[#This Row],[Qualified Social Work Staff Hours]:[Other Social Work Staff Hours]])/Table2[[#This Row],[MDS Census]]</f>
        <v>0.13235218837983109</v>
      </c>
      <c r="P241" s="3">
        <v>28.246666666666659</v>
      </c>
      <c r="Q241" s="3">
        <v>0</v>
      </c>
      <c r="R241" s="3">
        <f>SUM(Table2[[#This Row],[Qualified Activities Professional Hours]:[Other Activities Professional Hours]])/Table2[[#This Row],[MDS Census]]</f>
        <v>0.65067826977220355</v>
      </c>
      <c r="S241" s="3">
        <v>0.34777777777777774</v>
      </c>
      <c r="T241" s="3">
        <v>5.8888888888888886E-2</v>
      </c>
      <c r="U241" s="3">
        <v>0</v>
      </c>
      <c r="V241" s="3">
        <f>SUM(Table2[[#This Row],[Occupational Therapist Hours]:[OT Aide Hours]])/Table2[[#This Row],[MDS Census]]</f>
        <v>9.3678013821346297E-3</v>
      </c>
      <c r="W241" s="3">
        <v>0.75555555555555554</v>
      </c>
      <c r="X241" s="3">
        <v>0.21888888888888888</v>
      </c>
      <c r="Y241" s="3">
        <v>0</v>
      </c>
      <c r="Z241" s="3">
        <f>SUM(Table2[[#This Row],[Physical Therapist (PT) Hours]:[PT Aide Hours]])/Table2[[#This Row],[MDS Census]]</f>
        <v>2.244689019708216E-2</v>
      </c>
      <c r="AA241" s="3">
        <v>0</v>
      </c>
      <c r="AB241" s="3">
        <v>0</v>
      </c>
      <c r="AC241" s="3">
        <v>0</v>
      </c>
      <c r="AD241" s="3">
        <v>0</v>
      </c>
      <c r="AE241" s="3">
        <v>0</v>
      </c>
      <c r="AF241" s="3">
        <v>0</v>
      </c>
      <c r="AG241" s="3">
        <v>0</v>
      </c>
      <c r="AH241" s="1" t="s">
        <v>239</v>
      </c>
      <c r="AI241" s="17">
        <v>5</v>
      </c>
      <c r="AJ241" s="1"/>
    </row>
    <row r="242" spans="1:36" x14ac:dyDescent="0.2">
      <c r="A242" s="1" t="s">
        <v>352</v>
      </c>
      <c r="B242" s="1" t="s">
        <v>593</v>
      </c>
      <c r="C242" s="1" t="s">
        <v>890</v>
      </c>
      <c r="D242" s="1" t="s">
        <v>1012</v>
      </c>
      <c r="E242" s="3">
        <v>75.599999999999994</v>
      </c>
      <c r="F242" s="3">
        <v>4.8</v>
      </c>
      <c r="G242" s="3">
        <v>3.3333333333333333E-2</v>
      </c>
      <c r="H242" s="3">
        <v>0.45555555555555555</v>
      </c>
      <c r="I242" s="3">
        <v>1.1444444444444448</v>
      </c>
      <c r="J242" s="3">
        <v>0</v>
      </c>
      <c r="K242" s="3">
        <v>0</v>
      </c>
      <c r="L242" s="3">
        <v>0.22244444444444447</v>
      </c>
      <c r="M242" s="3">
        <v>2.6887777777777773</v>
      </c>
      <c r="N242" s="3">
        <v>0</v>
      </c>
      <c r="O242" s="3">
        <f>SUM(Table2[[#This Row],[Qualified Social Work Staff Hours]:[Other Social Work Staff Hours]])/Table2[[#This Row],[MDS Census]]</f>
        <v>3.5565843621399175E-2</v>
      </c>
      <c r="P242" s="3">
        <v>5.6736666666666666</v>
      </c>
      <c r="Q242" s="3">
        <v>4.2560000000000002</v>
      </c>
      <c r="R242" s="3">
        <f>SUM(Table2[[#This Row],[Qualified Activities Professional Hours]:[Other Activities Professional Hours]])/Table2[[#This Row],[MDS Census]]</f>
        <v>0.13134479717813052</v>
      </c>
      <c r="S242" s="3">
        <v>6.6525555555555558</v>
      </c>
      <c r="T242" s="3">
        <v>2.3166666666666669</v>
      </c>
      <c r="U242" s="3">
        <v>0</v>
      </c>
      <c r="V242" s="3">
        <f>SUM(Table2[[#This Row],[Occupational Therapist Hours]:[OT Aide Hours]])/Table2[[#This Row],[MDS Census]]</f>
        <v>0.11864050558495005</v>
      </c>
      <c r="W242" s="3">
        <v>7.1428888888888906</v>
      </c>
      <c r="X242" s="3">
        <v>4.9488888888888889</v>
      </c>
      <c r="Y242" s="3">
        <v>0</v>
      </c>
      <c r="Z242" s="3">
        <f>SUM(Table2[[#This Row],[Physical Therapist (PT) Hours]:[PT Aide Hours]])/Table2[[#This Row],[MDS Census]]</f>
        <v>0.15994415049970609</v>
      </c>
      <c r="AA242" s="3">
        <v>0</v>
      </c>
      <c r="AB242" s="3">
        <v>0</v>
      </c>
      <c r="AC242" s="3">
        <v>0</v>
      </c>
      <c r="AD242" s="3">
        <v>0</v>
      </c>
      <c r="AE242" s="3">
        <v>0</v>
      </c>
      <c r="AF242" s="3">
        <v>0</v>
      </c>
      <c r="AG242" s="3">
        <v>0</v>
      </c>
      <c r="AH242" s="1" t="s">
        <v>240</v>
      </c>
      <c r="AI242" s="17">
        <v>5</v>
      </c>
      <c r="AJ242" s="1"/>
    </row>
    <row r="243" spans="1:36" x14ac:dyDescent="0.2">
      <c r="A243" s="1" t="s">
        <v>352</v>
      </c>
      <c r="B243" s="1" t="s">
        <v>594</v>
      </c>
      <c r="C243" s="1" t="s">
        <v>891</v>
      </c>
      <c r="D243" s="1" t="s">
        <v>1006</v>
      </c>
      <c r="E243" s="3">
        <v>88.333333333333329</v>
      </c>
      <c r="F243" s="3">
        <v>0</v>
      </c>
      <c r="G243" s="3">
        <v>0.05</v>
      </c>
      <c r="H243" s="3">
        <v>0.96666666666666667</v>
      </c>
      <c r="I243" s="3">
        <v>1.3888888888888888</v>
      </c>
      <c r="J243" s="3">
        <v>0</v>
      </c>
      <c r="K243" s="3">
        <v>0</v>
      </c>
      <c r="L243" s="3">
        <v>1.1935555555555555</v>
      </c>
      <c r="M243" s="3">
        <v>0</v>
      </c>
      <c r="N243" s="3">
        <v>0</v>
      </c>
      <c r="O243" s="3">
        <f>SUM(Table2[[#This Row],[Qualified Social Work Staff Hours]:[Other Social Work Staff Hours]])/Table2[[#This Row],[MDS Census]]</f>
        <v>0</v>
      </c>
      <c r="P243" s="3">
        <v>5.4918888888888873</v>
      </c>
      <c r="Q243" s="3">
        <v>40.884888888888881</v>
      </c>
      <c r="R243" s="3">
        <f>SUM(Table2[[#This Row],[Qualified Activities Professional Hours]:[Other Activities Professional Hours]])/Table2[[#This Row],[MDS Census]]</f>
        <v>0.52502012578616342</v>
      </c>
      <c r="S243" s="3">
        <v>2.328444444444445</v>
      </c>
      <c r="T243" s="3">
        <v>4.6510000000000016</v>
      </c>
      <c r="U243" s="3">
        <v>0</v>
      </c>
      <c r="V243" s="3">
        <f>SUM(Table2[[#This Row],[Occupational Therapist Hours]:[OT Aide Hours]])/Table2[[#This Row],[MDS Census]]</f>
        <v>7.9012578616352233E-2</v>
      </c>
      <c r="W243" s="3">
        <v>6.0801111111111119</v>
      </c>
      <c r="X243" s="3">
        <v>5.568777777777778</v>
      </c>
      <c r="Y243" s="3">
        <v>0</v>
      </c>
      <c r="Z243" s="3">
        <f>SUM(Table2[[#This Row],[Physical Therapist (PT) Hours]:[PT Aide Hours]])/Table2[[#This Row],[MDS Census]]</f>
        <v>0.13187421383647802</v>
      </c>
      <c r="AA243" s="3">
        <v>0</v>
      </c>
      <c r="AB243" s="3">
        <v>0</v>
      </c>
      <c r="AC243" s="3">
        <v>0</v>
      </c>
      <c r="AD243" s="3">
        <v>0</v>
      </c>
      <c r="AE243" s="3">
        <v>0</v>
      </c>
      <c r="AF243" s="3">
        <v>0</v>
      </c>
      <c r="AG243" s="3">
        <v>0</v>
      </c>
      <c r="AH243" s="1" t="s">
        <v>241</v>
      </c>
      <c r="AI243" s="17">
        <v>5</v>
      </c>
      <c r="AJ243" s="1"/>
    </row>
    <row r="244" spans="1:36" x14ac:dyDescent="0.2">
      <c r="A244" s="1" t="s">
        <v>352</v>
      </c>
      <c r="B244" s="1" t="s">
        <v>595</v>
      </c>
      <c r="C244" s="1" t="s">
        <v>892</v>
      </c>
      <c r="D244" s="1" t="s">
        <v>986</v>
      </c>
      <c r="E244" s="3">
        <v>31.266666666666666</v>
      </c>
      <c r="F244" s="3">
        <v>3.4666666666666668</v>
      </c>
      <c r="G244" s="3">
        <v>8.8888888888888892E-2</v>
      </c>
      <c r="H244" s="3">
        <v>0.19166666666666668</v>
      </c>
      <c r="I244" s="3">
        <v>0.53333333333333333</v>
      </c>
      <c r="J244" s="3">
        <v>0</v>
      </c>
      <c r="K244" s="3">
        <v>0</v>
      </c>
      <c r="L244" s="3">
        <v>0.28477777777777774</v>
      </c>
      <c r="M244" s="3">
        <v>4.3171111111111111</v>
      </c>
      <c r="N244" s="3">
        <v>0</v>
      </c>
      <c r="O244" s="3">
        <f>SUM(Table2[[#This Row],[Qualified Social Work Staff Hours]:[Other Social Work Staff Hours]])/Table2[[#This Row],[MDS Census]]</f>
        <v>0.13807391613361764</v>
      </c>
      <c r="P244" s="3">
        <v>5.0957777777777782</v>
      </c>
      <c r="Q244" s="3">
        <v>2.808333333333334</v>
      </c>
      <c r="R244" s="3">
        <f>SUM(Table2[[#This Row],[Qualified Activities Professional Hours]:[Other Activities Professional Hours]])/Table2[[#This Row],[MDS Census]]</f>
        <v>0.25279673063255154</v>
      </c>
      <c r="S244" s="3">
        <v>1.0643333333333334</v>
      </c>
      <c r="T244" s="3">
        <v>2.4296666666666669</v>
      </c>
      <c r="U244" s="3">
        <v>0</v>
      </c>
      <c r="V244" s="3">
        <f>SUM(Table2[[#This Row],[Occupational Therapist Hours]:[OT Aide Hours]])/Table2[[#This Row],[MDS Census]]</f>
        <v>0.11174840085287847</v>
      </c>
      <c r="W244" s="3">
        <v>1.2029999999999998</v>
      </c>
      <c r="X244" s="3">
        <v>2.3595555555555552</v>
      </c>
      <c r="Y244" s="3">
        <v>0</v>
      </c>
      <c r="Z244" s="3">
        <f>SUM(Table2[[#This Row],[Physical Therapist (PT) Hours]:[PT Aide Hours]])/Table2[[#This Row],[MDS Census]]</f>
        <v>0.11394100923951669</v>
      </c>
      <c r="AA244" s="3">
        <v>8.8888888888888892E-2</v>
      </c>
      <c r="AB244" s="3">
        <v>0</v>
      </c>
      <c r="AC244" s="3">
        <v>0</v>
      </c>
      <c r="AD244" s="3">
        <v>0</v>
      </c>
      <c r="AE244" s="3">
        <v>0</v>
      </c>
      <c r="AF244" s="3">
        <v>0</v>
      </c>
      <c r="AG244" s="3">
        <v>0</v>
      </c>
      <c r="AH244" s="1" t="s">
        <v>242</v>
      </c>
      <c r="AI244" s="17">
        <v>5</v>
      </c>
      <c r="AJ244" s="1"/>
    </row>
    <row r="245" spans="1:36" x14ac:dyDescent="0.2">
      <c r="A245" s="1" t="s">
        <v>352</v>
      </c>
      <c r="B245" s="1" t="s">
        <v>596</v>
      </c>
      <c r="C245" s="1" t="s">
        <v>777</v>
      </c>
      <c r="D245" s="1" t="s">
        <v>983</v>
      </c>
      <c r="E245" s="3">
        <v>65.74444444444444</v>
      </c>
      <c r="F245" s="3">
        <v>10.333333333333334</v>
      </c>
      <c r="G245" s="3">
        <v>6.6666666666666666E-2</v>
      </c>
      <c r="H245" s="3">
        <v>0.6</v>
      </c>
      <c r="I245" s="3">
        <v>0</v>
      </c>
      <c r="J245" s="3">
        <v>0</v>
      </c>
      <c r="K245" s="3">
        <v>0</v>
      </c>
      <c r="L245" s="3">
        <v>5.4333333333333336</v>
      </c>
      <c r="M245" s="3">
        <v>5.4222222222222225</v>
      </c>
      <c r="N245" s="3">
        <v>0</v>
      </c>
      <c r="O245" s="3">
        <f>SUM(Table2[[#This Row],[Qualified Social Work Staff Hours]:[Other Social Work Staff Hours]])/Table2[[#This Row],[MDS Census]]</f>
        <v>8.2474226804123724E-2</v>
      </c>
      <c r="P245" s="3">
        <v>4.6111111111111107</v>
      </c>
      <c r="Q245" s="3">
        <v>17.872222222222224</v>
      </c>
      <c r="R245" s="3">
        <f>SUM(Table2[[#This Row],[Qualified Activities Professional Hours]:[Other Activities Professional Hours]])/Table2[[#This Row],[MDS Census]]</f>
        <v>0.34198073347980401</v>
      </c>
      <c r="S245" s="3">
        <v>6.1944444444444446</v>
      </c>
      <c r="T245" s="3">
        <v>5.7666666666666666</v>
      </c>
      <c r="U245" s="3">
        <v>0</v>
      </c>
      <c r="V245" s="3">
        <f>SUM(Table2[[#This Row],[Occupational Therapist Hours]:[OT Aide Hours]])/Table2[[#This Row],[MDS Census]]</f>
        <v>0.1819334122021295</v>
      </c>
      <c r="W245" s="3">
        <v>9.6055555555555561</v>
      </c>
      <c r="X245" s="3">
        <v>9.1666666666666661</v>
      </c>
      <c r="Y245" s="3">
        <v>0</v>
      </c>
      <c r="Z245" s="3">
        <f>SUM(Table2[[#This Row],[Physical Therapist (PT) Hours]:[PT Aide Hours]])/Table2[[#This Row],[MDS Census]]</f>
        <v>0.28553320939665372</v>
      </c>
      <c r="AA245" s="3">
        <v>0</v>
      </c>
      <c r="AB245" s="3">
        <v>0</v>
      </c>
      <c r="AC245" s="3">
        <v>0</v>
      </c>
      <c r="AD245" s="3">
        <v>0</v>
      </c>
      <c r="AE245" s="3">
        <v>0</v>
      </c>
      <c r="AF245" s="3">
        <v>0</v>
      </c>
      <c r="AG245" s="3">
        <v>0</v>
      </c>
      <c r="AH245" s="1" t="s">
        <v>243</v>
      </c>
      <c r="AI245" s="17">
        <v>5</v>
      </c>
      <c r="AJ245" s="1"/>
    </row>
    <row r="246" spans="1:36" x14ac:dyDescent="0.2">
      <c r="A246" s="1" t="s">
        <v>352</v>
      </c>
      <c r="B246" s="1" t="s">
        <v>597</v>
      </c>
      <c r="C246" s="1" t="s">
        <v>893</v>
      </c>
      <c r="D246" s="1" t="s">
        <v>962</v>
      </c>
      <c r="E246" s="3">
        <v>81.788888888888891</v>
      </c>
      <c r="F246" s="3">
        <v>4.9333333333333336</v>
      </c>
      <c r="G246" s="3">
        <v>5.5555555555555552E-2</v>
      </c>
      <c r="H246" s="3">
        <v>0.83888888888888891</v>
      </c>
      <c r="I246" s="3">
        <v>5.3777777777777782</v>
      </c>
      <c r="J246" s="3">
        <v>0</v>
      </c>
      <c r="K246" s="3">
        <v>0</v>
      </c>
      <c r="L246" s="3">
        <v>6.1485555555555527</v>
      </c>
      <c r="M246" s="3">
        <v>8.6666666666666661</v>
      </c>
      <c r="N246" s="3">
        <v>0</v>
      </c>
      <c r="O246" s="3">
        <f>SUM(Table2[[#This Row],[Qualified Social Work Staff Hours]:[Other Social Work Staff Hours]])/Table2[[#This Row],[MDS Census]]</f>
        <v>0.10596386360548837</v>
      </c>
      <c r="P246" s="3">
        <v>4.3111111111111109</v>
      </c>
      <c r="Q246" s="3">
        <v>16.70888888888889</v>
      </c>
      <c r="R246" s="3">
        <f>SUM(Table2[[#This Row],[Qualified Activities Professional Hours]:[Other Activities Professional Hours]])/Table2[[#This Row],[MDS Census]]</f>
        <v>0.25700312457546526</v>
      </c>
      <c r="S246" s="3">
        <v>6.4628888888888882</v>
      </c>
      <c r="T246" s="3">
        <v>6.4007777777777797</v>
      </c>
      <c r="U246" s="3">
        <v>0</v>
      </c>
      <c r="V246" s="3">
        <f>SUM(Table2[[#This Row],[Occupational Therapist Hours]:[OT Aide Hours]])/Table2[[#This Row],[MDS Census]]</f>
        <v>0.15727890232305394</v>
      </c>
      <c r="W246" s="3">
        <v>3.3603333333333341</v>
      </c>
      <c r="X246" s="3">
        <v>8.0579999999999981</v>
      </c>
      <c r="Y246" s="3">
        <v>0</v>
      </c>
      <c r="Z246" s="3">
        <f>SUM(Table2[[#This Row],[Physical Therapist (PT) Hours]:[PT Aide Hours]])/Table2[[#This Row],[MDS Census]]</f>
        <v>0.13960739030023095</v>
      </c>
      <c r="AA246" s="3">
        <v>0</v>
      </c>
      <c r="AB246" s="3">
        <v>0</v>
      </c>
      <c r="AC246" s="3">
        <v>0</v>
      </c>
      <c r="AD246" s="3">
        <v>0</v>
      </c>
      <c r="AE246" s="3">
        <v>0</v>
      </c>
      <c r="AF246" s="3">
        <v>0</v>
      </c>
      <c r="AG246" s="3">
        <v>0</v>
      </c>
      <c r="AH246" s="1" t="s">
        <v>244</v>
      </c>
      <c r="AI246" s="17">
        <v>5</v>
      </c>
      <c r="AJ246" s="1"/>
    </row>
    <row r="247" spans="1:36" x14ac:dyDescent="0.2">
      <c r="A247" s="1" t="s">
        <v>352</v>
      </c>
      <c r="B247" s="1" t="s">
        <v>598</v>
      </c>
      <c r="C247" s="1" t="s">
        <v>894</v>
      </c>
      <c r="D247" s="1" t="s">
        <v>972</v>
      </c>
      <c r="E247" s="3">
        <v>59.5</v>
      </c>
      <c r="F247" s="3">
        <v>7.166666666666667</v>
      </c>
      <c r="G247" s="3">
        <v>2.2222222222222223E-2</v>
      </c>
      <c r="H247" s="3">
        <v>0.41388888888888886</v>
      </c>
      <c r="I247" s="3">
        <v>2.3111111111111109</v>
      </c>
      <c r="J247" s="3">
        <v>0</v>
      </c>
      <c r="K247" s="3">
        <v>0</v>
      </c>
      <c r="L247" s="3">
        <v>1.6368888888888888</v>
      </c>
      <c r="M247" s="3">
        <v>5.0666666666666664</v>
      </c>
      <c r="N247" s="3">
        <v>5.5055555555555555</v>
      </c>
      <c r="O247" s="3">
        <f>SUM(Table2[[#This Row],[Qualified Social Work Staff Hours]:[Other Social Work Staff Hours]])/Table2[[#This Row],[MDS Census]]</f>
        <v>0.17768440709617181</v>
      </c>
      <c r="P247" s="3">
        <v>5.2444444444444445</v>
      </c>
      <c r="Q247" s="3">
        <v>17.627777777777776</v>
      </c>
      <c r="R247" s="3">
        <f>SUM(Table2[[#This Row],[Qualified Activities Professional Hours]:[Other Activities Professional Hours]])/Table2[[#This Row],[MDS Census]]</f>
        <v>0.38440709617180202</v>
      </c>
      <c r="S247" s="3">
        <v>2.1764444444444444</v>
      </c>
      <c r="T247" s="3">
        <v>5.5591111111111111</v>
      </c>
      <c r="U247" s="3">
        <v>0</v>
      </c>
      <c r="V247" s="3">
        <f>SUM(Table2[[#This Row],[Occupational Therapist Hours]:[OT Aide Hours]])/Table2[[#This Row],[MDS Census]]</f>
        <v>0.13000933706816059</v>
      </c>
      <c r="W247" s="3">
        <v>3.3026666666666666</v>
      </c>
      <c r="X247" s="3">
        <v>8.8418888888888905</v>
      </c>
      <c r="Y247" s="3">
        <v>0</v>
      </c>
      <c r="Z247" s="3">
        <f>SUM(Table2[[#This Row],[Physical Therapist (PT) Hours]:[PT Aide Hours]])/Table2[[#This Row],[MDS Census]]</f>
        <v>0.20411017740429507</v>
      </c>
      <c r="AA247" s="3">
        <v>0</v>
      </c>
      <c r="AB247" s="3">
        <v>0</v>
      </c>
      <c r="AC247" s="3">
        <v>0</v>
      </c>
      <c r="AD247" s="3">
        <v>0</v>
      </c>
      <c r="AE247" s="3">
        <v>0</v>
      </c>
      <c r="AF247" s="3">
        <v>0</v>
      </c>
      <c r="AG247" s="3">
        <v>0</v>
      </c>
      <c r="AH247" s="1" t="s">
        <v>245</v>
      </c>
      <c r="AI247" s="17">
        <v>5</v>
      </c>
      <c r="AJ247" s="1"/>
    </row>
    <row r="248" spans="1:36" x14ac:dyDescent="0.2">
      <c r="A248" s="1" t="s">
        <v>352</v>
      </c>
      <c r="B248" s="1" t="s">
        <v>599</v>
      </c>
      <c r="C248" s="1" t="s">
        <v>895</v>
      </c>
      <c r="D248" s="1" t="s">
        <v>975</v>
      </c>
      <c r="E248" s="3">
        <v>86.855555555555554</v>
      </c>
      <c r="F248" s="3">
        <v>5.2805555555555559</v>
      </c>
      <c r="G248" s="3">
        <v>0</v>
      </c>
      <c r="H248" s="3">
        <v>0.53333333333333333</v>
      </c>
      <c r="I248" s="3">
        <v>7.7888888888888888</v>
      </c>
      <c r="J248" s="3">
        <v>0</v>
      </c>
      <c r="K248" s="3">
        <v>0</v>
      </c>
      <c r="L248" s="3">
        <v>3.1196666666666673</v>
      </c>
      <c r="M248" s="3">
        <v>5.4916666666666663</v>
      </c>
      <c r="N248" s="3">
        <v>7.2131111111111119</v>
      </c>
      <c r="O248" s="3">
        <f>SUM(Table2[[#This Row],[Qualified Social Work Staff Hours]:[Other Social Work Staff Hours]])/Table2[[#This Row],[MDS Census]]</f>
        <v>0.14627478572342331</v>
      </c>
      <c r="P248" s="3">
        <v>2.0222222222222221</v>
      </c>
      <c r="Q248" s="3">
        <v>9.2499999999999982</v>
      </c>
      <c r="R248" s="3">
        <f>SUM(Table2[[#This Row],[Qualified Activities Professional Hours]:[Other Activities Professional Hours]])/Table2[[#This Row],[MDS Census]]</f>
        <v>0.12978124600230265</v>
      </c>
      <c r="S248" s="3">
        <v>5.7351111111111095</v>
      </c>
      <c r="T248" s="3">
        <v>3.5806666666666658</v>
      </c>
      <c r="U248" s="3">
        <v>0</v>
      </c>
      <c r="V248" s="3">
        <f>SUM(Table2[[#This Row],[Occupational Therapist Hours]:[OT Aide Hours]])/Table2[[#This Row],[MDS Census]]</f>
        <v>0.10725598055520018</v>
      </c>
      <c r="W248" s="3">
        <v>5.5421111111111117</v>
      </c>
      <c r="X248" s="3">
        <v>7.7519999999999998</v>
      </c>
      <c r="Y248" s="3">
        <v>0</v>
      </c>
      <c r="Z248" s="3">
        <f>SUM(Table2[[#This Row],[Physical Therapist (PT) Hours]:[PT Aide Hours]])/Table2[[#This Row],[MDS Census]]</f>
        <v>0.15305999744147369</v>
      </c>
      <c r="AA248" s="3">
        <v>0</v>
      </c>
      <c r="AB248" s="3">
        <v>0</v>
      </c>
      <c r="AC248" s="3">
        <v>0</v>
      </c>
      <c r="AD248" s="3">
        <v>0</v>
      </c>
      <c r="AE248" s="3">
        <v>0</v>
      </c>
      <c r="AF248" s="3">
        <v>0.42155555555555563</v>
      </c>
      <c r="AG248" s="3">
        <v>0</v>
      </c>
      <c r="AH248" s="1" t="s">
        <v>246</v>
      </c>
      <c r="AI248" s="17">
        <v>5</v>
      </c>
      <c r="AJ248" s="1"/>
    </row>
    <row r="249" spans="1:36" x14ac:dyDescent="0.2">
      <c r="A249" s="1" t="s">
        <v>352</v>
      </c>
      <c r="B249" s="1" t="s">
        <v>600</v>
      </c>
      <c r="C249" s="1" t="s">
        <v>811</v>
      </c>
      <c r="D249" s="1" t="s">
        <v>975</v>
      </c>
      <c r="E249" s="3">
        <v>88.611111111111114</v>
      </c>
      <c r="F249" s="3">
        <v>13.458333333333334</v>
      </c>
      <c r="G249" s="3">
        <v>0.84444444444444444</v>
      </c>
      <c r="H249" s="3">
        <v>0.61111111111111116</v>
      </c>
      <c r="I249" s="3">
        <v>5.333333333333333</v>
      </c>
      <c r="J249" s="3">
        <v>0</v>
      </c>
      <c r="K249" s="3">
        <v>0</v>
      </c>
      <c r="L249" s="3">
        <v>5.2972222222222225</v>
      </c>
      <c r="M249" s="3">
        <v>3.4666666666666668</v>
      </c>
      <c r="N249" s="3">
        <v>10.147222222222222</v>
      </c>
      <c r="O249" s="3">
        <f>SUM(Table2[[#This Row],[Qualified Social Work Staff Hours]:[Other Social Work Staff Hours]])/Table2[[#This Row],[MDS Census]]</f>
        <v>0.15363636363636363</v>
      </c>
      <c r="P249" s="3">
        <v>1.6</v>
      </c>
      <c r="Q249" s="3">
        <v>5.947222222222222</v>
      </c>
      <c r="R249" s="3">
        <f>SUM(Table2[[#This Row],[Qualified Activities Professional Hours]:[Other Activities Professional Hours]])/Table2[[#This Row],[MDS Census]]</f>
        <v>8.5172413793103446E-2</v>
      </c>
      <c r="S249" s="3">
        <v>8.5777777777777775</v>
      </c>
      <c r="T249" s="3">
        <v>8.7833333333333332</v>
      </c>
      <c r="U249" s="3">
        <v>0</v>
      </c>
      <c r="V249" s="3">
        <f>SUM(Table2[[#This Row],[Occupational Therapist Hours]:[OT Aide Hours]])/Table2[[#This Row],[MDS Census]]</f>
        <v>0.19592476489028213</v>
      </c>
      <c r="W249" s="3">
        <v>10.611111111111111</v>
      </c>
      <c r="X249" s="3">
        <v>10.758333333333333</v>
      </c>
      <c r="Y249" s="3">
        <v>3.2444444444444445</v>
      </c>
      <c r="Z249" s="3">
        <f>SUM(Table2[[#This Row],[Physical Therapist (PT) Hours]:[PT Aide Hours]])/Table2[[#This Row],[MDS Census]]</f>
        <v>0.27777429467084636</v>
      </c>
      <c r="AA249" s="3">
        <v>0.66222222222222238</v>
      </c>
      <c r="AB249" s="3">
        <v>4.8777777777777782</v>
      </c>
      <c r="AC249" s="3">
        <v>0</v>
      </c>
      <c r="AD249" s="3">
        <v>0</v>
      </c>
      <c r="AE249" s="3">
        <v>0</v>
      </c>
      <c r="AF249" s="3">
        <v>0</v>
      </c>
      <c r="AG249" s="3">
        <v>0</v>
      </c>
      <c r="AH249" s="1" t="s">
        <v>247</v>
      </c>
      <c r="AI249" s="17">
        <v>5</v>
      </c>
      <c r="AJ249" s="1"/>
    </row>
    <row r="250" spans="1:36" x14ac:dyDescent="0.2">
      <c r="A250" s="1" t="s">
        <v>352</v>
      </c>
      <c r="B250" s="1" t="s">
        <v>601</v>
      </c>
      <c r="C250" s="1" t="s">
        <v>734</v>
      </c>
      <c r="D250" s="1" t="s">
        <v>979</v>
      </c>
      <c r="E250" s="3">
        <v>71.144444444444446</v>
      </c>
      <c r="F250" s="3">
        <v>5.1305555555555555</v>
      </c>
      <c r="G250" s="3">
        <v>0.17777777777777778</v>
      </c>
      <c r="H250" s="3">
        <v>0.47222222222222221</v>
      </c>
      <c r="I250" s="3">
        <v>5.6888888888888891</v>
      </c>
      <c r="J250" s="3">
        <v>0</v>
      </c>
      <c r="K250" s="3">
        <v>0</v>
      </c>
      <c r="L250" s="3">
        <v>1.6722222222222223</v>
      </c>
      <c r="M250" s="3">
        <v>5.5055555555555555</v>
      </c>
      <c r="N250" s="3">
        <v>0</v>
      </c>
      <c r="O250" s="3">
        <f>SUM(Table2[[#This Row],[Qualified Social Work Staff Hours]:[Other Social Work Staff Hours]])/Table2[[#This Row],[MDS Census]]</f>
        <v>7.7385600499765728E-2</v>
      </c>
      <c r="P250" s="3">
        <v>0</v>
      </c>
      <c r="Q250" s="3">
        <v>31.252111111111123</v>
      </c>
      <c r="R250" s="3">
        <f>SUM(Table2[[#This Row],[Qualified Activities Professional Hours]:[Other Activities Professional Hours]])/Table2[[#This Row],[MDS Census]]</f>
        <v>0.4392769014524443</v>
      </c>
      <c r="S250" s="3">
        <v>3.0565555555555557</v>
      </c>
      <c r="T250" s="3">
        <v>5.5910000000000002</v>
      </c>
      <c r="U250" s="3">
        <v>0</v>
      </c>
      <c r="V250" s="3">
        <f>SUM(Table2[[#This Row],[Occupational Therapist Hours]:[OT Aide Hours]])/Table2[[#This Row],[MDS Census]]</f>
        <v>0.12154927377791661</v>
      </c>
      <c r="W250" s="3">
        <v>5.4458888888888897</v>
      </c>
      <c r="X250" s="3">
        <v>5.7655555555555562</v>
      </c>
      <c r="Y250" s="3">
        <v>0</v>
      </c>
      <c r="Z250" s="3">
        <f>SUM(Table2[[#This Row],[Physical Therapist (PT) Hours]:[PT Aide Hours]])/Table2[[#This Row],[MDS Census]]</f>
        <v>0.15758706856161175</v>
      </c>
      <c r="AA250" s="3">
        <v>0</v>
      </c>
      <c r="AB250" s="3">
        <v>0</v>
      </c>
      <c r="AC250" s="3">
        <v>0</v>
      </c>
      <c r="AD250" s="3">
        <v>0</v>
      </c>
      <c r="AE250" s="3">
        <v>0</v>
      </c>
      <c r="AF250" s="3">
        <v>0</v>
      </c>
      <c r="AG250" s="3">
        <v>0</v>
      </c>
      <c r="AH250" s="1" t="s">
        <v>248</v>
      </c>
      <c r="AI250" s="17">
        <v>5</v>
      </c>
      <c r="AJ250" s="1"/>
    </row>
    <row r="251" spans="1:36" x14ac:dyDescent="0.2">
      <c r="A251" s="1" t="s">
        <v>352</v>
      </c>
      <c r="B251" s="1" t="s">
        <v>602</v>
      </c>
      <c r="C251" s="1" t="s">
        <v>755</v>
      </c>
      <c r="D251" s="1" t="s">
        <v>1010</v>
      </c>
      <c r="E251" s="3">
        <v>69.833333333333329</v>
      </c>
      <c r="F251" s="3">
        <v>5.5111111111111111</v>
      </c>
      <c r="G251" s="3">
        <v>6.6666666666666666E-2</v>
      </c>
      <c r="H251" s="3">
        <v>0.43888888888888888</v>
      </c>
      <c r="I251" s="3">
        <v>1.6444444444444444</v>
      </c>
      <c r="J251" s="3">
        <v>0</v>
      </c>
      <c r="K251" s="3">
        <v>0</v>
      </c>
      <c r="L251" s="3">
        <v>5.4320000000000013</v>
      </c>
      <c r="M251" s="3">
        <v>0.4</v>
      </c>
      <c r="N251" s="3">
        <v>11.619444444444444</v>
      </c>
      <c r="O251" s="3">
        <f>SUM(Table2[[#This Row],[Qualified Social Work Staff Hours]:[Other Social Work Staff Hours]])/Table2[[#This Row],[MDS Census]]</f>
        <v>0.17211614956245028</v>
      </c>
      <c r="P251" s="3">
        <v>5.1555555555555559</v>
      </c>
      <c r="Q251" s="3">
        <v>8.6138888888888889</v>
      </c>
      <c r="R251" s="3">
        <f>SUM(Table2[[#This Row],[Qualified Activities Professional Hours]:[Other Activities Professional Hours]])/Table2[[#This Row],[MDS Census]]</f>
        <v>0.19717581543357202</v>
      </c>
      <c r="S251" s="3">
        <v>6.1603333333333339</v>
      </c>
      <c r="T251" s="3">
        <v>5.8053333333333335</v>
      </c>
      <c r="U251" s="3">
        <v>0</v>
      </c>
      <c r="V251" s="3">
        <f>SUM(Table2[[#This Row],[Occupational Therapist Hours]:[OT Aide Hours]])/Table2[[#This Row],[MDS Census]]</f>
        <v>0.17134606205250599</v>
      </c>
      <c r="W251" s="3">
        <v>4.4443333333333337</v>
      </c>
      <c r="X251" s="3">
        <v>7.5821111111111108</v>
      </c>
      <c r="Y251" s="3">
        <v>0</v>
      </c>
      <c r="Z251" s="3">
        <f>SUM(Table2[[#This Row],[Physical Therapist (PT) Hours]:[PT Aide Hours]])/Table2[[#This Row],[MDS Census]]</f>
        <v>0.17221638822593477</v>
      </c>
      <c r="AA251" s="3">
        <v>0</v>
      </c>
      <c r="AB251" s="3">
        <v>0</v>
      </c>
      <c r="AC251" s="3">
        <v>0</v>
      </c>
      <c r="AD251" s="3">
        <v>0</v>
      </c>
      <c r="AE251" s="3">
        <v>0</v>
      </c>
      <c r="AF251" s="3">
        <v>0</v>
      </c>
      <c r="AG251" s="3">
        <v>0</v>
      </c>
      <c r="AH251" s="1" t="s">
        <v>249</v>
      </c>
      <c r="AI251" s="17">
        <v>5</v>
      </c>
      <c r="AJ251" s="1"/>
    </row>
    <row r="252" spans="1:36" x14ac:dyDescent="0.2">
      <c r="A252" s="1" t="s">
        <v>352</v>
      </c>
      <c r="B252" s="1" t="s">
        <v>603</v>
      </c>
      <c r="C252" s="1" t="s">
        <v>896</v>
      </c>
      <c r="D252" s="1" t="s">
        <v>965</v>
      </c>
      <c r="E252" s="3">
        <v>25.111111111111111</v>
      </c>
      <c r="F252" s="3">
        <v>9.9833333333333325</v>
      </c>
      <c r="G252" s="3">
        <v>0.12222222222222222</v>
      </c>
      <c r="H252" s="3">
        <v>0.21033333333333332</v>
      </c>
      <c r="I252" s="3">
        <v>0.25</v>
      </c>
      <c r="J252" s="3">
        <v>0</v>
      </c>
      <c r="K252" s="3">
        <v>0</v>
      </c>
      <c r="L252" s="3">
        <v>0.52288888888888896</v>
      </c>
      <c r="M252" s="3">
        <v>2.5972222222222223</v>
      </c>
      <c r="N252" s="3">
        <v>0</v>
      </c>
      <c r="O252" s="3">
        <f>SUM(Table2[[#This Row],[Qualified Social Work Staff Hours]:[Other Social Work Staff Hours]])/Table2[[#This Row],[MDS Census]]</f>
        <v>0.10342920353982302</v>
      </c>
      <c r="P252" s="3">
        <v>11.46111111111111</v>
      </c>
      <c r="Q252" s="3">
        <v>0</v>
      </c>
      <c r="R252" s="3">
        <f>SUM(Table2[[#This Row],[Qualified Activities Professional Hours]:[Other Activities Professional Hours]])/Table2[[#This Row],[MDS Census]]</f>
        <v>0.45641592920353979</v>
      </c>
      <c r="S252" s="3">
        <v>0.81155555555555547</v>
      </c>
      <c r="T252" s="3">
        <v>1.7142222222222219</v>
      </c>
      <c r="U252" s="3">
        <v>0</v>
      </c>
      <c r="V252" s="3">
        <f>SUM(Table2[[#This Row],[Occupational Therapist Hours]:[OT Aide Hours]])/Table2[[#This Row],[MDS Census]]</f>
        <v>0.10058407079646016</v>
      </c>
      <c r="W252" s="3">
        <v>1.0259999999999998</v>
      </c>
      <c r="X252" s="3">
        <v>2.3950000000000005</v>
      </c>
      <c r="Y252" s="3">
        <v>0</v>
      </c>
      <c r="Z252" s="3">
        <f>SUM(Table2[[#This Row],[Physical Therapist (PT) Hours]:[PT Aide Hours]])/Table2[[#This Row],[MDS Census]]</f>
        <v>0.13623451327433631</v>
      </c>
      <c r="AA252" s="3">
        <v>0</v>
      </c>
      <c r="AB252" s="3">
        <v>0</v>
      </c>
      <c r="AC252" s="3">
        <v>0</v>
      </c>
      <c r="AD252" s="3">
        <v>0</v>
      </c>
      <c r="AE252" s="3">
        <v>0</v>
      </c>
      <c r="AF252" s="3">
        <v>0</v>
      </c>
      <c r="AG252" s="3">
        <v>0</v>
      </c>
      <c r="AH252" s="1" t="s">
        <v>250</v>
      </c>
      <c r="AI252" s="17">
        <v>5</v>
      </c>
      <c r="AJ252" s="1"/>
    </row>
    <row r="253" spans="1:36" x14ac:dyDescent="0.2">
      <c r="A253" s="1" t="s">
        <v>352</v>
      </c>
      <c r="B253" s="1" t="s">
        <v>604</v>
      </c>
      <c r="C253" s="1" t="s">
        <v>897</v>
      </c>
      <c r="D253" s="1" t="s">
        <v>975</v>
      </c>
      <c r="E253" s="3">
        <v>36.299999999999997</v>
      </c>
      <c r="F253" s="3">
        <v>5.5111111111111111</v>
      </c>
      <c r="G253" s="3">
        <v>0.15555555555555556</v>
      </c>
      <c r="H253" s="3">
        <v>0.33888888888888891</v>
      </c>
      <c r="I253" s="3">
        <v>1.3111111111111111</v>
      </c>
      <c r="J253" s="3">
        <v>0</v>
      </c>
      <c r="K253" s="3">
        <v>0</v>
      </c>
      <c r="L253" s="3">
        <v>1.4147777777777777</v>
      </c>
      <c r="M253" s="3">
        <v>8.1225555555555555</v>
      </c>
      <c r="N253" s="3">
        <v>0</v>
      </c>
      <c r="O253" s="3">
        <f>SUM(Table2[[#This Row],[Qualified Social Work Staff Hours]:[Other Social Work Staff Hours]])/Table2[[#This Row],[MDS Census]]</f>
        <v>0.22376186103458831</v>
      </c>
      <c r="P253" s="3">
        <v>0</v>
      </c>
      <c r="Q253" s="3">
        <v>30.676777777777776</v>
      </c>
      <c r="R253" s="3">
        <f>SUM(Table2[[#This Row],[Qualified Activities Professional Hours]:[Other Activities Professional Hours]])/Table2[[#This Row],[MDS Census]]</f>
        <v>0.8450902969084787</v>
      </c>
      <c r="S253" s="3">
        <v>1.8395555555555556</v>
      </c>
      <c r="T253" s="3">
        <v>5.519222222222222</v>
      </c>
      <c r="U253" s="3">
        <v>0</v>
      </c>
      <c r="V253" s="3">
        <f>SUM(Table2[[#This Row],[Occupational Therapist Hours]:[OT Aide Hours]])/Table2[[#This Row],[MDS Census]]</f>
        <v>0.20272115090296911</v>
      </c>
      <c r="W253" s="3">
        <v>1.0174444444444446</v>
      </c>
      <c r="X253" s="3">
        <v>6.5326666666666675</v>
      </c>
      <c r="Y253" s="3">
        <v>0</v>
      </c>
      <c r="Z253" s="3">
        <f>SUM(Table2[[#This Row],[Physical Therapist (PT) Hours]:[PT Aide Hours]])/Table2[[#This Row],[MDS Census]]</f>
        <v>0.20799204162840532</v>
      </c>
      <c r="AA253" s="3">
        <v>0.26666666666666666</v>
      </c>
      <c r="AB253" s="3">
        <v>0</v>
      </c>
      <c r="AC253" s="3">
        <v>0</v>
      </c>
      <c r="AD253" s="3">
        <v>0</v>
      </c>
      <c r="AE253" s="3">
        <v>0</v>
      </c>
      <c r="AF253" s="3">
        <v>0</v>
      </c>
      <c r="AG253" s="3">
        <v>0</v>
      </c>
      <c r="AH253" s="1" t="s">
        <v>251</v>
      </c>
      <c r="AI253" s="17">
        <v>5</v>
      </c>
      <c r="AJ253" s="1"/>
    </row>
    <row r="254" spans="1:36" x14ac:dyDescent="0.2">
      <c r="A254" s="1" t="s">
        <v>352</v>
      </c>
      <c r="B254" s="1" t="s">
        <v>605</v>
      </c>
      <c r="C254" s="1" t="s">
        <v>898</v>
      </c>
      <c r="D254" s="1" t="s">
        <v>949</v>
      </c>
      <c r="E254" s="3">
        <v>35.81111111111111</v>
      </c>
      <c r="F254" s="3">
        <v>0</v>
      </c>
      <c r="G254" s="3">
        <v>0</v>
      </c>
      <c r="H254" s="3">
        <v>0</v>
      </c>
      <c r="I254" s="3">
        <v>1.9333333333333333</v>
      </c>
      <c r="J254" s="3">
        <v>0</v>
      </c>
      <c r="K254" s="3">
        <v>0</v>
      </c>
      <c r="L254" s="3">
        <v>0</v>
      </c>
      <c r="M254" s="3">
        <v>0</v>
      </c>
      <c r="N254" s="3">
        <v>0</v>
      </c>
      <c r="O254" s="3">
        <f>SUM(Table2[[#This Row],[Qualified Social Work Staff Hours]:[Other Social Work Staff Hours]])/Table2[[#This Row],[MDS Census]]</f>
        <v>0</v>
      </c>
      <c r="P254" s="3">
        <v>5.833333333333333</v>
      </c>
      <c r="Q254" s="3">
        <v>12.702777777777778</v>
      </c>
      <c r="R254" s="3">
        <f>SUM(Table2[[#This Row],[Qualified Activities Professional Hours]:[Other Activities Professional Hours]])/Table2[[#This Row],[MDS Census]]</f>
        <v>0.51760781880235807</v>
      </c>
      <c r="S254" s="3">
        <v>0</v>
      </c>
      <c r="T254" s="3">
        <v>0</v>
      </c>
      <c r="U254" s="3">
        <v>0</v>
      </c>
      <c r="V254" s="3">
        <f>SUM(Table2[[#This Row],[Occupational Therapist Hours]:[OT Aide Hours]])/Table2[[#This Row],[MDS Census]]</f>
        <v>0</v>
      </c>
      <c r="W254" s="3">
        <v>0</v>
      </c>
      <c r="X254" s="3">
        <v>0</v>
      </c>
      <c r="Y254" s="3">
        <v>0</v>
      </c>
      <c r="Z254" s="3">
        <f>SUM(Table2[[#This Row],[Physical Therapist (PT) Hours]:[PT Aide Hours]])/Table2[[#This Row],[MDS Census]]</f>
        <v>0</v>
      </c>
      <c r="AA254" s="3">
        <v>0</v>
      </c>
      <c r="AB254" s="3">
        <v>0</v>
      </c>
      <c r="AC254" s="3">
        <v>0</v>
      </c>
      <c r="AD254" s="3">
        <v>11.391666666666667</v>
      </c>
      <c r="AE254" s="3">
        <v>0</v>
      </c>
      <c r="AF254" s="3">
        <v>0</v>
      </c>
      <c r="AG254" s="3">
        <v>0</v>
      </c>
      <c r="AH254" s="1" t="s">
        <v>252</v>
      </c>
      <c r="AI254" s="17">
        <v>5</v>
      </c>
      <c r="AJ254" s="1"/>
    </row>
    <row r="255" spans="1:36" x14ac:dyDescent="0.2">
      <c r="A255" s="1" t="s">
        <v>352</v>
      </c>
      <c r="B255" s="1" t="s">
        <v>606</v>
      </c>
      <c r="C255" s="1" t="s">
        <v>892</v>
      </c>
      <c r="D255" s="1" t="s">
        <v>986</v>
      </c>
      <c r="E255" s="3">
        <v>71.088888888888889</v>
      </c>
      <c r="F255" s="3">
        <v>5.28</v>
      </c>
      <c r="G255" s="3">
        <v>0.2</v>
      </c>
      <c r="H255" s="3">
        <v>0.48055555555555557</v>
      </c>
      <c r="I255" s="3">
        <v>4.5444444444444443</v>
      </c>
      <c r="J255" s="3">
        <v>0</v>
      </c>
      <c r="K255" s="3">
        <v>0</v>
      </c>
      <c r="L255" s="3">
        <v>1.3521111111111115</v>
      </c>
      <c r="M255" s="3">
        <v>10.136222222222225</v>
      </c>
      <c r="N255" s="3">
        <v>0</v>
      </c>
      <c r="O255" s="3">
        <f>SUM(Table2[[#This Row],[Qualified Social Work Staff Hours]:[Other Social Work Staff Hours]])/Table2[[#This Row],[MDS Census]]</f>
        <v>0.1425851828696468</v>
      </c>
      <c r="P255" s="3">
        <v>0</v>
      </c>
      <c r="Q255" s="3">
        <v>5.8756666666666701</v>
      </c>
      <c r="R255" s="3">
        <f>SUM(Table2[[#This Row],[Qualified Activities Professional Hours]:[Other Activities Professional Hours]])/Table2[[#This Row],[MDS Census]]</f>
        <v>8.2652391372303888E-2</v>
      </c>
      <c r="S255" s="3">
        <v>3.7904444444444438</v>
      </c>
      <c r="T255" s="3">
        <v>8.4188888888888886</v>
      </c>
      <c r="U255" s="3">
        <v>0</v>
      </c>
      <c r="V255" s="3">
        <f>SUM(Table2[[#This Row],[Occupational Therapist Hours]:[OT Aide Hours]])/Table2[[#This Row],[MDS Census]]</f>
        <v>0.17174742106908408</v>
      </c>
      <c r="W255" s="3">
        <v>5.3393333333333342</v>
      </c>
      <c r="X255" s="3">
        <v>5.679333333333334</v>
      </c>
      <c r="Y255" s="3">
        <v>0</v>
      </c>
      <c r="Z255" s="3">
        <f>SUM(Table2[[#This Row],[Physical Therapist (PT) Hours]:[PT Aide Hours]])/Table2[[#This Row],[MDS Census]]</f>
        <v>0.15499843701156613</v>
      </c>
      <c r="AA255" s="3">
        <v>0.18888888888888888</v>
      </c>
      <c r="AB255" s="3">
        <v>0</v>
      </c>
      <c r="AC255" s="3">
        <v>0</v>
      </c>
      <c r="AD255" s="3">
        <v>0</v>
      </c>
      <c r="AE255" s="3">
        <v>0</v>
      </c>
      <c r="AF255" s="3">
        <v>0</v>
      </c>
      <c r="AG255" s="3">
        <v>0</v>
      </c>
      <c r="AH255" s="1" t="s">
        <v>253</v>
      </c>
      <c r="AI255" s="17">
        <v>5</v>
      </c>
      <c r="AJ255" s="1"/>
    </row>
    <row r="256" spans="1:36" x14ac:dyDescent="0.2">
      <c r="A256" s="1" t="s">
        <v>352</v>
      </c>
      <c r="B256" s="1" t="s">
        <v>607</v>
      </c>
      <c r="C256" s="1" t="s">
        <v>899</v>
      </c>
      <c r="D256" s="1" t="s">
        <v>1022</v>
      </c>
      <c r="E256" s="3">
        <v>53.922222222222224</v>
      </c>
      <c r="F256" s="3">
        <v>4.4222222222222225</v>
      </c>
      <c r="G256" s="3">
        <v>0.15555555555555556</v>
      </c>
      <c r="H256" s="3">
        <v>0.13333333333333333</v>
      </c>
      <c r="I256" s="3">
        <v>3.95</v>
      </c>
      <c r="J256" s="3">
        <v>0</v>
      </c>
      <c r="K256" s="3">
        <v>0</v>
      </c>
      <c r="L256" s="3">
        <v>3.2529999999999997</v>
      </c>
      <c r="M256" s="3">
        <v>5.2777777777777777</v>
      </c>
      <c r="N256" s="3">
        <v>3.5666666666666669</v>
      </c>
      <c r="O256" s="3">
        <f>SUM(Table2[[#This Row],[Qualified Social Work Staff Hours]:[Other Social Work Staff Hours]])/Table2[[#This Row],[MDS Census]]</f>
        <v>0.16402225427570574</v>
      </c>
      <c r="P256" s="3">
        <v>10.880555555555556</v>
      </c>
      <c r="Q256" s="3">
        <v>1.3</v>
      </c>
      <c r="R256" s="3">
        <f>SUM(Table2[[#This Row],[Qualified Activities Professional Hours]:[Other Activities Professional Hours]])/Table2[[#This Row],[MDS Census]]</f>
        <v>0.22589120131877191</v>
      </c>
      <c r="S256" s="3">
        <v>17.68877777777778</v>
      </c>
      <c r="T256" s="3">
        <v>1.4628888888888889</v>
      </c>
      <c r="U256" s="3">
        <v>0</v>
      </c>
      <c r="V256" s="3">
        <f>SUM(Table2[[#This Row],[Occupational Therapist Hours]:[OT Aide Hours]])/Table2[[#This Row],[MDS Census]]</f>
        <v>0.35517205852050276</v>
      </c>
      <c r="W256" s="3">
        <v>4.7105555555555556</v>
      </c>
      <c r="X256" s="3">
        <v>2.1935555555555557</v>
      </c>
      <c r="Y256" s="3">
        <v>0</v>
      </c>
      <c r="Z256" s="3">
        <f>SUM(Table2[[#This Row],[Physical Therapist (PT) Hours]:[PT Aide Hours]])/Table2[[#This Row],[MDS Census]]</f>
        <v>0.12803832680815991</v>
      </c>
      <c r="AA256" s="3">
        <v>0</v>
      </c>
      <c r="AB256" s="3">
        <v>0</v>
      </c>
      <c r="AC256" s="3">
        <v>0</v>
      </c>
      <c r="AD256" s="3">
        <v>0.3</v>
      </c>
      <c r="AE256" s="3">
        <v>0</v>
      </c>
      <c r="AF256" s="3">
        <v>0</v>
      </c>
      <c r="AG256" s="3">
        <v>0</v>
      </c>
      <c r="AH256" s="1" t="s">
        <v>254</v>
      </c>
      <c r="AI256" s="17">
        <v>5</v>
      </c>
      <c r="AJ256" s="1"/>
    </row>
    <row r="257" spans="1:36" x14ac:dyDescent="0.2">
      <c r="A257" s="1" t="s">
        <v>352</v>
      </c>
      <c r="B257" s="1" t="s">
        <v>608</v>
      </c>
      <c r="C257" s="1" t="s">
        <v>900</v>
      </c>
      <c r="D257" s="1" t="s">
        <v>1023</v>
      </c>
      <c r="E257" s="3">
        <v>39.111111111111114</v>
      </c>
      <c r="F257" s="3">
        <v>4.1722222222222225</v>
      </c>
      <c r="G257" s="3">
        <v>2.2222222222222223E-2</v>
      </c>
      <c r="H257" s="3">
        <v>0.1</v>
      </c>
      <c r="I257" s="3">
        <v>0.58333333333333337</v>
      </c>
      <c r="J257" s="3">
        <v>0</v>
      </c>
      <c r="K257" s="3">
        <v>0</v>
      </c>
      <c r="L257" s="3">
        <v>0.40111111111111103</v>
      </c>
      <c r="M257" s="3">
        <v>4.9000000000000004</v>
      </c>
      <c r="N257" s="3">
        <v>0</v>
      </c>
      <c r="O257" s="3">
        <f>SUM(Table2[[#This Row],[Qualified Social Work Staff Hours]:[Other Social Work Staff Hours]])/Table2[[#This Row],[MDS Census]]</f>
        <v>0.1252840909090909</v>
      </c>
      <c r="P257" s="3">
        <v>9.655555555555555</v>
      </c>
      <c r="Q257" s="3">
        <v>0</v>
      </c>
      <c r="R257" s="3">
        <f>SUM(Table2[[#This Row],[Qualified Activities Professional Hours]:[Other Activities Professional Hours]])/Table2[[#This Row],[MDS Census]]</f>
        <v>0.24687499999999996</v>
      </c>
      <c r="S257" s="3">
        <v>2.1880000000000006</v>
      </c>
      <c r="T257" s="3">
        <v>4.1111111111111114E-3</v>
      </c>
      <c r="U257" s="3">
        <v>0</v>
      </c>
      <c r="V257" s="3">
        <f>SUM(Table2[[#This Row],[Occupational Therapist Hours]:[OT Aide Hours]])/Table2[[#This Row],[MDS Census]]</f>
        <v>5.6048295454545462E-2</v>
      </c>
      <c r="W257" s="3">
        <v>3.9924444444444442</v>
      </c>
      <c r="X257" s="3">
        <v>0</v>
      </c>
      <c r="Y257" s="3">
        <v>0</v>
      </c>
      <c r="Z257" s="3">
        <f>SUM(Table2[[#This Row],[Physical Therapist (PT) Hours]:[PT Aide Hours]])/Table2[[#This Row],[MDS Census]]</f>
        <v>0.10207954545454544</v>
      </c>
      <c r="AA257" s="3">
        <v>0</v>
      </c>
      <c r="AB257" s="3">
        <v>0</v>
      </c>
      <c r="AC257" s="3">
        <v>0</v>
      </c>
      <c r="AD257" s="3">
        <v>0.84722222222222221</v>
      </c>
      <c r="AE257" s="3">
        <v>0</v>
      </c>
      <c r="AF257" s="3">
        <v>0</v>
      </c>
      <c r="AG257" s="3">
        <v>0</v>
      </c>
      <c r="AH257" s="1" t="s">
        <v>255</v>
      </c>
      <c r="AI257" s="17">
        <v>5</v>
      </c>
      <c r="AJ257" s="1"/>
    </row>
    <row r="258" spans="1:36" x14ac:dyDescent="0.2">
      <c r="A258" s="1" t="s">
        <v>352</v>
      </c>
      <c r="B258" s="1" t="s">
        <v>609</v>
      </c>
      <c r="C258" s="1" t="s">
        <v>850</v>
      </c>
      <c r="D258" s="1" t="s">
        <v>1009</v>
      </c>
      <c r="E258" s="3">
        <v>76.055555555555557</v>
      </c>
      <c r="F258" s="3">
        <v>5.1555555555555559</v>
      </c>
      <c r="G258" s="3">
        <v>1.1111111111111112E-2</v>
      </c>
      <c r="H258" s="3">
        <v>0.48888888888888887</v>
      </c>
      <c r="I258" s="3">
        <v>0.93333333333333335</v>
      </c>
      <c r="J258" s="3">
        <v>0</v>
      </c>
      <c r="K258" s="3">
        <v>0</v>
      </c>
      <c r="L258" s="3">
        <v>4.490333333333334</v>
      </c>
      <c r="M258" s="3">
        <v>5.6</v>
      </c>
      <c r="N258" s="3">
        <v>0.26944444444444443</v>
      </c>
      <c r="O258" s="3">
        <f>SUM(Table2[[#This Row],[Qualified Social Work Staff Hours]:[Other Social Work Staff Hours]])/Table2[[#This Row],[MDS Census]]</f>
        <v>7.7173119065010953E-2</v>
      </c>
      <c r="P258" s="3">
        <v>5.333333333333333</v>
      </c>
      <c r="Q258" s="3">
        <v>17.361111111111111</v>
      </c>
      <c r="R258" s="3">
        <f>SUM(Table2[[#This Row],[Qualified Activities Professional Hours]:[Other Activities Professional Hours]])/Table2[[#This Row],[MDS Census]]</f>
        <v>0.29839298758217675</v>
      </c>
      <c r="S258" s="3">
        <v>5.1838888888888892</v>
      </c>
      <c r="T258" s="3">
        <v>5.074111111111109</v>
      </c>
      <c r="U258" s="3">
        <v>0</v>
      </c>
      <c r="V258" s="3">
        <f>SUM(Table2[[#This Row],[Occupational Therapist Hours]:[OT Aide Hours]])/Table2[[#This Row],[MDS Census]]</f>
        <v>0.13487509130752373</v>
      </c>
      <c r="W258" s="3">
        <v>5.0475555555555536</v>
      </c>
      <c r="X258" s="3">
        <v>5.3938888888888892</v>
      </c>
      <c r="Y258" s="3">
        <v>0</v>
      </c>
      <c r="Z258" s="3">
        <f>SUM(Table2[[#This Row],[Physical Therapist (PT) Hours]:[PT Aide Hours]])/Table2[[#This Row],[MDS Census]]</f>
        <v>0.1372870708546384</v>
      </c>
      <c r="AA258" s="3">
        <v>0</v>
      </c>
      <c r="AB258" s="3">
        <v>0</v>
      </c>
      <c r="AC258" s="3">
        <v>0</v>
      </c>
      <c r="AD258" s="3">
        <v>0</v>
      </c>
      <c r="AE258" s="3">
        <v>0</v>
      </c>
      <c r="AF258" s="3">
        <v>0</v>
      </c>
      <c r="AG258" s="3">
        <v>0</v>
      </c>
      <c r="AH258" s="1" t="s">
        <v>256</v>
      </c>
      <c r="AI258" s="17">
        <v>5</v>
      </c>
      <c r="AJ258" s="1"/>
    </row>
    <row r="259" spans="1:36" x14ac:dyDescent="0.2">
      <c r="A259" s="1" t="s">
        <v>352</v>
      </c>
      <c r="B259" s="1" t="s">
        <v>610</v>
      </c>
      <c r="C259" s="1" t="s">
        <v>737</v>
      </c>
      <c r="D259" s="1" t="s">
        <v>956</v>
      </c>
      <c r="E259" s="3">
        <v>18.444444444444443</v>
      </c>
      <c r="F259" s="3">
        <v>5.4222222222222225</v>
      </c>
      <c r="G259" s="3">
        <v>0</v>
      </c>
      <c r="H259" s="3">
        <v>0</v>
      </c>
      <c r="I259" s="3">
        <v>0</v>
      </c>
      <c r="J259" s="3">
        <v>0</v>
      </c>
      <c r="K259" s="3">
        <v>0</v>
      </c>
      <c r="L259" s="3">
        <v>0.37777777777777777</v>
      </c>
      <c r="M259" s="3">
        <v>0</v>
      </c>
      <c r="N259" s="3">
        <v>4.3138888888888891</v>
      </c>
      <c r="O259" s="3">
        <f>SUM(Table2[[#This Row],[Qualified Social Work Staff Hours]:[Other Social Work Staff Hours]])/Table2[[#This Row],[MDS Census]]</f>
        <v>0.23388554216867474</v>
      </c>
      <c r="P259" s="3">
        <v>0</v>
      </c>
      <c r="Q259" s="3">
        <v>9.5027777777777782</v>
      </c>
      <c r="R259" s="3">
        <f>SUM(Table2[[#This Row],[Qualified Activities Professional Hours]:[Other Activities Professional Hours]])/Table2[[#This Row],[MDS Census]]</f>
        <v>0.5152108433734941</v>
      </c>
      <c r="S259" s="3">
        <v>1.0833333333333333</v>
      </c>
      <c r="T259" s="3">
        <v>0.66666666666666663</v>
      </c>
      <c r="U259" s="3">
        <v>0</v>
      </c>
      <c r="V259" s="3">
        <f>SUM(Table2[[#This Row],[Occupational Therapist Hours]:[OT Aide Hours]])/Table2[[#This Row],[MDS Census]]</f>
        <v>9.4879518072289171E-2</v>
      </c>
      <c r="W259" s="3">
        <v>1.6666666666666667</v>
      </c>
      <c r="X259" s="3">
        <v>1.6555555555555554</v>
      </c>
      <c r="Y259" s="3">
        <v>0</v>
      </c>
      <c r="Z259" s="3">
        <f>SUM(Table2[[#This Row],[Physical Therapist (PT) Hours]:[PT Aide Hours]])/Table2[[#This Row],[MDS Census]]</f>
        <v>0.18012048192771085</v>
      </c>
      <c r="AA259" s="3">
        <v>0</v>
      </c>
      <c r="AB259" s="3">
        <v>0</v>
      </c>
      <c r="AC259" s="3">
        <v>0</v>
      </c>
      <c r="AD259" s="3">
        <v>0</v>
      </c>
      <c r="AE259" s="3">
        <v>0</v>
      </c>
      <c r="AF259" s="3">
        <v>0</v>
      </c>
      <c r="AG259" s="3">
        <v>0</v>
      </c>
      <c r="AH259" s="1" t="s">
        <v>257</v>
      </c>
      <c r="AI259" s="17">
        <v>5</v>
      </c>
      <c r="AJ259" s="1"/>
    </row>
    <row r="260" spans="1:36" x14ac:dyDescent="0.2">
      <c r="A260" s="1" t="s">
        <v>352</v>
      </c>
      <c r="B260" s="1" t="s">
        <v>611</v>
      </c>
      <c r="C260" s="1" t="s">
        <v>709</v>
      </c>
      <c r="D260" s="1" t="s">
        <v>966</v>
      </c>
      <c r="E260" s="3">
        <v>54.655555555555559</v>
      </c>
      <c r="F260" s="3">
        <v>5.0888888888888886</v>
      </c>
      <c r="G260" s="3">
        <v>1.1111111111111112E-2</v>
      </c>
      <c r="H260" s="3">
        <v>0.33333333333333331</v>
      </c>
      <c r="I260" s="3">
        <v>5.416666666666667</v>
      </c>
      <c r="J260" s="3">
        <v>0</v>
      </c>
      <c r="K260" s="3">
        <v>0</v>
      </c>
      <c r="L260" s="3">
        <v>1.0618888888888891</v>
      </c>
      <c r="M260" s="3">
        <v>9.7611111111111111</v>
      </c>
      <c r="N260" s="3">
        <v>0</v>
      </c>
      <c r="O260" s="3">
        <f>SUM(Table2[[#This Row],[Qualified Social Work Staff Hours]:[Other Social Work Staff Hours]])/Table2[[#This Row],[MDS Census]]</f>
        <v>0.17859321000203293</v>
      </c>
      <c r="P260" s="3">
        <v>14.683333333333334</v>
      </c>
      <c r="Q260" s="3">
        <v>15.683333333333334</v>
      </c>
      <c r="R260" s="3">
        <f>SUM(Table2[[#This Row],[Qualified Activities Professional Hours]:[Other Activities Professional Hours]])/Table2[[#This Row],[MDS Census]]</f>
        <v>0.55560073185606829</v>
      </c>
      <c r="S260" s="3">
        <v>4.5527777777777798</v>
      </c>
      <c r="T260" s="3">
        <v>5.3385555555555548</v>
      </c>
      <c r="U260" s="3">
        <v>0</v>
      </c>
      <c r="V260" s="3">
        <f>SUM(Table2[[#This Row],[Occupational Therapist Hours]:[OT Aide Hours]])/Table2[[#This Row],[MDS Census]]</f>
        <v>0.18097580809107544</v>
      </c>
      <c r="W260" s="3">
        <v>4.5348888888888901</v>
      </c>
      <c r="X260" s="3">
        <v>7.4544444444444453</v>
      </c>
      <c r="Y260" s="3">
        <v>0</v>
      </c>
      <c r="Z260" s="3">
        <f>SUM(Table2[[#This Row],[Physical Therapist (PT) Hours]:[PT Aide Hours]])/Table2[[#This Row],[MDS Census]]</f>
        <v>0.21936165887375483</v>
      </c>
      <c r="AA260" s="3">
        <v>0</v>
      </c>
      <c r="AB260" s="3">
        <v>0</v>
      </c>
      <c r="AC260" s="3">
        <v>0</v>
      </c>
      <c r="AD260" s="3">
        <v>0</v>
      </c>
      <c r="AE260" s="3">
        <v>0</v>
      </c>
      <c r="AF260" s="3">
        <v>0</v>
      </c>
      <c r="AG260" s="3">
        <v>0</v>
      </c>
      <c r="AH260" s="1" t="s">
        <v>258</v>
      </c>
      <c r="AI260" s="17">
        <v>5</v>
      </c>
      <c r="AJ260" s="1"/>
    </row>
    <row r="261" spans="1:36" x14ac:dyDescent="0.2">
      <c r="A261" s="1" t="s">
        <v>352</v>
      </c>
      <c r="B261" s="1" t="s">
        <v>612</v>
      </c>
      <c r="C261" s="1" t="s">
        <v>901</v>
      </c>
      <c r="D261" s="1" t="s">
        <v>954</v>
      </c>
      <c r="E261" s="3">
        <v>34.488888888888887</v>
      </c>
      <c r="F261" s="3">
        <v>0.55999999999999939</v>
      </c>
      <c r="G261" s="3">
        <v>3.888888888888889E-2</v>
      </c>
      <c r="H261" s="3">
        <v>0.16111111111111112</v>
      </c>
      <c r="I261" s="3">
        <v>0.25</v>
      </c>
      <c r="J261" s="3">
        <v>0</v>
      </c>
      <c r="K261" s="3">
        <v>0</v>
      </c>
      <c r="L261" s="3">
        <v>0.11666666666666667</v>
      </c>
      <c r="M261" s="3">
        <v>0</v>
      </c>
      <c r="N261" s="3">
        <v>4.697222222222222</v>
      </c>
      <c r="O261" s="3">
        <f>SUM(Table2[[#This Row],[Qualified Social Work Staff Hours]:[Other Social Work Staff Hours]])/Table2[[#This Row],[MDS Census]]</f>
        <v>0.13619523195876287</v>
      </c>
      <c r="P261" s="3">
        <v>2.7833333333333332</v>
      </c>
      <c r="Q261" s="3">
        <v>8.3305555555555557</v>
      </c>
      <c r="R261" s="3">
        <f>SUM(Table2[[#This Row],[Qualified Activities Professional Hours]:[Other Activities Professional Hours]])/Table2[[#This Row],[MDS Census]]</f>
        <v>0.32224548969072164</v>
      </c>
      <c r="S261" s="3">
        <v>2.7777777777777776E-2</v>
      </c>
      <c r="T261" s="3">
        <v>1.1041111111111113</v>
      </c>
      <c r="U261" s="3">
        <v>0</v>
      </c>
      <c r="V261" s="3">
        <f>SUM(Table2[[#This Row],[Occupational Therapist Hours]:[OT Aide Hours]])/Table2[[#This Row],[MDS Census]]</f>
        <v>3.2818943298969075E-2</v>
      </c>
      <c r="W261" s="3">
        <v>5.5555555555555552E-2</v>
      </c>
      <c r="X261" s="3">
        <v>0.93888888888888888</v>
      </c>
      <c r="Y261" s="3">
        <v>0</v>
      </c>
      <c r="Z261" s="3">
        <f>SUM(Table2[[#This Row],[Physical Therapist (PT) Hours]:[PT Aide Hours]])/Table2[[#This Row],[MDS Census]]</f>
        <v>2.883376288659794E-2</v>
      </c>
      <c r="AA261" s="3">
        <v>0</v>
      </c>
      <c r="AB261" s="3">
        <v>0</v>
      </c>
      <c r="AC261" s="3">
        <v>0.29533333333333339</v>
      </c>
      <c r="AD261" s="3">
        <v>0</v>
      </c>
      <c r="AE261" s="3">
        <v>0</v>
      </c>
      <c r="AF261" s="3">
        <v>0</v>
      </c>
      <c r="AG261" s="3">
        <v>0</v>
      </c>
      <c r="AH261" s="1" t="s">
        <v>259</v>
      </c>
      <c r="AI261" s="17">
        <v>5</v>
      </c>
      <c r="AJ261" s="1"/>
    </row>
    <row r="262" spans="1:36" x14ac:dyDescent="0.2">
      <c r="A262" s="1" t="s">
        <v>352</v>
      </c>
      <c r="B262" s="1" t="s">
        <v>613</v>
      </c>
      <c r="C262" s="1" t="s">
        <v>886</v>
      </c>
      <c r="D262" s="1" t="s">
        <v>966</v>
      </c>
      <c r="E262" s="3">
        <v>43.822222222222223</v>
      </c>
      <c r="F262" s="3">
        <v>5.6</v>
      </c>
      <c r="G262" s="3">
        <v>8.8888888888888892E-2</v>
      </c>
      <c r="H262" s="3">
        <v>0.21666666666666667</v>
      </c>
      <c r="I262" s="3">
        <v>0.57222222222222219</v>
      </c>
      <c r="J262" s="3">
        <v>0</v>
      </c>
      <c r="K262" s="3">
        <v>0</v>
      </c>
      <c r="L262" s="3">
        <v>1.3331111111111109</v>
      </c>
      <c r="M262" s="3">
        <v>4.9777777777777779</v>
      </c>
      <c r="N262" s="3">
        <v>0</v>
      </c>
      <c r="O262" s="3">
        <f>SUM(Table2[[#This Row],[Qualified Social Work Staff Hours]:[Other Social Work Staff Hours]])/Table2[[#This Row],[MDS Census]]</f>
        <v>0.11359026369168357</v>
      </c>
      <c r="P262" s="3">
        <v>0</v>
      </c>
      <c r="Q262" s="3">
        <v>14.821444444444451</v>
      </c>
      <c r="R262" s="3">
        <f>SUM(Table2[[#This Row],[Qualified Activities Professional Hours]:[Other Activities Professional Hours]])/Table2[[#This Row],[MDS Census]]</f>
        <v>0.33821754563894535</v>
      </c>
      <c r="S262" s="3">
        <v>4.666666666666667</v>
      </c>
      <c r="T262" s="3">
        <v>0.8275555555555556</v>
      </c>
      <c r="U262" s="3">
        <v>0</v>
      </c>
      <c r="V262" s="3">
        <f>SUM(Table2[[#This Row],[Occupational Therapist Hours]:[OT Aide Hours]])/Table2[[#This Row],[MDS Census]]</f>
        <v>0.12537525354969575</v>
      </c>
      <c r="W262" s="3">
        <v>2.9027777777777777</v>
      </c>
      <c r="X262" s="3">
        <v>5.4203333333333328</v>
      </c>
      <c r="Y262" s="3">
        <v>0</v>
      </c>
      <c r="Z262" s="3">
        <f>SUM(Table2[[#This Row],[Physical Therapist (PT) Hours]:[PT Aide Hours]])/Table2[[#This Row],[MDS Census]]</f>
        <v>0.18992900608519267</v>
      </c>
      <c r="AA262" s="3">
        <v>0</v>
      </c>
      <c r="AB262" s="3">
        <v>0</v>
      </c>
      <c r="AC262" s="3">
        <v>0</v>
      </c>
      <c r="AD262" s="3">
        <v>0</v>
      </c>
      <c r="AE262" s="3">
        <v>0</v>
      </c>
      <c r="AF262" s="3">
        <v>0</v>
      </c>
      <c r="AG262" s="3">
        <v>0</v>
      </c>
      <c r="AH262" s="1" t="s">
        <v>260</v>
      </c>
      <c r="AI262" s="17">
        <v>5</v>
      </c>
      <c r="AJ262" s="1"/>
    </row>
    <row r="263" spans="1:36" x14ac:dyDescent="0.2">
      <c r="A263" s="1" t="s">
        <v>352</v>
      </c>
      <c r="B263" s="1" t="s">
        <v>614</v>
      </c>
      <c r="C263" s="1" t="s">
        <v>902</v>
      </c>
      <c r="D263" s="1" t="s">
        <v>964</v>
      </c>
      <c r="E263" s="3">
        <v>51.111111111111114</v>
      </c>
      <c r="F263" s="3">
        <v>6.4</v>
      </c>
      <c r="G263" s="3">
        <v>1.1111111111111112E-2</v>
      </c>
      <c r="H263" s="3">
        <v>0.1111111111111111</v>
      </c>
      <c r="I263" s="3">
        <v>1.4666666666666666</v>
      </c>
      <c r="J263" s="3">
        <v>0</v>
      </c>
      <c r="K263" s="3">
        <v>0</v>
      </c>
      <c r="L263" s="3">
        <v>4.2108888888888893</v>
      </c>
      <c r="M263" s="3">
        <v>4.8611111111111107</v>
      </c>
      <c r="N263" s="3">
        <v>3.4666666666666668</v>
      </c>
      <c r="O263" s="3">
        <f>SUM(Table2[[#This Row],[Qualified Social Work Staff Hours]:[Other Social Work Staff Hours]])/Table2[[#This Row],[MDS Census]]</f>
        <v>0.16293478260869565</v>
      </c>
      <c r="P263" s="3">
        <v>5.6</v>
      </c>
      <c r="Q263" s="3">
        <v>7.0361111111111114</v>
      </c>
      <c r="R263" s="3">
        <f>SUM(Table2[[#This Row],[Qualified Activities Professional Hours]:[Other Activities Professional Hours]])/Table2[[#This Row],[MDS Census]]</f>
        <v>0.2472282608695652</v>
      </c>
      <c r="S263" s="3">
        <v>6.1048888888888886</v>
      </c>
      <c r="T263" s="3">
        <v>1.9621111111111111</v>
      </c>
      <c r="U263" s="3">
        <v>0</v>
      </c>
      <c r="V263" s="3">
        <f>SUM(Table2[[#This Row],[Occupational Therapist Hours]:[OT Aide Hours]])/Table2[[#This Row],[MDS Census]]</f>
        <v>0.15783260869565216</v>
      </c>
      <c r="W263" s="3">
        <v>4.6066666666666674</v>
      </c>
      <c r="X263" s="3">
        <v>5.0870000000000024</v>
      </c>
      <c r="Y263" s="3">
        <v>0</v>
      </c>
      <c r="Z263" s="3">
        <f>SUM(Table2[[#This Row],[Physical Therapist (PT) Hours]:[PT Aide Hours]])/Table2[[#This Row],[MDS Census]]</f>
        <v>0.18965869565217394</v>
      </c>
      <c r="AA263" s="3">
        <v>0.39444444444444443</v>
      </c>
      <c r="AB263" s="3">
        <v>0</v>
      </c>
      <c r="AC263" s="3">
        <v>0</v>
      </c>
      <c r="AD263" s="3">
        <v>0</v>
      </c>
      <c r="AE263" s="3">
        <v>0</v>
      </c>
      <c r="AF263" s="3">
        <v>0</v>
      </c>
      <c r="AG263" s="3">
        <v>0</v>
      </c>
      <c r="AH263" s="1" t="s">
        <v>261</v>
      </c>
      <c r="AI263" s="17">
        <v>5</v>
      </c>
      <c r="AJ263" s="1"/>
    </row>
    <row r="264" spans="1:36" x14ac:dyDescent="0.2">
      <c r="A264" s="1" t="s">
        <v>352</v>
      </c>
      <c r="B264" s="1" t="s">
        <v>615</v>
      </c>
      <c r="C264" s="1" t="s">
        <v>850</v>
      </c>
      <c r="D264" s="1" t="s">
        <v>1009</v>
      </c>
      <c r="E264" s="3">
        <v>43.2</v>
      </c>
      <c r="F264" s="3">
        <v>5.6888888888888891</v>
      </c>
      <c r="G264" s="3">
        <v>0</v>
      </c>
      <c r="H264" s="3">
        <v>0</v>
      </c>
      <c r="I264" s="3">
        <v>1.0222222222222221</v>
      </c>
      <c r="J264" s="3">
        <v>0</v>
      </c>
      <c r="K264" s="3">
        <v>0</v>
      </c>
      <c r="L264" s="3">
        <v>0</v>
      </c>
      <c r="M264" s="3">
        <v>5.333333333333333</v>
      </c>
      <c r="N264" s="3">
        <v>0</v>
      </c>
      <c r="O264" s="3">
        <f>SUM(Table2[[#This Row],[Qualified Social Work Staff Hours]:[Other Social Work Staff Hours]])/Table2[[#This Row],[MDS Census]]</f>
        <v>0.12345679012345677</v>
      </c>
      <c r="P264" s="3">
        <v>5.5027777777777782</v>
      </c>
      <c r="Q264" s="3">
        <v>2.786111111111111</v>
      </c>
      <c r="R264" s="3">
        <f>SUM(Table2[[#This Row],[Qualified Activities Professional Hours]:[Other Activities Professional Hours]])/Table2[[#This Row],[MDS Census]]</f>
        <v>0.1918724279835391</v>
      </c>
      <c r="S264" s="3">
        <v>0</v>
      </c>
      <c r="T264" s="3">
        <v>0</v>
      </c>
      <c r="U264" s="3">
        <v>0</v>
      </c>
      <c r="V264" s="3">
        <f>SUM(Table2[[#This Row],[Occupational Therapist Hours]:[OT Aide Hours]])/Table2[[#This Row],[MDS Census]]</f>
        <v>0</v>
      </c>
      <c r="W264" s="3">
        <v>0</v>
      </c>
      <c r="X264" s="3">
        <v>0</v>
      </c>
      <c r="Y264" s="3">
        <v>0</v>
      </c>
      <c r="Z264" s="3">
        <f>SUM(Table2[[#This Row],[Physical Therapist (PT) Hours]:[PT Aide Hours]])/Table2[[#This Row],[MDS Census]]</f>
        <v>0</v>
      </c>
      <c r="AA264" s="3">
        <v>0</v>
      </c>
      <c r="AB264" s="3">
        <v>0</v>
      </c>
      <c r="AC264" s="3">
        <v>0</v>
      </c>
      <c r="AD264" s="3">
        <v>0</v>
      </c>
      <c r="AE264" s="3">
        <v>0</v>
      </c>
      <c r="AF264" s="3">
        <v>0</v>
      </c>
      <c r="AG264" s="3">
        <v>0</v>
      </c>
      <c r="AH264" s="1" t="s">
        <v>262</v>
      </c>
      <c r="AI264" s="17">
        <v>5</v>
      </c>
      <c r="AJ264" s="1"/>
    </row>
    <row r="265" spans="1:36" x14ac:dyDescent="0.2">
      <c r="A265" s="1" t="s">
        <v>352</v>
      </c>
      <c r="B265" s="1" t="s">
        <v>616</v>
      </c>
      <c r="C265" s="1" t="s">
        <v>850</v>
      </c>
      <c r="D265" s="1" t="s">
        <v>1009</v>
      </c>
      <c r="E265" s="3">
        <v>52.68888888888889</v>
      </c>
      <c r="F265" s="3">
        <v>5.333333333333333</v>
      </c>
      <c r="G265" s="3">
        <v>6.6666666666666666E-2</v>
      </c>
      <c r="H265" s="3">
        <v>0.35555555555555557</v>
      </c>
      <c r="I265" s="3">
        <v>1.0666666666666667</v>
      </c>
      <c r="J265" s="3">
        <v>0</v>
      </c>
      <c r="K265" s="3">
        <v>0</v>
      </c>
      <c r="L265" s="3">
        <v>5.0362222222222242</v>
      </c>
      <c r="M265" s="3">
        <v>10.577777777777778</v>
      </c>
      <c r="N265" s="3">
        <v>0</v>
      </c>
      <c r="O265" s="3">
        <f>SUM(Table2[[#This Row],[Qualified Social Work Staff Hours]:[Other Social Work Staff Hours]])/Table2[[#This Row],[MDS Census]]</f>
        <v>0.20075917334458035</v>
      </c>
      <c r="P265" s="3">
        <v>5.6</v>
      </c>
      <c r="Q265" s="3">
        <v>4.6361111111111111</v>
      </c>
      <c r="R265" s="3">
        <f>SUM(Table2[[#This Row],[Qualified Activities Professional Hours]:[Other Activities Professional Hours]])/Table2[[#This Row],[MDS Census]]</f>
        <v>0.19427456769295653</v>
      </c>
      <c r="S265" s="3">
        <v>4.1234444444444449</v>
      </c>
      <c r="T265" s="3">
        <v>4.9512222222222215</v>
      </c>
      <c r="U265" s="3">
        <v>0</v>
      </c>
      <c r="V265" s="3">
        <f>SUM(Table2[[#This Row],[Occupational Therapist Hours]:[OT Aide Hours]])/Table2[[#This Row],[MDS Census]]</f>
        <v>0.17223112610712776</v>
      </c>
      <c r="W265" s="3">
        <v>5.2124444444444435</v>
      </c>
      <c r="X265" s="3">
        <v>5.9907777777777786</v>
      </c>
      <c r="Y265" s="3">
        <v>0</v>
      </c>
      <c r="Z265" s="3">
        <f>SUM(Table2[[#This Row],[Physical Therapist (PT) Hours]:[PT Aide Hours]])/Table2[[#This Row],[MDS Census]]</f>
        <v>0.21262969211303248</v>
      </c>
      <c r="AA265" s="3">
        <v>0</v>
      </c>
      <c r="AB265" s="3">
        <v>0</v>
      </c>
      <c r="AC265" s="3">
        <v>0</v>
      </c>
      <c r="AD265" s="3">
        <v>0</v>
      </c>
      <c r="AE265" s="3">
        <v>0</v>
      </c>
      <c r="AF265" s="3">
        <v>0</v>
      </c>
      <c r="AG265" s="3">
        <v>0</v>
      </c>
      <c r="AH265" s="1" t="s">
        <v>263</v>
      </c>
      <c r="AI265" s="17">
        <v>5</v>
      </c>
      <c r="AJ265" s="1"/>
    </row>
    <row r="266" spans="1:36" x14ac:dyDescent="0.2">
      <c r="A266" s="1" t="s">
        <v>352</v>
      </c>
      <c r="B266" s="1" t="s">
        <v>617</v>
      </c>
      <c r="C266" s="1" t="s">
        <v>768</v>
      </c>
      <c r="D266" s="1" t="s">
        <v>975</v>
      </c>
      <c r="E266" s="3">
        <v>134.94444444444446</v>
      </c>
      <c r="F266" s="3">
        <v>4.8888888888888893</v>
      </c>
      <c r="G266" s="3">
        <v>0</v>
      </c>
      <c r="H266" s="3">
        <v>10.95</v>
      </c>
      <c r="I266" s="3">
        <v>13.355555555555556</v>
      </c>
      <c r="J266" s="3">
        <v>0</v>
      </c>
      <c r="K266" s="3">
        <v>0</v>
      </c>
      <c r="L266" s="3">
        <v>6.1429999999999998</v>
      </c>
      <c r="M266" s="3">
        <v>24.719444444444445</v>
      </c>
      <c r="N266" s="3">
        <v>0</v>
      </c>
      <c r="O266" s="3">
        <f>SUM(Table2[[#This Row],[Qualified Social Work Staff Hours]:[Other Social Work Staff Hours]])/Table2[[#This Row],[MDS Census]]</f>
        <v>0.18318237958007408</v>
      </c>
      <c r="P266" s="3">
        <v>15.036111111111111</v>
      </c>
      <c r="Q266" s="3">
        <v>0</v>
      </c>
      <c r="R266" s="3">
        <f>SUM(Table2[[#This Row],[Qualified Activities Professional Hours]:[Other Activities Professional Hours]])/Table2[[#This Row],[MDS Census]]</f>
        <v>0.11142445450802799</v>
      </c>
      <c r="S266" s="3">
        <v>10.33</v>
      </c>
      <c r="T266" s="3">
        <v>8.2861111111111132</v>
      </c>
      <c r="U266" s="3">
        <v>0</v>
      </c>
      <c r="V266" s="3">
        <f>SUM(Table2[[#This Row],[Occupational Therapist Hours]:[OT Aide Hours]])/Table2[[#This Row],[MDS Census]]</f>
        <v>0.13795389048991355</v>
      </c>
      <c r="W266" s="3">
        <v>23.237222222222226</v>
      </c>
      <c r="X266" s="3">
        <v>9.8383333333333347</v>
      </c>
      <c r="Y266" s="3">
        <v>0</v>
      </c>
      <c r="Z266" s="3">
        <f>SUM(Table2[[#This Row],[Physical Therapist (PT) Hours]:[PT Aide Hours]])/Table2[[#This Row],[MDS Census]]</f>
        <v>0.24510498147385756</v>
      </c>
      <c r="AA266" s="3">
        <v>0</v>
      </c>
      <c r="AB266" s="3">
        <v>5.333333333333333</v>
      </c>
      <c r="AC266" s="3">
        <v>0</v>
      </c>
      <c r="AD266" s="3">
        <v>0</v>
      </c>
      <c r="AE266" s="3">
        <v>0</v>
      </c>
      <c r="AF266" s="3">
        <v>0</v>
      </c>
      <c r="AG266" s="3">
        <v>0</v>
      </c>
      <c r="AH266" s="1" t="s">
        <v>264</v>
      </c>
      <c r="AI266" s="17">
        <v>5</v>
      </c>
      <c r="AJ266" s="1"/>
    </row>
    <row r="267" spans="1:36" x14ac:dyDescent="0.2">
      <c r="A267" s="1" t="s">
        <v>352</v>
      </c>
      <c r="B267" s="1" t="s">
        <v>618</v>
      </c>
      <c r="C267" s="1" t="s">
        <v>770</v>
      </c>
      <c r="D267" s="1" t="s">
        <v>975</v>
      </c>
      <c r="E267" s="3">
        <v>35.233333333333334</v>
      </c>
      <c r="F267" s="3">
        <v>15.43588888888889</v>
      </c>
      <c r="G267" s="3">
        <v>1.0666666666666667</v>
      </c>
      <c r="H267" s="3">
        <v>0.8666666666666667</v>
      </c>
      <c r="I267" s="3">
        <v>3.3777777777777778</v>
      </c>
      <c r="J267" s="3">
        <v>0</v>
      </c>
      <c r="K267" s="3">
        <v>10.811111111111112</v>
      </c>
      <c r="L267" s="3">
        <v>13.694444444444445</v>
      </c>
      <c r="M267" s="3">
        <v>11.466666666666667</v>
      </c>
      <c r="N267" s="3">
        <v>0</v>
      </c>
      <c r="O267" s="3">
        <f>SUM(Table2[[#This Row],[Qualified Social Work Staff Hours]:[Other Social Work Staff Hours]])/Table2[[#This Row],[MDS Census]]</f>
        <v>0.32544938505203408</v>
      </c>
      <c r="P267" s="3">
        <v>0</v>
      </c>
      <c r="Q267" s="3">
        <v>0</v>
      </c>
      <c r="R267" s="3">
        <f>SUM(Table2[[#This Row],[Qualified Activities Professional Hours]:[Other Activities Professional Hours]])/Table2[[#This Row],[MDS Census]]</f>
        <v>0</v>
      </c>
      <c r="S267" s="3">
        <v>38.615555555555559</v>
      </c>
      <c r="T267" s="3">
        <v>12.045777777777779</v>
      </c>
      <c r="U267" s="3">
        <v>0</v>
      </c>
      <c r="V267" s="3">
        <f>SUM(Table2[[#This Row],[Occupational Therapist Hours]:[OT Aide Hours]])/Table2[[#This Row],[MDS Census]]</f>
        <v>1.4378807947019869</v>
      </c>
      <c r="W267" s="3">
        <v>19.427888888888891</v>
      </c>
      <c r="X267" s="3">
        <v>0</v>
      </c>
      <c r="Y267" s="3">
        <v>9.4543333333333344</v>
      </c>
      <c r="Z267" s="3">
        <f>SUM(Table2[[#This Row],[Physical Therapist (PT) Hours]:[PT Aide Hours]])/Table2[[#This Row],[MDS Census]]</f>
        <v>0.81974140649637339</v>
      </c>
      <c r="AA267" s="3">
        <v>0</v>
      </c>
      <c r="AB267" s="3">
        <v>12.294444444444444</v>
      </c>
      <c r="AC267" s="3">
        <v>0</v>
      </c>
      <c r="AD267" s="3">
        <v>0</v>
      </c>
      <c r="AE267" s="3">
        <v>0</v>
      </c>
      <c r="AF267" s="3">
        <v>0</v>
      </c>
      <c r="AG267" s="3">
        <v>0</v>
      </c>
      <c r="AH267" s="1" t="s">
        <v>265</v>
      </c>
      <c r="AI267" s="17">
        <v>5</v>
      </c>
      <c r="AJ267" s="1"/>
    </row>
    <row r="268" spans="1:36" x14ac:dyDescent="0.2">
      <c r="A268" s="1" t="s">
        <v>352</v>
      </c>
      <c r="B268" s="1" t="s">
        <v>619</v>
      </c>
      <c r="C268" s="1" t="s">
        <v>744</v>
      </c>
      <c r="D268" s="1" t="s">
        <v>975</v>
      </c>
      <c r="E268" s="3">
        <v>90.655555555555551</v>
      </c>
      <c r="F268" s="3">
        <v>5.5111111111111111</v>
      </c>
      <c r="G268" s="3">
        <v>3.3333333333333333E-2</v>
      </c>
      <c r="H268" s="3">
        <v>0.55833333333333335</v>
      </c>
      <c r="I268" s="3">
        <v>4.0611111111111109</v>
      </c>
      <c r="J268" s="3">
        <v>0</v>
      </c>
      <c r="K268" s="3">
        <v>0</v>
      </c>
      <c r="L268" s="3">
        <v>1.6055555555555556</v>
      </c>
      <c r="M268" s="3">
        <v>10.655555555555555</v>
      </c>
      <c r="N268" s="3">
        <v>0</v>
      </c>
      <c r="O268" s="3">
        <f>SUM(Table2[[#This Row],[Qualified Social Work Staff Hours]:[Other Social Work Staff Hours]])/Table2[[#This Row],[MDS Census]]</f>
        <v>0.11753891408260816</v>
      </c>
      <c r="P268" s="3">
        <v>0</v>
      </c>
      <c r="Q268" s="3">
        <v>24.084333333333333</v>
      </c>
      <c r="R268" s="3">
        <f>SUM(Table2[[#This Row],[Qualified Activities Professional Hours]:[Other Activities Professional Hours]])/Table2[[#This Row],[MDS Census]]</f>
        <v>0.26566858683662214</v>
      </c>
      <c r="S268" s="3">
        <v>6.099111111111112</v>
      </c>
      <c r="T268" s="3">
        <v>5.7944444444444443</v>
      </c>
      <c r="U268" s="3">
        <v>0</v>
      </c>
      <c r="V268" s="3">
        <f>SUM(Table2[[#This Row],[Occupational Therapist Hours]:[OT Aide Hours]])/Table2[[#This Row],[MDS Census]]</f>
        <v>0.13119499938717982</v>
      </c>
      <c r="W268" s="3">
        <v>5.618555555555556</v>
      </c>
      <c r="X268" s="3">
        <v>6.4055555555555559</v>
      </c>
      <c r="Y268" s="3">
        <v>0</v>
      </c>
      <c r="Z268" s="3">
        <f>SUM(Table2[[#This Row],[Physical Therapist (PT) Hours]:[PT Aide Hours]])/Table2[[#This Row],[MDS Census]]</f>
        <v>0.13263512685378109</v>
      </c>
      <c r="AA268" s="3">
        <v>0.85555555555555551</v>
      </c>
      <c r="AB268" s="3">
        <v>0</v>
      </c>
      <c r="AC268" s="3">
        <v>0</v>
      </c>
      <c r="AD268" s="3">
        <v>0</v>
      </c>
      <c r="AE268" s="3">
        <v>0</v>
      </c>
      <c r="AF268" s="3">
        <v>0</v>
      </c>
      <c r="AG268" s="3">
        <v>0</v>
      </c>
      <c r="AH268" s="1" t="s">
        <v>266</v>
      </c>
      <c r="AI268" s="17">
        <v>5</v>
      </c>
      <c r="AJ268" s="1"/>
    </row>
    <row r="269" spans="1:36" x14ac:dyDescent="0.2">
      <c r="A269" s="1" t="s">
        <v>352</v>
      </c>
      <c r="B269" s="1" t="s">
        <v>620</v>
      </c>
      <c r="C269" s="1" t="s">
        <v>903</v>
      </c>
      <c r="D269" s="1" t="s">
        <v>968</v>
      </c>
      <c r="E269" s="3">
        <v>29.911111111111111</v>
      </c>
      <c r="F269" s="3">
        <v>5.6</v>
      </c>
      <c r="G269" s="3">
        <v>0</v>
      </c>
      <c r="H269" s="3">
        <v>0.11666666666666667</v>
      </c>
      <c r="I269" s="3">
        <v>0.23333333333333334</v>
      </c>
      <c r="J269" s="3">
        <v>0</v>
      </c>
      <c r="K269" s="3">
        <v>0</v>
      </c>
      <c r="L269" s="3">
        <v>0.47122222222222221</v>
      </c>
      <c r="M269" s="3">
        <v>0</v>
      </c>
      <c r="N269" s="3">
        <v>0</v>
      </c>
      <c r="O269" s="3">
        <f>SUM(Table2[[#This Row],[Qualified Social Work Staff Hours]:[Other Social Work Staff Hours]])/Table2[[#This Row],[MDS Census]]</f>
        <v>0</v>
      </c>
      <c r="P269" s="3">
        <v>5.2777777777777777</v>
      </c>
      <c r="Q269" s="3">
        <v>16.772222222222222</v>
      </c>
      <c r="R269" s="3">
        <f>SUM(Table2[[#This Row],[Qualified Activities Professional Hours]:[Other Activities Professional Hours]])/Table2[[#This Row],[MDS Census]]</f>
        <v>0.73718424962852902</v>
      </c>
      <c r="S269" s="3">
        <v>1.2683333333333333</v>
      </c>
      <c r="T269" s="3">
        <v>1.0333333333333333E-2</v>
      </c>
      <c r="U269" s="3">
        <v>0</v>
      </c>
      <c r="V269" s="3">
        <f>SUM(Table2[[#This Row],[Occupational Therapist Hours]:[OT Aide Hours]])/Table2[[#This Row],[MDS Census]]</f>
        <v>4.2748885586924218E-2</v>
      </c>
      <c r="W269" s="3">
        <v>2.2223333333333337</v>
      </c>
      <c r="X269" s="3">
        <v>0.90755555555555578</v>
      </c>
      <c r="Y269" s="3">
        <v>0</v>
      </c>
      <c r="Z269" s="3">
        <f>SUM(Table2[[#This Row],[Physical Therapist (PT) Hours]:[PT Aide Hours]])/Table2[[#This Row],[MDS Census]]</f>
        <v>0.10463967310549779</v>
      </c>
      <c r="AA269" s="3">
        <v>2.2222222222222223E-2</v>
      </c>
      <c r="AB269" s="3">
        <v>0</v>
      </c>
      <c r="AC269" s="3">
        <v>0</v>
      </c>
      <c r="AD269" s="3">
        <v>0</v>
      </c>
      <c r="AE269" s="3">
        <v>0</v>
      </c>
      <c r="AF269" s="3">
        <v>0</v>
      </c>
      <c r="AG269" s="3">
        <v>0</v>
      </c>
      <c r="AH269" s="1" t="s">
        <v>267</v>
      </c>
      <c r="AI269" s="17">
        <v>5</v>
      </c>
      <c r="AJ269" s="1"/>
    </row>
    <row r="270" spans="1:36" x14ac:dyDescent="0.2">
      <c r="A270" s="1" t="s">
        <v>352</v>
      </c>
      <c r="B270" s="1" t="s">
        <v>621</v>
      </c>
      <c r="C270" s="1" t="s">
        <v>904</v>
      </c>
      <c r="D270" s="1" t="s">
        <v>1024</v>
      </c>
      <c r="E270" s="3">
        <v>34.68888888888889</v>
      </c>
      <c r="F270" s="3">
        <v>0</v>
      </c>
      <c r="G270" s="3">
        <v>0</v>
      </c>
      <c r="H270" s="3">
        <v>0</v>
      </c>
      <c r="I270" s="3">
        <v>0</v>
      </c>
      <c r="J270" s="3">
        <v>0</v>
      </c>
      <c r="K270" s="3">
        <v>0</v>
      </c>
      <c r="L270" s="3">
        <v>0.40111111111111114</v>
      </c>
      <c r="M270" s="3">
        <v>5.4138888888888888</v>
      </c>
      <c r="N270" s="3">
        <v>0</v>
      </c>
      <c r="O270" s="3">
        <f>SUM(Table2[[#This Row],[Qualified Social Work Staff Hours]:[Other Social Work Staff Hours]])/Table2[[#This Row],[MDS Census]]</f>
        <v>0.15606982703395259</v>
      </c>
      <c r="P270" s="3">
        <v>4.9611111111111112</v>
      </c>
      <c r="Q270" s="3">
        <v>10.933333333333334</v>
      </c>
      <c r="R270" s="3">
        <f>SUM(Table2[[#This Row],[Qualified Activities Professional Hours]:[Other Activities Professional Hours]])/Table2[[#This Row],[MDS Census]]</f>
        <v>0.45819987187700195</v>
      </c>
      <c r="S270" s="3">
        <v>4.0053333333333319</v>
      </c>
      <c r="T270" s="3">
        <v>0.30877777777777776</v>
      </c>
      <c r="U270" s="3">
        <v>0</v>
      </c>
      <c r="V270" s="3">
        <f>SUM(Table2[[#This Row],[Occupational Therapist Hours]:[OT Aide Hours]])/Table2[[#This Row],[MDS Census]]</f>
        <v>0.12436579115951307</v>
      </c>
      <c r="W270" s="3">
        <v>0.73844444444444457</v>
      </c>
      <c r="X270" s="3">
        <v>2.9297777777777778</v>
      </c>
      <c r="Y270" s="3">
        <v>0</v>
      </c>
      <c r="Z270" s="3">
        <f>SUM(Table2[[#This Row],[Physical Therapist (PT) Hours]:[PT Aide Hours]])/Table2[[#This Row],[MDS Census]]</f>
        <v>0.10574631646380525</v>
      </c>
      <c r="AA270" s="3">
        <v>0</v>
      </c>
      <c r="AB270" s="3">
        <v>0</v>
      </c>
      <c r="AC270" s="3">
        <v>0</v>
      </c>
      <c r="AD270" s="3">
        <v>0</v>
      </c>
      <c r="AE270" s="3">
        <v>0</v>
      </c>
      <c r="AF270" s="3">
        <v>0</v>
      </c>
      <c r="AG270" s="3">
        <v>0</v>
      </c>
      <c r="AH270" s="1" t="s">
        <v>268</v>
      </c>
      <c r="AI270" s="17">
        <v>5</v>
      </c>
      <c r="AJ270" s="1"/>
    </row>
    <row r="271" spans="1:36" x14ac:dyDescent="0.2">
      <c r="A271" s="1" t="s">
        <v>352</v>
      </c>
      <c r="B271" s="1" t="s">
        <v>355</v>
      </c>
      <c r="C271" s="1" t="s">
        <v>745</v>
      </c>
      <c r="D271" s="1" t="s">
        <v>973</v>
      </c>
      <c r="E271" s="3">
        <v>57.62222222222222</v>
      </c>
      <c r="F271" s="3">
        <v>5.2222222222222223</v>
      </c>
      <c r="G271" s="3">
        <v>6.6666666666666666E-2</v>
      </c>
      <c r="H271" s="3">
        <v>0.32</v>
      </c>
      <c r="I271" s="3">
        <v>1.8833333333333333</v>
      </c>
      <c r="J271" s="3">
        <v>0</v>
      </c>
      <c r="K271" s="3">
        <v>0</v>
      </c>
      <c r="L271" s="3">
        <v>7.7777777777777779E-2</v>
      </c>
      <c r="M271" s="3">
        <v>5.2633333333333336</v>
      </c>
      <c r="N271" s="3">
        <v>0</v>
      </c>
      <c r="O271" s="3">
        <f>SUM(Table2[[#This Row],[Qualified Social Work Staff Hours]:[Other Social Work Staff Hours]])/Table2[[#This Row],[MDS Census]]</f>
        <v>9.1342074816814514E-2</v>
      </c>
      <c r="P271" s="3">
        <v>5.1155555555555559</v>
      </c>
      <c r="Q271" s="3">
        <v>10.802222222222223</v>
      </c>
      <c r="R271" s="3">
        <f>SUM(Table2[[#This Row],[Qualified Activities Professional Hours]:[Other Activities Professional Hours]])/Table2[[#This Row],[MDS Census]]</f>
        <v>0.27624373312765138</v>
      </c>
      <c r="S271" s="3">
        <v>4.5388888888888888</v>
      </c>
      <c r="T271" s="3">
        <v>9.166666666666666E-2</v>
      </c>
      <c r="U271" s="3">
        <v>0</v>
      </c>
      <c r="V271" s="3">
        <f>SUM(Table2[[#This Row],[Occupational Therapist Hours]:[OT Aide Hours]])/Table2[[#This Row],[MDS Census]]</f>
        <v>8.0360586193598149E-2</v>
      </c>
      <c r="W271" s="3">
        <v>0.10555555555555556</v>
      </c>
      <c r="X271" s="3">
        <v>0.71666666666666667</v>
      </c>
      <c r="Y271" s="3">
        <v>9.1377777777777833</v>
      </c>
      <c r="Z271" s="3">
        <f>SUM(Table2[[#This Row],[Physical Therapist (PT) Hours]:[PT Aide Hours]])/Table2[[#This Row],[MDS Census]]</f>
        <v>0.17284998071731597</v>
      </c>
      <c r="AA271" s="3">
        <v>0.32222222222222224</v>
      </c>
      <c r="AB271" s="3">
        <v>0</v>
      </c>
      <c r="AC271" s="3">
        <v>0</v>
      </c>
      <c r="AD271" s="3">
        <v>0</v>
      </c>
      <c r="AE271" s="3">
        <v>0</v>
      </c>
      <c r="AF271" s="3">
        <v>0</v>
      </c>
      <c r="AG271" s="3">
        <v>0</v>
      </c>
      <c r="AH271" s="1" t="s">
        <v>269</v>
      </c>
      <c r="AI271" s="17">
        <v>5</v>
      </c>
      <c r="AJ271" s="1"/>
    </row>
    <row r="272" spans="1:36" x14ac:dyDescent="0.2">
      <c r="A272" s="1" t="s">
        <v>352</v>
      </c>
      <c r="B272" s="1" t="s">
        <v>622</v>
      </c>
      <c r="C272" s="1" t="s">
        <v>905</v>
      </c>
      <c r="D272" s="1" t="s">
        <v>1015</v>
      </c>
      <c r="E272" s="3">
        <v>25.677777777777777</v>
      </c>
      <c r="F272" s="3">
        <v>13.486111111111111</v>
      </c>
      <c r="G272" s="3">
        <v>0</v>
      </c>
      <c r="H272" s="3">
        <v>0.12333333333333332</v>
      </c>
      <c r="I272" s="3">
        <v>0.29166666666666669</v>
      </c>
      <c r="J272" s="3">
        <v>0</v>
      </c>
      <c r="K272" s="3">
        <v>0</v>
      </c>
      <c r="L272" s="3">
        <v>0.45633333333333342</v>
      </c>
      <c r="M272" s="3">
        <v>1.6833333333333333</v>
      </c>
      <c r="N272" s="3">
        <v>0</v>
      </c>
      <c r="O272" s="3">
        <f>SUM(Table2[[#This Row],[Qualified Social Work Staff Hours]:[Other Social Work Staff Hours]])/Table2[[#This Row],[MDS Census]]</f>
        <v>6.5556036347901345E-2</v>
      </c>
      <c r="P272" s="3">
        <v>5.4361111111111109</v>
      </c>
      <c r="Q272" s="3">
        <v>6.4666666666666668</v>
      </c>
      <c r="R272" s="3">
        <f>SUM(Table2[[#This Row],[Qualified Activities Professional Hours]:[Other Activities Professional Hours]])/Table2[[#This Row],[MDS Census]]</f>
        <v>0.46354392038078757</v>
      </c>
      <c r="S272" s="3">
        <v>1.9375555555555555</v>
      </c>
      <c r="T272" s="3">
        <v>3.5811111111111114</v>
      </c>
      <c r="U272" s="3">
        <v>0</v>
      </c>
      <c r="V272" s="3">
        <f>SUM(Table2[[#This Row],[Occupational Therapist Hours]:[OT Aide Hours]])/Table2[[#This Row],[MDS Census]]</f>
        <v>0.21491994807442666</v>
      </c>
      <c r="W272" s="3">
        <v>1.2594444444444444</v>
      </c>
      <c r="X272" s="3">
        <v>8.7773333333333348</v>
      </c>
      <c r="Y272" s="3">
        <v>0</v>
      </c>
      <c r="Z272" s="3">
        <f>SUM(Table2[[#This Row],[Physical Therapist (PT) Hours]:[PT Aide Hours]])/Table2[[#This Row],[MDS Census]]</f>
        <v>0.39087408048463873</v>
      </c>
      <c r="AA272" s="3">
        <v>0</v>
      </c>
      <c r="AB272" s="3">
        <v>0</v>
      </c>
      <c r="AC272" s="3">
        <v>0</v>
      </c>
      <c r="AD272" s="3">
        <v>0</v>
      </c>
      <c r="AE272" s="3">
        <v>0</v>
      </c>
      <c r="AF272" s="3">
        <v>0</v>
      </c>
      <c r="AG272" s="3">
        <v>0</v>
      </c>
      <c r="AH272" s="1" t="s">
        <v>270</v>
      </c>
      <c r="AI272" s="17">
        <v>5</v>
      </c>
      <c r="AJ272" s="1"/>
    </row>
    <row r="273" spans="1:36" x14ac:dyDescent="0.2">
      <c r="A273" s="1" t="s">
        <v>352</v>
      </c>
      <c r="B273" s="1" t="s">
        <v>623</v>
      </c>
      <c r="C273" s="1" t="s">
        <v>906</v>
      </c>
      <c r="D273" s="1" t="s">
        <v>1010</v>
      </c>
      <c r="E273" s="3">
        <v>30.433333333333334</v>
      </c>
      <c r="F273" s="3">
        <v>5.4222222222222225</v>
      </c>
      <c r="G273" s="3">
        <v>3.3333333333333333E-2</v>
      </c>
      <c r="H273" s="3">
        <v>3.5</v>
      </c>
      <c r="I273" s="3">
        <v>0.22777777777777777</v>
      </c>
      <c r="J273" s="3">
        <v>0</v>
      </c>
      <c r="K273" s="3">
        <v>0</v>
      </c>
      <c r="L273" s="3">
        <v>0.18888888888888888</v>
      </c>
      <c r="M273" s="3">
        <v>4.6861111111111109</v>
      </c>
      <c r="N273" s="3">
        <v>0</v>
      </c>
      <c r="O273" s="3">
        <f>SUM(Table2[[#This Row],[Qualified Social Work Staff Hours]:[Other Social Work Staff Hours]])/Table2[[#This Row],[MDS Census]]</f>
        <v>0.15397955458196422</v>
      </c>
      <c r="P273" s="3">
        <v>0</v>
      </c>
      <c r="Q273" s="3">
        <v>17.502777777777776</v>
      </c>
      <c r="R273" s="3">
        <f>SUM(Table2[[#This Row],[Qualified Activities Professional Hours]:[Other Activities Professional Hours]])/Table2[[#This Row],[MDS Census]]</f>
        <v>0.57511865644395765</v>
      </c>
      <c r="S273" s="3">
        <v>0.57777777777777772</v>
      </c>
      <c r="T273" s="3">
        <v>0</v>
      </c>
      <c r="U273" s="3">
        <v>0</v>
      </c>
      <c r="V273" s="3">
        <f>SUM(Table2[[#This Row],[Occupational Therapist Hours]:[OT Aide Hours]])/Table2[[#This Row],[MDS Census]]</f>
        <v>1.8985031033223802E-2</v>
      </c>
      <c r="W273" s="3">
        <v>1.2444444444444445</v>
      </c>
      <c r="X273" s="3">
        <v>1.3</v>
      </c>
      <c r="Y273" s="3">
        <v>0</v>
      </c>
      <c r="Z273" s="3">
        <f>SUM(Table2[[#This Row],[Physical Therapist (PT) Hours]:[PT Aide Hours]])/Table2[[#This Row],[MDS Census]]</f>
        <v>8.3607155896312513E-2</v>
      </c>
      <c r="AA273" s="3">
        <v>0</v>
      </c>
      <c r="AB273" s="3">
        <v>0</v>
      </c>
      <c r="AC273" s="3">
        <v>0</v>
      </c>
      <c r="AD273" s="3">
        <v>0</v>
      </c>
      <c r="AE273" s="3">
        <v>0</v>
      </c>
      <c r="AF273" s="3">
        <v>0</v>
      </c>
      <c r="AG273" s="3">
        <v>0</v>
      </c>
      <c r="AH273" s="1" t="s">
        <v>271</v>
      </c>
      <c r="AI273" s="17">
        <v>5</v>
      </c>
      <c r="AJ273" s="1"/>
    </row>
    <row r="274" spans="1:36" x14ac:dyDescent="0.2">
      <c r="A274" s="1" t="s">
        <v>352</v>
      </c>
      <c r="B274" s="1" t="s">
        <v>624</v>
      </c>
      <c r="C274" s="1" t="s">
        <v>738</v>
      </c>
      <c r="D274" s="1" t="s">
        <v>981</v>
      </c>
      <c r="E274" s="3">
        <v>109.53333333333333</v>
      </c>
      <c r="F274" s="3">
        <v>5.5388888888888888</v>
      </c>
      <c r="G274" s="3">
        <v>0.12777777777777777</v>
      </c>
      <c r="H274" s="3">
        <v>0.55477777777777781</v>
      </c>
      <c r="I274" s="3">
        <v>10.657999999999998</v>
      </c>
      <c r="J274" s="3">
        <v>0</v>
      </c>
      <c r="K274" s="3">
        <v>0</v>
      </c>
      <c r="L274" s="3">
        <v>4.7475555555555555</v>
      </c>
      <c r="M274" s="3">
        <v>20.736111111111111</v>
      </c>
      <c r="N274" s="3">
        <v>0</v>
      </c>
      <c r="O274" s="3">
        <f>SUM(Table2[[#This Row],[Qualified Social Work Staff Hours]:[Other Social Work Staff Hours]])/Table2[[#This Row],[MDS Census]]</f>
        <v>0.1893132481233516</v>
      </c>
      <c r="P274" s="3">
        <v>4.4749999999999996</v>
      </c>
      <c r="Q274" s="3">
        <v>15.819111111111111</v>
      </c>
      <c r="R274" s="3">
        <f>SUM(Table2[[#This Row],[Qualified Activities Professional Hours]:[Other Activities Professional Hours]])/Table2[[#This Row],[MDS Census]]</f>
        <v>0.18527794684520185</v>
      </c>
      <c r="S274" s="3">
        <v>9.2161111111111111</v>
      </c>
      <c r="T274" s="3">
        <v>10.289444444444445</v>
      </c>
      <c r="U274" s="3">
        <v>0</v>
      </c>
      <c r="V274" s="3">
        <f>SUM(Table2[[#This Row],[Occupational Therapist Hours]:[OT Aide Hours]])/Table2[[#This Row],[MDS Census]]</f>
        <v>0.17807871779265572</v>
      </c>
      <c r="W274" s="3">
        <v>5.0790000000000015</v>
      </c>
      <c r="X274" s="3">
        <v>10.851111111111109</v>
      </c>
      <c r="Y274" s="3">
        <v>1.0361111111111112</v>
      </c>
      <c r="Z274" s="3">
        <f>SUM(Table2[[#This Row],[Physical Therapist (PT) Hours]:[PT Aide Hours]])/Table2[[#This Row],[MDS Census]]</f>
        <v>0.15489551633191315</v>
      </c>
      <c r="AA274" s="3">
        <v>0</v>
      </c>
      <c r="AB274" s="3">
        <v>0</v>
      </c>
      <c r="AC274" s="3">
        <v>0</v>
      </c>
      <c r="AD274" s="3">
        <v>0</v>
      </c>
      <c r="AE274" s="3">
        <v>0</v>
      </c>
      <c r="AF274" s="3">
        <v>0</v>
      </c>
      <c r="AG274" s="3">
        <v>0</v>
      </c>
      <c r="AH274" s="1" t="s">
        <v>272</v>
      </c>
      <c r="AI274" s="17">
        <v>5</v>
      </c>
      <c r="AJ274" s="1"/>
    </row>
    <row r="275" spans="1:36" x14ac:dyDescent="0.2">
      <c r="A275" s="1" t="s">
        <v>352</v>
      </c>
      <c r="B275" s="1" t="s">
        <v>625</v>
      </c>
      <c r="C275" s="1" t="s">
        <v>907</v>
      </c>
      <c r="D275" s="1" t="s">
        <v>1007</v>
      </c>
      <c r="E275" s="3">
        <v>43.744444444444447</v>
      </c>
      <c r="F275" s="3">
        <v>8.0277777777777786</v>
      </c>
      <c r="G275" s="3">
        <v>0.13055555555555556</v>
      </c>
      <c r="H275" s="3">
        <v>0.27500000000000002</v>
      </c>
      <c r="I275" s="3">
        <v>0.4</v>
      </c>
      <c r="J275" s="3">
        <v>0</v>
      </c>
      <c r="K275" s="3">
        <v>0</v>
      </c>
      <c r="L275" s="3">
        <v>1.0027777777777778</v>
      </c>
      <c r="M275" s="3">
        <v>5.2935555555555558</v>
      </c>
      <c r="N275" s="3">
        <v>0</v>
      </c>
      <c r="O275" s="3">
        <f>SUM(Table2[[#This Row],[Qualified Social Work Staff Hours]:[Other Social Work Staff Hours]])/Table2[[#This Row],[MDS Census]]</f>
        <v>0.12101092202184405</v>
      </c>
      <c r="P275" s="3">
        <v>4.8666666666666663</v>
      </c>
      <c r="Q275" s="3">
        <v>10.505555555555556</v>
      </c>
      <c r="R275" s="3">
        <f>SUM(Table2[[#This Row],[Qualified Activities Professional Hours]:[Other Activities Professional Hours]])/Table2[[#This Row],[MDS Census]]</f>
        <v>0.35140970281940564</v>
      </c>
      <c r="S275" s="3">
        <v>0.85722222222222233</v>
      </c>
      <c r="T275" s="3">
        <v>4.197222222222222</v>
      </c>
      <c r="U275" s="3">
        <v>0</v>
      </c>
      <c r="V275" s="3">
        <f>SUM(Table2[[#This Row],[Occupational Therapist Hours]:[OT Aide Hours]])/Table2[[#This Row],[MDS Census]]</f>
        <v>0.11554483108966217</v>
      </c>
      <c r="W275" s="3">
        <v>3.7732222222222225</v>
      </c>
      <c r="X275" s="3">
        <v>2.7388888888888889</v>
      </c>
      <c r="Y275" s="3">
        <v>0</v>
      </c>
      <c r="Z275" s="3">
        <f>SUM(Table2[[#This Row],[Physical Therapist (PT) Hours]:[PT Aide Hours]])/Table2[[#This Row],[MDS Census]]</f>
        <v>0.14886715773431547</v>
      </c>
      <c r="AA275" s="3">
        <v>0.26666666666666666</v>
      </c>
      <c r="AB275" s="3">
        <v>0</v>
      </c>
      <c r="AC275" s="3">
        <v>0</v>
      </c>
      <c r="AD275" s="3">
        <v>0</v>
      </c>
      <c r="AE275" s="3">
        <v>0</v>
      </c>
      <c r="AF275" s="3">
        <v>0</v>
      </c>
      <c r="AG275" s="3">
        <v>0</v>
      </c>
      <c r="AH275" s="1" t="s">
        <v>273</v>
      </c>
      <c r="AI275" s="17">
        <v>5</v>
      </c>
      <c r="AJ275" s="1"/>
    </row>
    <row r="276" spans="1:36" x14ac:dyDescent="0.2">
      <c r="A276" s="1" t="s">
        <v>352</v>
      </c>
      <c r="B276" s="1" t="s">
        <v>626</v>
      </c>
      <c r="C276" s="1" t="s">
        <v>745</v>
      </c>
      <c r="D276" s="1" t="s">
        <v>973</v>
      </c>
      <c r="E276" s="3">
        <v>21.377777777777776</v>
      </c>
      <c r="F276" s="3">
        <v>4.5333333333333332</v>
      </c>
      <c r="G276" s="3">
        <v>0.3611111111111111</v>
      </c>
      <c r="H276" s="3">
        <v>0.55555555555555558</v>
      </c>
      <c r="I276" s="3">
        <v>4.0333333333333332</v>
      </c>
      <c r="J276" s="3">
        <v>0</v>
      </c>
      <c r="K276" s="3">
        <v>0</v>
      </c>
      <c r="L276" s="3">
        <v>3.1138888888888889</v>
      </c>
      <c r="M276" s="3">
        <v>10.977777777777778</v>
      </c>
      <c r="N276" s="3">
        <v>0</v>
      </c>
      <c r="O276" s="3">
        <f>SUM(Table2[[#This Row],[Qualified Social Work Staff Hours]:[Other Social Work Staff Hours]])/Table2[[#This Row],[MDS Census]]</f>
        <v>0.5135135135135136</v>
      </c>
      <c r="P276" s="3">
        <v>0</v>
      </c>
      <c r="Q276" s="3">
        <v>0</v>
      </c>
      <c r="R276" s="3">
        <f>SUM(Table2[[#This Row],[Qualified Activities Professional Hours]:[Other Activities Professional Hours]])/Table2[[#This Row],[MDS Census]]</f>
        <v>0</v>
      </c>
      <c r="S276" s="3">
        <v>16.505555555555556</v>
      </c>
      <c r="T276" s="3">
        <v>8.2972222222222225</v>
      </c>
      <c r="U276" s="3">
        <v>0</v>
      </c>
      <c r="V276" s="3">
        <f>SUM(Table2[[#This Row],[Occupational Therapist Hours]:[OT Aide Hours]])/Table2[[#This Row],[MDS Census]]</f>
        <v>1.1602130977130978</v>
      </c>
      <c r="W276" s="3">
        <v>24.627777777777776</v>
      </c>
      <c r="X276" s="3">
        <v>7.9749999999999996</v>
      </c>
      <c r="Y276" s="3">
        <v>5.6361111111111111</v>
      </c>
      <c r="Z276" s="3">
        <f>SUM(Table2[[#This Row],[Physical Therapist (PT) Hours]:[PT Aide Hours]])/Table2[[#This Row],[MDS Census]]</f>
        <v>1.7887214137214138</v>
      </c>
      <c r="AA276" s="3">
        <v>0</v>
      </c>
      <c r="AB276" s="3">
        <v>0</v>
      </c>
      <c r="AC276" s="3">
        <v>0</v>
      </c>
      <c r="AD276" s="3">
        <v>0</v>
      </c>
      <c r="AE276" s="3">
        <v>0</v>
      </c>
      <c r="AF276" s="3">
        <v>0</v>
      </c>
      <c r="AG276" s="3">
        <v>0</v>
      </c>
      <c r="AH276" s="1" t="s">
        <v>274</v>
      </c>
      <c r="AI276" s="17">
        <v>5</v>
      </c>
      <c r="AJ276" s="1"/>
    </row>
    <row r="277" spans="1:36" x14ac:dyDescent="0.2">
      <c r="A277" s="1" t="s">
        <v>352</v>
      </c>
      <c r="B277" s="1" t="s">
        <v>627</v>
      </c>
      <c r="C277" s="1" t="s">
        <v>908</v>
      </c>
      <c r="D277" s="1" t="s">
        <v>974</v>
      </c>
      <c r="E277" s="3">
        <v>22.844444444444445</v>
      </c>
      <c r="F277" s="3">
        <v>5.2388888888888889</v>
      </c>
      <c r="G277" s="3">
        <v>0</v>
      </c>
      <c r="H277" s="3">
        <v>0</v>
      </c>
      <c r="I277" s="3">
        <v>0</v>
      </c>
      <c r="J277" s="3">
        <v>0</v>
      </c>
      <c r="K277" s="3">
        <v>0</v>
      </c>
      <c r="L277" s="3">
        <v>0.62566666666666659</v>
      </c>
      <c r="M277" s="3">
        <v>5.5</v>
      </c>
      <c r="N277" s="3">
        <v>0</v>
      </c>
      <c r="O277" s="3">
        <f>SUM(Table2[[#This Row],[Qualified Social Work Staff Hours]:[Other Social Work Staff Hours]])/Table2[[#This Row],[MDS Census]]</f>
        <v>0.24075875486381323</v>
      </c>
      <c r="P277" s="3">
        <v>0</v>
      </c>
      <c r="Q277" s="3">
        <v>14.394444444444444</v>
      </c>
      <c r="R277" s="3">
        <f>SUM(Table2[[#This Row],[Qualified Activities Professional Hours]:[Other Activities Professional Hours]])/Table2[[#This Row],[MDS Census]]</f>
        <v>0.63010700389105057</v>
      </c>
      <c r="S277" s="3">
        <v>0.31855555555555559</v>
      </c>
      <c r="T277" s="3">
        <v>0.32011111111111112</v>
      </c>
      <c r="U277" s="3">
        <v>0</v>
      </c>
      <c r="V277" s="3">
        <f>SUM(Table2[[#This Row],[Occupational Therapist Hours]:[OT Aide Hours]])/Table2[[#This Row],[MDS Census]]</f>
        <v>2.7957198443579769E-2</v>
      </c>
      <c r="W277" s="3">
        <v>1.360111111111111</v>
      </c>
      <c r="X277" s="3">
        <v>2.2222222222222223E-2</v>
      </c>
      <c r="Y277" s="3">
        <v>0</v>
      </c>
      <c r="Z277" s="3">
        <f>SUM(Table2[[#This Row],[Physical Therapist (PT) Hours]:[PT Aide Hours]])/Table2[[#This Row],[MDS Census]]</f>
        <v>6.0510700389105047E-2</v>
      </c>
      <c r="AA277" s="3">
        <v>0</v>
      </c>
      <c r="AB277" s="3">
        <v>0</v>
      </c>
      <c r="AC277" s="3">
        <v>0</v>
      </c>
      <c r="AD277" s="3">
        <v>0</v>
      </c>
      <c r="AE277" s="3">
        <v>0</v>
      </c>
      <c r="AF277" s="3">
        <v>0</v>
      </c>
      <c r="AG277" s="3">
        <v>0</v>
      </c>
      <c r="AH277" s="1" t="s">
        <v>275</v>
      </c>
      <c r="AI277" s="17">
        <v>5</v>
      </c>
      <c r="AJ277" s="1"/>
    </row>
    <row r="278" spans="1:36" x14ac:dyDescent="0.2">
      <c r="A278" s="1" t="s">
        <v>352</v>
      </c>
      <c r="B278" s="1" t="s">
        <v>628</v>
      </c>
      <c r="C278" s="1" t="s">
        <v>909</v>
      </c>
      <c r="D278" s="1" t="s">
        <v>1015</v>
      </c>
      <c r="E278" s="3">
        <v>26.422222222222221</v>
      </c>
      <c r="F278" s="3">
        <v>5.6</v>
      </c>
      <c r="G278" s="3">
        <v>3.3333333333333333E-2</v>
      </c>
      <c r="H278" s="3">
        <v>0</v>
      </c>
      <c r="I278" s="3">
        <v>0.1388888888888889</v>
      </c>
      <c r="J278" s="3">
        <v>0</v>
      </c>
      <c r="K278" s="3">
        <v>0</v>
      </c>
      <c r="L278" s="3">
        <v>1.6686666666666665</v>
      </c>
      <c r="M278" s="3">
        <v>0</v>
      </c>
      <c r="N278" s="3">
        <v>0</v>
      </c>
      <c r="O278" s="3">
        <f>SUM(Table2[[#This Row],[Qualified Social Work Staff Hours]:[Other Social Work Staff Hours]])/Table2[[#This Row],[MDS Census]]</f>
        <v>0</v>
      </c>
      <c r="P278" s="3">
        <v>0</v>
      </c>
      <c r="Q278" s="3">
        <v>0</v>
      </c>
      <c r="R278" s="3">
        <f>SUM(Table2[[#This Row],[Qualified Activities Professional Hours]:[Other Activities Professional Hours]])/Table2[[#This Row],[MDS Census]]</f>
        <v>0</v>
      </c>
      <c r="S278" s="3">
        <v>2.3348888888888886</v>
      </c>
      <c r="T278" s="3">
        <v>6.6976666666666649</v>
      </c>
      <c r="U278" s="3">
        <v>0</v>
      </c>
      <c r="V278" s="3">
        <f>SUM(Table2[[#This Row],[Occupational Therapist Hours]:[OT Aide Hours]])/Table2[[#This Row],[MDS Census]]</f>
        <v>0.3418544995794785</v>
      </c>
      <c r="W278" s="3">
        <v>0.82299999999999995</v>
      </c>
      <c r="X278" s="3">
        <v>4.3284444444444459</v>
      </c>
      <c r="Y278" s="3">
        <v>0</v>
      </c>
      <c r="Z278" s="3">
        <f>SUM(Table2[[#This Row],[Physical Therapist (PT) Hours]:[PT Aide Hours]])/Table2[[#This Row],[MDS Census]]</f>
        <v>0.19496635828427256</v>
      </c>
      <c r="AA278" s="3">
        <v>0</v>
      </c>
      <c r="AB278" s="3">
        <v>0</v>
      </c>
      <c r="AC278" s="3">
        <v>0</v>
      </c>
      <c r="AD278" s="3">
        <v>29.969333333333324</v>
      </c>
      <c r="AE278" s="3">
        <v>0</v>
      </c>
      <c r="AF278" s="3">
        <v>0</v>
      </c>
      <c r="AG278" s="3">
        <v>0</v>
      </c>
      <c r="AH278" s="1" t="s">
        <v>276</v>
      </c>
      <c r="AI278" s="17">
        <v>5</v>
      </c>
      <c r="AJ278" s="1"/>
    </row>
    <row r="279" spans="1:36" x14ac:dyDescent="0.2">
      <c r="A279" s="1" t="s">
        <v>352</v>
      </c>
      <c r="B279" s="1" t="s">
        <v>629</v>
      </c>
      <c r="C279" s="1" t="s">
        <v>910</v>
      </c>
      <c r="D279" s="1" t="s">
        <v>951</v>
      </c>
      <c r="E279" s="3">
        <v>27.577777777777779</v>
      </c>
      <c r="F279" s="3">
        <v>6.3877777777777789</v>
      </c>
      <c r="G279" s="3">
        <v>0</v>
      </c>
      <c r="H279" s="3">
        <v>0.23333333333333334</v>
      </c>
      <c r="I279" s="3">
        <v>0.1677777777777778</v>
      </c>
      <c r="J279" s="3">
        <v>0</v>
      </c>
      <c r="K279" s="3">
        <v>0</v>
      </c>
      <c r="L279" s="3">
        <v>0.73744444444444446</v>
      </c>
      <c r="M279" s="3">
        <v>0</v>
      </c>
      <c r="N279" s="3">
        <v>4.8166666666666664</v>
      </c>
      <c r="O279" s="3">
        <f>SUM(Table2[[#This Row],[Qualified Social Work Staff Hours]:[Other Social Work Staff Hours]])/Table2[[#This Row],[MDS Census]]</f>
        <v>0.17465753424657532</v>
      </c>
      <c r="P279" s="3">
        <v>5.9876666666666676</v>
      </c>
      <c r="Q279" s="3">
        <v>6.4361111111111109</v>
      </c>
      <c r="R279" s="3">
        <f>SUM(Table2[[#This Row],[Qualified Activities Professional Hours]:[Other Activities Professional Hours]])/Table2[[#This Row],[MDS Census]]</f>
        <v>0.45049959709911364</v>
      </c>
      <c r="S279" s="3">
        <v>3.5268888888888883</v>
      </c>
      <c r="T279" s="3">
        <v>0</v>
      </c>
      <c r="U279" s="3">
        <v>0</v>
      </c>
      <c r="V279" s="3">
        <f>SUM(Table2[[#This Row],[Occupational Therapist Hours]:[OT Aide Hours]])/Table2[[#This Row],[MDS Census]]</f>
        <v>0.12788879935535855</v>
      </c>
      <c r="W279" s="3">
        <v>0.80744444444444441</v>
      </c>
      <c r="X279" s="3">
        <v>2.221888888888889</v>
      </c>
      <c r="Y279" s="3">
        <v>0</v>
      </c>
      <c r="Z279" s="3">
        <f>SUM(Table2[[#This Row],[Physical Therapist (PT) Hours]:[PT Aide Hours]])/Table2[[#This Row],[MDS Census]]</f>
        <v>0.10984689766317486</v>
      </c>
      <c r="AA279" s="3">
        <v>0</v>
      </c>
      <c r="AB279" s="3">
        <v>0</v>
      </c>
      <c r="AC279" s="3">
        <v>0</v>
      </c>
      <c r="AD279" s="3">
        <v>2.9249999999999998</v>
      </c>
      <c r="AE279" s="3">
        <v>0</v>
      </c>
      <c r="AF279" s="3">
        <v>0</v>
      </c>
      <c r="AG279" s="3">
        <v>0</v>
      </c>
      <c r="AH279" s="1" t="s">
        <v>277</v>
      </c>
      <c r="AI279" s="17">
        <v>5</v>
      </c>
      <c r="AJ279" s="1"/>
    </row>
    <row r="280" spans="1:36" x14ac:dyDescent="0.2">
      <c r="A280" s="1" t="s">
        <v>352</v>
      </c>
      <c r="B280" s="1" t="s">
        <v>630</v>
      </c>
      <c r="C280" s="1" t="s">
        <v>911</v>
      </c>
      <c r="D280" s="1" t="s">
        <v>1002</v>
      </c>
      <c r="E280" s="3">
        <v>48.211111111111109</v>
      </c>
      <c r="F280" s="3">
        <v>5.0399999999999947</v>
      </c>
      <c r="G280" s="3">
        <v>2.2222222222222223E-2</v>
      </c>
      <c r="H280" s="3">
        <v>0.33333333333333331</v>
      </c>
      <c r="I280" s="3">
        <v>0.14444444444444443</v>
      </c>
      <c r="J280" s="3">
        <v>0</v>
      </c>
      <c r="K280" s="3">
        <v>0</v>
      </c>
      <c r="L280" s="3">
        <v>0.92222222222222228</v>
      </c>
      <c r="M280" s="3">
        <v>3.8666666666666667</v>
      </c>
      <c r="N280" s="3">
        <v>0</v>
      </c>
      <c r="O280" s="3">
        <f>SUM(Table2[[#This Row],[Qualified Social Work Staff Hours]:[Other Social Work Staff Hours]])/Table2[[#This Row],[MDS Census]]</f>
        <v>8.0202811707766775E-2</v>
      </c>
      <c r="P280" s="3">
        <v>5.6</v>
      </c>
      <c r="Q280" s="3">
        <v>11.511111111111111</v>
      </c>
      <c r="R280" s="3">
        <f>SUM(Table2[[#This Row],[Qualified Activities Professional Hours]:[Other Activities Professional Hours]])/Table2[[#This Row],[MDS Census]]</f>
        <v>0.35492048859184144</v>
      </c>
      <c r="S280" s="3">
        <v>1.6361111111111111</v>
      </c>
      <c r="T280" s="3">
        <v>0</v>
      </c>
      <c r="U280" s="3">
        <v>0</v>
      </c>
      <c r="V280" s="3">
        <f>SUM(Table2[[#This Row],[Occupational Therapist Hours]:[OT Aide Hours]])/Table2[[#This Row],[MDS Census]]</f>
        <v>3.3936390873473152E-2</v>
      </c>
      <c r="W280" s="3">
        <v>3.3777777777777778</v>
      </c>
      <c r="X280" s="3">
        <v>0</v>
      </c>
      <c r="Y280" s="3">
        <v>0</v>
      </c>
      <c r="Z280" s="3">
        <f>SUM(Table2[[#This Row],[Physical Therapist (PT) Hours]:[PT Aide Hours]])/Table2[[#This Row],[MDS Census]]</f>
        <v>7.0062226319428447E-2</v>
      </c>
      <c r="AA280" s="3">
        <v>0</v>
      </c>
      <c r="AB280" s="3">
        <v>0</v>
      </c>
      <c r="AC280" s="3">
        <v>0</v>
      </c>
      <c r="AD280" s="3">
        <v>0</v>
      </c>
      <c r="AE280" s="3">
        <v>0</v>
      </c>
      <c r="AF280" s="3">
        <v>0</v>
      </c>
      <c r="AG280" s="3">
        <v>0</v>
      </c>
      <c r="AH280" s="1" t="s">
        <v>278</v>
      </c>
      <c r="AI280" s="17">
        <v>5</v>
      </c>
      <c r="AJ280" s="1"/>
    </row>
    <row r="281" spans="1:36" x14ac:dyDescent="0.2">
      <c r="A281" s="1" t="s">
        <v>352</v>
      </c>
      <c r="B281" s="1" t="s">
        <v>631</v>
      </c>
      <c r="C281" s="1" t="s">
        <v>744</v>
      </c>
      <c r="D281" s="1" t="s">
        <v>975</v>
      </c>
      <c r="E281" s="3">
        <v>63.177777777777777</v>
      </c>
      <c r="F281" s="3">
        <v>4.9055555555555559</v>
      </c>
      <c r="G281" s="3">
        <v>0</v>
      </c>
      <c r="H281" s="3">
        <v>0.13255555555555557</v>
      </c>
      <c r="I281" s="3">
        <v>2.8965555555555556</v>
      </c>
      <c r="J281" s="3">
        <v>0</v>
      </c>
      <c r="K281" s="3">
        <v>0</v>
      </c>
      <c r="L281" s="3">
        <v>1.6547777777777775</v>
      </c>
      <c r="M281" s="3">
        <v>5.9388888888888891</v>
      </c>
      <c r="N281" s="3">
        <v>0</v>
      </c>
      <c r="O281" s="3">
        <f>SUM(Table2[[#This Row],[Qualified Social Work Staff Hours]:[Other Social Work Staff Hours]])/Table2[[#This Row],[MDS Census]]</f>
        <v>9.4002813928948298E-2</v>
      </c>
      <c r="P281" s="3">
        <v>5</v>
      </c>
      <c r="Q281" s="3">
        <v>17.741777777777777</v>
      </c>
      <c r="R281" s="3">
        <f>SUM(Table2[[#This Row],[Qualified Activities Professional Hours]:[Other Activities Professional Hours]])/Table2[[#This Row],[MDS Census]]</f>
        <v>0.35996482588814632</v>
      </c>
      <c r="S281" s="3">
        <v>5.4055555555555559</v>
      </c>
      <c r="T281" s="3">
        <v>0.73733333333333351</v>
      </c>
      <c r="U281" s="3">
        <v>0</v>
      </c>
      <c r="V281" s="3">
        <f>SUM(Table2[[#This Row],[Occupational Therapist Hours]:[OT Aide Hours]])/Table2[[#This Row],[MDS Census]]</f>
        <v>9.7231797397115738E-2</v>
      </c>
      <c r="W281" s="3">
        <v>0.82166666666666655</v>
      </c>
      <c r="X281" s="3">
        <v>5.0263333333333335</v>
      </c>
      <c r="Y281" s="3">
        <v>0</v>
      </c>
      <c r="Z281" s="3">
        <f>SUM(Table2[[#This Row],[Physical Therapist (PT) Hours]:[PT Aide Hours]])/Table2[[#This Row],[MDS Census]]</f>
        <v>9.2564192754132954E-2</v>
      </c>
      <c r="AA281" s="3">
        <v>0</v>
      </c>
      <c r="AB281" s="3">
        <v>0</v>
      </c>
      <c r="AC281" s="3">
        <v>0</v>
      </c>
      <c r="AD281" s="3">
        <v>0</v>
      </c>
      <c r="AE281" s="3">
        <v>0</v>
      </c>
      <c r="AF281" s="3">
        <v>0</v>
      </c>
      <c r="AG281" s="3">
        <v>0</v>
      </c>
      <c r="AH281" s="1" t="s">
        <v>279</v>
      </c>
      <c r="AI281" s="17">
        <v>5</v>
      </c>
      <c r="AJ281" s="1"/>
    </row>
    <row r="282" spans="1:36" x14ac:dyDescent="0.2">
      <c r="A282" s="1" t="s">
        <v>352</v>
      </c>
      <c r="B282" s="1" t="s">
        <v>632</v>
      </c>
      <c r="C282" s="1" t="s">
        <v>912</v>
      </c>
      <c r="D282" s="1" t="s">
        <v>954</v>
      </c>
      <c r="E282" s="3">
        <v>38.788888888888891</v>
      </c>
      <c r="F282" s="3">
        <v>0</v>
      </c>
      <c r="G282" s="3">
        <v>0.24444444444444444</v>
      </c>
      <c r="H282" s="3">
        <v>0.2388888888888889</v>
      </c>
      <c r="I282" s="3">
        <v>3.4957777777777785</v>
      </c>
      <c r="J282" s="3">
        <v>0.10555555555555556</v>
      </c>
      <c r="K282" s="3">
        <v>0</v>
      </c>
      <c r="L282" s="3">
        <v>0.2722222222222222</v>
      </c>
      <c r="M282" s="3">
        <v>0</v>
      </c>
      <c r="N282" s="3">
        <v>0</v>
      </c>
      <c r="O282" s="3">
        <f>SUM(Table2[[#This Row],[Qualified Social Work Staff Hours]:[Other Social Work Staff Hours]])/Table2[[#This Row],[MDS Census]]</f>
        <v>0</v>
      </c>
      <c r="P282" s="3">
        <v>0</v>
      </c>
      <c r="Q282" s="3">
        <v>0</v>
      </c>
      <c r="R282" s="3">
        <f>SUM(Table2[[#This Row],[Qualified Activities Professional Hours]:[Other Activities Professional Hours]])/Table2[[#This Row],[MDS Census]]</f>
        <v>0</v>
      </c>
      <c r="S282" s="3">
        <v>1.413888888888889</v>
      </c>
      <c r="T282" s="3">
        <v>0</v>
      </c>
      <c r="U282" s="3">
        <v>0</v>
      </c>
      <c r="V282" s="3">
        <f>SUM(Table2[[#This Row],[Occupational Therapist Hours]:[OT Aide Hours]])/Table2[[#This Row],[MDS Census]]</f>
        <v>3.6450873675164711E-2</v>
      </c>
      <c r="W282" s="3">
        <v>2.7958888888888884</v>
      </c>
      <c r="X282" s="3">
        <v>3.4829999999999997</v>
      </c>
      <c r="Y282" s="3">
        <v>0</v>
      </c>
      <c r="Z282" s="3">
        <f>SUM(Table2[[#This Row],[Physical Therapist (PT) Hours]:[PT Aide Hours]])/Table2[[#This Row],[MDS Census]]</f>
        <v>0.16187338871383555</v>
      </c>
      <c r="AA282" s="3">
        <v>7.2222222222222215E-2</v>
      </c>
      <c r="AB282" s="3">
        <v>0</v>
      </c>
      <c r="AC282" s="3">
        <v>0</v>
      </c>
      <c r="AD282" s="3">
        <v>0</v>
      </c>
      <c r="AE282" s="3">
        <v>0</v>
      </c>
      <c r="AF282" s="3">
        <v>0</v>
      </c>
      <c r="AG282" s="3">
        <v>5.5555555555555552E-2</v>
      </c>
      <c r="AH282" s="1" t="s">
        <v>280</v>
      </c>
      <c r="AI282" s="17">
        <v>5</v>
      </c>
      <c r="AJ282" s="1"/>
    </row>
    <row r="283" spans="1:36" x14ac:dyDescent="0.2">
      <c r="A283" s="1" t="s">
        <v>352</v>
      </c>
      <c r="B283" s="1" t="s">
        <v>633</v>
      </c>
      <c r="C283" s="1" t="s">
        <v>913</v>
      </c>
      <c r="D283" s="1" t="s">
        <v>1025</v>
      </c>
      <c r="E283" s="3">
        <v>31.611111111111111</v>
      </c>
      <c r="F283" s="3">
        <v>4.533333333333335</v>
      </c>
      <c r="G283" s="3">
        <v>0</v>
      </c>
      <c r="H283" s="3">
        <v>0</v>
      </c>
      <c r="I283" s="3">
        <v>3.7733333333333348</v>
      </c>
      <c r="J283" s="3">
        <v>0</v>
      </c>
      <c r="K283" s="3">
        <v>0</v>
      </c>
      <c r="L283" s="3">
        <v>0</v>
      </c>
      <c r="M283" s="3">
        <v>5.1177777777777793</v>
      </c>
      <c r="N283" s="3">
        <v>0</v>
      </c>
      <c r="O283" s="3">
        <f>SUM(Table2[[#This Row],[Qualified Social Work Staff Hours]:[Other Social Work Staff Hours]])/Table2[[#This Row],[MDS Census]]</f>
        <v>0.16189806678383134</v>
      </c>
      <c r="P283" s="3">
        <v>0</v>
      </c>
      <c r="Q283" s="3">
        <v>3.1288888888888904</v>
      </c>
      <c r="R283" s="3">
        <f>SUM(Table2[[#This Row],[Qualified Activities Professional Hours]:[Other Activities Professional Hours]])/Table2[[#This Row],[MDS Census]]</f>
        <v>9.8980667838312872E-2</v>
      </c>
      <c r="S283" s="3">
        <v>0</v>
      </c>
      <c r="T283" s="3">
        <v>0</v>
      </c>
      <c r="U283" s="3">
        <v>0</v>
      </c>
      <c r="V283" s="3">
        <f>SUM(Table2[[#This Row],[Occupational Therapist Hours]:[OT Aide Hours]])/Table2[[#This Row],[MDS Census]]</f>
        <v>0</v>
      </c>
      <c r="W283" s="3">
        <v>0</v>
      </c>
      <c r="X283" s="3">
        <v>0</v>
      </c>
      <c r="Y283" s="3">
        <v>0</v>
      </c>
      <c r="Z283" s="3">
        <f>SUM(Table2[[#This Row],[Physical Therapist (PT) Hours]:[PT Aide Hours]])/Table2[[#This Row],[MDS Census]]</f>
        <v>0</v>
      </c>
      <c r="AA283" s="3">
        <v>0</v>
      </c>
      <c r="AB283" s="3">
        <v>0</v>
      </c>
      <c r="AC283" s="3">
        <v>0</v>
      </c>
      <c r="AD283" s="3">
        <v>0</v>
      </c>
      <c r="AE283" s="3">
        <v>0</v>
      </c>
      <c r="AF283" s="3">
        <v>0</v>
      </c>
      <c r="AG283" s="3">
        <v>0</v>
      </c>
      <c r="AH283" s="1" t="s">
        <v>281</v>
      </c>
      <c r="AI283" s="17">
        <v>5</v>
      </c>
      <c r="AJ283" s="1"/>
    </row>
    <row r="284" spans="1:36" x14ac:dyDescent="0.2">
      <c r="A284" s="1" t="s">
        <v>352</v>
      </c>
      <c r="B284" s="1" t="s">
        <v>634</v>
      </c>
      <c r="C284" s="1" t="s">
        <v>914</v>
      </c>
      <c r="D284" s="1" t="s">
        <v>1026</v>
      </c>
      <c r="E284" s="3">
        <v>32.488888888888887</v>
      </c>
      <c r="F284" s="3">
        <v>5.6</v>
      </c>
      <c r="G284" s="3">
        <v>5.5555555555555558E-3</v>
      </c>
      <c r="H284" s="3">
        <v>0.2388888888888889</v>
      </c>
      <c r="I284" s="3">
        <v>0.51111111111111107</v>
      </c>
      <c r="J284" s="3">
        <v>0</v>
      </c>
      <c r="K284" s="3">
        <v>0</v>
      </c>
      <c r="L284" s="3">
        <v>0.9063333333333331</v>
      </c>
      <c r="M284" s="3">
        <v>3.3505555555555548</v>
      </c>
      <c r="N284" s="3">
        <v>0</v>
      </c>
      <c r="O284" s="3">
        <f>SUM(Table2[[#This Row],[Qualified Social Work Staff Hours]:[Other Social Work Staff Hours]])/Table2[[#This Row],[MDS Census]]</f>
        <v>0.10312927496580025</v>
      </c>
      <c r="P284" s="3">
        <v>0</v>
      </c>
      <c r="Q284" s="3">
        <v>3.9602222222222219</v>
      </c>
      <c r="R284" s="3">
        <f>SUM(Table2[[#This Row],[Qualified Activities Professional Hours]:[Other Activities Professional Hours]])/Table2[[#This Row],[MDS Census]]</f>
        <v>0.12189466484268126</v>
      </c>
      <c r="S284" s="3">
        <v>1.9519999999999997</v>
      </c>
      <c r="T284" s="3">
        <v>0.23088888888888889</v>
      </c>
      <c r="U284" s="3">
        <v>0</v>
      </c>
      <c r="V284" s="3">
        <f>SUM(Table2[[#This Row],[Occupational Therapist Hours]:[OT Aide Hours]])/Table2[[#This Row],[MDS Census]]</f>
        <v>6.718878248974007E-2</v>
      </c>
      <c r="W284" s="3">
        <v>1.6527777777777783</v>
      </c>
      <c r="X284" s="3">
        <v>1.7303333333333333</v>
      </c>
      <c r="Y284" s="3">
        <v>0</v>
      </c>
      <c r="Z284" s="3">
        <f>SUM(Table2[[#This Row],[Physical Therapist (PT) Hours]:[PT Aide Hours]])/Table2[[#This Row],[MDS Census]]</f>
        <v>0.10413132694938443</v>
      </c>
      <c r="AA284" s="3">
        <v>0</v>
      </c>
      <c r="AB284" s="3">
        <v>0</v>
      </c>
      <c r="AC284" s="3">
        <v>0</v>
      </c>
      <c r="AD284" s="3">
        <v>0</v>
      </c>
      <c r="AE284" s="3">
        <v>0</v>
      </c>
      <c r="AF284" s="3">
        <v>0</v>
      </c>
      <c r="AG284" s="3">
        <v>0</v>
      </c>
      <c r="AH284" s="1" t="s">
        <v>282</v>
      </c>
      <c r="AI284" s="17">
        <v>5</v>
      </c>
      <c r="AJ284" s="1"/>
    </row>
    <row r="285" spans="1:36" x14ac:dyDescent="0.2">
      <c r="A285" s="1" t="s">
        <v>352</v>
      </c>
      <c r="B285" s="1" t="s">
        <v>635</v>
      </c>
      <c r="C285" s="1" t="s">
        <v>710</v>
      </c>
      <c r="D285" s="1" t="s">
        <v>946</v>
      </c>
      <c r="E285" s="3">
        <v>33.666666666666664</v>
      </c>
      <c r="F285" s="3">
        <v>5.5111111111111111</v>
      </c>
      <c r="G285" s="3">
        <v>0</v>
      </c>
      <c r="H285" s="3">
        <v>0.16666666666666666</v>
      </c>
      <c r="I285" s="3">
        <v>42.109222222222229</v>
      </c>
      <c r="J285" s="3">
        <v>0</v>
      </c>
      <c r="K285" s="3">
        <v>0</v>
      </c>
      <c r="L285" s="3">
        <v>1.05</v>
      </c>
      <c r="M285" s="3">
        <v>5.5574444444444469</v>
      </c>
      <c r="N285" s="3">
        <v>0</v>
      </c>
      <c r="O285" s="3">
        <f>SUM(Table2[[#This Row],[Qualified Social Work Staff Hours]:[Other Social Work Staff Hours]])/Table2[[#This Row],[MDS Census]]</f>
        <v>0.16507260726072615</v>
      </c>
      <c r="P285" s="3">
        <v>5.2661111111111101</v>
      </c>
      <c r="Q285" s="3">
        <v>7.8929999999999971</v>
      </c>
      <c r="R285" s="3">
        <f>SUM(Table2[[#This Row],[Qualified Activities Professional Hours]:[Other Activities Professional Hours]])/Table2[[#This Row],[MDS Census]]</f>
        <v>0.39086468646864675</v>
      </c>
      <c r="S285" s="3">
        <v>2.0972222222222223</v>
      </c>
      <c r="T285" s="3">
        <v>2.2472222222222222</v>
      </c>
      <c r="U285" s="3">
        <v>0</v>
      </c>
      <c r="V285" s="3">
        <f>SUM(Table2[[#This Row],[Occupational Therapist Hours]:[OT Aide Hours]])/Table2[[#This Row],[MDS Census]]</f>
        <v>0.12904290429042906</v>
      </c>
      <c r="W285" s="3">
        <v>0.94444444444444442</v>
      </c>
      <c r="X285" s="3">
        <v>4.7812222222222225</v>
      </c>
      <c r="Y285" s="3">
        <v>0</v>
      </c>
      <c r="Z285" s="3">
        <f>SUM(Table2[[#This Row],[Physical Therapist (PT) Hours]:[PT Aide Hours]])/Table2[[#This Row],[MDS Census]]</f>
        <v>0.17006930693069308</v>
      </c>
      <c r="AA285" s="3">
        <v>0</v>
      </c>
      <c r="AB285" s="3">
        <v>0</v>
      </c>
      <c r="AC285" s="3">
        <v>0</v>
      </c>
      <c r="AD285" s="3">
        <v>0</v>
      </c>
      <c r="AE285" s="3">
        <v>0</v>
      </c>
      <c r="AF285" s="3">
        <v>0</v>
      </c>
      <c r="AG285" s="3">
        <v>0</v>
      </c>
      <c r="AH285" s="1" t="s">
        <v>283</v>
      </c>
      <c r="AI285" s="17">
        <v>5</v>
      </c>
      <c r="AJ285" s="1"/>
    </row>
    <row r="286" spans="1:36" x14ac:dyDescent="0.2">
      <c r="A286" s="1" t="s">
        <v>352</v>
      </c>
      <c r="B286" s="1" t="s">
        <v>636</v>
      </c>
      <c r="C286" s="1" t="s">
        <v>915</v>
      </c>
      <c r="D286" s="1" t="s">
        <v>990</v>
      </c>
      <c r="E286" s="3">
        <v>26.022222222222222</v>
      </c>
      <c r="F286" s="3">
        <v>10.222222222222221</v>
      </c>
      <c r="G286" s="3">
        <v>0</v>
      </c>
      <c r="H286" s="3">
        <v>0.17222222222222222</v>
      </c>
      <c r="I286" s="3">
        <v>0.26666666666666666</v>
      </c>
      <c r="J286" s="3">
        <v>0</v>
      </c>
      <c r="K286" s="3">
        <v>0</v>
      </c>
      <c r="L286" s="3">
        <v>0.32288888888888889</v>
      </c>
      <c r="M286" s="3">
        <v>0</v>
      </c>
      <c r="N286" s="3">
        <v>5.2805555555555559</v>
      </c>
      <c r="O286" s="3">
        <f>SUM(Table2[[#This Row],[Qualified Social Work Staff Hours]:[Other Social Work Staff Hours]])/Table2[[#This Row],[MDS Census]]</f>
        <v>0.20292485055508114</v>
      </c>
      <c r="P286" s="3">
        <v>0</v>
      </c>
      <c r="Q286" s="3">
        <v>13.869444444444444</v>
      </c>
      <c r="R286" s="3">
        <f>SUM(Table2[[#This Row],[Qualified Activities Professional Hours]:[Other Activities Professional Hours]])/Table2[[#This Row],[MDS Census]]</f>
        <v>0.53298462852263018</v>
      </c>
      <c r="S286" s="3">
        <v>1.2781111111111112</v>
      </c>
      <c r="T286" s="3">
        <v>2.7673333333333341</v>
      </c>
      <c r="U286" s="3">
        <v>0</v>
      </c>
      <c r="V286" s="3">
        <f>SUM(Table2[[#This Row],[Occupational Therapist Hours]:[OT Aide Hours]])/Table2[[#This Row],[MDS Census]]</f>
        <v>0.15546114432109312</v>
      </c>
      <c r="W286" s="3">
        <v>1.734</v>
      </c>
      <c r="X286" s="3">
        <v>1.6192222222222223</v>
      </c>
      <c r="Y286" s="3">
        <v>0</v>
      </c>
      <c r="Z286" s="3">
        <f>SUM(Table2[[#This Row],[Physical Therapist (PT) Hours]:[PT Aide Hours]])/Table2[[#This Row],[MDS Census]]</f>
        <v>0.12885994876174212</v>
      </c>
      <c r="AA286" s="3">
        <v>0</v>
      </c>
      <c r="AB286" s="3">
        <v>0</v>
      </c>
      <c r="AC286" s="3">
        <v>0</v>
      </c>
      <c r="AD286" s="3">
        <v>0</v>
      </c>
      <c r="AE286" s="3">
        <v>0</v>
      </c>
      <c r="AF286" s="3">
        <v>0</v>
      </c>
      <c r="AG286" s="3">
        <v>0</v>
      </c>
      <c r="AH286" s="1" t="s">
        <v>284</v>
      </c>
      <c r="AI286" s="17">
        <v>5</v>
      </c>
      <c r="AJ286" s="1"/>
    </row>
    <row r="287" spans="1:36" x14ac:dyDescent="0.2">
      <c r="A287" s="1" t="s">
        <v>352</v>
      </c>
      <c r="B287" s="1" t="s">
        <v>637</v>
      </c>
      <c r="C287" s="1" t="s">
        <v>916</v>
      </c>
      <c r="D287" s="1" t="s">
        <v>997</v>
      </c>
      <c r="E287" s="3">
        <v>31.044444444444444</v>
      </c>
      <c r="F287" s="3">
        <v>4.166666666666667</v>
      </c>
      <c r="G287" s="3">
        <v>1.1111111111111112E-2</v>
      </c>
      <c r="H287" s="3">
        <v>0.18333333333333332</v>
      </c>
      <c r="I287" s="3">
        <v>0.26111111111111113</v>
      </c>
      <c r="J287" s="3">
        <v>0</v>
      </c>
      <c r="K287" s="3">
        <v>0</v>
      </c>
      <c r="L287" s="3">
        <v>0.48777777777777775</v>
      </c>
      <c r="M287" s="3">
        <v>6.2888888888888888</v>
      </c>
      <c r="N287" s="3">
        <v>1.5888888888888888</v>
      </c>
      <c r="O287" s="3">
        <f>SUM(Table2[[#This Row],[Qualified Social Work Staff Hours]:[Other Social Work Staff Hours]])/Table2[[#This Row],[MDS Census]]</f>
        <v>0.2537580529706514</v>
      </c>
      <c r="P287" s="3">
        <v>0</v>
      </c>
      <c r="Q287" s="3">
        <v>15.280555555555555</v>
      </c>
      <c r="R287" s="3">
        <f>SUM(Table2[[#This Row],[Qualified Activities Professional Hours]:[Other Activities Professional Hours]])/Table2[[#This Row],[MDS Census]]</f>
        <v>0.49221546170365066</v>
      </c>
      <c r="S287" s="3">
        <v>0.85455555555555562</v>
      </c>
      <c r="T287" s="3">
        <v>1.447444444444445</v>
      </c>
      <c r="U287" s="3">
        <v>0</v>
      </c>
      <c r="V287" s="3">
        <f>SUM(Table2[[#This Row],[Occupational Therapist Hours]:[OT Aide Hours]])/Table2[[#This Row],[MDS Census]]</f>
        <v>7.4151753758052982E-2</v>
      </c>
      <c r="W287" s="3">
        <v>0.33066666666666666</v>
      </c>
      <c r="X287" s="3">
        <v>2.0164444444444447</v>
      </c>
      <c r="Y287" s="3">
        <v>0</v>
      </c>
      <c r="Z287" s="3">
        <f>SUM(Table2[[#This Row],[Physical Therapist (PT) Hours]:[PT Aide Hours]])/Table2[[#This Row],[MDS Census]]</f>
        <v>7.5604867573371523E-2</v>
      </c>
      <c r="AA287" s="3">
        <v>0</v>
      </c>
      <c r="AB287" s="3">
        <v>0</v>
      </c>
      <c r="AC287" s="3">
        <v>0</v>
      </c>
      <c r="AD287" s="3">
        <v>0</v>
      </c>
      <c r="AE287" s="3">
        <v>0</v>
      </c>
      <c r="AF287" s="3">
        <v>0</v>
      </c>
      <c r="AG287" s="3">
        <v>0</v>
      </c>
      <c r="AH287" s="1" t="s">
        <v>285</v>
      </c>
      <c r="AI287" s="17">
        <v>5</v>
      </c>
      <c r="AJ287" s="1"/>
    </row>
    <row r="288" spans="1:36" x14ac:dyDescent="0.2">
      <c r="A288" s="1" t="s">
        <v>352</v>
      </c>
      <c r="B288" s="1" t="s">
        <v>638</v>
      </c>
      <c r="C288" s="1" t="s">
        <v>730</v>
      </c>
      <c r="D288" s="1" t="s">
        <v>975</v>
      </c>
      <c r="E288" s="3">
        <v>90.611111111111114</v>
      </c>
      <c r="F288" s="3">
        <v>5.6</v>
      </c>
      <c r="G288" s="3">
        <v>0.23333333333333334</v>
      </c>
      <c r="H288" s="3">
        <v>0.61255555555555563</v>
      </c>
      <c r="I288" s="3">
        <v>3.4666666666666668</v>
      </c>
      <c r="J288" s="3">
        <v>0</v>
      </c>
      <c r="K288" s="3">
        <v>0</v>
      </c>
      <c r="L288" s="3">
        <v>6.3573333333333331</v>
      </c>
      <c r="M288" s="3">
        <v>10.933333333333334</v>
      </c>
      <c r="N288" s="3">
        <v>15.377777777777778</v>
      </c>
      <c r="O288" s="3">
        <f>SUM(Table2[[#This Row],[Qualified Social Work Staff Hours]:[Other Social Work Staff Hours]])/Table2[[#This Row],[MDS Census]]</f>
        <v>0.29037400367872468</v>
      </c>
      <c r="P288" s="3">
        <v>9.4250000000000007</v>
      </c>
      <c r="Q288" s="3">
        <v>36.455555555555556</v>
      </c>
      <c r="R288" s="3">
        <f>SUM(Table2[[#This Row],[Qualified Activities Professional Hours]:[Other Activities Professional Hours]])/Table2[[#This Row],[MDS Census]]</f>
        <v>0.5063458001226242</v>
      </c>
      <c r="S288" s="3">
        <v>36.18633333333333</v>
      </c>
      <c r="T288" s="3">
        <v>26.240444444444449</v>
      </c>
      <c r="U288" s="3">
        <v>0</v>
      </c>
      <c r="V288" s="3">
        <f>SUM(Table2[[#This Row],[Occupational Therapist Hours]:[OT Aide Hours]])/Table2[[#This Row],[MDS Census]]</f>
        <v>0.68895278969957086</v>
      </c>
      <c r="W288" s="3">
        <v>47.96555555555554</v>
      </c>
      <c r="X288" s="3">
        <v>20.765444444444444</v>
      </c>
      <c r="Y288" s="3">
        <v>5.0381111111111121</v>
      </c>
      <c r="Z288" s="3">
        <f>SUM(Table2[[#This Row],[Physical Therapist (PT) Hours]:[PT Aide Hours]])/Table2[[#This Row],[MDS Census]]</f>
        <v>0.81412875536480656</v>
      </c>
      <c r="AA288" s="3">
        <v>0</v>
      </c>
      <c r="AB288" s="3">
        <v>0</v>
      </c>
      <c r="AC288" s="3">
        <v>0</v>
      </c>
      <c r="AD288" s="3">
        <v>0</v>
      </c>
      <c r="AE288" s="3">
        <v>0</v>
      </c>
      <c r="AF288" s="3">
        <v>0</v>
      </c>
      <c r="AG288" s="3">
        <v>0</v>
      </c>
      <c r="AH288" s="1" t="s">
        <v>286</v>
      </c>
      <c r="AI288" s="17">
        <v>5</v>
      </c>
      <c r="AJ288" s="1"/>
    </row>
    <row r="289" spans="1:36" x14ac:dyDescent="0.2">
      <c r="A289" s="1" t="s">
        <v>352</v>
      </c>
      <c r="B289" s="1" t="s">
        <v>639</v>
      </c>
      <c r="C289" s="1" t="s">
        <v>917</v>
      </c>
      <c r="D289" s="1" t="s">
        <v>1026</v>
      </c>
      <c r="E289" s="3">
        <v>54.255555555555553</v>
      </c>
      <c r="F289" s="3">
        <v>4.5333333333333332</v>
      </c>
      <c r="G289" s="3">
        <v>0.13333333333333333</v>
      </c>
      <c r="H289" s="3">
        <v>0.34444444444444444</v>
      </c>
      <c r="I289" s="3">
        <v>0.84722222222222221</v>
      </c>
      <c r="J289" s="3">
        <v>0</v>
      </c>
      <c r="K289" s="3">
        <v>0</v>
      </c>
      <c r="L289" s="3">
        <v>2.2214444444444448</v>
      </c>
      <c r="M289" s="3">
        <v>7.3364444444444432</v>
      </c>
      <c r="N289" s="3">
        <v>0</v>
      </c>
      <c r="O289" s="3">
        <f>SUM(Table2[[#This Row],[Qualified Social Work Staff Hours]:[Other Social Work Staff Hours]])/Table2[[#This Row],[MDS Census]]</f>
        <v>0.13522015154618061</v>
      </c>
      <c r="P289" s="3">
        <v>0</v>
      </c>
      <c r="Q289" s="3">
        <v>9.8106666666666698</v>
      </c>
      <c r="R289" s="3">
        <f>SUM(Table2[[#This Row],[Qualified Activities Professional Hours]:[Other Activities Professional Hours]])/Table2[[#This Row],[MDS Census]]</f>
        <v>0.18082326438664761</v>
      </c>
      <c r="S289" s="3">
        <v>2.0187777777777773</v>
      </c>
      <c r="T289" s="3">
        <v>1.1366666666666665</v>
      </c>
      <c r="U289" s="3">
        <v>0</v>
      </c>
      <c r="V289" s="3">
        <f>SUM(Table2[[#This Row],[Occupational Therapist Hours]:[OT Aide Hours]])/Table2[[#This Row],[MDS Census]]</f>
        <v>5.8158918697522009E-2</v>
      </c>
      <c r="W289" s="3">
        <v>1.3993333333333331</v>
      </c>
      <c r="X289" s="3">
        <v>4.1572222222222237</v>
      </c>
      <c r="Y289" s="3">
        <v>0</v>
      </c>
      <c r="Z289" s="3">
        <f>SUM(Table2[[#This Row],[Physical Therapist (PT) Hours]:[PT Aide Hours]])/Table2[[#This Row],[MDS Census]]</f>
        <v>0.10241449928322754</v>
      </c>
      <c r="AA289" s="3">
        <v>0</v>
      </c>
      <c r="AB289" s="3">
        <v>0</v>
      </c>
      <c r="AC289" s="3">
        <v>0</v>
      </c>
      <c r="AD289" s="3">
        <v>0</v>
      </c>
      <c r="AE289" s="3">
        <v>0</v>
      </c>
      <c r="AF289" s="3">
        <v>0</v>
      </c>
      <c r="AG289" s="3">
        <v>0</v>
      </c>
      <c r="AH289" s="1" t="s">
        <v>287</v>
      </c>
      <c r="AI289" s="17">
        <v>5</v>
      </c>
      <c r="AJ289" s="1"/>
    </row>
    <row r="290" spans="1:36" x14ac:dyDescent="0.2">
      <c r="A290" s="1" t="s">
        <v>352</v>
      </c>
      <c r="B290" s="1" t="s">
        <v>640</v>
      </c>
      <c r="C290" s="1" t="s">
        <v>918</v>
      </c>
      <c r="D290" s="1" t="s">
        <v>948</v>
      </c>
      <c r="E290" s="3">
        <v>36.955555555555556</v>
      </c>
      <c r="F290" s="3">
        <v>5.4638888888888886</v>
      </c>
      <c r="G290" s="3">
        <v>8.3333333333333332E-3</v>
      </c>
      <c r="H290" s="3">
        <v>0.16111111111111112</v>
      </c>
      <c r="I290" s="3">
        <v>0.35833333333333334</v>
      </c>
      <c r="J290" s="3">
        <v>0</v>
      </c>
      <c r="K290" s="3">
        <v>0</v>
      </c>
      <c r="L290" s="3">
        <v>0.13922222222222222</v>
      </c>
      <c r="M290" s="3">
        <v>0</v>
      </c>
      <c r="N290" s="3">
        <v>4.0083333333333337</v>
      </c>
      <c r="O290" s="3">
        <f>SUM(Table2[[#This Row],[Qualified Social Work Staff Hours]:[Other Social Work Staff Hours]])/Table2[[#This Row],[MDS Census]]</f>
        <v>0.10846361996392063</v>
      </c>
      <c r="P290" s="3">
        <v>2.7444444444444445</v>
      </c>
      <c r="Q290" s="3">
        <v>4.3777777777777782</v>
      </c>
      <c r="R290" s="3">
        <f>SUM(Table2[[#This Row],[Qualified Activities Professional Hours]:[Other Activities Professional Hours]])/Table2[[#This Row],[MDS Census]]</f>
        <v>0.19272399278412508</v>
      </c>
      <c r="S290" s="3">
        <v>0.27133333333333337</v>
      </c>
      <c r="T290" s="3">
        <v>2.6958888888888879</v>
      </c>
      <c r="U290" s="3">
        <v>0</v>
      </c>
      <c r="V290" s="3">
        <f>SUM(Table2[[#This Row],[Occupational Therapist Hours]:[OT Aide Hours]])/Table2[[#This Row],[MDS Census]]</f>
        <v>8.0291641611545367E-2</v>
      </c>
      <c r="W290" s="3">
        <v>0.68911111111111112</v>
      </c>
      <c r="X290" s="3">
        <v>1.9050000000000005</v>
      </c>
      <c r="Y290" s="3">
        <v>0</v>
      </c>
      <c r="Z290" s="3">
        <f>SUM(Table2[[#This Row],[Physical Therapist (PT) Hours]:[PT Aide Hours]])/Table2[[#This Row],[MDS Census]]</f>
        <v>7.0195429945880961E-2</v>
      </c>
      <c r="AA290" s="3">
        <v>0</v>
      </c>
      <c r="AB290" s="3">
        <v>0</v>
      </c>
      <c r="AC290" s="3">
        <v>0</v>
      </c>
      <c r="AD290" s="3">
        <v>0</v>
      </c>
      <c r="AE290" s="3">
        <v>0</v>
      </c>
      <c r="AF290" s="3">
        <v>0</v>
      </c>
      <c r="AG290" s="3">
        <v>0</v>
      </c>
      <c r="AH290" s="1" t="s">
        <v>288</v>
      </c>
      <c r="AI290" s="17">
        <v>5</v>
      </c>
      <c r="AJ290" s="1"/>
    </row>
    <row r="291" spans="1:36" x14ac:dyDescent="0.2">
      <c r="A291" s="1" t="s">
        <v>352</v>
      </c>
      <c r="B291" s="1" t="s">
        <v>641</v>
      </c>
      <c r="C291" s="1" t="s">
        <v>919</v>
      </c>
      <c r="D291" s="1" t="s">
        <v>1027</v>
      </c>
      <c r="E291" s="3">
        <v>43.833333333333336</v>
      </c>
      <c r="F291" s="3">
        <v>0</v>
      </c>
      <c r="G291" s="3">
        <v>7.7777777777777779E-2</v>
      </c>
      <c r="H291" s="3">
        <v>0.58077777777777784</v>
      </c>
      <c r="I291" s="3">
        <v>0.26111111111111113</v>
      </c>
      <c r="J291" s="3">
        <v>0</v>
      </c>
      <c r="K291" s="3">
        <v>0</v>
      </c>
      <c r="L291" s="3">
        <v>0.45888888888888896</v>
      </c>
      <c r="M291" s="3">
        <v>0</v>
      </c>
      <c r="N291" s="3">
        <v>5.2888888888888888</v>
      </c>
      <c r="O291" s="3">
        <f>SUM(Table2[[#This Row],[Qualified Social Work Staff Hours]:[Other Social Work Staff Hours]])/Table2[[#This Row],[MDS Census]]</f>
        <v>0.12065906210392902</v>
      </c>
      <c r="P291" s="3">
        <v>4.4916666666666663</v>
      </c>
      <c r="Q291" s="3">
        <v>11.602777777777778</v>
      </c>
      <c r="R291" s="3">
        <f>SUM(Table2[[#This Row],[Qualified Activities Professional Hours]:[Other Activities Professional Hours]])/Table2[[#This Row],[MDS Census]]</f>
        <v>0.36717363751584281</v>
      </c>
      <c r="S291" s="3">
        <v>1.3607777777777776</v>
      </c>
      <c r="T291" s="3">
        <v>0.91166666666666685</v>
      </c>
      <c r="U291" s="3">
        <v>0</v>
      </c>
      <c r="V291" s="3">
        <f>SUM(Table2[[#This Row],[Occupational Therapist Hours]:[OT Aide Hours]])/Table2[[#This Row],[MDS Census]]</f>
        <v>5.1842839036755385E-2</v>
      </c>
      <c r="W291" s="3">
        <v>1.8451111111111103</v>
      </c>
      <c r="X291" s="3">
        <v>1.2616666666666667</v>
      </c>
      <c r="Y291" s="3">
        <v>0</v>
      </c>
      <c r="Z291" s="3">
        <f>SUM(Table2[[#This Row],[Physical Therapist (PT) Hours]:[PT Aide Hours]])/Table2[[#This Row],[MDS Census]]</f>
        <v>7.0877059569074752E-2</v>
      </c>
      <c r="AA291" s="3">
        <v>0</v>
      </c>
      <c r="AB291" s="3">
        <v>0</v>
      </c>
      <c r="AC291" s="3">
        <v>0</v>
      </c>
      <c r="AD291" s="3">
        <v>0</v>
      </c>
      <c r="AE291" s="3">
        <v>0</v>
      </c>
      <c r="AF291" s="3">
        <v>0</v>
      </c>
      <c r="AG291" s="3">
        <v>0</v>
      </c>
      <c r="AH291" s="1" t="s">
        <v>289</v>
      </c>
      <c r="AI291" s="17">
        <v>5</v>
      </c>
      <c r="AJ291" s="1"/>
    </row>
    <row r="292" spans="1:36" x14ac:dyDescent="0.2">
      <c r="A292" s="1" t="s">
        <v>352</v>
      </c>
      <c r="B292" s="1" t="s">
        <v>642</v>
      </c>
      <c r="C292" s="1" t="s">
        <v>788</v>
      </c>
      <c r="D292" s="1" t="s">
        <v>967</v>
      </c>
      <c r="E292" s="3">
        <v>30.044444444444444</v>
      </c>
      <c r="F292" s="3">
        <v>5.6</v>
      </c>
      <c r="G292" s="3">
        <v>0.21777777777777776</v>
      </c>
      <c r="H292" s="3">
        <v>0.16111111111111112</v>
      </c>
      <c r="I292" s="3">
        <v>0.37222222222222223</v>
      </c>
      <c r="J292" s="3">
        <v>0</v>
      </c>
      <c r="K292" s="3">
        <v>0</v>
      </c>
      <c r="L292" s="3">
        <v>0.48266666666666674</v>
      </c>
      <c r="M292" s="3">
        <v>0</v>
      </c>
      <c r="N292" s="3">
        <v>3.8888888888888888</v>
      </c>
      <c r="O292" s="3">
        <f>SUM(Table2[[#This Row],[Qualified Social Work Staff Hours]:[Other Social Work Staff Hours]])/Table2[[#This Row],[MDS Census]]</f>
        <v>0.1294378698224852</v>
      </c>
      <c r="P292" s="3">
        <v>0</v>
      </c>
      <c r="Q292" s="3">
        <v>10.266666666666667</v>
      </c>
      <c r="R292" s="3">
        <f>SUM(Table2[[#This Row],[Qualified Activities Professional Hours]:[Other Activities Professional Hours]])/Table2[[#This Row],[MDS Census]]</f>
        <v>0.34171597633136097</v>
      </c>
      <c r="S292" s="3">
        <v>3.9578888888888888</v>
      </c>
      <c r="T292" s="3">
        <v>0</v>
      </c>
      <c r="U292" s="3">
        <v>0</v>
      </c>
      <c r="V292" s="3">
        <f>SUM(Table2[[#This Row],[Occupational Therapist Hours]:[OT Aide Hours]])/Table2[[#This Row],[MDS Census]]</f>
        <v>0.13173446745562131</v>
      </c>
      <c r="W292" s="3">
        <v>1.0223333333333333</v>
      </c>
      <c r="X292" s="3">
        <v>2.0046666666666666</v>
      </c>
      <c r="Y292" s="3">
        <v>0.60633333333333339</v>
      </c>
      <c r="Z292" s="3">
        <f>SUM(Table2[[#This Row],[Physical Therapist (PT) Hours]:[PT Aide Hours]])/Table2[[#This Row],[MDS Census]]</f>
        <v>0.12093195266272191</v>
      </c>
      <c r="AA292" s="3">
        <v>0</v>
      </c>
      <c r="AB292" s="3">
        <v>0</v>
      </c>
      <c r="AC292" s="3">
        <v>0</v>
      </c>
      <c r="AD292" s="3">
        <v>0</v>
      </c>
      <c r="AE292" s="3">
        <v>0</v>
      </c>
      <c r="AF292" s="3">
        <v>0</v>
      </c>
      <c r="AG292" s="3">
        <v>0</v>
      </c>
      <c r="AH292" s="1" t="s">
        <v>290</v>
      </c>
      <c r="AI292" s="17">
        <v>5</v>
      </c>
      <c r="AJ292" s="1"/>
    </row>
    <row r="293" spans="1:36" x14ac:dyDescent="0.2">
      <c r="A293" s="1" t="s">
        <v>352</v>
      </c>
      <c r="B293" s="1" t="s">
        <v>643</v>
      </c>
      <c r="C293" s="1" t="s">
        <v>920</v>
      </c>
      <c r="D293" s="1" t="s">
        <v>1028</v>
      </c>
      <c r="E293" s="3">
        <v>51.255555555555553</v>
      </c>
      <c r="F293" s="3">
        <v>5.427777777777778</v>
      </c>
      <c r="G293" s="3">
        <v>0.21111111111111111</v>
      </c>
      <c r="H293" s="3">
        <v>0.34444444444444444</v>
      </c>
      <c r="I293" s="3">
        <v>0.45555555555555555</v>
      </c>
      <c r="J293" s="3">
        <v>0</v>
      </c>
      <c r="K293" s="3">
        <v>0</v>
      </c>
      <c r="L293" s="3">
        <v>0.10488888888888891</v>
      </c>
      <c r="M293" s="3">
        <v>5.5111111111111111</v>
      </c>
      <c r="N293" s="3">
        <v>0</v>
      </c>
      <c r="O293" s="3">
        <f>SUM(Table2[[#This Row],[Qualified Social Work Staff Hours]:[Other Social Work Staff Hours]])/Table2[[#This Row],[MDS Census]]</f>
        <v>0.10752221981357035</v>
      </c>
      <c r="P293" s="3">
        <v>3.0611111111111109</v>
      </c>
      <c r="Q293" s="3">
        <v>22.430555555555557</v>
      </c>
      <c r="R293" s="3">
        <f>SUM(Table2[[#This Row],[Qualified Activities Professional Hours]:[Other Activities Professional Hours]])/Table2[[#This Row],[MDS Census]]</f>
        <v>0.49734446130500765</v>
      </c>
      <c r="S293" s="3">
        <v>3.2534444444444457</v>
      </c>
      <c r="T293" s="3">
        <v>4.6105555555555551</v>
      </c>
      <c r="U293" s="3">
        <v>0</v>
      </c>
      <c r="V293" s="3">
        <f>SUM(Table2[[#This Row],[Occupational Therapist Hours]:[OT Aide Hours]])/Table2[[#This Row],[MDS Census]]</f>
        <v>0.15342727075655757</v>
      </c>
      <c r="W293" s="3">
        <v>4.6684444444444448</v>
      </c>
      <c r="X293" s="3">
        <v>3.4138888888888896</v>
      </c>
      <c r="Y293" s="3">
        <v>0</v>
      </c>
      <c r="Z293" s="3">
        <f>SUM(Table2[[#This Row],[Physical Therapist (PT) Hours]:[PT Aide Hours]])/Table2[[#This Row],[MDS Census]]</f>
        <v>0.15768697160199441</v>
      </c>
      <c r="AA293" s="3">
        <v>0</v>
      </c>
      <c r="AB293" s="3">
        <v>0</v>
      </c>
      <c r="AC293" s="3">
        <v>0</v>
      </c>
      <c r="AD293" s="3">
        <v>0</v>
      </c>
      <c r="AE293" s="3">
        <v>0</v>
      </c>
      <c r="AF293" s="3">
        <v>0</v>
      </c>
      <c r="AG293" s="3">
        <v>0</v>
      </c>
      <c r="AH293" s="1" t="s">
        <v>291</v>
      </c>
      <c r="AI293" s="17">
        <v>5</v>
      </c>
      <c r="AJ293" s="1"/>
    </row>
    <row r="294" spans="1:36" x14ac:dyDescent="0.2">
      <c r="A294" s="1" t="s">
        <v>352</v>
      </c>
      <c r="B294" s="1" t="s">
        <v>644</v>
      </c>
      <c r="C294" s="1" t="s">
        <v>921</v>
      </c>
      <c r="D294" s="1" t="s">
        <v>1029</v>
      </c>
      <c r="E294" s="3">
        <v>29.744444444444444</v>
      </c>
      <c r="F294" s="3">
        <v>5.1555555555555559</v>
      </c>
      <c r="G294" s="3">
        <v>2.2222222222222223E-2</v>
      </c>
      <c r="H294" s="3">
        <v>0.16111111111111112</v>
      </c>
      <c r="I294" s="3">
        <v>9.166666666666666E-2</v>
      </c>
      <c r="J294" s="3">
        <v>0</v>
      </c>
      <c r="K294" s="3">
        <v>0</v>
      </c>
      <c r="L294" s="3">
        <v>0.47166666666666668</v>
      </c>
      <c r="M294" s="3">
        <v>0</v>
      </c>
      <c r="N294" s="3">
        <v>0</v>
      </c>
      <c r="O294" s="3">
        <f>SUM(Table2[[#This Row],[Qualified Social Work Staff Hours]:[Other Social Work Staff Hours]])/Table2[[#This Row],[MDS Census]]</f>
        <v>0</v>
      </c>
      <c r="P294" s="3">
        <v>4.8888888888888893</v>
      </c>
      <c r="Q294" s="3">
        <v>8.4527777777777775</v>
      </c>
      <c r="R294" s="3">
        <f>SUM(Table2[[#This Row],[Qualified Activities Professional Hours]:[Other Activities Professional Hours]])/Table2[[#This Row],[MDS Census]]</f>
        <v>0.44854314531191636</v>
      </c>
      <c r="S294" s="3">
        <v>0.54466666666666674</v>
      </c>
      <c r="T294" s="3">
        <v>1.6407777777777772</v>
      </c>
      <c r="U294" s="3">
        <v>0</v>
      </c>
      <c r="V294" s="3">
        <f>SUM(Table2[[#This Row],[Occupational Therapist Hours]:[OT Aide Hours]])/Table2[[#This Row],[MDS Census]]</f>
        <v>7.3474038102353367E-2</v>
      </c>
      <c r="W294" s="3">
        <v>0.69700000000000006</v>
      </c>
      <c r="X294" s="3">
        <v>0.88944444444444459</v>
      </c>
      <c r="Y294" s="3">
        <v>0</v>
      </c>
      <c r="Z294" s="3">
        <f>SUM(Table2[[#This Row],[Physical Therapist (PT) Hours]:[PT Aide Hours]])/Table2[[#This Row],[MDS Census]]</f>
        <v>5.33358236832275E-2</v>
      </c>
      <c r="AA294" s="3">
        <v>0</v>
      </c>
      <c r="AB294" s="3">
        <v>0</v>
      </c>
      <c r="AC294" s="3">
        <v>0</v>
      </c>
      <c r="AD294" s="3">
        <v>0</v>
      </c>
      <c r="AE294" s="3">
        <v>0</v>
      </c>
      <c r="AF294" s="3">
        <v>0</v>
      </c>
      <c r="AG294" s="3">
        <v>0</v>
      </c>
      <c r="AH294" s="1" t="s">
        <v>292</v>
      </c>
      <c r="AI294" s="17">
        <v>5</v>
      </c>
      <c r="AJ294" s="1"/>
    </row>
    <row r="295" spans="1:36" x14ac:dyDescent="0.2">
      <c r="A295" s="1" t="s">
        <v>352</v>
      </c>
      <c r="B295" s="1" t="s">
        <v>645</v>
      </c>
      <c r="C295" s="1" t="s">
        <v>922</v>
      </c>
      <c r="D295" s="1" t="s">
        <v>949</v>
      </c>
      <c r="E295" s="3">
        <v>35.488888888888887</v>
      </c>
      <c r="F295" s="3">
        <v>0</v>
      </c>
      <c r="G295" s="3">
        <v>0</v>
      </c>
      <c r="H295" s="3">
        <v>0</v>
      </c>
      <c r="I295" s="3">
        <v>0</v>
      </c>
      <c r="J295" s="3">
        <v>0</v>
      </c>
      <c r="K295" s="3">
        <v>0</v>
      </c>
      <c r="L295" s="3">
        <v>0.22766666666666666</v>
      </c>
      <c r="M295" s="3">
        <v>5.9694444444444441</v>
      </c>
      <c r="N295" s="3">
        <v>0</v>
      </c>
      <c r="O295" s="3">
        <f>SUM(Table2[[#This Row],[Qualified Social Work Staff Hours]:[Other Social Work Staff Hours]])/Table2[[#This Row],[MDS Census]]</f>
        <v>0.16820601127113338</v>
      </c>
      <c r="P295" s="3">
        <v>12.311111111111112</v>
      </c>
      <c r="Q295" s="3">
        <v>0.30833333333333335</v>
      </c>
      <c r="R295" s="3">
        <f>SUM(Table2[[#This Row],[Qualified Activities Professional Hours]:[Other Activities Professional Hours]])/Table2[[#This Row],[MDS Census]]</f>
        <v>0.35558860363180966</v>
      </c>
      <c r="S295" s="3">
        <v>1.5561111111111106</v>
      </c>
      <c r="T295" s="3">
        <v>4.5461111111111085</v>
      </c>
      <c r="U295" s="3">
        <v>0</v>
      </c>
      <c r="V295" s="3">
        <f>SUM(Table2[[#This Row],[Occupational Therapist Hours]:[OT Aide Hours]])/Table2[[#This Row],[MDS Census]]</f>
        <v>0.17194740137758288</v>
      </c>
      <c r="W295" s="3">
        <v>3.280222222222223</v>
      </c>
      <c r="X295" s="3">
        <v>3.218333333333335</v>
      </c>
      <c r="Y295" s="3">
        <v>0</v>
      </c>
      <c r="Z295" s="3">
        <f>SUM(Table2[[#This Row],[Physical Therapist (PT) Hours]:[PT Aide Hours]])/Table2[[#This Row],[MDS Census]]</f>
        <v>0.18311521603005645</v>
      </c>
      <c r="AA295" s="3">
        <v>0</v>
      </c>
      <c r="AB295" s="3">
        <v>0</v>
      </c>
      <c r="AC295" s="3">
        <v>0</v>
      </c>
      <c r="AD295" s="3">
        <v>0</v>
      </c>
      <c r="AE295" s="3">
        <v>0</v>
      </c>
      <c r="AF295" s="3">
        <v>0</v>
      </c>
      <c r="AG295" s="3">
        <v>0</v>
      </c>
      <c r="AH295" s="1" t="s">
        <v>293</v>
      </c>
      <c r="AI295" s="17">
        <v>5</v>
      </c>
      <c r="AJ295" s="1"/>
    </row>
    <row r="296" spans="1:36" x14ac:dyDescent="0.2">
      <c r="A296" s="1" t="s">
        <v>352</v>
      </c>
      <c r="B296" s="1" t="s">
        <v>646</v>
      </c>
      <c r="C296" s="1" t="s">
        <v>707</v>
      </c>
      <c r="D296" s="1" t="s">
        <v>1025</v>
      </c>
      <c r="E296" s="3">
        <v>42.2</v>
      </c>
      <c r="F296" s="3">
        <v>5.6</v>
      </c>
      <c r="G296" s="3">
        <v>0.22222222222222221</v>
      </c>
      <c r="H296" s="3">
        <v>0.3888888888888889</v>
      </c>
      <c r="I296" s="3">
        <v>0.61133333333333328</v>
      </c>
      <c r="J296" s="3">
        <v>0</v>
      </c>
      <c r="K296" s="3">
        <v>0</v>
      </c>
      <c r="L296" s="3">
        <v>1.1544444444444451</v>
      </c>
      <c r="M296" s="3">
        <v>5.0486666666666666</v>
      </c>
      <c r="N296" s="3">
        <v>0</v>
      </c>
      <c r="O296" s="3">
        <f>SUM(Table2[[#This Row],[Qualified Social Work Staff Hours]:[Other Social Work Staff Hours]])/Table2[[#This Row],[MDS Census]]</f>
        <v>0.11963665086887834</v>
      </c>
      <c r="P296" s="3">
        <v>0</v>
      </c>
      <c r="Q296" s="3">
        <v>5.878333333333333</v>
      </c>
      <c r="R296" s="3">
        <f>SUM(Table2[[#This Row],[Qualified Activities Professional Hours]:[Other Activities Professional Hours]])/Table2[[#This Row],[MDS Census]]</f>
        <v>0.13929699842022114</v>
      </c>
      <c r="S296" s="3">
        <v>1.231888888888889</v>
      </c>
      <c r="T296" s="3">
        <v>2.6663333333333341</v>
      </c>
      <c r="U296" s="3">
        <v>0</v>
      </c>
      <c r="V296" s="3">
        <f>SUM(Table2[[#This Row],[Occupational Therapist Hours]:[OT Aide Hours]])/Table2[[#This Row],[MDS Census]]</f>
        <v>9.2374934175882065E-2</v>
      </c>
      <c r="W296" s="3">
        <v>1.6872222222222222</v>
      </c>
      <c r="X296" s="3">
        <v>2.4014444444444454</v>
      </c>
      <c r="Y296" s="3">
        <v>0</v>
      </c>
      <c r="Z296" s="3">
        <f>SUM(Table2[[#This Row],[Physical Therapist (PT) Hours]:[PT Aide Hours]])/Table2[[#This Row],[MDS Census]]</f>
        <v>9.6887835703001593E-2</v>
      </c>
      <c r="AA296" s="3">
        <v>0</v>
      </c>
      <c r="AB296" s="3">
        <v>0</v>
      </c>
      <c r="AC296" s="3">
        <v>0</v>
      </c>
      <c r="AD296" s="3">
        <v>0</v>
      </c>
      <c r="AE296" s="3">
        <v>0</v>
      </c>
      <c r="AF296" s="3">
        <v>0</v>
      </c>
      <c r="AG296" s="3">
        <v>0</v>
      </c>
      <c r="AH296" s="1" t="s">
        <v>294</v>
      </c>
      <c r="AI296" s="17">
        <v>5</v>
      </c>
      <c r="AJ296" s="1"/>
    </row>
    <row r="297" spans="1:36" x14ac:dyDescent="0.2">
      <c r="A297" s="1" t="s">
        <v>352</v>
      </c>
      <c r="B297" s="1" t="s">
        <v>647</v>
      </c>
      <c r="C297" s="1" t="s">
        <v>923</v>
      </c>
      <c r="D297" s="1" t="s">
        <v>1023</v>
      </c>
      <c r="E297" s="3">
        <v>41.677777777777777</v>
      </c>
      <c r="F297" s="3">
        <v>19.654777777777777</v>
      </c>
      <c r="G297" s="3">
        <v>0</v>
      </c>
      <c r="H297" s="3">
        <v>0</v>
      </c>
      <c r="I297" s="3">
        <v>0</v>
      </c>
      <c r="J297" s="3">
        <v>0</v>
      </c>
      <c r="K297" s="3">
        <v>0</v>
      </c>
      <c r="L297" s="3">
        <v>0</v>
      </c>
      <c r="M297" s="3">
        <v>4.8063333333333329</v>
      </c>
      <c r="N297" s="3">
        <v>0</v>
      </c>
      <c r="O297" s="3">
        <f>SUM(Table2[[#This Row],[Qualified Social Work Staff Hours]:[Other Social Work Staff Hours]])/Table2[[#This Row],[MDS Census]]</f>
        <v>0.11532124766728871</v>
      </c>
      <c r="P297" s="3">
        <v>0</v>
      </c>
      <c r="Q297" s="3">
        <v>15.008333333333333</v>
      </c>
      <c r="R297" s="3">
        <f>SUM(Table2[[#This Row],[Qualified Activities Professional Hours]:[Other Activities Professional Hours]])/Table2[[#This Row],[MDS Census]]</f>
        <v>0.36010397227406027</v>
      </c>
      <c r="S297" s="3">
        <v>0</v>
      </c>
      <c r="T297" s="3">
        <v>0</v>
      </c>
      <c r="U297" s="3">
        <v>0</v>
      </c>
      <c r="V297" s="3">
        <f>SUM(Table2[[#This Row],[Occupational Therapist Hours]:[OT Aide Hours]])/Table2[[#This Row],[MDS Census]]</f>
        <v>0</v>
      </c>
      <c r="W297" s="3">
        <v>0</v>
      </c>
      <c r="X297" s="3">
        <v>0</v>
      </c>
      <c r="Y297" s="3">
        <v>0</v>
      </c>
      <c r="Z297" s="3">
        <f>SUM(Table2[[#This Row],[Physical Therapist (PT) Hours]:[PT Aide Hours]])/Table2[[#This Row],[MDS Census]]</f>
        <v>0</v>
      </c>
      <c r="AA297" s="3">
        <v>0</v>
      </c>
      <c r="AB297" s="3">
        <v>0</v>
      </c>
      <c r="AC297" s="3">
        <v>0</v>
      </c>
      <c r="AD297" s="3">
        <v>0</v>
      </c>
      <c r="AE297" s="3">
        <v>0</v>
      </c>
      <c r="AF297" s="3">
        <v>0</v>
      </c>
      <c r="AG297" s="3">
        <v>0</v>
      </c>
      <c r="AH297" s="1" t="s">
        <v>295</v>
      </c>
      <c r="AI297" s="17">
        <v>5</v>
      </c>
      <c r="AJ297" s="1"/>
    </row>
    <row r="298" spans="1:36" x14ac:dyDescent="0.2">
      <c r="A298" s="1" t="s">
        <v>352</v>
      </c>
      <c r="B298" s="1" t="s">
        <v>648</v>
      </c>
      <c r="C298" s="1" t="s">
        <v>924</v>
      </c>
      <c r="D298" s="1" t="s">
        <v>958</v>
      </c>
      <c r="E298" s="3">
        <v>42.155555555555559</v>
      </c>
      <c r="F298" s="3">
        <v>0</v>
      </c>
      <c r="G298" s="3">
        <v>3.3333333333333333E-2</v>
      </c>
      <c r="H298" s="3">
        <v>0.26666666666666666</v>
      </c>
      <c r="I298" s="3">
        <v>0.2</v>
      </c>
      <c r="J298" s="3">
        <v>0</v>
      </c>
      <c r="K298" s="3">
        <v>0</v>
      </c>
      <c r="L298" s="3">
        <v>0.57311111111111113</v>
      </c>
      <c r="M298" s="3">
        <v>0</v>
      </c>
      <c r="N298" s="3">
        <v>3.0477777777777777</v>
      </c>
      <c r="O298" s="3">
        <f>SUM(Table2[[#This Row],[Qualified Social Work Staff Hours]:[Other Social Work Staff Hours]])/Table2[[#This Row],[MDS Census]]</f>
        <v>7.2298365840801251E-2</v>
      </c>
      <c r="P298" s="3">
        <v>0</v>
      </c>
      <c r="Q298" s="3">
        <v>7.9805555555555552</v>
      </c>
      <c r="R298" s="3">
        <f>SUM(Table2[[#This Row],[Qualified Activities Professional Hours]:[Other Activities Professional Hours]])/Table2[[#This Row],[MDS Census]]</f>
        <v>0.18931207169214548</v>
      </c>
      <c r="S298" s="3">
        <v>0.92955555555555547</v>
      </c>
      <c r="T298" s="3">
        <v>1.8614444444444445</v>
      </c>
      <c r="U298" s="3">
        <v>0</v>
      </c>
      <c r="V298" s="3">
        <f>SUM(Table2[[#This Row],[Occupational Therapist Hours]:[OT Aide Hours]])/Table2[[#This Row],[MDS Census]]</f>
        <v>6.6207169214549277E-2</v>
      </c>
      <c r="W298" s="3">
        <v>11.847222222222221</v>
      </c>
      <c r="X298" s="3">
        <v>9.1944444444444446</v>
      </c>
      <c r="Y298" s="3">
        <v>0</v>
      </c>
      <c r="Z298" s="3">
        <f>SUM(Table2[[#This Row],[Physical Therapist (PT) Hours]:[PT Aide Hours]])/Table2[[#This Row],[MDS Census]]</f>
        <v>0.49914338429098565</v>
      </c>
      <c r="AA298" s="3">
        <v>0</v>
      </c>
      <c r="AB298" s="3">
        <v>0</v>
      </c>
      <c r="AC298" s="3">
        <v>0</v>
      </c>
      <c r="AD298" s="3">
        <v>0</v>
      </c>
      <c r="AE298" s="3">
        <v>0</v>
      </c>
      <c r="AF298" s="3">
        <v>0</v>
      </c>
      <c r="AG298" s="3">
        <v>0</v>
      </c>
      <c r="AH298" s="1" t="s">
        <v>296</v>
      </c>
      <c r="AI298" s="17">
        <v>5</v>
      </c>
      <c r="AJ298" s="1"/>
    </row>
    <row r="299" spans="1:36" x14ac:dyDescent="0.2">
      <c r="A299" s="1" t="s">
        <v>352</v>
      </c>
      <c r="B299" s="1" t="s">
        <v>649</v>
      </c>
      <c r="C299" s="1" t="s">
        <v>925</v>
      </c>
      <c r="D299" s="1" t="s">
        <v>945</v>
      </c>
      <c r="E299" s="3">
        <v>30.322222222222223</v>
      </c>
      <c r="F299" s="3">
        <v>4.4555555555555557</v>
      </c>
      <c r="G299" s="3">
        <v>1.1111111111111112E-2</v>
      </c>
      <c r="H299" s="3">
        <v>0.21111111111111111</v>
      </c>
      <c r="I299" s="3">
        <v>8.4888888888888889</v>
      </c>
      <c r="J299" s="3">
        <v>0</v>
      </c>
      <c r="K299" s="3">
        <v>0</v>
      </c>
      <c r="L299" s="3">
        <v>0.3611111111111111</v>
      </c>
      <c r="M299" s="3">
        <v>4.4555555555555557</v>
      </c>
      <c r="N299" s="3">
        <v>0</v>
      </c>
      <c r="O299" s="3">
        <f>SUM(Table2[[#This Row],[Qualified Social Work Staff Hours]:[Other Social Work Staff Hours]])/Table2[[#This Row],[MDS Census]]</f>
        <v>0.14694027116159766</v>
      </c>
      <c r="P299" s="3">
        <v>8.0694444444444446</v>
      </c>
      <c r="Q299" s="3">
        <v>5.1166666666666663</v>
      </c>
      <c r="R299" s="3">
        <f>SUM(Table2[[#This Row],[Qualified Activities Professional Hours]:[Other Activities Professional Hours]])/Table2[[#This Row],[MDS Census]]</f>
        <v>0.43486625137412965</v>
      </c>
      <c r="S299" s="3">
        <v>0.7583333333333333</v>
      </c>
      <c r="T299" s="3">
        <v>1.9750000000000001</v>
      </c>
      <c r="U299" s="3">
        <v>0</v>
      </c>
      <c r="V299" s="3">
        <f>SUM(Table2[[#This Row],[Occupational Therapist Hours]:[OT Aide Hours]])/Table2[[#This Row],[MDS Census]]</f>
        <v>9.0142909490655912E-2</v>
      </c>
      <c r="W299" s="3">
        <v>1.5833333333333333</v>
      </c>
      <c r="X299" s="3">
        <v>4.3777777777777782</v>
      </c>
      <c r="Y299" s="3">
        <v>0</v>
      </c>
      <c r="Z299" s="3">
        <f>SUM(Table2[[#This Row],[Physical Therapist (PT) Hours]:[PT Aide Hours]])/Table2[[#This Row],[MDS Census]]</f>
        <v>0.1965921582997435</v>
      </c>
      <c r="AA299" s="3">
        <v>0</v>
      </c>
      <c r="AB299" s="3">
        <v>0</v>
      </c>
      <c r="AC299" s="3">
        <v>0</v>
      </c>
      <c r="AD299" s="3">
        <v>0</v>
      </c>
      <c r="AE299" s="3">
        <v>0</v>
      </c>
      <c r="AF299" s="3">
        <v>0</v>
      </c>
      <c r="AG299" s="3">
        <v>1.9444444444444445E-2</v>
      </c>
      <c r="AH299" s="1" t="s">
        <v>297</v>
      </c>
      <c r="AI299" s="17">
        <v>5</v>
      </c>
      <c r="AJ299" s="1"/>
    </row>
    <row r="300" spans="1:36" x14ac:dyDescent="0.2">
      <c r="A300" s="1" t="s">
        <v>352</v>
      </c>
      <c r="B300" s="1" t="s">
        <v>650</v>
      </c>
      <c r="C300" s="1" t="s">
        <v>926</v>
      </c>
      <c r="D300" s="1" t="s">
        <v>969</v>
      </c>
      <c r="E300" s="3">
        <v>32.111111111111114</v>
      </c>
      <c r="F300" s="3">
        <v>5.5477777777777808</v>
      </c>
      <c r="G300" s="3">
        <v>0.05</v>
      </c>
      <c r="H300" s="3">
        <v>0.22777777777777777</v>
      </c>
      <c r="I300" s="3">
        <v>0.90555555555555556</v>
      </c>
      <c r="J300" s="3">
        <v>0</v>
      </c>
      <c r="K300" s="3">
        <v>0</v>
      </c>
      <c r="L300" s="3">
        <v>1.5535555555555556</v>
      </c>
      <c r="M300" s="3">
        <v>5.4522222222222236</v>
      </c>
      <c r="N300" s="3">
        <v>0</v>
      </c>
      <c r="O300" s="3">
        <f>SUM(Table2[[#This Row],[Qualified Social Work Staff Hours]:[Other Social Work Staff Hours]])/Table2[[#This Row],[MDS Census]]</f>
        <v>0.16979238754325263</v>
      </c>
      <c r="P300" s="3">
        <v>4.2922222222222244</v>
      </c>
      <c r="Q300" s="3">
        <v>13.002222222222215</v>
      </c>
      <c r="R300" s="3">
        <f>SUM(Table2[[#This Row],[Qualified Activities Professional Hours]:[Other Activities Professional Hours]])/Table2[[#This Row],[MDS Census]]</f>
        <v>0.5385813148788926</v>
      </c>
      <c r="S300" s="3">
        <v>0.87444444444444447</v>
      </c>
      <c r="T300" s="3">
        <v>4.2474444444444437</v>
      </c>
      <c r="U300" s="3">
        <v>0</v>
      </c>
      <c r="V300" s="3">
        <f>SUM(Table2[[#This Row],[Occupational Therapist Hours]:[OT Aide Hours]])/Table2[[#This Row],[MDS Census]]</f>
        <v>0.15950519031141863</v>
      </c>
      <c r="W300" s="3">
        <v>0.76155555555555565</v>
      </c>
      <c r="X300" s="3">
        <v>5.2156666666666673</v>
      </c>
      <c r="Y300" s="3">
        <v>0</v>
      </c>
      <c r="Z300" s="3">
        <f>SUM(Table2[[#This Row],[Physical Therapist (PT) Hours]:[PT Aide Hours]])/Table2[[#This Row],[MDS Census]]</f>
        <v>0.18614186851211073</v>
      </c>
      <c r="AA300" s="3">
        <v>0</v>
      </c>
      <c r="AB300" s="3">
        <v>0</v>
      </c>
      <c r="AC300" s="3">
        <v>0</v>
      </c>
      <c r="AD300" s="3">
        <v>0</v>
      </c>
      <c r="AE300" s="3">
        <v>0</v>
      </c>
      <c r="AF300" s="3">
        <v>0</v>
      </c>
      <c r="AG300" s="3">
        <v>0</v>
      </c>
      <c r="AH300" s="1" t="s">
        <v>298</v>
      </c>
      <c r="AI300" s="17">
        <v>5</v>
      </c>
      <c r="AJ300" s="1"/>
    </row>
    <row r="301" spans="1:36" x14ac:dyDescent="0.2">
      <c r="A301" s="1" t="s">
        <v>352</v>
      </c>
      <c r="B301" s="1" t="s">
        <v>651</v>
      </c>
      <c r="C301" s="1" t="s">
        <v>763</v>
      </c>
      <c r="D301" s="1" t="s">
        <v>975</v>
      </c>
      <c r="E301" s="3">
        <v>86.822222222222223</v>
      </c>
      <c r="F301" s="3">
        <v>5.6</v>
      </c>
      <c r="G301" s="3">
        <v>1.4444444444444444</v>
      </c>
      <c r="H301" s="3">
        <v>0.48244444444444445</v>
      </c>
      <c r="I301" s="3">
        <v>9.1703333333333319</v>
      </c>
      <c r="J301" s="3">
        <v>0</v>
      </c>
      <c r="K301" s="3">
        <v>0</v>
      </c>
      <c r="L301" s="3">
        <v>2.0745555555555555</v>
      </c>
      <c r="M301" s="3">
        <v>16.133333333333333</v>
      </c>
      <c r="N301" s="3">
        <v>0</v>
      </c>
      <c r="O301" s="3">
        <f>SUM(Table2[[#This Row],[Qualified Social Work Staff Hours]:[Other Social Work Staff Hours]])/Table2[[#This Row],[MDS Census]]</f>
        <v>0.18582032249808036</v>
      </c>
      <c r="P301" s="3">
        <v>10.11</v>
      </c>
      <c r="Q301" s="3">
        <v>4.0722222222222229</v>
      </c>
      <c r="R301" s="3">
        <f>SUM(Table2[[#This Row],[Qualified Activities Professional Hours]:[Other Activities Professional Hours]])/Table2[[#This Row],[MDS Census]]</f>
        <v>0.16334783721525467</v>
      </c>
      <c r="S301" s="3">
        <v>12.338444444444443</v>
      </c>
      <c r="T301" s="3">
        <v>10.148888888888887</v>
      </c>
      <c r="U301" s="3">
        <v>0</v>
      </c>
      <c r="V301" s="3">
        <f>SUM(Table2[[#This Row],[Occupational Therapist Hours]:[OT Aide Hours]])/Table2[[#This Row],[MDS Census]]</f>
        <v>0.25900435116457637</v>
      </c>
      <c r="W301" s="3">
        <v>9.7373333333333321</v>
      </c>
      <c r="X301" s="3">
        <v>6.0174444444444424</v>
      </c>
      <c r="Y301" s="3">
        <v>5.2813333333333343</v>
      </c>
      <c r="Z301" s="3">
        <f>SUM(Table2[[#This Row],[Physical Therapist (PT) Hours]:[PT Aide Hours]])/Table2[[#This Row],[MDS Census]]</f>
        <v>0.2422894804197594</v>
      </c>
      <c r="AA301" s="3">
        <v>0</v>
      </c>
      <c r="AB301" s="3">
        <v>20.955444444444456</v>
      </c>
      <c r="AC301" s="3">
        <v>0</v>
      </c>
      <c r="AD301" s="3">
        <v>0</v>
      </c>
      <c r="AE301" s="3">
        <v>0</v>
      </c>
      <c r="AF301" s="3">
        <v>0</v>
      </c>
      <c r="AG301" s="3">
        <v>0</v>
      </c>
      <c r="AH301" s="1" t="s">
        <v>299</v>
      </c>
      <c r="AI301" s="17">
        <v>5</v>
      </c>
      <c r="AJ301" s="1"/>
    </row>
    <row r="302" spans="1:36" x14ac:dyDescent="0.2">
      <c r="A302" s="1" t="s">
        <v>352</v>
      </c>
      <c r="B302" s="1" t="s">
        <v>652</v>
      </c>
      <c r="C302" s="1" t="s">
        <v>927</v>
      </c>
      <c r="D302" s="1" t="s">
        <v>952</v>
      </c>
      <c r="E302" s="3">
        <v>30.644444444444446</v>
      </c>
      <c r="F302" s="3">
        <v>5.6</v>
      </c>
      <c r="G302" s="3">
        <v>0</v>
      </c>
      <c r="H302" s="3">
        <v>0</v>
      </c>
      <c r="I302" s="3">
        <v>0</v>
      </c>
      <c r="J302" s="3">
        <v>0</v>
      </c>
      <c r="K302" s="3">
        <v>0</v>
      </c>
      <c r="L302" s="3">
        <v>0.25377777777777771</v>
      </c>
      <c r="M302" s="3">
        <v>0</v>
      </c>
      <c r="N302" s="3">
        <v>0</v>
      </c>
      <c r="O302" s="3">
        <f>SUM(Table2[[#This Row],[Qualified Social Work Staff Hours]:[Other Social Work Staff Hours]])/Table2[[#This Row],[MDS Census]]</f>
        <v>0</v>
      </c>
      <c r="P302" s="3">
        <v>4.3250000000000002</v>
      </c>
      <c r="Q302" s="3">
        <v>3.4944444444444445</v>
      </c>
      <c r="R302" s="3">
        <f>SUM(Table2[[#This Row],[Qualified Activities Professional Hours]:[Other Activities Professional Hours]])/Table2[[#This Row],[MDS Census]]</f>
        <v>0.25516678752719363</v>
      </c>
      <c r="S302" s="3">
        <v>0.79933333333333334</v>
      </c>
      <c r="T302" s="3">
        <v>0.52766666666666673</v>
      </c>
      <c r="U302" s="3">
        <v>0</v>
      </c>
      <c r="V302" s="3">
        <f>SUM(Table2[[#This Row],[Occupational Therapist Hours]:[OT Aide Hours]])/Table2[[#This Row],[MDS Census]]</f>
        <v>4.3303118201595353E-2</v>
      </c>
      <c r="W302" s="3">
        <v>0.88388888888888884</v>
      </c>
      <c r="X302" s="3">
        <v>1.9391111111111106</v>
      </c>
      <c r="Y302" s="3">
        <v>0</v>
      </c>
      <c r="Z302" s="3">
        <f>SUM(Table2[[#This Row],[Physical Therapist (PT) Hours]:[PT Aide Hours]])/Table2[[#This Row],[MDS Census]]</f>
        <v>9.2121102248005779E-2</v>
      </c>
      <c r="AA302" s="3">
        <v>0</v>
      </c>
      <c r="AB302" s="3">
        <v>0</v>
      </c>
      <c r="AC302" s="3">
        <v>0</v>
      </c>
      <c r="AD302" s="3">
        <v>0</v>
      </c>
      <c r="AE302" s="3">
        <v>0</v>
      </c>
      <c r="AF302" s="3">
        <v>0</v>
      </c>
      <c r="AG302" s="3">
        <v>0</v>
      </c>
      <c r="AH302" s="1" t="s">
        <v>300</v>
      </c>
      <c r="AI302" s="17">
        <v>5</v>
      </c>
      <c r="AJ302" s="1"/>
    </row>
    <row r="303" spans="1:36" x14ac:dyDescent="0.2">
      <c r="A303" s="1" t="s">
        <v>352</v>
      </c>
      <c r="B303" s="1" t="s">
        <v>653</v>
      </c>
      <c r="C303" s="1" t="s">
        <v>744</v>
      </c>
      <c r="D303" s="1" t="s">
        <v>975</v>
      </c>
      <c r="E303" s="3">
        <v>31.122222222222224</v>
      </c>
      <c r="F303" s="3">
        <v>4.833333333333333</v>
      </c>
      <c r="G303" s="3">
        <v>0</v>
      </c>
      <c r="H303" s="3">
        <v>0.13333333333333333</v>
      </c>
      <c r="I303" s="3">
        <v>2.2422222222222197</v>
      </c>
      <c r="J303" s="3">
        <v>0</v>
      </c>
      <c r="K303" s="3">
        <v>0</v>
      </c>
      <c r="L303" s="3">
        <v>2.9416666666666669</v>
      </c>
      <c r="M303" s="3">
        <v>4.833333333333333</v>
      </c>
      <c r="N303" s="3">
        <v>0</v>
      </c>
      <c r="O303" s="3">
        <f>SUM(Table2[[#This Row],[Qualified Social Work Staff Hours]:[Other Social Work Staff Hours]])/Table2[[#This Row],[MDS Census]]</f>
        <v>0.15530167797215277</v>
      </c>
      <c r="P303" s="3">
        <v>4.25</v>
      </c>
      <c r="Q303" s="3">
        <v>0</v>
      </c>
      <c r="R303" s="3">
        <f>SUM(Table2[[#This Row],[Qualified Activities Professional Hours]:[Other Activities Professional Hours]])/Table2[[#This Row],[MDS Census]]</f>
        <v>0.13655837200999643</v>
      </c>
      <c r="S303" s="3">
        <v>2.6166666666666667</v>
      </c>
      <c r="T303" s="3">
        <v>0</v>
      </c>
      <c r="U303" s="3">
        <v>0</v>
      </c>
      <c r="V303" s="3">
        <f>SUM(Table2[[#This Row],[Occupational Therapist Hours]:[OT Aide Hours]])/Table2[[#This Row],[MDS Census]]</f>
        <v>8.4077115315958587E-2</v>
      </c>
      <c r="W303" s="3">
        <v>6.8861111111111111</v>
      </c>
      <c r="X303" s="3">
        <v>3.6083333333333334</v>
      </c>
      <c r="Y303" s="3">
        <v>0</v>
      </c>
      <c r="Z303" s="3">
        <f>SUM(Table2[[#This Row],[Physical Therapist (PT) Hours]:[PT Aide Hours]])/Table2[[#This Row],[MDS Census]]</f>
        <v>0.33720099964298461</v>
      </c>
      <c r="AA303" s="3">
        <v>0</v>
      </c>
      <c r="AB303" s="3">
        <v>0</v>
      </c>
      <c r="AC303" s="3">
        <v>0</v>
      </c>
      <c r="AD303" s="3">
        <v>0</v>
      </c>
      <c r="AE303" s="3">
        <v>0</v>
      </c>
      <c r="AF303" s="3">
        <v>0</v>
      </c>
      <c r="AG303" s="3">
        <v>0</v>
      </c>
      <c r="AH303" s="1" t="s">
        <v>301</v>
      </c>
      <c r="AI303" s="17">
        <v>5</v>
      </c>
      <c r="AJ303" s="1"/>
    </row>
    <row r="304" spans="1:36" x14ac:dyDescent="0.2">
      <c r="A304" s="1" t="s">
        <v>352</v>
      </c>
      <c r="B304" s="1" t="s">
        <v>654</v>
      </c>
      <c r="C304" s="1" t="s">
        <v>724</v>
      </c>
      <c r="D304" s="1" t="s">
        <v>1021</v>
      </c>
      <c r="E304" s="3">
        <v>17.588888888888889</v>
      </c>
      <c r="F304" s="3">
        <v>4.5333333333333332</v>
      </c>
      <c r="G304" s="3">
        <v>6.1111111111111109E-2</v>
      </c>
      <c r="H304" s="3">
        <v>0</v>
      </c>
      <c r="I304" s="3">
        <v>0</v>
      </c>
      <c r="J304" s="3">
        <v>0</v>
      </c>
      <c r="K304" s="3">
        <v>0</v>
      </c>
      <c r="L304" s="3">
        <v>0.32222222222222224</v>
      </c>
      <c r="M304" s="3">
        <v>0</v>
      </c>
      <c r="N304" s="3">
        <v>4.3861111111111111</v>
      </c>
      <c r="O304" s="3">
        <f>SUM(Table2[[#This Row],[Qualified Social Work Staff Hours]:[Other Social Work Staff Hours]])/Table2[[#This Row],[MDS Census]]</f>
        <v>0.24936828806064434</v>
      </c>
      <c r="P304" s="3">
        <v>5.0166666666666666</v>
      </c>
      <c r="Q304" s="3">
        <v>1.4527777777777777</v>
      </c>
      <c r="R304" s="3">
        <f>SUM(Table2[[#This Row],[Qualified Activities Professional Hours]:[Other Activities Professional Hours]])/Table2[[#This Row],[MDS Census]]</f>
        <v>0.36781427668982941</v>
      </c>
      <c r="S304" s="3">
        <v>0.68611111111111112</v>
      </c>
      <c r="T304" s="3">
        <v>0.71666666666666667</v>
      </c>
      <c r="U304" s="3">
        <v>0</v>
      </c>
      <c r="V304" s="3">
        <f>SUM(Table2[[#This Row],[Occupational Therapist Hours]:[OT Aide Hours]])/Table2[[#This Row],[MDS Census]]</f>
        <v>7.9753632343651293E-2</v>
      </c>
      <c r="W304" s="3">
        <v>2.2694444444444444</v>
      </c>
      <c r="X304" s="3">
        <v>0</v>
      </c>
      <c r="Y304" s="3">
        <v>0</v>
      </c>
      <c r="Z304" s="3">
        <f>SUM(Table2[[#This Row],[Physical Therapist (PT) Hours]:[PT Aide Hours]])/Table2[[#This Row],[MDS Census]]</f>
        <v>0.12902716361339228</v>
      </c>
      <c r="AA304" s="3">
        <v>0</v>
      </c>
      <c r="AB304" s="3">
        <v>0</v>
      </c>
      <c r="AC304" s="3">
        <v>0</v>
      </c>
      <c r="AD304" s="3">
        <v>0</v>
      </c>
      <c r="AE304" s="3">
        <v>0</v>
      </c>
      <c r="AF304" s="3">
        <v>0</v>
      </c>
      <c r="AG304" s="3">
        <v>5.2777777777777778E-2</v>
      </c>
      <c r="AH304" s="1" t="s">
        <v>302</v>
      </c>
      <c r="AI304" s="17">
        <v>5</v>
      </c>
      <c r="AJ304" s="1"/>
    </row>
    <row r="305" spans="1:36" x14ac:dyDescent="0.2">
      <c r="A305" s="1" t="s">
        <v>352</v>
      </c>
      <c r="B305" s="1" t="s">
        <v>655</v>
      </c>
      <c r="C305" s="1" t="s">
        <v>928</v>
      </c>
      <c r="D305" s="1" t="s">
        <v>1030</v>
      </c>
      <c r="E305" s="3">
        <v>22.522222222222222</v>
      </c>
      <c r="F305" s="3">
        <v>5.4222222222222225</v>
      </c>
      <c r="G305" s="3">
        <v>0</v>
      </c>
      <c r="H305" s="3">
        <v>0.5083333333333333</v>
      </c>
      <c r="I305" s="3">
        <v>0.21666666666666667</v>
      </c>
      <c r="J305" s="3">
        <v>0</v>
      </c>
      <c r="K305" s="3">
        <v>0</v>
      </c>
      <c r="L305" s="3">
        <v>0.18333333333333332</v>
      </c>
      <c r="M305" s="3">
        <v>2.7777777777777777</v>
      </c>
      <c r="N305" s="3">
        <v>0</v>
      </c>
      <c r="O305" s="3">
        <f>SUM(Table2[[#This Row],[Qualified Social Work Staff Hours]:[Other Social Work Staff Hours]])/Table2[[#This Row],[MDS Census]]</f>
        <v>0.123334977799704</v>
      </c>
      <c r="P305" s="3">
        <v>5.0666666666666664</v>
      </c>
      <c r="Q305" s="3">
        <v>12.908333333333333</v>
      </c>
      <c r="R305" s="3">
        <f>SUM(Table2[[#This Row],[Qualified Activities Professional Hours]:[Other Activities Professional Hours]])/Table2[[#This Row],[MDS Census]]</f>
        <v>0.79810064134188463</v>
      </c>
      <c r="S305" s="3">
        <v>0.28355555555555578</v>
      </c>
      <c r="T305" s="3">
        <v>0</v>
      </c>
      <c r="U305" s="3">
        <v>0</v>
      </c>
      <c r="V305" s="3">
        <f>SUM(Table2[[#This Row],[Occupational Therapist Hours]:[OT Aide Hours]])/Table2[[#This Row],[MDS Census]]</f>
        <v>1.2590034533793794E-2</v>
      </c>
      <c r="W305" s="3">
        <v>0.22188888888888889</v>
      </c>
      <c r="X305" s="3">
        <v>0.38633333333333336</v>
      </c>
      <c r="Y305" s="3">
        <v>0</v>
      </c>
      <c r="Z305" s="3">
        <f>SUM(Table2[[#This Row],[Physical Therapist (PT) Hours]:[PT Aide Hours]])/Table2[[#This Row],[MDS Census]]</f>
        <v>2.7005426739023185E-2</v>
      </c>
      <c r="AA305" s="3">
        <v>0</v>
      </c>
      <c r="AB305" s="3">
        <v>0</v>
      </c>
      <c r="AC305" s="3">
        <v>0</v>
      </c>
      <c r="AD305" s="3">
        <v>0</v>
      </c>
      <c r="AE305" s="3">
        <v>0</v>
      </c>
      <c r="AF305" s="3">
        <v>0</v>
      </c>
      <c r="AG305" s="3">
        <v>0</v>
      </c>
      <c r="AH305" s="1" t="s">
        <v>303</v>
      </c>
      <c r="AI305" s="17">
        <v>5</v>
      </c>
      <c r="AJ305" s="1"/>
    </row>
    <row r="306" spans="1:36" x14ac:dyDescent="0.2">
      <c r="A306" s="1" t="s">
        <v>352</v>
      </c>
      <c r="B306" s="1" t="s">
        <v>656</v>
      </c>
      <c r="C306" s="1" t="s">
        <v>929</v>
      </c>
      <c r="D306" s="1" t="s">
        <v>1028</v>
      </c>
      <c r="E306" s="3">
        <v>40.055555555555557</v>
      </c>
      <c r="F306" s="3">
        <v>6.5444444444444443</v>
      </c>
      <c r="G306" s="3">
        <v>0.2388888888888889</v>
      </c>
      <c r="H306" s="3">
        <v>3.0555555555555555E-2</v>
      </c>
      <c r="I306" s="3">
        <v>0.13333333333333333</v>
      </c>
      <c r="J306" s="3">
        <v>0</v>
      </c>
      <c r="K306" s="3">
        <v>0</v>
      </c>
      <c r="L306" s="3">
        <v>1.506555555555555</v>
      </c>
      <c r="M306" s="3">
        <v>5.8166666666666664</v>
      </c>
      <c r="N306" s="3">
        <v>0</v>
      </c>
      <c r="O306" s="3">
        <f>SUM(Table2[[#This Row],[Qualified Social Work Staff Hours]:[Other Social Work Staff Hours]])/Table2[[#This Row],[MDS Census]]</f>
        <v>0.1452149791955617</v>
      </c>
      <c r="P306" s="3">
        <v>4.9388888888888891</v>
      </c>
      <c r="Q306" s="3">
        <v>4.0055555555555555</v>
      </c>
      <c r="R306" s="3">
        <f>SUM(Table2[[#This Row],[Qualified Activities Professional Hours]:[Other Activities Professional Hours]])/Table2[[#This Row],[MDS Census]]</f>
        <v>0.22330097087378639</v>
      </c>
      <c r="S306" s="3">
        <v>8.2857777777777777</v>
      </c>
      <c r="T306" s="3">
        <v>0.47499999999999998</v>
      </c>
      <c r="U306" s="3">
        <v>0</v>
      </c>
      <c r="V306" s="3">
        <f>SUM(Table2[[#This Row],[Occupational Therapist Hours]:[OT Aide Hours]])/Table2[[#This Row],[MDS Census]]</f>
        <v>0.2187156726768377</v>
      </c>
      <c r="W306" s="3">
        <v>1.1707777777777779</v>
      </c>
      <c r="X306" s="3">
        <v>3.8965555555555569</v>
      </c>
      <c r="Y306" s="3">
        <v>0</v>
      </c>
      <c r="Z306" s="3">
        <f>SUM(Table2[[#This Row],[Physical Therapist (PT) Hours]:[PT Aide Hours]])/Table2[[#This Row],[MDS Census]]</f>
        <v>0.12650762829403608</v>
      </c>
      <c r="AA306" s="3">
        <v>0</v>
      </c>
      <c r="AB306" s="3">
        <v>0</v>
      </c>
      <c r="AC306" s="3">
        <v>0</v>
      </c>
      <c r="AD306" s="3">
        <v>0</v>
      </c>
      <c r="AE306" s="3">
        <v>0</v>
      </c>
      <c r="AF306" s="3">
        <v>0</v>
      </c>
      <c r="AG306" s="3">
        <v>0</v>
      </c>
      <c r="AH306" s="1" t="s">
        <v>304</v>
      </c>
      <c r="AI306" s="17">
        <v>5</v>
      </c>
      <c r="AJ306" s="1"/>
    </row>
    <row r="307" spans="1:36" x14ac:dyDescent="0.2">
      <c r="A307" s="1" t="s">
        <v>352</v>
      </c>
      <c r="B307" s="1" t="s">
        <v>657</v>
      </c>
      <c r="C307" s="1" t="s">
        <v>731</v>
      </c>
      <c r="D307" s="1" t="s">
        <v>1029</v>
      </c>
      <c r="E307" s="3">
        <v>40.922222222222224</v>
      </c>
      <c r="F307" s="3">
        <v>5.5111111111111111</v>
      </c>
      <c r="G307" s="3">
        <v>3.3333333333333333E-2</v>
      </c>
      <c r="H307" s="3">
        <v>0.3</v>
      </c>
      <c r="I307" s="3">
        <v>0.31111111111111112</v>
      </c>
      <c r="J307" s="3">
        <v>0</v>
      </c>
      <c r="K307" s="3">
        <v>0</v>
      </c>
      <c r="L307" s="3">
        <v>0.66955555555555546</v>
      </c>
      <c r="M307" s="3">
        <v>0.4</v>
      </c>
      <c r="N307" s="3">
        <v>0.18333333333333332</v>
      </c>
      <c r="O307" s="3">
        <f>SUM(Table2[[#This Row],[Qualified Social Work Staff Hours]:[Other Social Work Staff Hours]])/Table2[[#This Row],[MDS Census]]</f>
        <v>1.4254683681781156E-2</v>
      </c>
      <c r="P307" s="3">
        <v>5.2666666666666666</v>
      </c>
      <c r="Q307" s="3">
        <v>6.5361111111111114</v>
      </c>
      <c r="R307" s="3">
        <f>SUM(Table2[[#This Row],[Qualified Activities Professional Hours]:[Other Activities Professional Hours]])/Table2[[#This Row],[MDS Census]]</f>
        <v>0.28841976649470535</v>
      </c>
      <c r="S307" s="3">
        <v>1.918333333333333</v>
      </c>
      <c r="T307" s="3">
        <v>3.2882222222222222</v>
      </c>
      <c r="U307" s="3">
        <v>0</v>
      </c>
      <c r="V307" s="3">
        <f>SUM(Table2[[#This Row],[Occupational Therapist Hours]:[OT Aide Hours]])/Table2[[#This Row],[MDS Census]]</f>
        <v>0.12723051859896822</v>
      </c>
      <c r="W307" s="3">
        <v>1.8075555555555556</v>
      </c>
      <c r="X307" s="3">
        <v>2.803888888888888</v>
      </c>
      <c r="Y307" s="3">
        <v>0</v>
      </c>
      <c r="Z307" s="3">
        <f>SUM(Table2[[#This Row],[Physical Therapist (PT) Hours]:[PT Aide Hours]])/Table2[[#This Row],[MDS Census]]</f>
        <v>0.11268802606570728</v>
      </c>
      <c r="AA307" s="3">
        <v>0</v>
      </c>
      <c r="AB307" s="3">
        <v>0</v>
      </c>
      <c r="AC307" s="3">
        <v>0</v>
      </c>
      <c r="AD307" s="3">
        <v>0</v>
      </c>
      <c r="AE307" s="3">
        <v>0</v>
      </c>
      <c r="AF307" s="3">
        <v>0</v>
      </c>
      <c r="AG307" s="3">
        <v>0</v>
      </c>
      <c r="AH307" s="1" t="s">
        <v>305</v>
      </c>
      <c r="AI307" s="17">
        <v>5</v>
      </c>
      <c r="AJ307" s="1"/>
    </row>
    <row r="308" spans="1:36" x14ac:dyDescent="0.2">
      <c r="A308" s="1" t="s">
        <v>352</v>
      </c>
      <c r="B308" s="1" t="s">
        <v>658</v>
      </c>
      <c r="C308" s="1" t="s">
        <v>744</v>
      </c>
      <c r="D308" s="1" t="s">
        <v>975</v>
      </c>
      <c r="E308" s="3">
        <v>95.4</v>
      </c>
      <c r="F308" s="3">
        <v>9.6</v>
      </c>
      <c r="G308" s="3">
        <v>0</v>
      </c>
      <c r="H308" s="3">
        <v>0</v>
      </c>
      <c r="I308" s="3">
        <v>0</v>
      </c>
      <c r="J308" s="3">
        <v>0</v>
      </c>
      <c r="K308" s="3">
        <v>0</v>
      </c>
      <c r="L308" s="3">
        <v>2.2277777777777779</v>
      </c>
      <c r="M308" s="3">
        <v>8.2111111111111104</v>
      </c>
      <c r="N308" s="3">
        <v>9.1916666666666664</v>
      </c>
      <c r="O308" s="3">
        <f>SUM(Table2[[#This Row],[Qualified Social Work Staff Hours]:[Other Social Work Staff Hours]])/Table2[[#This Row],[MDS Census]]</f>
        <v>0.18241905427440019</v>
      </c>
      <c r="P308" s="3">
        <v>0</v>
      </c>
      <c r="Q308" s="3">
        <v>5.3277777777777775</v>
      </c>
      <c r="R308" s="3">
        <f>SUM(Table2[[#This Row],[Qualified Activities Professional Hours]:[Other Activities Professional Hours]])/Table2[[#This Row],[MDS Census]]</f>
        <v>5.5846727230375023E-2</v>
      </c>
      <c r="S308" s="3">
        <v>5.4888888888888889</v>
      </c>
      <c r="T308" s="3">
        <v>1.0055555555555555</v>
      </c>
      <c r="U308" s="3">
        <v>0</v>
      </c>
      <c r="V308" s="3">
        <f>SUM(Table2[[#This Row],[Occupational Therapist Hours]:[OT Aide Hours]])/Table2[[#This Row],[MDS Census]]</f>
        <v>6.8075937572792913E-2</v>
      </c>
      <c r="W308" s="3">
        <v>5.7666666666666666</v>
      </c>
      <c r="X308" s="3">
        <v>4.4944444444444445</v>
      </c>
      <c r="Y308" s="3">
        <v>0</v>
      </c>
      <c r="Z308" s="3">
        <f>SUM(Table2[[#This Row],[Physical Therapist (PT) Hours]:[PT Aide Hours]])/Table2[[#This Row],[MDS Census]]</f>
        <v>0.10755881667831353</v>
      </c>
      <c r="AA308" s="3">
        <v>0</v>
      </c>
      <c r="AB308" s="3">
        <v>15.252777777777778</v>
      </c>
      <c r="AC308" s="3">
        <v>0</v>
      </c>
      <c r="AD308" s="3">
        <v>0</v>
      </c>
      <c r="AE308" s="3">
        <v>0</v>
      </c>
      <c r="AF308" s="3">
        <v>0</v>
      </c>
      <c r="AG308" s="3">
        <v>0</v>
      </c>
      <c r="AH308" s="1" t="s">
        <v>306</v>
      </c>
      <c r="AI308" s="17">
        <v>5</v>
      </c>
      <c r="AJ308" s="1"/>
    </row>
    <row r="309" spans="1:36" x14ac:dyDescent="0.2">
      <c r="A309" s="1" t="s">
        <v>352</v>
      </c>
      <c r="B309" s="1" t="s">
        <v>659</v>
      </c>
      <c r="C309" s="1" t="s">
        <v>930</v>
      </c>
      <c r="D309" s="1" t="s">
        <v>1012</v>
      </c>
      <c r="E309" s="3">
        <v>41.611111111111114</v>
      </c>
      <c r="F309" s="3">
        <v>10.540666666666668</v>
      </c>
      <c r="G309" s="3">
        <v>1.1111111111111112E-2</v>
      </c>
      <c r="H309" s="3">
        <v>0.26111111111111113</v>
      </c>
      <c r="I309" s="3">
        <v>0.19444444444444445</v>
      </c>
      <c r="J309" s="3">
        <v>0</v>
      </c>
      <c r="K309" s="3">
        <v>0</v>
      </c>
      <c r="L309" s="3">
        <v>0.74211111111111117</v>
      </c>
      <c r="M309" s="3">
        <v>0</v>
      </c>
      <c r="N309" s="3">
        <v>5.1872222222222222</v>
      </c>
      <c r="O309" s="3">
        <f>SUM(Table2[[#This Row],[Qualified Social Work Staff Hours]:[Other Social Work Staff Hours]])/Table2[[#This Row],[MDS Census]]</f>
        <v>0.12465954606141522</v>
      </c>
      <c r="P309" s="3">
        <v>0</v>
      </c>
      <c r="Q309" s="3">
        <v>30.079111111111111</v>
      </c>
      <c r="R309" s="3">
        <f>SUM(Table2[[#This Row],[Qualified Activities Professional Hours]:[Other Activities Professional Hours]])/Table2[[#This Row],[MDS Census]]</f>
        <v>0.72286248331108138</v>
      </c>
      <c r="S309" s="3">
        <v>2.8635555555555552</v>
      </c>
      <c r="T309" s="3">
        <v>0.15000000000000002</v>
      </c>
      <c r="U309" s="3">
        <v>0</v>
      </c>
      <c r="V309" s="3">
        <f>SUM(Table2[[#This Row],[Occupational Therapist Hours]:[OT Aide Hours]])/Table2[[#This Row],[MDS Census]]</f>
        <v>7.2421895861148181E-2</v>
      </c>
      <c r="W309" s="3">
        <v>1.7432222222222225</v>
      </c>
      <c r="X309" s="3">
        <v>1.7065555555555554</v>
      </c>
      <c r="Y309" s="3">
        <v>0</v>
      </c>
      <c r="Z309" s="3">
        <f>SUM(Table2[[#This Row],[Physical Therapist (PT) Hours]:[PT Aide Hours]])/Table2[[#This Row],[MDS Census]]</f>
        <v>8.2905206942590112E-2</v>
      </c>
      <c r="AA309" s="3">
        <v>0</v>
      </c>
      <c r="AB309" s="3">
        <v>0</v>
      </c>
      <c r="AC309" s="3">
        <v>0</v>
      </c>
      <c r="AD309" s="3">
        <v>0</v>
      </c>
      <c r="AE309" s="3">
        <v>0</v>
      </c>
      <c r="AF309" s="3">
        <v>0</v>
      </c>
      <c r="AG309" s="3">
        <v>0</v>
      </c>
      <c r="AH309" s="1" t="s">
        <v>307</v>
      </c>
      <c r="AI309" s="17">
        <v>5</v>
      </c>
      <c r="AJ309" s="1"/>
    </row>
    <row r="310" spans="1:36" x14ac:dyDescent="0.2">
      <c r="A310" s="1" t="s">
        <v>352</v>
      </c>
      <c r="B310" s="1" t="s">
        <v>660</v>
      </c>
      <c r="C310" s="1" t="s">
        <v>931</v>
      </c>
      <c r="D310" s="1" t="s">
        <v>997</v>
      </c>
      <c r="E310" s="3">
        <v>45.611111111111114</v>
      </c>
      <c r="F310" s="3">
        <v>4.2</v>
      </c>
      <c r="G310" s="3">
        <v>3.3333333333333333E-2</v>
      </c>
      <c r="H310" s="3">
        <v>0.32500000000000001</v>
      </c>
      <c r="I310" s="3">
        <v>8.8888888888888892E-2</v>
      </c>
      <c r="J310" s="3">
        <v>0</v>
      </c>
      <c r="K310" s="3">
        <v>0</v>
      </c>
      <c r="L310" s="3">
        <v>1.8706666666666665</v>
      </c>
      <c r="M310" s="3">
        <v>5.2377777777777768</v>
      </c>
      <c r="N310" s="3">
        <v>0</v>
      </c>
      <c r="O310" s="3">
        <f>SUM(Table2[[#This Row],[Qualified Social Work Staff Hours]:[Other Social Work Staff Hours]])/Table2[[#This Row],[MDS Census]]</f>
        <v>0.11483556638246038</v>
      </c>
      <c r="P310" s="3">
        <v>5.1540000000000008</v>
      </c>
      <c r="Q310" s="3">
        <v>10.285666666666666</v>
      </c>
      <c r="R310" s="3">
        <f>SUM(Table2[[#This Row],[Qualified Activities Professional Hours]:[Other Activities Professional Hours]])/Table2[[#This Row],[MDS Census]]</f>
        <v>0.33850669914738124</v>
      </c>
      <c r="S310" s="3">
        <v>0.79833333333333323</v>
      </c>
      <c r="T310" s="3">
        <v>2.221888888888889</v>
      </c>
      <c r="U310" s="3">
        <v>0</v>
      </c>
      <c r="V310" s="3">
        <f>SUM(Table2[[#This Row],[Occupational Therapist Hours]:[OT Aide Hours]])/Table2[[#This Row],[MDS Census]]</f>
        <v>6.621680876979294E-2</v>
      </c>
      <c r="W310" s="3">
        <v>1.0880000000000001</v>
      </c>
      <c r="X310" s="3">
        <v>4.4641111111111105</v>
      </c>
      <c r="Y310" s="3">
        <v>0</v>
      </c>
      <c r="Z310" s="3">
        <f>SUM(Table2[[#This Row],[Physical Therapist (PT) Hours]:[PT Aide Hours]])/Table2[[#This Row],[MDS Census]]</f>
        <v>0.12172716199756392</v>
      </c>
      <c r="AA310" s="3">
        <v>0</v>
      </c>
      <c r="AB310" s="3">
        <v>0</v>
      </c>
      <c r="AC310" s="3">
        <v>0</v>
      </c>
      <c r="AD310" s="3">
        <v>0</v>
      </c>
      <c r="AE310" s="3">
        <v>0</v>
      </c>
      <c r="AF310" s="3">
        <v>0</v>
      </c>
      <c r="AG310" s="3">
        <v>0</v>
      </c>
      <c r="AH310" s="1" t="s">
        <v>308</v>
      </c>
      <c r="AI310" s="17">
        <v>5</v>
      </c>
      <c r="AJ310" s="1"/>
    </row>
    <row r="311" spans="1:36" x14ac:dyDescent="0.2">
      <c r="A311" s="1" t="s">
        <v>352</v>
      </c>
      <c r="B311" s="1" t="s">
        <v>661</v>
      </c>
      <c r="C311" s="1" t="s">
        <v>741</v>
      </c>
      <c r="D311" s="1" t="s">
        <v>964</v>
      </c>
      <c r="E311" s="3">
        <v>80.74444444444444</v>
      </c>
      <c r="F311" s="3">
        <v>3.5805555555555557</v>
      </c>
      <c r="G311" s="3">
        <v>0</v>
      </c>
      <c r="H311" s="3">
        <v>0</v>
      </c>
      <c r="I311" s="3">
        <v>2.7222222222222223</v>
      </c>
      <c r="J311" s="3">
        <v>0</v>
      </c>
      <c r="K311" s="3">
        <v>0</v>
      </c>
      <c r="L311" s="3">
        <v>0.96111111111111114</v>
      </c>
      <c r="M311" s="3">
        <v>10.975555555555552</v>
      </c>
      <c r="N311" s="3">
        <v>0</v>
      </c>
      <c r="O311" s="3">
        <f>SUM(Table2[[#This Row],[Qualified Social Work Staff Hours]:[Other Social Work Staff Hours]])/Table2[[#This Row],[MDS Census]]</f>
        <v>0.13592954451630654</v>
      </c>
      <c r="P311" s="3">
        <v>0</v>
      </c>
      <c r="Q311" s="3">
        <v>8.2544444444444434</v>
      </c>
      <c r="R311" s="3">
        <f>SUM(Table2[[#This Row],[Qualified Activities Professional Hours]:[Other Activities Professional Hours]])/Table2[[#This Row],[MDS Census]]</f>
        <v>0.10222925553873674</v>
      </c>
      <c r="S311" s="3">
        <v>0.95088888888888867</v>
      </c>
      <c r="T311" s="3">
        <v>4.5994444444444431</v>
      </c>
      <c r="U311" s="3">
        <v>0</v>
      </c>
      <c r="V311" s="3">
        <f>SUM(Table2[[#This Row],[Occupational Therapist Hours]:[OT Aide Hours]])/Table2[[#This Row],[MDS Census]]</f>
        <v>6.8739507362047592E-2</v>
      </c>
      <c r="W311" s="3">
        <v>5.1526666666666676</v>
      </c>
      <c r="X311" s="3">
        <v>4.3066666666666675</v>
      </c>
      <c r="Y311" s="3">
        <v>0</v>
      </c>
      <c r="Z311" s="3">
        <f>SUM(Table2[[#This Row],[Physical Therapist (PT) Hours]:[PT Aide Hours]])/Table2[[#This Row],[MDS Census]]</f>
        <v>0.11715150681161418</v>
      </c>
      <c r="AA311" s="3">
        <v>0</v>
      </c>
      <c r="AB311" s="3">
        <v>15.126666666666658</v>
      </c>
      <c r="AC311" s="3">
        <v>0</v>
      </c>
      <c r="AD311" s="3">
        <v>0</v>
      </c>
      <c r="AE311" s="3">
        <v>0</v>
      </c>
      <c r="AF311" s="3">
        <v>0</v>
      </c>
      <c r="AG311" s="3">
        <v>0</v>
      </c>
      <c r="AH311" s="1" t="s">
        <v>309</v>
      </c>
      <c r="AI311" s="17">
        <v>5</v>
      </c>
      <c r="AJ311" s="1"/>
    </row>
    <row r="312" spans="1:36" x14ac:dyDescent="0.2">
      <c r="A312" s="1" t="s">
        <v>352</v>
      </c>
      <c r="B312" s="1" t="s">
        <v>662</v>
      </c>
      <c r="C312" s="1" t="s">
        <v>932</v>
      </c>
      <c r="D312" s="1" t="s">
        <v>1027</v>
      </c>
      <c r="E312" s="3">
        <v>62.422222222222224</v>
      </c>
      <c r="F312" s="3">
        <v>5.6</v>
      </c>
      <c r="G312" s="3">
        <v>1.2555555555555555</v>
      </c>
      <c r="H312" s="3">
        <v>0.90866666666666673</v>
      </c>
      <c r="I312" s="3">
        <v>0.17277777777777775</v>
      </c>
      <c r="J312" s="3">
        <v>0</v>
      </c>
      <c r="K312" s="3">
        <v>0</v>
      </c>
      <c r="L312" s="3">
        <v>2.1378888888888898</v>
      </c>
      <c r="M312" s="3">
        <v>2.1246666666666671</v>
      </c>
      <c r="N312" s="3">
        <v>0</v>
      </c>
      <c r="O312" s="3">
        <f>SUM(Table2[[#This Row],[Qualified Social Work Staff Hours]:[Other Social Work Staff Hours]])/Table2[[#This Row],[MDS Census]]</f>
        <v>3.4037023851904602E-2</v>
      </c>
      <c r="P312" s="3">
        <v>0</v>
      </c>
      <c r="Q312" s="3">
        <v>9.1018888888888867</v>
      </c>
      <c r="R312" s="3">
        <f>SUM(Table2[[#This Row],[Qualified Activities Professional Hours]:[Other Activities Professional Hours]])/Table2[[#This Row],[MDS Census]]</f>
        <v>0.14581167675329296</v>
      </c>
      <c r="S312" s="3">
        <v>2.0637777777777777</v>
      </c>
      <c r="T312" s="3">
        <v>4.4315555555555557</v>
      </c>
      <c r="U312" s="3">
        <v>0</v>
      </c>
      <c r="V312" s="3">
        <f>SUM(Table2[[#This Row],[Occupational Therapist Hours]:[OT Aide Hours]])/Table2[[#This Row],[MDS Census]]</f>
        <v>0.10405482378070487</v>
      </c>
      <c r="W312" s="3">
        <v>2.1485555555555553</v>
      </c>
      <c r="X312" s="3">
        <v>3.55588888888889</v>
      </c>
      <c r="Y312" s="3">
        <v>0</v>
      </c>
      <c r="Z312" s="3">
        <f>SUM(Table2[[#This Row],[Physical Therapist (PT) Hours]:[PT Aide Hours]])/Table2[[#This Row],[MDS Census]]</f>
        <v>9.1384834460662173E-2</v>
      </c>
      <c r="AA312" s="3">
        <v>0</v>
      </c>
      <c r="AB312" s="3">
        <v>0</v>
      </c>
      <c r="AC312" s="3">
        <v>0</v>
      </c>
      <c r="AD312" s="3">
        <v>0</v>
      </c>
      <c r="AE312" s="3">
        <v>0</v>
      </c>
      <c r="AF312" s="3">
        <v>0</v>
      </c>
      <c r="AG312" s="3">
        <v>0</v>
      </c>
      <c r="AH312" s="1" t="s">
        <v>310</v>
      </c>
      <c r="AI312" s="17">
        <v>5</v>
      </c>
      <c r="AJ312" s="1"/>
    </row>
    <row r="313" spans="1:36" x14ac:dyDescent="0.2">
      <c r="A313" s="1" t="s">
        <v>352</v>
      </c>
      <c r="B313" s="1" t="s">
        <v>663</v>
      </c>
      <c r="C313" s="1" t="s">
        <v>794</v>
      </c>
      <c r="D313" s="1" t="s">
        <v>992</v>
      </c>
      <c r="E313" s="3">
        <v>33.033333333333331</v>
      </c>
      <c r="F313" s="3">
        <v>5.5111111111111111</v>
      </c>
      <c r="G313" s="3">
        <v>2.2222222222222223E-2</v>
      </c>
      <c r="H313" s="3">
        <v>0.21666666666666667</v>
      </c>
      <c r="I313" s="3">
        <v>0.56388888888888888</v>
      </c>
      <c r="J313" s="3">
        <v>0</v>
      </c>
      <c r="K313" s="3">
        <v>0</v>
      </c>
      <c r="L313" s="3">
        <v>0.5251111111111112</v>
      </c>
      <c r="M313" s="3">
        <v>0</v>
      </c>
      <c r="N313" s="3">
        <v>4.8888888888888893</v>
      </c>
      <c r="O313" s="3">
        <f>SUM(Table2[[#This Row],[Qualified Social Work Staff Hours]:[Other Social Work Staff Hours]])/Table2[[#This Row],[MDS Census]]</f>
        <v>0.14799865455768585</v>
      </c>
      <c r="P313" s="3">
        <v>5.6</v>
      </c>
      <c r="Q313" s="3">
        <v>2.703555555555555</v>
      </c>
      <c r="R313" s="3">
        <f>SUM(Table2[[#This Row],[Qualified Activities Professional Hours]:[Other Activities Professional Hours]])/Table2[[#This Row],[MDS Census]]</f>
        <v>0.25136898755465859</v>
      </c>
      <c r="S313" s="3">
        <v>0.36733333333333335</v>
      </c>
      <c r="T313" s="3">
        <v>0.24166666666666667</v>
      </c>
      <c r="U313" s="3">
        <v>0</v>
      </c>
      <c r="V313" s="3">
        <f>SUM(Table2[[#This Row],[Occupational Therapist Hours]:[OT Aide Hours]])/Table2[[#This Row],[MDS Census]]</f>
        <v>1.8435923309788094E-2</v>
      </c>
      <c r="W313" s="3">
        <v>0.38433333333333336</v>
      </c>
      <c r="X313" s="3">
        <v>0.16577777777777777</v>
      </c>
      <c r="Y313" s="3">
        <v>0</v>
      </c>
      <c r="Z313" s="3">
        <f>SUM(Table2[[#This Row],[Physical Therapist (PT) Hours]:[PT Aide Hours]])/Table2[[#This Row],[MDS Census]]</f>
        <v>1.6653212243525058E-2</v>
      </c>
      <c r="AA313" s="3">
        <v>0</v>
      </c>
      <c r="AB313" s="3">
        <v>0</v>
      </c>
      <c r="AC313" s="3">
        <v>0</v>
      </c>
      <c r="AD313" s="3">
        <v>0</v>
      </c>
      <c r="AE313" s="3">
        <v>0</v>
      </c>
      <c r="AF313" s="3">
        <v>0</v>
      </c>
      <c r="AG313" s="3">
        <v>3.3333333333333333E-2</v>
      </c>
      <c r="AH313" s="1" t="s">
        <v>311</v>
      </c>
      <c r="AI313" s="17">
        <v>5</v>
      </c>
      <c r="AJ313" s="1"/>
    </row>
    <row r="314" spans="1:36" x14ac:dyDescent="0.2">
      <c r="A314" s="1" t="s">
        <v>352</v>
      </c>
      <c r="B314" s="1" t="s">
        <v>664</v>
      </c>
      <c r="C314" s="1" t="s">
        <v>933</v>
      </c>
      <c r="D314" s="1" t="s">
        <v>1024</v>
      </c>
      <c r="E314" s="3">
        <v>32.466666666666669</v>
      </c>
      <c r="F314" s="3">
        <v>5.6</v>
      </c>
      <c r="G314" s="3">
        <v>3.3333333333333333E-2</v>
      </c>
      <c r="H314" s="3">
        <v>0.26666666666666666</v>
      </c>
      <c r="I314" s="3">
        <v>0.48055555555555557</v>
      </c>
      <c r="J314" s="3">
        <v>0</v>
      </c>
      <c r="K314" s="3">
        <v>0</v>
      </c>
      <c r="L314" s="3">
        <v>1.7127777777777784</v>
      </c>
      <c r="M314" s="3">
        <v>4.6424444444444442</v>
      </c>
      <c r="N314" s="3">
        <v>0</v>
      </c>
      <c r="O314" s="3">
        <f>SUM(Table2[[#This Row],[Qualified Social Work Staff Hours]:[Other Social Work Staff Hours]])/Table2[[#This Row],[MDS Census]]</f>
        <v>0.1429911019849418</v>
      </c>
      <c r="P314" s="3">
        <v>0</v>
      </c>
      <c r="Q314" s="3">
        <v>3.7837777777777779</v>
      </c>
      <c r="R314" s="3">
        <f>SUM(Table2[[#This Row],[Qualified Activities Professional Hours]:[Other Activities Professional Hours]])/Table2[[#This Row],[MDS Census]]</f>
        <v>0.11654346338124572</v>
      </c>
      <c r="S314" s="3">
        <v>0.60211111111111115</v>
      </c>
      <c r="T314" s="3">
        <v>2.5184444444444445</v>
      </c>
      <c r="U314" s="3">
        <v>0</v>
      </c>
      <c r="V314" s="3">
        <f>SUM(Table2[[#This Row],[Occupational Therapist Hours]:[OT Aide Hours]])/Table2[[#This Row],[MDS Census]]</f>
        <v>9.6115674195756326E-2</v>
      </c>
      <c r="W314" s="3">
        <v>1.101777777777778</v>
      </c>
      <c r="X314" s="3">
        <v>2.9508888888888882</v>
      </c>
      <c r="Y314" s="3">
        <v>0</v>
      </c>
      <c r="Z314" s="3">
        <f>SUM(Table2[[#This Row],[Physical Therapist (PT) Hours]:[PT Aide Hours]])/Table2[[#This Row],[MDS Census]]</f>
        <v>0.12482546201232031</v>
      </c>
      <c r="AA314" s="3">
        <v>0</v>
      </c>
      <c r="AB314" s="3">
        <v>0</v>
      </c>
      <c r="AC314" s="3">
        <v>0</v>
      </c>
      <c r="AD314" s="3">
        <v>0</v>
      </c>
      <c r="AE314" s="3">
        <v>0</v>
      </c>
      <c r="AF314" s="3">
        <v>0</v>
      </c>
      <c r="AG314" s="3">
        <v>0</v>
      </c>
      <c r="AH314" s="1" t="s">
        <v>312</v>
      </c>
      <c r="AI314" s="17">
        <v>5</v>
      </c>
      <c r="AJ314" s="1"/>
    </row>
    <row r="315" spans="1:36" x14ac:dyDescent="0.2">
      <c r="A315" s="1" t="s">
        <v>352</v>
      </c>
      <c r="B315" s="1" t="s">
        <v>665</v>
      </c>
      <c r="C315" s="1" t="s">
        <v>934</v>
      </c>
      <c r="D315" s="1" t="s">
        <v>988</v>
      </c>
      <c r="E315" s="3">
        <v>26.68888888888889</v>
      </c>
      <c r="F315" s="3">
        <v>5.3444444444444441</v>
      </c>
      <c r="G315" s="3">
        <v>0.10555555555555556</v>
      </c>
      <c r="H315" s="3">
        <v>0.05</v>
      </c>
      <c r="I315" s="3">
        <v>0.36944444444444446</v>
      </c>
      <c r="J315" s="3">
        <v>0</v>
      </c>
      <c r="K315" s="3">
        <v>0</v>
      </c>
      <c r="L315" s="3">
        <v>0.54455555555555557</v>
      </c>
      <c r="M315" s="3">
        <v>4.2843333333333327</v>
      </c>
      <c r="N315" s="3">
        <v>0</v>
      </c>
      <c r="O315" s="3">
        <f>SUM(Table2[[#This Row],[Qualified Social Work Staff Hours]:[Other Social Work Staff Hours]])/Table2[[#This Row],[MDS Census]]</f>
        <v>0.16052872606161528</v>
      </c>
      <c r="P315" s="3">
        <v>8.0465555555555532</v>
      </c>
      <c r="Q315" s="3">
        <v>3.9236666666666671</v>
      </c>
      <c r="R315" s="3">
        <f>SUM(Table2[[#This Row],[Qualified Activities Professional Hours]:[Other Activities Professional Hours]])/Table2[[#This Row],[MDS Census]]</f>
        <v>0.4485095753538717</v>
      </c>
      <c r="S315" s="3">
        <v>0.78211111111111098</v>
      </c>
      <c r="T315" s="3">
        <v>1.1344444444444444</v>
      </c>
      <c r="U315" s="3">
        <v>0</v>
      </c>
      <c r="V315" s="3">
        <f>SUM(Table2[[#This Row],[Occupational Therapist Hours]:[OT Aide Hours]])/Table2[[#This Row],[MDS Census]]</f>
        <v>7.1810990840965858E-2</v>
      </c>
      <c r="W315" s="3">
        <v>0.52188888888888885</v>
      </c>
      <c r="X315" s="3">
        <v>2.1424444444444446</v>
      </c>
      <c r="Y315" s="3">
        <v>0</v>
      </c>
      <c r="Z315" s="3">
        <f>SUM(Table2[[#This Row],[Physical Therapist (PT) Hours]:[PT Aide Hours]])/Table2[[#This Row],[MDS Census]]</f>
        <v>9.9829308909242298E-2</v>
      </c>
      <c r="AA315" s="3">
        <v>0</v>
      </c>
      <c r="AB315" s="3">
        <v>0</v>
      </c>
      <c r="AC315" s="3">
        <v>0</v>
      </c>
      <c r="AD315" s="3">
        <v>0</v>
      </c>
      <c r="AE315" s="3">
        <v>0</v>
      </c>
      <c r="AF315" s="3">
        <v>0</v>
      </c>
      <c r="AG315" s="3">
        <v>0</v>
      </c>
      <c r="AH315" s="1" t="s">
        <v>313</v>
      </c>
      <c r="AI315" s="17">
        <v>5</v>
      </c>
      <c r="AJ315" s="1"/>
    </row>
    <row r="316" spans="1:36" x14ac:dyDescent="0.2">
      <c r="A316" s="1" t="s">
        <v>352</v>
      </c>
      <c r="B316" s="1" t="s">
        <v>666</v>
      </c>
      <c r="C316" s="1" t="s">
        <v>747</v>
      </c>
      <c r="D316" s="1" t="s">
        <v>1026</v>
      </c>
      <c r="E316" s="3">
        <v>25.81111111111111</v>
      </c>
      <c r="F316" s="3">
        <v>5.6</v>
      </c>
      <c r="G316" s="3">
        <v>1.1111111111111112E-2</v>
      </c>
      <c r="H316" s="3">
        <v>0.32222222222222224</v>
      </c>
      <c r="I316" s="3">
        <v>0.47499999999999998</v>
      </c>
      <c r="J316" s="3">
        <v>0</v>
      </c>
      <c r="K316" s="3">
        <v>0</v>
      </c>
      <c r="L316" s="3">
        <v>2.0465555555555555</v>
      </c>
      <c r="M316" s="3">
        <v>0</v>
      </c>
      <c r="N316" s="3">
        <v>4.8682222222222231</v>
      </c>
      <c r="O316" s="3">
        <f>SUM(Table2[[#This Row],[Qualified Social Work Staff Hours]:[Other Social Work Staff Hours]])/Table2[[#This Row],[MDS Census]]</f>
        <v>0.18860955660783474</v>
      </c>
      <c r="P316" s="3">
        <v>0</v>
      </c>
      <c r="Q316" s="3">
        <v>5.6460000000000008</v>
      </c>
      <c r="R316" s="3">
        <f>SUM(Table2[[#This Row],[Qualified Activities Professional Hours]:[Other Activities Professional Hours]])/Table2[[#This Row],[MDS Census]]</f>
        <v>0.21874300473525618</v>
      </c>
      <c r="S316" s="3">
        <v>1.6842222222222227</v>
      </c>
      <c r="T316" s="3">
        <v>0.19022222222222224</v>
      </c>
      <c r="U316" s="3">
        <v>0</v>
      </c>
      <c r="V316" s="3">
        <f>SUM(Table2[[#This Row],[Occupational Therapist Hours]:[OT Aide Hours]])/Table2[[#This Row],[MDS Census]]</f>
        <v>7.2621609987085695E-2</v>
      </c>
      <c r="W316" s="3">
        <v>2.1998888888888888</v>
      </c>
      <c r="X316" s="3">
        <v>0.67955555555555558</v>
      </c>
      <c r="Y316" s="3">
        <v>0</v>
      </c>
      <c r="Z316" s="3">
        <f>SUM(Table2[[#This Row],[Physical Therapist (PT) Hours]:[PT Aide Hours]])/Table2[[#This Row],[MDS Census]]</f>
        <v>0.11155832974601808</v>
      </c>
      <c r="AA316" s="3">
        <v>0</v>
      </c>
      <c r="AB316" s="3">
        <v>0</v>
      </c>
      <c r="AC316" s="3">
        <v>0</v>
      </c>
      <c r="AD316" s="3">
        <v>0</v>
      </c>
      <c r="AE316" s="3">
        <v>0</v>
      </c>
      <c r="AF316" s="3">
        <v>0</v>
      </c>
      <c r="AG316" s="3">
        <v>0</v>
      </c>
      <c r="AH316" s="1" t="s">
        <v>314</v>
      </c>
      <c r="AI316" s="17">
        <v>5</v>
      </c>
      <c r="AJ316" s="1"/>
    </row>
    <row r="317" spans="1:36" x14ac:dyDescent="0.2">
      <c r="A317" s="1" t="s">
        <v>352</v>
      </c>
      <c r="B317" s="1" t="s">
        <v>667</v>
      </c>
      <c r="C317" s="1" t="s">
        <v>853</v>
      </c>
      <c r="D317" s="1" t="s">
        <v>1016</v>
      </c>
      <c r="E317" s="3">
        <v>30.477777777777778</v>
      </c>
      <c r="F317" s="3">
        <v>2.1416666666666666</v>
      </c>
      <c r="G317" s="3">
        <v>0</v>
      </c>
      <c r="H317" s="3">
        <v>0</v>
      </c>
      <c r="I317" s="3">
        <v>0</v>
      </c>
      <c r="J317" s="3">
        <v>0</v>
      </c>
      <c r="K317" s="3">
        <v>0</v>
      </c>
      <c r="L317" s="3">
        <v>0</v>
      </c>
      <c r="M317" s="3">
        <v>5.6138888888888889</v>
      </c>
      <c r="N317" s="3">
        <v>0</v>
      </c>
      <c r="O317" s="3">
        <f>SUM(Table2[[#This Row],[Qualified Social Work Staff Hours]:[Other Social Work Staff Hours]])/Table2[[#This Row],[MDS Census]]</f>
        <v>0.18419613561793657</v>
      </c>
      <c r="P317" s="3">
        <v>5.5222222222222221</v>
      </c>
      <c r="Q317" s="3">
        <v>7.208333333333333</v>
      </c>
      <c r="R317" s="3">
        <f>SUM(Table2[[#This Row],[Qualified Activities Professional Hours]:[Other Activities Professional Hours]])/Table2[[#This Row],[MDS Census]]</f>
        <v>0.41769959897921977</v>
      </c>
      <c r="S317" s="3">
        <v>0</v>
      </c>
      <c r="T317" s="3">
        <v>0.8666666666666667</v>
      </c>
      <c r="U317" s="3">
        <v>0</v>
      </c>
      <c r="V317" s="3">
        <f>SUM(Table2[[#This Row],[Occupational Therapist Hours]:[OT Aide Hours]])/Table2[[#This Row],[MDS Census]]</f>
        <v>2.8436018957345974E-2</v>
      </c>
      <c r="W317" s="3">
        <v>1.0583333333333333</v>
      </c>
      <c r="X317" s="3">
        <v>0</v>
      </c>
      <c r="Y317" s="3">
        <v>0</v>
      </c>
      <c r="Z317" s="3">
        <f>SUM(Table2[[#This Row],[Physical Therapist (PT) Hours]:[PT Aide Hours]])/Table2[[#This Row],[MDS Census]]</f>
        <v>3.4724753919066716E-2</v>
      </c>
      <c r="AA317" s="3">
        <v>0</v>
      </c>
      <c r="AB317" s="3">
        <v>0</v>
      </c>
      <c r="AC317" s="3">
        <v>0</v>
      </c>
      <c r="AD317" s="3">
        <v>0</v>
      </c>
      <c r="AE317" s="3">
        <v>0</v>
      </c>
      <c r="AF317" s="3">
        <v>0</v>
      </c>
      <c r="AG317" s="3">
        <v>0</v>
      </c>
      <c r="AH317" s="1" t="s">
        <v>315</v>
      </c>
      <c r="AI317" s="17">
        <v>5</v>
      </c>
      <c r="AJ317" s="1"/>
    </row>
    <row r="318" spans="1:36" x14ac:dyDescent="0.2">
      <c r="A318" s="1" t="s">
        <v>352</v>
      </c>
      <c r="B318" s="1" t="s">
        <v>668</v>
      </c>
      <c r="C318" s="1" t="s">
        <v>723</v>
      </c>
      <c r="D318" s="1" t="s">
        <v>983</v>
      </c>
      <c r="E318" s="3">
        <v>18.466666666666665</v>
      </c>
      <c r="F318" s="3">
        <v>5.0666666666666664</v>
      </c>
      <c r="G318" s="3">
        <v>1.1111111111111112E-2</v>
      </c>
      <c r="H318" s="3">
        <v>0.12777777777777777</v>
      </c>
      <c r="I318" s="3">
        <v>0.11666666666666667</v>
      </c>
      <c r="J318" s="3">
        <v>0</v>
      </c>
      <c r="K318" s="3">
        <v>0</v>
      </c>
      <c r="L318" s="3">
        <v>0.24333333333333332</v>
      </c>
      <c r="M318" s="3">
        <v>4</v>
      </c>
      <c r="N318" s="3">
        <v>0</v>
      </c>
      <c r="O318" s="3">
        <f>SUM(Table2[[#This Row],[Qualified Social Work Staff Hours]:[Other Social Work Staff Hours]])/Table2[[#This Row],[MDS Census]]</f>
        <v>0.21660649819494587</v>
      </c>
      <c r="P318" s="3">
        <v>4.572222222222222</v>
      </c>
      <c r="Q318" s="3">
        <v>3.5472222222222221</v>
      </c>
      <c r="R318" s="3">
        <f>SUM(Table2[[#This Row],[Qualified Activities Professional Hours]:[Other Activities Professional Hours]])/Table2[[#This Row],[MDS Census]]</f>
        <v>0.43968110709987968</v>
      </c>
      <c r="S318" s="3">
        <v>0.20322222222222225</v>
      </c>
      <c r="T318" s="3">
        <v>1.4756666666666667</v>
      </c>
      <c r="U318" s="3">
        <v>0</v>
      </c>
      <c r="V318" s="3">
        <f>SUM(Table2[[#This Row],[Occupational Therapist Hours]:[OT Aide Hours]])/Table2[[#This Row],[MDS Census]]</f>
        <v>9.0914560770156444E-2</v>
      </c>
      <c r="W318" s="3">
        <v>0.5367777777777778</v>
      </c>
      <c r="X318" s="3">
        <v>1.1072222222222219</v>
      </c>
      <c r="Y318" s="3">
        <v>0</v>
      </c>
      <c r="Z318" s="3">
        <f>SUM(Table2[[#This Row],[Physical Therapist (PT) Hours]:[PT Aide Hours]])/Table2[[#This Row],[MDS Census]]</f>
        <v>8.9025270758122735E-2</v>
      </c>
      <c r="AA318" s="3">
        <v>0</v>
      </c>
      <c r="AB318" s="3">
        <v>0</v>
      </c>
      <c r="AC318" s="3">
        <v>0</v>
      </c>
      <c r="AD318" s="3">
        <v>0</v>
      </c>
      <c r="AE318" s="3">
        <v>0</v>
      </c>
      <c r="AF318" s="3">
        <v>0</v>
      </c>
      <c r="AG318" s="3">
        <v>0</v>
      </c>
      <c r="AH318" s="1" t="s">
        <v>316</v>
      </c>
      <c r="AI318" s="17">
        <v>5</v>
      </c>
      <c r="AJ318" s="1"/>
    </row>
    <row r="319" spans="1:36" x14ac:dyDescent="0.2">
      <c r="A319" s="1" t="s">
        <v>352</v>
      </c>
      <c r="B319" s="1" t="s">
        <v>669</v>
      </c>
      <c r="C319" s="1" t="s">
        <v>752</v>
      </c>
      <c r="D319" s="1" t="s">
        <v>999</v>
      </c>
      <c r="E319" s="3">
        <v>16.733333333333334</v>
      </c>
      <c r="F319" s="3">
        <v>1.6</v>
      </c>
      <c r="G319" s="3">
        <v>5.5555555555555552E-2</v>
      </c>
      <c r="H319" s="3">
        <v>0.35</v>
      </c>
      <c r="I319" s="3">
        <v>3.6444444444444444</v>
      </c>
      <c r="J319" s="3">
        <v>0</v>
      </c>
      <c r="K319" s="3">
        <v>0</v>
      </c>
      <c r="L319" s="3">
        <v>0.96355555555555539</v>
      </c>
      <c r="M319" s="3">
        <v>0</v>
      </c>
      <c r="N319" s="3">
        <v>0</v>
      </c>
      <c r="O319" s="3">
        <f>SUM(Table2[[#This Row],[Qualified Social Work Staff Hours]:[Other Social Work Staff Hours]])/Table2[[#This Row],[MDS Census]]</f>
        <v>0</v>
      </c>
      <c r="P319" s="3">
        <v>0</v>
      </c>
      <c r="Q319" s="3">
        <v>4.0431111111111111</v>
      </c>
      <c r="R319" s="3">
        <f>SUM(Table2[[#This Row],[Qualified Activities Professional Hours]:[Other Activities Professional Hours]])/Table2[[#This Row],[MDS Census]]</f>
        <v>0.24162018592297474</v>
      </c>
      <c r="S319" s="3">
        <v>1.1212222222222221</v>
      </c>
      <c r="T319" s="3">
        <v>1.5102222222222224</v>
      </c>
      <c r="U319" s="3">
        <v>0</v>
      </c>
      <c r="V319" s="3">
        <f>SUM(Table2[[#This Row],[Occupational Therapist Hours]:[OT Aide Hours]])/Table2[[#This Row],[MDS Census]]</f>
        <v>0.15725763612217794</v>
      </c>
      <c r="W319" s="3">
        <v>1.5782222222222217</v>
      </c>
      <c r="X319" s="3">
        <v>1.3718888888888887</v>
      </c>
      <c r="Y319" s="3">
        <v>0</v>
      </c>
      <c r="Z319" s="3">
        <f>SUM(Table2[[#This Row],[Physical Therapist (PT) Hours]:[PT Aide Hours]])/Table2[[#This Row],[MDS Census]]</f>
        <v>0.17630146082337311</v>
      </c>
      <c r="AA319" s="3">
        <v>0</v>
      </c>
      <c r="AB319" s="3">
        <v>0</v>
      </c>
      <c r="AC319" s="3">
        <v>0</v>
      </c>
      <c r="AD319" s="3">
        <v>0</v>
      </c>
      <c r="AE319" s="3">
        <v>0</v>
      </c>
      <c r="AF319" s="3">
        <v>0</v>
      </c>
      <c r="AG319" s="3">
        <v>0</v>
      </c>
      <c r="AH319" s="1" t="s">
        <v>317</v>
      </c>
      <c r="AI319" s="17">
        <v>5</v>
      </c>
      <c r="AJ319" s="1"/>
    </row>
    <row r="320" spans="1:36" x14ac:dyDescent="0.2">
      <c r="A320" s="1" t="s">
        <v>352</v>
      </c>
      <c r="B320" s="1" t="s">
        <v>670</v>
      </c>
      <c r="C320" s="1" t="s">
        <v>780</v>
      </c>
      <c r="D320" s="1" t="s">
        <v>962</v>
      </c>
      <c r="E320" s="3">
        <v>38.111111111111114</v>
      </c>
      <c r="F320" s="3">
        <v>5.5305555555555559</v>
      </c>
      <c r="G320" s="3">
        <v>0</v>
      </c>
      <c r="H320" s="3">
        <v>0.26666666666666666</v>
      </c>
      <c r="I320" s="3">
        <v>0.6</v>
      </c>
      <c r="J320" s="3">
        <v>0</v>
      </c>
      <c r="K320" s="3">
        <v>0</v>
      </c>
      <c r="L320" s="3">
        <v>0.74077777777777809</v>
      </c>
      <c r="M320" s="3">
        <v>0</v>
      </c>
      <c r="N320" s="3">
        <v>4.7555555555555555</v>
      </c>
      <c r="O320" s="3">
        <f>SUM(Table2[[#This Row],[Qualified Social Work Staff Hours]:[Other Social Work Staff Hours]])/Table2[[#This Row],[MDS Census]]</f>
        <v>0.12478134110787172</v>
      </c>
      <c r="P320" s="3">
        <v>5.9305555555555554</v>
      </c>
      <c r="Q320" s="3">
        <v>10.505555555555556</v>
      </c>
      <c r="R320" s="3">
        <f>SUM(Table2[[#This Row],[Qualified Activities Professional Hours]:[Other Activities Professional Hours]])/Table2[[#This Row],[MDS Census]]</f>
        <v>0.43126822157434397</v>
      </c>
      <c r="S320" s="3">
        <v>2.5057777777777783</v>
      </c>
      <c r="T320" s="3">
        <v>1.1906666666666665</v>
      </c>
      <c r="U320" s="3">
        <v>0</v>
      </c>
      <c r="V320" s="3">
        <f>SUM(Table2[[#This Row],[Occupational Therapist Hours]:[OT Aide Hours]])/Table2[[#This Row],[MDS Census]]</f>
        <v>9.6991253644314879E-2</v>
      </c>
      <c r="W320" s="3">
        <v>1.0739999999999998</v>
      </c>
      <c r="X320" s="3">
        <v>3.8955555555555534</v>
      </c>
      <c r="Y320" s="3">
        <v>0</v>
      </c>
      <c r="Z320" s="3">
        <f>SUM(Table2[[#This Row],[Physical Therapist (PT) Hours]:[PT Aide Hours]])/Table2[[#This Row],[MDS Census]]</f>
        <v>0.13039650145772588</v>
      </c>
      <c r="AA320" s="3">
        <v>0</v>
      </c>
      <c r="AB320" s="3">
        <v>0</v>
      </c>
      <c r="AC320" s="3">
        <v>0</v>
      </c>
      <c r="AD320" s="3">
        <v>1.9194444444444445</v>
      </c>
      <c r="AE320" s="3">
        <v>0</v>
      </c>
      <c r="AF320" s="3">
        <v>0</v>
      </c>
      <c r="AG320" s="3">
        <v>0</v>
      </c>
      <c r="AH320" s="1" t="s">
        <v>318</v>
      </c>
      <c r="AI320" s="17">
        <v>5</v>
      </c>
      <c r="AJ320" s="1"/>
    </row>
    <row r="321" spans="1:36" x14ac:dyDescent="0.2">
      <c r="A321" s="1" t="s">
        <v>352</v>
      </c>
      <c r="B321" s="1" t="s">
        <v>671</v>
      </c>
      <c r="C321" s="1" t="s">
        <v>935</v>
      </c>
      <c r="D321" s="1" t="s">
        <v>974</v>
      </c>
      <c r="E321" s="3">
        <v>18.611111111111111</v>
      </c>
      <c r="F321" s="3">
        <v>4.4444444444444446</v>
      </c>
      <c r="G321" s="3">
        <v>0.1</v>
      </c>
      <c r="H321" s="3">
        <v>0.17777777777777778</v>
      </c>
      <c r="I321" s="3">
        <v>0.49166666666666664</v>
      </c>
      <c r="J321" s="3">
        <v>0</v>
      </c>
      <c r="K321" s="3">
        <v>0</v>
      </c>
      <c r="L321" s="3">
        <v>0.27355555555555555</v>
      </c>
      <c r="M321" s="3">
        <v>2.504666666666667</v>
      </c>
      <c r="N321" s="3">
        <v>0</v>
      </c>
      <c r="O321" s="3">
        <f>SUM(Table2[[#This Row],[Qualified Social Work Staff Hours]:[Other Social Work Staff Hours]])/Table2[[#This Row],[MDS Census]]</f>
        <v>0.13457910447761195</v>
      </c>
      <c r="P321" s="3">
        <v>0</v>
      </c>
      <c r="Q321" s="3">
        <v>3.0901111111111113</v>
      </c>
      <c r="R321" s="3">
        <f>SUM(Table2[[#This Row],[Qualified Activities Professional Hours]:[Other Activities Professional Hours]])/Table2[[#This Row],[MDS Census]]</f>
        <v>0.16603582089552241</v>
      </c>
      <c r="S321" s="3">
        <v>1.4652222222222226</v>
      </c>
      <c r="T321" s="3">
        <v>0.29544444444444451</v>
      </c>
      <c r="U321" s="3">
        <v>0</v>
      </c>
      <c r="V321" s="3">
        <f>SUM(Table2[[#This Row],[Occupational Therapist Hours]:[OT Aide Hours]])/Table2[[#This Row],[MDS Census]]</f>
        <v>9.4602985074626902E-2</v>
      </c>
      <c r="W321" s="3">
        <v>0.65688888888888908</v>
      </c>
      <c r="X321" s="3">
        <v>0</v>
      </c>
      <c r="Y321" s="3">
        <v>0</v>
      </c>
      <c r="Z321" s="3">
        <f>SUM(Table2[[#This Row],[Physical Therapist (PT) Hours]:[PT Aide Hours]])/Table2[[#This Row],[MDS Census]]</f>
        <v>3.5295522388059712E-2</v>
      </c>
      <c r="AA321" s="3">
        <v>0</v>
      </c>
      <c r="AB321" s="3">
        <v>0</v>
      </c>
      <c r="AC321" s="3">
        <v>0</v>
      </c>
      <c r="AD321" s="3">
        <v>0</v>
      </c>
      <c r="AE321" s="3">
        <v>0</v>
      </c>
      <c r="AF321" s="3">
        <v>0</v>
      </c>
      <c r="AG321" s="3">
        <v>0</v>
      </c>
      <c r="AH321" s="1" t="s">
        <v>319</v>
      </c>
      <c r="AI321" s="17">
        <v>5</v>
      </c>
      <c r="AJ321" s="1"/>
    </row>
    <row r="322" spans="1:36" x14ac:dyDescent="0.2">
      <c r="A322" s="1" t="s">
        <v>352</v>
      </c>
      <c r="B322" s="1" t="s">
        <v>672</v>
      </c>
      <c r="C322" s="1" t="s">
        <v>936</v>
      </c>
      <c r="D322" s="1" t="s">
        <v>975</v>
      </c>
      <c r="E322" s="3">
        <v>19.966666666666665</v>
      </c>
      <c r="F322" s="3">
        <v>5.6888888888888891</v>
      </c>
      <c r="G322" s="3">
        <v>0</v>
      </c>
      <c r="H322" s="3">
        <v>0</v>
      </c>
      <c r="I322" s="3">
        <v>0.3</v>
      </c>
      <c r="J322" s="3">
        <v>0</v>
      </c>
      <c r="K322" s="3">
        <v>0</v>
      </c>
      <c r="L322" s="3">
        <v>0</v>
      </c>
      <c r="M322" s="3">
        <v>0</v>
      </c>
      <c r="N322" s="3">
        <v>0</v>
      </c>
      <c r="O322" s="3">
        <f>SUM(Table2[[#This Row],[Qualified Social Work Staff Hours]:[Other Social Work Staff Hours]])/Table2[[#This Row],[MDS Census]]</f>
        <v>0</v>
      </c>
      <c r="P322" s="3">
        <v>0</v>
      </c>
      <c r="Q322" s="3">
        <v>2.5666666666666669</v>
      </c>
      <c r="R322" s="3">
        <f>SUM(Table2[[#This Row],[Qualified Activities Professional Hours]:[Other Activities Professional Hours]])/Table2[[#This Row],[MDS Census]]</f>
        <v>0.1285475792988314</v>
      </c>
      <c r="S322" s="3">
        <v>0</v>
      </c>
      <c r="T322" s="3">
        <v>0</v>
      </c>
      <c r="U322" s="3">
        <v>0</v>
      </c>
      <c r="V322" s="3">
        <f>SUM(Table2[[#This Row],[Occupational Therapist Hours]:[OT Aide Hours]])/Table2[[#This Row],[MDS Census]]</f>
        <v>0</v>
      </c>
      <c r="W322" s="3">
        <v>0</v>
      </c>
      <c r="X322" s="3">
        <v>0</v>
      </c>
      <c r="Y322" s="3">
        <v>0</v>
      </c>
      <c r="Z322" s="3">
        <f>SUM(Table2[[#This Row],[Physical Therapist (PT) Hours]:[PT Aide Hours]])/Table2[[#This Row],[MDS Census]]</f>
        <v>0</v>
      </c>
      <c r="AA322" s="3">
        <v>0</v>
      </c>
      <c r="AB322" s="3">
        <v>0</v>
      </c>
      <c r="AC322" s="3">
        <v>0</v>
      </c>
      <c r="AD322" s="3">
        <v>10.441666666666666</v>
      </c>
      <c r="AE322" s="3">
        <v>0</v>
      </c>
      <c r="AF322" s="3">
        <v>0</v>
      </c>
      <c r="AG322" s="3">
        <v>0</v>
      </c>
      <c r="AH322" s="1" t="s">
        <v>320</v>
      </c>
      <c r="AI322" s="17">
        <v>5</v>
      </c>
      <c r="AJ322" s="1"/>
    </row>
    <row r="323" spans="1:36" x14ac:dyDescent="0.2">
      <c r="A323" s="1" t="s">
        <v>352</v>
      </c>
      <c r="B323" s="1" t="s">
        <v>673</v>
      </c>
      <c r="C323" s="1" t="s">
        <v>873</v>
      </c>
      <c r="D323" s="1" t="s">
        <v>964</v>
      </c>
      <c r="E323" s="3">
        <v>80.111111111111114</v>
      </c>
      <c r="F323" s="3">
        <v>5.6</v>
      </c>
      <c r="G323" s="3">
        <v>0.14444444444444443</v>
      </c>
      <c r="H323" s="3">
        <v>0.88133333333333352</v>
      </c>
      <c r="I323" s="3">
        <v>7.5555555555555554</v>
      </c>
      <c r="J323" s="3">
        <v>0</v>
      </c>
      <c r="K323" s="3">
        <v>0</v>
      </c>
      <c r="L323" s="3">
        <v>2.9279999999999999</v>
      </c>
      <c r="M323" s="3">
        <v>20.577777777777779</v>
      </c>
      <c r="N323" s="3">
        <v>0</v>
      </c>
      <c r="O323" s="3">
        <f>SUM(Table2[[#This Row],[Qualified Social Work Staff Hours]:[Other Social Work Staff Hours]])/Table2[[#This Row],[MDS Census]]</f>
        <v>0.25686546463245491</v>
      </c>
      <c r="P323" s="3">
        <v>26.338888888888889</v>
      </c>
      <c r="Q323" s="3">
        <v>0.18333333333333332</v>
      </c>
      <c r="R323" s="3">
        <f>SUM(Table2[[#This Row],[Qualified Activities Professional Hours]:[Other Activities Professional Hours]])/Table2[[#This Row],[MDS Census]]</f>
        <v>0.33106796116504855</v>
      </c>
      <c r="S323" s="3">
        <v>23.157777777777774</v>
      </c>
      <c r="T323" s="3">
        <v>15.498222222222223</v>
      </c>
      <c r="U323" s="3">
        <v>0</v>
      </c>
      <c r="V323" s="3">
        <f>SUM(Table2[[#This Row],[Occupational Therapist Hours]:[OT Aide Hours]])/Table2[[#This Row],[MDS Census]]</f>
        <v>0.48252981969486819</v>
      </c>
      <c r="W323" s="3">
        <v>19.335555555555551</v>
      </c>
      <c r="X323" s="3">
        <v>23.18244444444445</v>
      </c>
      <c r="Y323" s="3">
        <v>5.3194444444444446</v>
      </c>
      <c r="Z323" s="3">
        <f>SUM(Table2[[#This Row],[Physical Therapist (PT) Hours]:[PT Aide Hours]])/Table2[[#This Row],[MDS Census]]</f>
        <v>0.59713869625520111</v>
      </c>
      <c r="AA323" s="3">
        <v>0</v>
      </c>
      <c r="AB323" s="3">
        <v>0</v>
      </c>
      <c r="AC323" s="3">
        <v>0</v>
      </c>
      <c r="AD323" s="3">
        <v>0</v>
      </c>
      <c r="AE323" s="3">
        <v>0</v>
      </c>
      <c r="AF323" s="3">
        <v>0</v>
      </c>
      <c r="AG323" s="3">
        <v>0</v>
      </c>
      <c r="AH323" s="1" t="s">
        <v>321</v>
      </c>
      <c r="AI323" s="17">
        <v>5</v>
      </c>
      <c r="AJ323" s="1"/>
    </row>
    <row r="324" spans="1:36" x14ac:dyDescent="0.2">
      <c r="A324" s="1" t="s">
        <v>352</v>
      </c>
      <c r="B324" s="1" t="s">
        <v>674</v>
      </c>
      <c r="C324" s="1" t="s">
        <v>729</v>
      </c>
      <c r="D324" s="1" t="s">
        <v>980</v>
      </c>
      <c r="E324" s="3">
        <v>32.68888888888889</v>
      </c>
      <c r="F324" s="3">
        <v>6.2188888888888902</v>
      </c>
      <c r="G324" s="3">
        <v>0.16666666666666666</v>
      </c>
      <c r="H324" s="3">
        <v>0.1</v>
      </c>
      <c r="I324" s="3">
        <v>0</v>
      </c>
      <c r="J324" s="3">
        <v>0</v>
      </c>
      <c r="K324" s="3">
        <v>0</v>
      </c>
      <c r="L324" s="3">
        <v>0.48000000000000004</v>
      </c>
      <c r="M324" s="3">
        <v>0</v>
      </c>
      <c r="N324" s="3">
        <v>6.4555555555555557</v>
      </c>
      <c r="O324" s="3">
        <f>SUM(Table2[[#This Row],[Qualified Social Work Staff Hours]:[Other Social Work Staff Hours]])/Table2[[#This Row],[MDS Census]]</f>
        <v>0.19748470428280082</v>
      </c>
      <c r="P324" s="3">
        <v>5.717777777777779</v>
      </c>
      <c r="Q324" s="3">
        <v>8.8799999999999937</v>
      </c>
      <c r="R324" s="3">
        <f>SUM(Table2[[#This Row],[Qualified Activities Professional Hours]:[Other Activities Professional Hours]])/Table2[[#This Row],[MDS Census]]</f>
        <v>0.44656696125084955</v>
      </c>
      <c r="S324" s="3">
        <v>3.5033333333333347</v>
      </c>
      <c r="T324" s="3">
        <v>0</v>
      </c>
      <c r="U324" s="3">
        <v>0</v>
      </c>
      <c r="V324" s="3">
        <f>SUM(Table2[[#This Row],[Occupational Therapist Hours]:[OT Aide Hours]])/Table2[[#This Row],[MDS Census]]</f>
        <v>0.10717199184228419</v>
      </c>
      <c r="W324" s="3">
        <v>2.8644444444444459</v>
      </c>
      <c r="X324" s="3">
        <v>5.0433333333333339</v>
      </c>
      <c r="Y324" s="3">
        <v>0</v>
      </c>
      <c r="Z324" s="3">
        <f>SUM(Table2[[#This Row],[Physical Therapist (PT) Hours]:[PT Aide Hours]])/Table2[[#This Row],[MDS Census]]</f>
        <v>0.24191026512576483</v>
      </c>
      <c r="AA324" s="3">
        <v>0</v>
      </c>
      <c r="AB324" s="3">
        <v>0</v>
      </c>
      <c r="AC324" s="3">
        <v>0</v>
      </c>
      <c r="AD324" s="3">
        <v>0</v>
      </c>
      <c r="AE324" s="3">
        <v>0</v>
      </c>
      <c r="AF324" s="3">
        <v>0</v>
      </c>
      <c r="AG324" s="3">
        <v>0</v>
      </c>
      <c r="AH324" s="1" t="s">
        <v>322</v>
      </c>
      <c r="AI324" s="17">
        <v>5</v>
      </c>
      <c r="AJ324" s="1"/>
    </row>
    <row r="325" spans="1:36" x14ac:dyDescent="0.2">
      <c r="A325" s="1" t="s">
        <v>352</v>
      </c>
      <c r="B325" s="1" t="s">
        <v>675</v>
      </c>
      <c r="C325" s="1" t="s">
        <v>937</v>
      </c>
      <c r="D325" s="1" t="s">
        <v>973</v>
      </c>
      <c r="E325" s="3">
        <v>51.033333333333331</v>
      </c>
      <c r="F325" s="3">
        <v>5.4222222222222225</v>
      </c>
      <c r="G325" s="3">
        <v>0.13666666666666666</v>
      </c>
      <c r="H325" s="3">
        <v>0.1832222222222222</v>
      </c>
      <c r="I325" s="3">
        <v>1.0666666666666667</v>
      </c>
      <c r="J325" s="3">
        <v>0</v>
      </c>
      <c r="K325" s="3">
        <v>0</v>
      </c>
      <c r="L325" s="3">
        <v>11.904555555555557</v>
      </c>
      <c r="M325" s="3">
        <v>0</v>
      </c>
      <c r="N325" s="3">
        <v>5.1555555555555559</v>
      </c>
      <c r="O325" s="3">
        <f>SUM(Table2[[#This Row],[Qualified Social Work Staff Hours]:[Other Social Work Staff Hours]])/Table2[[#This Row],[MDS Census]]</f>
        <v>0.1010232963204877</v>
      </c>
      <c r="P325" s="3">
        <v>10.047222222222222</v>
      </c>
      <c r="Q325" s="3">
        <v>21.725000000000001</v>
      </c>
      <c r="R325" s="3">
        <f>SUM(Table2[[#This Row],[Qualified Activities Professional Hours]:[Other Activities Professional Hours]])/Table2[[#This Row],[MDS Census]]</f>
        <v>0.62257783583714355</v>
      </c>
      <c r="S325" s="3">
        <v>25.207888888888888</v>
      </c>
      <c r="T325" s="3">
        <v>8.3094444444444466</v>
      </c>
      <c r="U325" s="3">
        <v>0</v>
      </c>
      <c r="V325" s="3">
        <f>SUM(Table2[[#This Row],[Occupational Therapist Hours]:[OT Aide Hours]])/Table2[[#This Row],[MDS Census]]</f>
        <v>0.65677335075114307</v>
      </c>
      <c r="W325" s="3">
        <v>17.024888888888889</v>
      </c>
      <c r="X325" s="3">
        <v>11.65377777777778</v>
      </c>
      <c r="Y325" s="3">
        <v>0</v>
      </c>
      <c r="Z325" s="3">
        <f>SUM(Table2[[#This Row],[Physical Therapist (PT) Hours]:[PT Aide Hours]])/Table2[[#This Row],[MDS Census]]</f>
        <v>0.5619595035924233</v>
      </c>
      <c r="AA325" s="3">
        <v>0</v>
      </c>
      <c r="AB325" s="3">
        <v>0</v>
      </c>
      <c r="AC325" s="3">
        <v>0</v>
      </c>
      <c r="AD325" s="3">
        <v>0</v>
      </c>
      <c r="AE325" s="3">
        <v>0</v>
      </c>
      <c r="AF325" s="3">
        <v>0</v>
      </c>
      <c r="AG325" s="3">
        <v>0</v>
      </c>
      <c r="AH325" s="1" t="s">
        <v>323</v>
      </c>
      <c r="AI325" s="17">
        <v>5</v>
      </c>
      <c r="AJ325" s="1"/>
    </row>
    <row r="326" spans="1:36" x14ac:dyDescent="0.2">
      <c r="A326" s="1" t="s">
        <v>352</v>
      </c>
      <c r="B326" s="1" t="s">
        <v>676</v>
      </c>
      <c r="C326" s="1" t="s">
        <v>938</v>
      </c>
      <c r="D326" s="1" t="s">
        <v>947</v>
      </c>
      <c r="E326" s="3">
        <v>92.722222222222229</v>
      </c>
      <c r="F326" s="3">
        <v>5.1555555555555559</v>
      </c>
      <c r="G326" s="3">
        <v>0.14022222222222222</v>
      </c>
      <c r="H326" s="3">
        <v>0.4867777777777777</v>
      </c>
      <c r="I326" s="3">
        <v>3.3777777777777778</v>
      </c>
      <c r="J326" s="3">
        <v>0</v>
      </c>
      <c r="K326" s="3">
        <v>0</v>
      </c>
      <c r="L326" s="3">
        <v>11.292333333333335</v>
      </c>
      <c r="M326" s="3">
        <v>10.355555555555556</v>
      </c>
      <c r="N326" s="3">
        <v>0</v>
      </c>
      <c r="O326" s="3">
        <f>SUM(Table2[[#This Row],[Qualified Social Work Staff Hours]:[Other Social Work Staff Hours]])/Table2[[#This Row],[MDS Census]]</f>
        <v>0.11168364289994008</v>
      </c>
      <c r="P326" s="3">
        <v>8.7111111111111104</v>
      </c>
      <c r="Q326" s="3">
        <v>46.87777777777778</v>
      </c>
      <c r="R326" s="3">
        <f>SUM(Table2[[#This Row],[Qualified Activities Professional Hours]:[Other Activities Professional Hours]])/Table2[[#This Row],[MDS Census]]</f>
        <v>0.59952067106051521</v>
      </c>
      <c r="S326" s="3">
        <v>16.616555555555557</v>
      </c>
      <c r="T326" s="3">
        <v>14.926666666666662</v>
      </c>
      <c r="U326" s="3">
        <v>0</v>
      </c>
      <c r="V326" s="3">
        <f>SUM(Table2[[#This Row],[Occupational Therapist Hours]:[OT Aide Hours]])/Table2[[#This Row],[MDS Census]]</f>
        <v>0.34019053325344512</v>
      </c>
      <c r="W326" s="3">
        <v>22.834777777777774</v>
      </c>
      <c r="X326" s="3">
        <v>18.709666666666667</v>
      </c>
      <c r="Y326" s="3">
        <v>0</v>
      </c>
      <c r="Z326" s="3">
        <f>SUM(Table2[[#This Row],[Physical Therapist (PT) Hours]:[PT Aide Hours]])/Table2[[#This Row],[MDS Census]]</f>
        <v>0.44805272618334319</v>
      </c>
      <c r="AA326" s="3">
        <v>0</v>
      </c>
      <c r="AB326" s="3">
        <v>0</v>
      </c>
      <c r="AC326" s="3">
        <v>0</v>
      </c>
      <c r="AD326" s="3">
        <v>0</v>
      </c>
      <c r="AE326" s="3">
        <v>0</v>
      </c>
      <c r="AF326" s="3">
        <v>0</v>
      </c>
      <c r="AG326" s="3">
        <v>0</v>
      </c>
      <c r="AH326" s="1" t="s">
        <v>324</v>
      </c>
      <c r="AI326" s="17">
        <v>5</v>
      </c>
      <c r="AJ326" s="1"/>
    </row>
    <row r="327" spans="1:36" x14ac:dyDescent="0.2">
      <c r="A327" s="1" t="s">
        <v>352</v>
      </c>
      <c r="B327" s="1" t="s">
        <v>677</v>
      </c>
      <c r="C327" s="1" t="s">
        <v>939</v>
      </c>
      <c r="D327" s="1" t="s">
        <v>1004</v>
      </c>
      <c r="E327" s="3">
        <v>30.077777777777779</v>
      </c>
      <c r="F327" s="3">
        <v>0.72222222222222221</v>
      </c>
      <c r="G327" s="3">
        <v>0.23333333333333334</v>
      </c>
      <c r="H327" s="3">
        <v>0.13333333333333333</v>
      </c>
      <c r="I327" s="3">
        <v>0.59444444444444444</v>
      </c>
      <c r="J327" s="3">
        <v>0</v>
      </c>
      <c r="K327" s="3">
        <v>0</v>
      </c>
      <c r="L327" s="3">
        <v>0</v>
      </c>
      <c r="M327" s="3">
        <v>3.3083333333333331</v>
      </c>
      <c r="N327" s="3">
        <v>0</v>
      </c>
      <c r="O327" s="3">
        <f>SUM(Table2[[#This Row],[Qualified Social Work Staff Hours]:[Other Social Work Staff Hours]])/Table2[[#This Row],[MDS Census]]</f>
        <v>0.10999261174732175</v>
      </c>
      <c r="P327" s="3">
        <v>4.6416666666666666</v>
      </c>
      <c r="Q327" s="3">
        <v>5.3472222222222223</v>
      </c>
      <c r="R327" s="3">
        <f>SUM(Table2[[#This Row],[Qualified Activities Professional Hours]:[Other Activities Professional Hours]])/Table2[[#This Row],[MDS Census]]</f>
        <v>0.33210195788695973</v>
      </c>
      <c r="S327" s="3">
        <v>0.37755555555555559</v>
      </c>
      <c r="T327" s="3">
        <v>0</v>
      </c>
      <c r="U327" s="3">
        <v>0</v>
      </c>
      <c r="V327" s="3">
        <f>SUM(Table2[[#This Row],[Occupational Therapist Hours]:[OT Aide Hours]])/Table2[[#This Row],[MDS Census]]</f>
        <v>1.2552641300332472E-2</v>
      </c>
      <c r="W327" s="3">
        <v>0.23922222222222222</v>
      </c>
      <c r="X327" s="3">
        <v>0.43488888888888899</v>
      </c>
      <c r="Y327" s="3">
        <v>0</v>
      </c>
      <c r="Z327" s="3">
        <f>SUM(Table2[[#This Row],[Physical Therapist (PT) Hours]:[PT Aide Hours]])/Table2[[#This Row],[MDS Census]]</f>
        <v>2.2412264499445885E-2</v>
      </c>
      <c r="AA327" s="3">
        <v>0</v>
      </c>
      <c r="AB327" s="3">
        <v>0</v>
      </c>
      <c r="AC327" s="3">
        <v>0</v>
      </c>
      <c r="AD327" s="3">
        <v>0</v>
      </c>
      <c r="AE327" s="3">
        <v>0</v>
      </c>
      <c r="AF327" s="3">
        <v>0</v>
      </c>
      <c r="AG327" s="3">
        <v>0</v>
      </c>
      <c r="AH327" s="1" t="s">
        <v>325</v>
      </c>
      <c r="AI327" s="17">
        <v>5</v>
      </c>
      <c r="AJ327" s="1"/>
    </row>
    <row r="328" spans="1:36" x14ac:dyDescent="0.2">
      <c r="A328" s="1" t="s">
        <v>352</v>
      </c>
      <c r="B328" s="1" t="s">
        <v>678</v>
      </c>
      <c r="C328" s="1" t="s">
        <v>745</v>
      </c>
      <c r="D328" s="1" t="s">
        <v>973</v>
      </c>
      <c r="E328" s="3">
        <v>42.577777777777776</v>
      </c>
      <c r="F328" s="3">
        <v>0</v>
      </c>
      <c r="G328" s="3">
        <v>0.36</v>
      </c>
      <c r="H328" s="3">
        <v>0.20088888888888887</v>
      </c>
      <c r="I328" s="3">
        <v>1.0666666666666667</v>
      </c>
      <c r="J328" s="3">
        <v>0</v>
      </c>
      <c r="K328" s="3">
        <v>0</v>
      </c>
      <c r="L328" s="3">
        <v>1.1735555555555557</v>
      </c>
      <c r="M328" s="3">
        <v>5.6</v>
      </c>
      <c r="N328" s="3">
        <v>5.6</v>
      </c>
      <c r="O328" s="3">
        <f>SUM(Table2[[#This Row],[Qualified Social Work Staff Hours]:[Other Social Work Staff Hours]])/Table2[[#This Row],[MDS Census]]</f>
        <v>0.26304801670146138</v>
      </c>
      <c r="P328" s="3">
        <v>6.2833333333333332</v>
      </c>
      <c r="Q328" s="3">
        <v>13.381333333333332</v>
      </c>
      <c r="R328" s="3">
        <f>SUM(Table2[[#This Row],[Qualified Activities Professional Hours]:[Other Activities Professional Hours]])/Table2[[#This Row],[MDS Census]]</f>
        <v>0.46185281837160752</v>
      </c>
      <c r="S328" s="3">
        <v>4.0973333333333333</v>
      </c>
      <c r="T328" s="3">
        <v>0</v>
      </c>
      <c r="U328" s="3">
        <v>0</v>
      </c>
      <c r="V328" s="3">
        <f>SUM(Table2[[#This Row],[Occupational Therapist Hours]:[OT Aide Hours]])/Table2[[#This Row],[MDS Census]]</f>
        <v>9.6231732776617951E-2</v>
      </c>
      <c r="W328" s="3">
        <v>10.268000000000001</v>
      </c>
      <c r="X328" s="3">
        <v>0.48066666666666663</v>
      </c>
      <c r="Y328" s="3">
        <v>0</v>
      </c>
      <c r="Z328" s="3">
        <f>SUM(Table2[[#This Row],[Physical Therapist (PT) Hours]:[PT Aide Hours]])/Table2[[#This Row],[MDS Census]]</f>
        <v>0.25244780793319416</v>
      </c>
      <c r="AA328" s="3">
        <v>0</v>
      </c>
      <c r="AB328" s="3">
        <v>0</v>
      </c>
      <c r="AC328" s="3">
        <v>0</v>
      </c>
      <c r="AD328" s="3">
        <v>0</v>
      </c>
      <c r="AE328" s="3">
        <v>0</v>
      </c>
      <c r="AF328" s="3">
        <v>0</v>
      </c>
      <c r="AG328" s="3">
        <v>0</v>
      </c>
      <c r="AH328" s="1" t="s">
        <v>326</v>
      </c>
      <c r="AI328" s="17">
        <v>5</v>
      </c>
      <c r="AJ328" s="1"/>
    </row>
    <row r="329" spans="1:36" x14ac:dyDescent="0.2">
      <c r="A329" s="1" t="s">
        <v>352</v>
      </c>
      <c r="B329" s="1" t="s">
        <v>679</v>
      </c>
      <c r="C329" s="1" t="s">
        <v>771</v>
      </c>
      <c r="D329" s="1" t="s">
        <v>982</v>
      </c>
      <c r="E329" s="3">
        <v>29.611111111111111</v>
      </c>
      <c r="F329" s="3">
        <v>1.4</v>
      </c>
      <c r="G329" s="3">
        <v>0</v>
      </c>
      <c r="H329" s="3">
        <v>0</v>
      </c>
      <c r="I329" s="3">
        <v>2.4888888888888889</v>
      </c>
      <c r="J329" s="3">
        <v>0</v>
      </c>
      <c r="K329" s="3">
        <v>0</v>
      </c>
      <c r="L329" s="3">
        <v>4.3416666666666668</v>
      </c>
      <c r="M329" s="3">
        <v>0</v>
      </c>
      <c r="N329" s="3">
        <v>4.9777777777777779</v>
      </c>
      <c r="O329" s="3">
        <f>SUM(Table2[[#This Row],[Qualified Social Work Staff Hours]:[Other Social Work Staff Hours]])/Table2[[#This Row],[MDS Census]]</f>
        <v>0.16810506566604128</v>
      </c>
      <c r="P329" s="3">
        <v>0.90777777777777779</v>
      </c>
      <c r="Q329" s="3">
        <v>0.77444444444444416</v>
      </c>
      <c r="R329" s="3">
        <f>SUM(Table2[[#This Row],[Qualified Activities Professional Hours]:[Other Activities Professional Hours]])/Table2[[#This Row],[MDS Census]]</f>
        <v>5.6810506566604115E-2</v>
      </c>
      <c r="S329" s="3">
        <v>11.630555555555556</v>
      </c>
      <c r="T329" s="3">
        <v>12.577777777777778</v>
      </c>
      <c r="U329" s="3">
        <v>0</v>
      </c>
      <c r="V329" s="3">
        <f>SUM(Table2[[#This Row],[Occupational Therapist Hours]:[OT Aide Hours]])/Table2[[#This Row],[MDS Census]]</f>
        <v>0.81754221388367743</v>
      </c>
      <c r="W329" s="3">
        <v>10.891666666666667</v>
      </c>
      <c r="X329" s="3">
        <v>14.969444444444445</v>
      </c>
      <c r="Y329" s="3">
        <v>0</v>
      </c>
      <c r="Z329" s="3">
        <f>SUM(Table2[[#This Row],[Physical Therapist (PT) Hours]:[PT Aide Hours]])/Table2[[#This Row],[MDS Census]]</f>
        <v>0.87335834896810516</v>
      </c>
      <c r="AA329" s="3">
        <v>0</v>
      </c>
      <c r="AB329" s="3">
        <v>0</v>
      </c>
      <c r="AC329" s="3">
        <v>0</v>
      </c>
      <c r="AD329" s="3">
        <v>0</v>
      </c>
      <c r="AE329" s="3">
        <v>0</v>
      </c>
      <c r="AF329" s="3">
        <v>0</v>
      </c>
      <c r="AG329" s="3">
        <v>0</v>
      </c>
      <c r="AH329" s="1" t="s">
        <v>327</v>
      </c>
      <c r="AI329" s="17">
        <v>5</v>
      </c>
      <c r="AJ329" s="1"/>
    </row>
    <row r="330" spans="1:36" x14ac:dyDescent="0.2">
      <c r="A330" s="1" t="s">
        <v>352</v>
      </c>
      <c r="B330" s="1" t="s">
        <v>680</v>
      </c>
      <c r="C330" s="1" t="s">
        <v>749</v>
      </c>
      <c r="D330" s="1" t="s">
        <v>975</v>
      </c>
      <c r="E330" s="3">
        <v>61.111111111111114</v>
      </c>
      <c r="F330" s="3">
        <v>4.9777777777777779</v>
      </c>
      <c r="G330" s="3">
        <v>3.3333333333333333E-2</v>
      </c>
      <c r="H330" s="3">
        <v>0.46111111111111114</v>
      </c>
      <c r="I330" s="3">
        <v>4.9444444444444446</v>
      </c>
      <c r="J330" s="3">
        <v>0</v>
      </c>
      <c r="K330" s="3">
        <v>0</v>
      </c>
      <c r="L330" s="3">
        <v>5.5347777777777782</v>
      </c>
      <c r="M330" s="3">
        <v>10.988888888888889</v>
      </c>
      <c r="N330" s="3">
        <v>0</v>
      </c>
      <c r="O330" s="3">
        <f>SUM(Table2[[#This Row],[Qualified Social Work Staff Hours]:[Other Social Work Staff Hours]])/Table2[[#This Row],[MDS Census]]</f>
        <v>0.17981818181818182</v>
      </c>
      <c r="P330" s="3">
        <v>0</v>
      </c>
      <c r="Q330" s="3">
        <v>9.9444444444444446</v>
      </c>
      <c r="R330" s="3">
        <f>SUM(Table2[[#This Row],[Qualified Activities Professional Hours]:[Other Activities Professional Hours]])/Table2[[#This Row],[MDS Census]]</f>
        <v>0.16272727272727272</v>
      </c>
      <c r="S330" s="3">
        <v>6.6055555555555552</v>
      </c>
      <c r="T330" s="3">
        <v>0.33333333333333331</v>
      </c>
      <c r="U330" s="3">
        <v>0</v>
      </c>
      <c r="V330" s="3">
        <f>SUM(Table2[[#This Row],[Occupational Therapist Hours]:[OT Aide Hours]])/Table2[[#This Row],[MDS Census]]</f>
        <v>0.11354545454545453</v>
      </c>
      <c r="W330" s="3">
        <v>12.372777777777785</v>
      </c>
      <c r="X330" s="3">
        <v>4.7054444444444448</v>
      </c>
      <c r="Y330" s="3">
        <v>0</v>
      </c>
      <c r="Z330" s="3">
        <f>SUM(Table2[[#This Row],[Physical Therapist (PT) Hours]:[PT Aide Hours]])/Table2[[#This Row],[MDS Census]]</f>
        <v>0.27946181818181831</v>
      </c>
      <c r="AA330" s="3">
        <v>0</v>
      </c>
      <c r="AB330" s="3">
        <v>5.3777777777777782</v>
      </c>
      <c r="AC330" s="3">
        <v>9.5194444444444439</v>
      </c>
      <c r="AD330" s="3">
        <v>0</v>
      </c>
      <c r="AE330" s="3">
        <v>0</v>
      </c>
      <c r="AF330" s="3">
        <v>0</v>
      </c>
      <c r="AG330" s="3">
        <v>0</v>
      </c>
      <c r="AH330" s="1" t="s">
        <v>328</v>
      </c>
      <c r="AI330" s="17">
        <v>5</v>
      </c>
      <c r="AJ330" s="1"/>
    </row>
    <row r="331" spans="1:36" x14ac:dyDescent="0.2">
      <c r="A331" s="1" t="s">
        <v>352</v>
      </c>
      <c r="B331" s="1" t="s">
        <v>681</v>
      </c>
      <c r="C331" s="1" t="s">
        <v>744</v>
      </c>
      <c r="D331" s="1" t="s">
        <v>975</v>
      </c>
      <c r="E331" s="3">
        <v>257.2</v>
      </c>
      <c r="F331" s="3">
        <v>10.355555555555556</v>
      </c>
      <c r="G331" s="3">
        <v>0</v>
      </c>
      <c r="H331" s="3">
        <v>1.5777777777777777</v>
      </c>
      <c r="I331" s="3">
        <v>26.719444444444445</v>
      </c>
      <c r="J331" s="3">
        <v>0</v>
      </c>
      <c r="K331" s="3">
        <v>9.0222222222222221</v>
      </c>
      <c r="L331" s="3">
        <v>9.4666666666666668</v>
      </c>
      <c r="M331" s="3">
        <v>43.491666666666667</v>
      </c>
      <c r="N331" s="3">
        <v>0</v>
      </c>
      <c r="O331" s="3">
        <f>SUM(Table2[[#This Row],[Qualified Social Work Staff Hours]:[Other Social Work Staff Hours]])/Table2[[#This Row],[MDS Census]]</f>
        <v>0.1690966822187662</v>
      </c>
      <c r="P331" s="3">
        <v>0</v>
      </c>
      <c r="Q331" s="3">
        <v>0</v>
      </c>
      <c r="R331" s="3">
        <f>SUM(Table2[[#This Row],[Qualified Activities Professional Hours]:[Other Activities Professional Hours]])/Table2[[#This Row],[MDS Census]]</f>
        <v>0</v>
      </c>
      <c r="S331" s="3">
        <v>14.122222222222222</v>
      </c>
      <c r="T331" s="3">
        <v>0</v>
      </c>
      <c r="U331" s="3">
        <v>0</v>
      </c>
      <c r="V331" s="3">
        <f>SUM(Table2[[#This Row],[Occupational Therapist Hours]:[OT Aide Hours]])/Table2[[#This Row],[MDS Census]]</f>
        <v>5.4907551408329015E-2</v>
      </c>
      <c r="W331" s="3">
        <v>9.6944444444444446</v>
      </c>
      <c r="X331" s="3">
        <v>7.5916666666666668</v>
      </c>
      <c r="Y331" s="3">
        <v>11.055555555555555</v>
      </c>
      <c r="Z331" s="3">
        <f>SUM(Table2[[#This Row],[Physical Therapist (PT) Hours]:[PT Aide Hours]])/Table2[[#This Row],[MDS Census]]</f>
        <v>0.11019310523587353</v>
      </c>
      <c r="AA331" s="3">
        <v>14.391666666666667</v>
      </c>
      <c r="AB331" s="3">
        <v>4.8361111111111112</v>
      </c>
      <c r="AC331" s="3">
        <v>0</v>
      </c>
      <c r="AD331" s="3">
        <v>0</v>
      </c>
      <c r="AE331" s="3">
        <v>0</v>
      </c>
      <c r="AF331" s="3">
        <v>0</v>
      </c>
      <c r="AG331" s="3">
        <v>6.052777777777778</v>
      </c>
      <c r="AH331" s="1" t="s">
        <v>329</v>
      </c>
      <c r="AI331" s="17">
        <v>5</v>
      </c>
      <c r="AJ331" s="1"/>
    </row>
    <row r="332" spans="1:36" x14ac:dyDescent="0.2">
      <c r="A332" s="1" t="s">
        <v>352</v>
      </c>
      <c r="B332" s="1" t="s">
        <v>682</v>
      </c>
      <c r="C332" s="1" t="s">
        <v>940</v>
      </c>
      <c r="D332" s="1" t="s">
        <v>975</v>
      </c>
      <c r="E332" s="3">
        <v>24.055555555555557</v>
      </c>
      <c r="F332" s="3">
        <v>3.6444444444444444</v>
      </c>
      <c r="G332" s="3">
        <v>0.36</v>
      </c>
      <c r="H332" s="3">
        <v>0.21133333333333346</v>
      </c>
      <c r="I332" s="3">
        <v>0.53333333333333333</v>
      </c>
      <c r="J332" s="3">
        <v>0</v>
      </c>
      <c r="K332" s="3">
        <v>0</v>
      </c>
      <c r="L332" s="3">
        <v>2.7416666666666667</v>
      </c>
      <c r="M332" s="3">
        <v>0</v>
      </c>
      <c r="N332" s="3">
        <v>0</v>
      </c>
      <c r="O332" s="3">
        <f>SUM(Table2[[#This Row],[Qualified Social Work Staff Hours]:[Other Social Work Staff Hours]])/Table2[[#This Row],[MDS Census]]</f>
        <v>0</v>
      </c>
      <c r="P332" s="3">
        <v>10.78888888888889</v>
      </c>
      <c r="Q332" s="3">
        <v>14.069444444444445</v>
      </c>
      <c r="R332" s="3">
        <f>SUM(Table2[[#This Row],[Qualified Activities Professional Hours]:[Other Activities Professional Hours]])/Table2[[#This Row],[MDS Census]]</f>
        <v>1.0333718244803696</v>
      </c>
      <c r="S332" s="3">
        <v>9.4107777777777777</v>
      </c>
      <c r="T332" s="3">
        <v>6.7000000000000004E-2</v>
      </c>
      <c r="U332" s="3">
        <v>0</v>
      </c>
      <c r="V332" s="3">
        <f>SUM(Table2[[#This Row],[Occupational Therapist Hours]:[OT Aide Hours]])/Table2[[#This Row],[MDS Census]]</f>
        <v>0.39399538106235565</v>
      </c>
      <c r="W332" s="3">
        <v>8.9314444444444447</v>
      </c>
      <c r="X332" s="3">
        <v>0.36199999999999999</v>
      </c>
      <c r="Y332" s="3">
        <v>0</v>
      </c>
      <c r="Z332" s="3">
        <f>SUM(Table2[[#This Row],[Physical Therapist (PT) Hours]:[PT Aide Hours]])/Table2[[#This Row],[MDS Census]]</f>
        <v>0.38633256351039258</v>
      </c>
      <c r="AA332" s="3">
        <v>0</v>
      </c>
      <c r="AB332" s="3">
        <v>0</v>
      </c>
      <c r="AC332" s="3">
        <v>0</v>
      </c>
      <c r="AD332" s="3">
        <v>0</v>
      </c>
      <c r="AE332" s="3">
        <v>0</v>
      </c>
      <c r="AF332" s="3">
        <v>0</v>
      </c>
      <c r="AG332" s="3">
        <v>0</v>
      </c>
      <c r="AH332" s="1" t="s">
        <v>330</v>
      </c>
      <c r="AI332" s="17">
        <v>5</v>
      </c>
      <c r="AJ332" s="1"/>
    </row>
    <row r="333" spans="1:36" x14ac:dyDescent="0.2">
      <c r="A333" s="1" t="s">
        <v>352</v>
      </c>
      <c r="B333" s="1" t="s">
        <v>683</v>
      </c>
      <c r="C333" s="1" t="s">
        <v>773</v>
      </c>
      <c r="D333" s="1" t="s">
        <v>971</v>
      </c>
      <c r="E333" s="3">
        <v>18.955555555555556</v>
      </c>
      <c r="F333" s="3">
        <v>5.3777777777777782</v>
      </c>
      <c r="G333" s="3">
        <v>0.36</v>
      </c>
      <c r="H333" s="3">
        <v>0.40277777777777779</v>
      </c>
      <c r="I333" s="3">
        <v>4.5333333333333332</v>
      </c>
      <c r="J333" s="3">
        <v>0</v>
      </c>
      <c r="K333" s="3">
        <v>0</v>
      </c>
      <c r="L333" s="3">
        <v>3.4805555555555543</v>
      </c>
      <c r="M333" s="3">
        <v>5.7777777777777777</v>
      </c>
      <c r="N333" s="3">
        <v>0</v>
      </c>
      <c r="O333" s="3">
        <f>SUM(Table2[[#This Row],[Qualified Social Work Staff Hours]:[Other Social Work Staff Hours]])/Table2[[#This Row],[MDS Census]]</f>
        <v>0.30480656506447829</v>
      </c>
      <c r="P333" s="3">
        <v>0</v>
      </c>
      <c r="Q333" s="3">
        <v>1.2833333333333334</v>
      </c>
      <c r="R333" s="3">
        <f>SUM(Table2[[#This Row],[Qualified Activities Professional Hours]:[Other Activities Professional Hours]])/Table2[[#This Row],[MDS Census]]</f>
        <v>6.7702227432590856E-2</v>
      </c>
      <c r="S333" s="3">
        <v>21.709333333333333</v>
      </c>
      <c r="T333" s="3">
        <v>3.411</v>
      </c>
      <c r="U333" s="3">
        <v>0</v>
      </c>
      <c r="V333" s="3">
        <f>SUM(Table2[[#This Row],[Occupational Therapist Hours]:[OT Aide Hours]])/Table2[[#This Row],[MDS Census]]</f>
        <v>1.3252227432590857</v>
      </c>
      <c r="W333" s="3">
        <v>19.541888888888884</v>
      </c>
      <c r="X333" s="3">
        <v>3.5056666666666665</v>
      </c>
      <c r="Y333" s="3">
        <v>0</v>
      </c>
      <c r="Z333" s="3">
        <f>SUM(Table2[[#This Row],[Physical Therapist (PT) Hours]:[PT Aide Hours]])/Table2[[#This Row],[MDS Census]]</f>
        <v>1.2158733880422037</v>
      </c>
      <c r="AA333" s="3">
        <v>0</v>
      </c>
      <c r="AB333" s="3">
        <v>0</v>
      </c>
      <c r="AC333" s="3">
        <v>0</v>
      </c>
      <c r="AD333" s="3">
        <v>0</v>
      </c>
      <c r="AE333" s="3">
        <v>0</v>
      </c>
      <c r="AF333" s="3">
        <v>0</v>
      </c>
      <c r="AG333" s="3">
        <v>0</v>
      </c>
      <c r="AH333" s="1" t="s">
        <v>331</v>
      </c>
      <c r="AI333" s="17">
        <v>5</v>
      </c>
      <c r="AJ333" s="1"/>
    </row>
    <row r="334" spans="1:36" x14ac:dyDescent="0.2">
      <c r="A334" s="1" t="s">
        <v>352</v>
      </c>
      <c r="B334" s="1" t="s">
        <v>684</v>
      </c>
      <c r="C334" s="1" t="s">
        <v>721</v>
      </c>
      <c r="D334" s="1" t="s">
        <v>975</v>
      </c>
      <c r="E334" s="3">
        <v>41.988888888888887</v>
      </c>
      <c r="F334" s="3">
        <v>5.1555555555555559</v>
      </c>
      <c r="G334" s="3">
        <v>0.36</v>
      </c>
      <c r="H334" s="3">
        <v>0.62777777777777777</v>
      </c>
      <c r="I334" s="3">
        <v>4.3555555555555552</v>
      </c>
      <c r="J334" s="3">
        <v>0</v>
      </c>
      <c r="K334" s="3">
        <v>0</v>
      </c>
      <c r="L334" s="3">
        <v>10.91677777777778</v>
      </c>
      <c r="M334" s="3">
        <v>9.7783333333333324</v>
      </c>
      <c r="N334" s="3">
        <v>5.4222222222222225</v>
      </c>
      <c r="O334" s="3">
        <f>SUM(Table2[[#This Row],[Qualified Social Work Staff Hours]:[Other Social Work Staff Hours]])/Table2[[#This Row],[MDS Census]]</f>
        <v>0.36201376025403548</v>
      </c>
      <c r="P334" s="3">
        <v>0</v>
      </c>
      <c r="Q334" s="3">
        <v>0.21388888888888888</v>
      </c>
      <c r="R334" s="3">
        <f>SUM(Table2[[#This Row],[Qualified Activities Professional Hours]:[Other Activities Professional Hours]])/Table2[[#This Row],[MDS Census]]</f>
        <v>5.0939401958189998E-3</v>
      </c>
      <c r="S334" s="3">
        <v>53.301000000000009</v>
      </c>
      <c r="T334" s="3">
        <v>28.081444444444433</v>
      </c>
      <c r="U334" s="3">
        <v>0</v>
      </c>
      <c r="V334" s="3">
        <f>SUM(Table2[[#This Row],[Occupational Therapist Hours]:[OT Aide Hours]])/Table2[[#This Row],[MDS Census]]</f>
        <v>1.9381899973537975</v>
      </c>
      <c r="W334" s="3">
        <v>53.24177777777777</v>
      </c>
      <c r="X334" s="3">
        <v>29.018222222222224</v>
      </c>
      <c r="Y334" s="3">
        <v>4.3678888888888894</v>
      </c>
      <c r="Z334" s="3">
        <f>SUM(Table2[[#This Row],[Physical Therapist (PT) Hours]:[PT Aide Hours]])/Table2[[#This Row],[MDS Census]]</f>
        <v>2.063114580576872</v>
      </c>
      <c r="AA334" s="3">
        <v>0</v>
      </c>
      <c r="AB334" s="3">
        <v>0</v>
      </c>
      <c r="AC334" s="3">
        <v>0</v>
      </c>
      <c r="AD334" s="3">
        <v>0</v>
      </c>
      <c r="AE334" s="3">
        <v>0</v>
      </c>
      <c r="AF334" s="3">
        <v>0</v>
      </c>
      <c r="AG334" s="3">
        <v>0</v>
      </c>
      <c r="AH334" s="1" t="s">
        <v>332</v>
      </c>
      <c r="AI334" s="17">
        <v>5</v>
      </c>
      <c r="AJ334" s="1"/>
    </row>
    <row r="335" spans="1:36" x14ac:dyDescent="0.2">
      <c r="A335" s="1" t="s">
        <v>352</v>
      </c>
      <c r="B335" s="1" t="s">
        <v>685</v>
      </c>
      <c r="C335" s="1" t="s">
        <v>745</v>
      </c>
      <c r="D335" s="1" t="s">
        <v>973</v>
      </c>
      <c r="E335" s="3">
        <v>58.477777777777774</v>
      </c>
      <c r="F335" s="3">
        <v>4.833333333333333</v>
      </c>
      <c r="G335" s="3">
        <v>0.13333333333333333</v>
      </c>
      <c r="H335" s="3">
        <v>0.32777777777777778</v>
      </c>
      <c r="I335" s="3">
        <v>0</v>
      </c>
      <c r="J335" s="3">
        <v>0</v>
      </c>
      <c r="K335" s="3">
        <v>0</v>
      </c>
      <c r="L335" s="3">
        <v>0.25722222222222219</v>
      </c>
      <c r="M335" s="3">
        <v>5.1164444444444435</v>
      </c>
      <c r="N335" s="3">
        <v>0</v>
      </c>
      <c r="O335" s="3">
        <f>SUM(Table2[[#This Row],[Qualified Social Work Staff Hours]:[Other Social Work Staff Hours]])/Table2[[#This Row],[MDS Census]]</f>
        <v>8.7493824814744436E-2</v>
      </c>
      <c r="P335" s="3">
        <v>5.166666666666667</v>
      </c>
      <c r="Q335" s="3">
        <v>0</v>
      </c>
      <c r="R335" s="3">
        <f>SUM(Table2[[#This Row],[Qualified Activities Professional Hours]:[Other Activities Professional Hours]])/Table2[[#This Row],[MDS Census]]</f>
        <v>8.8352650579517397E-2</v>
      </c>
      <c r="S335" s="3">
        <v>0.32733333333333331</v>
      </c>
      <c r="T335" s="3">
        <v>0.37855555555555565</v>
      </c>
      <c r="U335" s="3">
        <v>0</v>
      </c>
      <c r="V335" s="3">
        <f>SUM(Table2[[#This Row],[Occupational Therapist Hours]:[OT Aide Hours]])/Table2[[#This Row],[MDS Census]]</f>
        <v>1.2071062131863959E-2</v>
      </c>
      <c r="W335" s="3">
        <v>1.1181111111111113</v>
      </c>
      <c r="X335" s="3">
        <v>1.7006666666666661</v>
      </c>
      <c r="Y335" s="3">
        <v>0</v>
      </c>
      <c r="Z335" s="3">
        <f>SUM(Table2[[#This Row],[Physical Therapist (PT) Hours]:[PT Aide Hours]])/Table2[[#This Row],[MDS Census]]</f>
        <v>4.8202546076382281E-2</v>
      </c>
      <c r="AA335" s="3">
        <v>0</v>
      </c>
      <c r="AB335" s="3">
        <v>0</v>
      </c>
      <c r="AC335" s="3">
        <v>0</v>
      </c>
      <c r="AD335" s="3">
        <v>0</v>
      </c>
      <c r="AE335" s="3">
        <v>0</v>
      </c>
      <c r="AF335" s="3">
        <v>0</v>
      </c>
      <c r="AG335" s="3">
        <v>0</v>
      </c>
      <c r="AH335" s="1" t="s">
        <v>333</v>
      </c>
      <c r="AI335" s="17">
        <v>5</v>
      </c>
      <c r="AJ335" s="1"/>
    </row>
    <row r="336" spans="1:36" x14ac:dyDescent="0.2">
      <c r="A336" s="1" t="s">
        <v>352</v>
      </c>
      <c r="B336" s="1" t="s">
        <v>686</v>
      </c>
      <c r="C336" s="1" t="s">
        <v>738</v>
      </c>
      <c r="D336" s="1" t="s">
        <v>981</v>
      </c>
      <c r="E336" s="3">
        <v>31.9</v>
      </c>
      <c r="F336" s="3">
        <v>7.5222222222222221</v>
      </c>
      <c r="G336" s="3">
        <v>3.888888888888889E-2</v>
      </c>
      <c r="H336" s="3">
        <v>0.19477777777777774</v>
      </c>
      <c r="I336" s="3">
        <v>1.05</v>
      </c>
      <c r="J336" s="3">
        <v>0</v>
      </c>
      <c r="K336" s="3">
        <v>0</v>
      </c>
      <c r="L336" s="3">
        <v>0</v>
      </c>
      <c r="M336" s="3">
        <v>5.2638888888888893</v>
      </c>
      <c r="N336" s="3">
        <v>0</v>
      </c>
      <c r="O336" s="3">
        <f>SUM(Table2[[#This Row],[Qualified Social Work Staff Hours]:[Other Social Work Staff Hours]])/Table2[[#This Row],[MDS Census]]</f>
        <v>0.16501219087425986</v>
      </c>
      <c r="P336" s="3">
        <v>5.6</v>
      </c>
      <c r="Q336" s="3">
        <v>3.7761111111111112</v>
      </c>
      <c r="R336" s="3">
        <f>SUM(Table2[[#This Row],[Qualified Activities Professional Hours]:[Other Activities Professional Hours]])/Table2[[#This Row],[MDS Census]]</f>
        <v>0.29392197840473705</v>
      </c>
      <c r="S336" s="3">
        <v>3.6333333333333333</v>
      </c>
      <c r="T336" s="3">
        <v>6.5750000000000002</v>
      </c>
      <c r="U336" s="3">
        <v>0</v>
      </c>
      <c r="V336" s="3">
        <f>SUM(Table2[[#This Row],[Occupational Therapist Hours]:[OT Aide Hours]])/Table2[[#This Row],[MDS Census]]</f>
        <v>0.3200104493207942</v>
      </c>
      <c r="W336" s="3">
        <v>7.0190000000000001</v>
      </c>
      <c r="X336" s="3">
        <v>5.7444444444444445</v>
      </c>
      <c r="Y336" s="3">
        <v>0</v>
      </c>
      <c r="Z336" s="3">
        <f>SUM(Table2[[#This Row],[Physical Therapist (PT) Hours]:[PT Aide Hours]])/Table2[[#This Row],[MDS Census]]</f>
        <v>0.40010797631487294</v>
      </c>
      <c r="AA336" s="3">
        <v>0</v>
      </c>
      <c r="AB336" s="3">
        <v>0</v>
      </c>
      <c r="AC336" s="3">
        <v>0</v>
      </c>
      <c r="AD336" s="3">
        <v>0</v>
      </c>
      <c r="AE336" s="3">
        <v>0</v>
      </c>
      <c r="AF336" s="3">
        <v>0</v>
      </c>
      <c r="AG336" s="3">
        <v>0</v>
      </c>
      <c r="AH336" s="1" t="s">
        <v>334</v>
      </c>
      <c r="AI336" s="17">
        <v>5</v>
      </c>
      <c r="AJ336" s="1"/>
    </row>
    <row r="337" spans="1:36" x14ac:dyDescent="0.2">
      <c r="A337" s="1" t="s">
        <v>352</v>
      </c>
      <c r="B337" s="1" t="s">
        <v>687</v>
      </c>
      <c r="C337" s="1" t="s">
        <v>721</v>
      </c>
      <c r="D337" s="1" t="s">
        <v>975</v>
      </c>
      <c r="E337" s="3">
        <v>35.788888888888891</v>
      </c>
      <c r="F337" s="3">
        <v>5.6</v>
      </c>
      <c r="G337" s="3">
        <v>0</v>
      </c>
      <c r="H337" s="3">
        <v>0.23599999999999999</v>
      </c>
      <c r="I337" s="3">
        <v>5.4222222222222225</v>
      </c>
      <c r="J337" s="3">
        <v>0</v>
      </c>
      <c r="K337" s="3">
        <v>0</v>
      </c>
      <c r="L337" s="3">
        <v>1.5000000000000001E-2</v>
      </c>
      <c r="M337" s="3">
        <v>0</v>
      </c>
      <c r="N337" s="3">
        <v>11.92577777777778</v>
      </c>
      <c r="O337" s="3">
        <f>SUM(Table2[[#This Row],[Qualified Social Work Staff Hours]:[Other Social Work Staff Hours]])/Table2[[#This Row],[MDS Census]]</f>
        <v>0.33322570630239062</v>
      </c>
      <c r="P337" s="3">
        <v>0</v>
      </c>
      <c r="Q337" s="3">
        <v>15.823444444444441</v>
      </c>
      <c r="R337" s="3">
        <f>SUM(Table2[[#This Row],[Qualified Activities Professional Hours]:[Other Activities Professional Hours]])/Table2[[#This Row],[MDS Census]]</f>
        <v>0.44213287798820228</v>
      </c>
      <c r="S337" s="3">
        <v>4.2416666666666663</v>
      </c>
      <c r="T337" s="3">
        <v>4.7562222222222221</v>
      </c>
      <c r="U337" s="3">
        <v>0</v>
      </c>
      <c r="V337" s="3">
        <f>SUM(Table2[[#This Row],[Occupational Therapist Hours]:[OT Aide Hours]])/Table2[[#This Row],[MDS Census]]</f>
        <v>0.25141570940701641</v>
      </c>
      <c r="W337" s="3">
        <v>7.7834444444444442</v>
      </c>
      <c r="X337" s="3">
        <v>6.4988888888888896</v>
      </c>
      <c r="Y337" s="3">
        <v>3.816666666666666</v>
      </c>
      <c r="Z337" s="3">
        <f>SUM(Table2[[#This Row],[Physical Therapist (PT) Hours]:[PT Aide Hours]])/Table2[[#This Row],[MDS Census]]</f>
        <v>0.50571561626823969</v>
      </c>
      <c r="AA337" s="3">
        <v>0</v>
      </c>
      <c r="AB337" s="3">
        <v>0</v>
      </c>
      <c r="AC337" s="3">
        <v>0</v>
      </c>
      <c r="AD337" s="3">
        <v>0</v>
      </c>
      <c r="AE337" s="3">
        <v>0</v>
      </c>
      <c r="AF337" s="3">
        <v>0</v>
      </c>
      <c r="AG337" s="3">
        <v>0</v>
      </c>
      <c r="AH337" s="1" t="s">
        <v>335</v>
      </c>
      <c r="AI337" s="17">
        <v>5</v>
      </c>
      <c r="AJ337" s="1"/>
    </row>
    <row r="338" spans="1:36" x14ac:dyDescent="0.2">
      <c r="A338" s="1" t="s">
        <v>352</v>
      </c>
      <c r="B338" s="1" t="s">
        <v>688</v>
      </c>
      <c r="C338" s="1" t="s">
        <v>941</v>
      </c>
      <c r="D338" s="1" t="s">
        <v>955</v>
      </c>
      <c r="E338" s="3">
        <v>58.255555555555553</v>
      </c>
      <c r="F338" s="3">
        <v>0</v>
      </c>
      <c r="G338" s="3">
        <v>0</v>
      </c>
      <c r="H338" s="3">
        <v>0.42222222222222222</v>
      </c>
      <c r="I338" s="3">
        <v>0</v>
      </c>
      <c r="J338" s="3">
        <v>0</v>
      </c>
      <c r="K338" s="3">
        <v>0</v>
      </c>
      <c r="L338" s="3">
        <v>0</v>
      </c>
      <c r="M338" s="3">
        <v>5.3916666666666666</v>
      </c>
      <c r="N338" s="3">
        <v>0</v>
      </c>
      <c r="O338" s="3">
        <f>SUM(Table2[[#This Row],[Qualified Social Work Staff Hours]:[Other Social Work Staff Hours]])/Table2[[#This Row],[MDS Census]]</f>
        <v>9.2551974060652298E-2</v>
      </c>
      <c r="P338" s="3">
        <v>23.272222222222222</v>
      </c>
      <c r="Q338" s="3">
        <v>0</v>
      </c>
      <c r="R338" s="3">
        <f>SUM(Table2[[#This Row],[Qualified Activities Professional Hours]:[Other Activities Professional Hours]])/Table2[[#This Row],[MDS Census]]</f>
        <v>0.3994850276559222</v>
      </c>
      <c r="S338" s="3">
        <v>4.802777777777778</v>
      </c>
      <c r="T338" s="3">
        <v>0</v>
      </c>
      <c r="U338" s="3">
        <v>0</v>
      </c>
      <c r="V338" s="3">
        <f>SUM(Table2[[#This Row],[Occupational Therapist Hours]:[OT Aide Hours]])/Table2[[#This Row],[MDS Census]]</f>
        <v>8.244325767690254E-2</v>
      </c>
      <c r="W338" s="3">
        <v>5.333333333333333</v>
      </c>
      <c r="X338" s="3">
        <v>6.8138888888888891</v>
      </c>
      <c r="Y338" s="3">
        <v>0</v>
      </c>
      <c r="Z338" s="3">
        <f>SUM(Table2[[#This Row],[Physical Therapist (PT) Hours]:[PT Aide Hours]])/Table2[[#This Row],[MDS Census]]</f>
        <v>0.20851611672706466</v>
      </c>
      <c r="AA338" s="3">
        <v>42.036111111111111</v>
      </c>
      <c r="AB338" s="3">
        <v>4.7111111111111112</v>
      </c>
      <c r="AC338" s="3">
        <v>0</v>
      </c>
      <c r="AD338" s="3">
        <v>32.73833333333333</v>
      </c>
      <c r="AE338" s="3">
        <v>0</v>
      </c>
      <c r="AF338" s="3">
        <v>0</v>
      </c>
      <c r="AG338" s="3">
        <v>0</v>
      </c>
      <c r="AH338" s="1" t="s">
        <v>336</v>
      </c>
      <c r="AI338" s="17">
        <v>5</v>
      </c>
      <c r="AJ338" s="1"/>
    </row>
    <row r="339" spans="1:36" x14ac:dyDescent="0.2">
      <c r="A339" s="1" t="s">
        <v>352</v>
      </c>
      <c r="B339" s="1" t="s">
        <v>689</v>
      </c>
      <c r="C339" s="1" t="s">
        <v>942</v>
      </c>
      <c r="D339" s="1" t="s">
        <v>975</v>
      </c>
      <c r="E339" s="3">
        <v>85.766666666666666</v>
      </c>
      <c r="F339" s="3">
        <v>10.666666666666666</v>
      </c>
      <c r="G339" s="3">
        <v>0</v>
      </c>
      <c r="H339" s="3">
        <v>0</v>
      </c>
      <c r="I339" s="3">
        <v>10.4</v>
      </c>
      <c r="J339" s="3">
        <v>0</v>
      </c>
      <c r="K339" s="3">
        <v>0</v>
      </c>
      <c r="L339" s="3">
        <v>0</v>
      </c>
      <c r="M339" s="3">
        <v>11.2</v>
      </c>
      <c r="N339" s="3">
        <v>2.8344444444444443</v>
      </c>
      <c r="O339" s="3">
        <f>SUM(Table2[[#This Row],[Qualified Social Work Staff Hours]:[Other Social Work Staff Hours]])/Table2[[#This Row],[MDS Census]]</f>
        <v>0.16363518590490994</v>
      </c>
      <c r="P339" s="3">
        <v>5.6</v>
      </c>
      <c r="Q339" s="3">
        <v>5.3803333333333345</v>
      </c>
      <c r="R339" s="3">
        <f>SUM(Table2[[#This Row],[Qualified Activities Professional Hours]:[Other Activities Professional Hours]])/Table2[[#This Row],[MDS Census]]</f>
        <v>0.12802565099106103</v>
      </c>
      <c r="S339" s="3">
        <v>0</v>
      </c>
      <c r="T339" s="3">
        <v>0</v>
      </c>
      <c r="U339" s="3">
        <v>0</v>
      </c>
      <c r="V339" s="3">
        <f>SUM(Table2[[#This Row],[Occupational Therapist Hours]:[OT Aide Hours]])/Table2[[#This Row],[MDS Census]]</f>
        <v>0</v>
      </c>
      <c r="W339" s="3">
        <v>0</v>
      </c>
      <c r="X339" s="3">
        <v>0</v>
      </c>
      <c r="Y339" s="3">
        <v>0</v>
      </c>
      <c r="Z339" s="3">
        <f>SUM(Table2[[#This Row],[Physical Therapist (PT) Hours]:[PT Aide Hours]])/Table2[[#This Row],[MDS Census]]</f>
        <v>0</v>
      </c>
      <c r="AA339" s="3">
        <v>0</v>
      </c>
      <c r="AB339" s="3">
        <v>0</v>
      </c>
      <c r="AC339" s="3">
        <v>0</v>
      </c>
      <c r="AD339" s="3">
        <v>0</v>
      </c>
      <c r="AE339" s="3">
        <v>0</v>
      </c>
      <c r="AF339" s="3">
        <v>0</v>
      </c>
      <c r="AG339" s="3">
        <v>0</v>
      </c>
      <c r="AH339" s="1" t="s">
        <v>337</v>
      </c>
      <c r="AI339" s="17">
        <v>5</v>
      </c>
      <c r="AJ339" s="1"/>
    </row>
    <row r="340" spans="1:36" x14ac:dyDescent="0.2">
      <c r="A340" s="1" t="s">
        <v>352</v>
      </c>
      <c r="B340" s="1" t="s">
        <v>690</v>
      </c>
      <c r="C340" s="1" t="s">
        <v>804</v>
      </c>
      <c r="D340" s="1" t="s">
        <v>975</v>
      </c>
      <c r="E340" s="3">
        <v>18.233333333333334</v>
      </c>
      <c r="F340" s="3">
        <v>4.9944444444444445</v>
      </c>
      <c r="G340" s="3">
        <v>0</v>
      </c>
      <c r="H340" s="3">
        <v>0.26111111111111113</v>
      </c>
      <c r="I340" s="3">
        <v>2.4611111111111112</v>
      </c>
      <c r="J340" s="3">
        <v>0</v>
      </c>
      <c r="K340" s="3">
        <v>0</v>
      </c>
      <c r="L340" s="3">
        <v>3.1861111111111109</v>
      </c>
      <c r="M340" s="3">
        <v>5.0783333333333331</v>
      </c>
      <c r="N340" s="3">
        <v>0</v>
      </c>
      <c r="O340" s="3">
        <f>SUM(Table2[[#This Row],[Qualified Social Work Staff Hours]:[Other Social Work Staff Hours]])/Table2[[#This Row],[MDS Census]]</f>
        <v>0.27851919561243144</v>
      </c>
      <c r="P340" s="3">
        <v>0</v>
      </c>
      <c r="Q340" s="3">
        <v>0</v>
      </c>
      <c r="R340" s="3">
        <f>SUM(Table2[[#This Row],[Qualified Activities Professional Hours]:[Other Activities Professional Hours]])/Table2[[#This Row],[MDS Census]]</f>
        <v>0</v>
      </c>
      <c r="S340" s="3">
        <v>4.5583333333333336</v>
      </c>
      <c r="T340" s="3">
        <v>6.3805555555555555</v>
      </c>
      <c r="U340" s="3">
        <v>0</v>
      </c>
      <c r="V340" s="3">
        <f>SUM(Table2[[#This Row],[Occupational Therapist Hours]:[OT Aide Hours]])/Table2[[#This Row],[MDS Census]]</f>
        <v>0.59993906154783672</v>
      </c>
      <c r="W340" s="3">
        <v>12.016666666666667</v>
      </c>
      <c r="X340" s="3">
        <v>6.0333333333333332</v>
      </c>
      <c r="Y340" s="3">
        <v>0</v>
      </c>
      <c r="Z340" s="3">
        <f>SUM(Table2[[#This Row],[Physical Therapist (PT) Hours]:[PT Aide Hours]])/Table2[[#This Row],[MDS Census]]</f>
        <v>0.98994515539305306</v>
      </c>
      <c r="AA340" s="3">
        <v>0</v>
      </c>
      <c r="AB340" s="3">
        <v>0</v>
      </c>
      <c r="AC340" s="3">
        <v>0</v>
      </c>
      <c r="AD340" s="3">
        <v>0</v>
      </c>
      <c r="AE340" s="3">
        <v>0</v>
      </c>
      <c r="AF340" s="3">
        <v>0</v>
      </c>
      <c r="AG340" s="3">
        <v>0</v>
      </c>
      <c r="AH340" s="1" t="s">
        <v>338</v>
      </c>
      <c r="AI340" s="17">
        <v>5</v>
      </c>
      <c r="AJ340" s="1"/>
    </row>
    <row r="341" spans="1:36" x14ac:dyDescent="0.2">
      <c r="A341" s="1" t="s">
        <v>352</v>
      </c>
      <c r="B341" s="1" t="s">
        <v>691</v>
      </c>
      <c r="C341" s="1" t="s">
        <v>707</v>
      </c>
      <c r="D341" s="1" t="s">
        <v>1025</v>
      </c>
      <c r="E341" s="3">
        <v>70.811111111111117</v>
      </c>
      <c r="F341" s="3">
        <v>0</v>
      </c>
      <c r="G341" s="3">
        <v>0.2</v>
      </c>
      <c r="H341" s="3">
        <v>0.43333333333333335</v>
      </c>
      <c r="I341" s="3">
        <v>5.2833333333333332</v>
      </c>
      <c r="J341" s="3">
        <v>0</v>
      </c>
      <c r="K341" s="3">
        <v>0</v>
      </c>
      <c r="L341" s="3">
        <v>0.41111111111111109</v>
      </c>
      <c r="M341" s="3">
        <v>7.95</v>
      </c>
      <c r="N341" s="3">
        <v>0</v>
      </c>
      <c r="O341" s="3">
        <f>SUM(Table2[[#This Row],[Qualified Social Work Staff Hours]:[Other Social Work Staff Hours]])/Table2[[#This Row],[MDS Census]]</f>
        <v>0.11227051624038914</v>
      </c>
      <c r="P341" s="3">
        <v>0</v>
      </c>
      <c r="Q341" s="3">
        <v>47.594444444444441</v>
      </c>
      <c r="R341" s="3">
        <f>SUM(Table2[[#This Row],[Qualified Activities Professional Hours]:[Other Activities Professional Hours]])/Table2[[#This Row],[MDS Census]]</f>
        <v>0.67213243370469156</v>
      </c>
      <c r="S341" s="3">
        <v>0.64444444444444449</v>
      </c>
      <c r="T341" s="3">
        <v>0</v>
      </c>
      <c r="U341" s="3">
        <v>0</v>
      </c>
      <c r="V341" s="3">
        <f>SUM(Table2[[#This Row],[Occupational Therapist Hours]:[OT Aide Hours]])/Table2[[#This Row],[MDS Census]]</f>
        <v>9.1008943982425865E-3</v>
      </c>
      <c r="W341" s="3">
        <v>5.2583333333333337</v>
      </c>
      <c r="X341" s="3">
        <v>0</v>
      </c>
      <c r="Y341" s="3">
        <v>10.875</v>
      </c>
      <c r="Z341" s="3">
        <f>SUM(Table2[[#This Row],[Physical Therapist (PT) Hours]:[PT Aide Hours]])/Table2[[#This Row],[MDS Census]]</f>
        <v>0.2278361839008316</v>
      </c>
      <c r="AA341" s="3">
        <v>0</v>
      </c>
      <c r="AB341" s="3">
        <v>4.8444444444444441</v>
      </c>
      <c r="AC341" s="3">
        <v>0</v>
      </c>
      <c r="AD341" s="3">
        <v>0</v>
      </c>
      <c r="AE341" s="3">
        <v>0</v>
      </c>
      <c r="AF341" s="3">
        <v>0</v>
      </c>
      <c r="AG341" s="3">
        <v>0</v>
      </c>
      <c r="AH341" s="1" t="s">
        <v>339</v>
      </c>
      <c r="AI341" s="17">
        <v>5</v>
      </c>
      <c r="AJ341" s="1"/>
    </row>
    <row r="342" spans="1:36" x14ac:dyDescent="0.2">
      <c r="A342" s="1" t="s">
        <v>352</v>
      </c>
      <c r="B342" s="1" t="s">
        <v>692</v>
      </c>
      <c r="C342" s="1" t="s">
        <v>784</v>
      </c>
      <c r="D342" s="1" t="s">
        <v>947</v>
      </c>
      <c r="E342" s="3">
        <v>48.944444444444443</v>
      </c>
      <c r="F342" s="3">
        <v>5.5111111111111111</v>
      </c>
      <c r="G342" s="3">
        <v>0.45</v>
      </c>
      <c r="H342" s="3">
        <v>0.55555555555555558</v>
      </c>
      <c r="I342" s="3">
        <v>3.2611111111111111</v>
      </c>
      <c r="J342" s="3">
        <v>0</v>
      </c>
      <c r="K342" s="3">
        <v>0</v>
      </c>
      <c r="L342" s="3">
        <v>8.0555555555555561E-2</v>
      </c>
      <c r="M342" s="3">
        <v>10.311111111111112</v>
      </c>
      <c r="N342" s="3">
        <v>0</v>
      </c>
      <c r="O342" s="3">
        <f>SUM(Table2[[#This Row],[Qualified Social Work Staff Hours]:[Other Social Work Staff Hours]])/Table2[[#This Row],[MDS Census]]</f>
        <v>0.21066969353007947</v>
      </c>
      <c r="P342" s="3">
        <v>0</v>
      </c>
      <c r="Q342" s="3">
        <v>21.291111111111125</v>
      </c>
      <c r="R342" s="3">
        <f>SUM(Table2[[#This Row],[Qualified Activities Professional Hours]:[Other Activities Professional Hours]])/Table2[[#This Row],[MDS Census]]</f>
        <v>0.43500567536889928</v>
      </c>
      <c r="S342" s="3">
        <v>10.328000000000001</v>
      </c>
      <c r="T342" s="3">
        <v>10.459666666666667</v>
      </c>
      <c r="U342" s="3">
        <v>0</v>
      </c>
      <c r="V342" s="3">
        <f>SUM(Table2[[#This Row],[Occupational Therapist Hours]:[OT Aide Hours]])/Table2[[#This Row],[MDS Census]]</f>
        <v>0.42471963677639046</v>
      </c>
      <c r="W342" s="3">
        <v>24.454888888888888</v>
      </c>
      <c r="X342" s="3">
        <v>9.381333333333334</v>
      </c>
      <c r="Y342" s="3">
        <v>0</v>
      </c>
      <c r="Z342" s="3">
        <f>SUM(Table2[[#This Row],[Physical Therapist (PT) Hours]:[PT Aide Hours]])/Table2[[#This Row],[MDS Census]]</f>
        <v>0.69131895573212254</v>
      </c>
      <c r="AA342" s="3">
        <v>0</v>
      </c>
      <c r="AB342" s="3">
        <v>0</v>
      </c>
      <c r="AC342" s="3">
        <v>0</v>
      </c>
      <c r="AD342" s="3">
        <v>0</v>
      </c>
      <c r="AE342" s="3">
        <v>0</v>
      </c>
      <c r="AF342" s="3">
        <v>0</v>
      </c>
      <c r="AG342" s="3">
        <v>0</v>
      </c>
      <c r="AH342" s="1" t="s">
        <v>340</v>
      </c>
      <c r="AI342" s="17">
        <v>5</v>
      </c>
      <c r="AJ342" s="1"/>
    </row>
    <row r="343" spans="1:36" x14ac:dyDescent="0.2">
      <c r="A343" s="1" t="s">
        <v>352</v>
      </c>
      <c r="B343" s="1" t="s">
        <v>492</v>
      </c>
      <c r="C343" s="1" t="s">
        <v>824</v>
      </c>
      <c r="D343" s="1" t="s">
        <v>993</v>
      </c>
      <c r="E343" s="3">
        <v>16.399999999999999</v>
      </c>
      <c r="F343" s="3">
        <v>5.6</v>
      </c>
      <c r="G343" s="3">
        <v>0.18055555555555555</v>
      </c>
      <c r="H343" s="3">
        <v>0.26111111111111113</v>
      </c>
      <c r="I343" s="3">
        <v>5.333333333333333</v>
      </c>
      <c r="J343" s="3">
        <v>0</v>
      </c>
      <c r="K343" s="3">
        <v>0</v>
      </c>
      <c r="L343" s="3">
        <v>0.99066666666666681</v>
      </c>
      <c r="M343" s="3">
        <v>3.2888888888888888</v>
      </c>
      <c r="N343" s="3">
        <v>0</v>
      </c>
      <c r="O343" s="3">
        <f>SUM(Table2[[#This Row],[Qualified Social Work Staff Hours]:[Other Social Work Staff Hours]])/Table2[[#This Row],[MDS Census]]</f>
        <v>0.20054200542005421</v>
      </c>
      <c r="P343" s="3">
        <v>0</v>
      </c>
      <c r="Q343" s="3">
        <v>7.0488888888888974</v>
      </c>
      <c r="R343" s="3">
        <f>SUM(Table2[[#This Row],[Qualified Activities Professional Hours]:[Other Activities Professional Hours]])/Table2[[#This Row],[MDS Census]]</f>
        <v>0.4298102981029816</v>
      </c>
      <c r="S343" s="3">
        <v>5.8306666666666667</v>
      </c>
      <c r="T343" s="3">
        <v>6.9396666666666684</v>
      </c>
      <c r="U343" s="3">
        <v>0</v>
      </c>
      <c r="V343" s="3">
        <f>SUM(Table2[[#This Row],[Occupational Therapist Hours]:[OT Aide Hours]])/Table2[[#This Row],[MDS Census]]</f>
        <v>0.77867886178861812</v>
      </c>
      <c r="W343" s="3">
        <v>2.5385555555555546</v>
      </c>
      <c r="X343" s="3">
        <v>8.1022222222222258</v>
      </c>
      <c r="Y343" s="3">
        <v>0</v>
      </c>
      <c r="Z343" s="3">
        <f>SUM(Table2[[#This Row],[Physical Therapist (PT) Hours]:[PT Aide Hours]])/Table2[[#This Row],[MDS Census]]</f>
        <v>0.64882791327913303</v>
      </c>
      <c r="AA343" s="3">
        <v>0</v>
      </c>
      <c r="AB343" s="3">
        <v>0</v>
      </c>
      <c r="AC343" s="3">
        <v>0</v>
      </c>
      <c r="AD343" s="3">
        <v>0</v>
      </c>
      <c r="AE343" s="3">
        <v>0</v>
      </c>
      <c r="AF343" s="3">
        <v>0</v>
      </c>
      <c r="AG343" s="3">
        <v>0</v>
      </c>
      <c r="AH343" s="1" t="s">
        <v>341</v>
      </c>
      <c r="AI343" s="17">
        <v>5</v>
      </c>
      <c r="AJ343" s="1"/>
    </row>
    <row r="344" spans="1:36" x14ac:dyDescent="0.2">
      <c r="A344" s="1" t="s">
        <v>352</v>
      </c>
      <c r="B344" s="1" t="s">
        <v>693</v>
      </c>
      <c r="C344" s="1" t="s">
        <v>943</v>
      </c>
      <c r="D344" s="1" t="s">
        <v>975</v>
      </c>
      <c r="E344" s="3">
        <v>60.344444444444441</v>
      </c>
      <c r="F344" s="3">
        <v>5.2444444444444445</v>
      </c>
      <c r="G344" s="3">
        <v>0.31111111111111112</v>
      </c>
      <c r="H344" s="3">
        <v>0.4</v>
      </c>
      <c r="I344" s="3">
        <v>5.7</v>
      </c>
      <c r="J344" s="3">
        <v>0</v>
      </c>
      <c r="K344" s="3">
        <v>0</v>
      </c>
      <c r="L344" s="3">
        <v>5.7611111111111111</v>
      </c>
      <c r="M344" s="3">
        <v>15.824999999999999</v>
      </c>
      <c r="N344" s="3">
        <v>8.4888888888888889</v>
      </c>
      <c r="O344" s="3">
        <f>SUM(Table2[[#This Row],[Qualified Social Work Staff Hours]:[Other Social Work Staff Hours]])/Table2[[#This Row],[MDS Census]]</f>
        <v>0.40291843122813481</v>
      </c>
      <c r="P344" s="3">
        <v>4.7328888888888878</v>
      </c>
      <c r="Q344" s="3">
        <v>0</v>
      </c>
      <c r="R344" s="3">
        <f>SUM(Table2[[#This Row],[Qualified Activities Professional Hours]:[Other Activities Professional Hours]])/Table2[[#This Row],[MDS Census]]</f>
        <v>7.8431228134781789E-2</v>
      </c>
      <c r="S344" s="3">
        <v>16.527777777777779</v>
      </c>
      <c r="T344" s="3">
        <v>12.105555555555556</v>
      </c>
      <c r="U344" s="3">
        <v>0</v>
      </c>
      <c r="V344" s="3">
        <f>SUM(Table2[[#This Row],[Occupational Therapist Hours]:[OT Aide Hours]])/Table2[[#This Row],[MDS Census]]</f>
        <v>0.47449825078254465</v>
      </c>
      <c r="W344" s="3">
        <v>18.444444444444443</v>
      </c>
      <c r="X344" s="3">
        <v>15.775</v>
      </c>
      <c r="Y344" s="3">
        <v>0</v>
      </c>
      <c r="Z344" s="3">
        <f>SUM(Table2[[#This Row],[Physical Therapist (PT) Hours]:[PT Aide Hours]])/Table2[[#This Row],[MDS Census]]</f>
        <v>0.56706867980114162</v>
      </c>
      <c r="AA344" s="3">
        <v>0</v>
      </c>
      <c r="AB344" s="3">
        <v>3.1285555555555544</v>
      </c>
      <c r="AC344" s="3">
        <v>0</v>
      </c>
      <c r="AD344" s="3">
        <v>0</v>
      </c>
      <c r="AE344" s="3">
        <v>0</v>
      </c>
      <c r="AF344" s="3">
        <v>0</v>
      </c>
      <c r="AG344" s="3">
        <v>0</v>
      </c>
      <c r="AH344" s="1" t="s">
        <v>342</v>
      </c>
      <c r="AI344" s="17">
        <v>5</v>
      </c>
      <c r="AJ344" s="1"/>
    </row>
    <row r="345" spans="1:36" x14ac:dyDescent="0.2">
      <c r="A345" s="1" t="s">
        <v>352</v>
      </c>
      <c r="B345" s="1" t="s">
        <v>694</v>
      </c>
      <c r="C345" s="1" t="s">
        <v>827</v>
      </c>
      <c r="D345" s="1" t="s">
        <v>1005</v>
      </c>
      <c r="E345" s="3">
        <v>62.411111111111111</v>
      </c>
      <c r="F345" s="3">
        <v>5.0444444444444443</v>
      </c>
      <c r="G345" s="3">
        <v>0</v>
      </c>
      <c r="H345" s="3">
        <v>0.97222222222222221</v>
      </c>
      <c r="I345" s="3">
        <v>0.71111111111111114</v>
      </c>
      <c r="J345" s="3">
        <v>0</v>
      </c>
      <c r="K345" s="3">
        <v>0</v>
      </c>
      <c r="L345" s="3">
        <v>1.3872222222222221</v>
      </c>
      <c r="M345" s="3">
        <v>8.9511111111111088</v>
      </c>
      <c r="N345" s="3">
        <v>0</v>
      </c>
      <c r="O345" s="3">
        <f>SUM(Table2[[#This Row],[Qualified Social Work Staff Hours]:[Other Social Work Staff Hours]])/Table2[[#This Row],[MDS Census]]</f>
        <v>0.14342175538543703</v>
      </c>
      <c r="P345" s="3">
        <v>0</v>
      </c>
      <c r="Q345" s="3">
        <v>18.63666666666666</v>
      </c>
      <c r="R345" s="3">
        <f>SUM(Table2[[#This Row],[Qualified Activities Professional Hours]:[Other Activities Professional Hours]])/Table2[[#This Row],[MDS Census]]</f>
        <v>0.29861135837635738</v>
      </c>
      <c r="S345" s="3">
        <v>3.5082222222222228</v>
      </c>
      <c r="T345" s="3">
        <v>5.4126666666666674</v>
      </c>
      <c r="U345" s="3">
        <v>0</v>
      </c>
      <c r="V345" s="3">
        <f>SUM(Table2[[#This Row],[Occupational Therapist Hours]:[OT Aide Hours]])/Table2[[#This Row],[MDS Census]]</f>
        <v>0.14293751112693609</v>
      </c>
      <c r="W345" s="3">
        <v>4.3202222222222222</v>
      </c>
      <c r="X345" s="3">
        <v>7.2731111111111124</v>
      </c>
      <c r="Y345" s="3">
        <v>1.9385555555555556</v>
      </c>
      <c r="Z345" s="3">
        <f>SUM(Table2[[#This Row],[Physical Therapist (PT) Hours]:[PT Aide Hours]])/Table2[[#This Row],[MDS Census]]</f>
        <v>0.21681858643403953</v>
      </c>
      <c r="AA345" s="3">
        <v>0</v>
      </c>
      <c r="AB345" s="3">
        <v>0</v>
      </c>
      <c r="AC345" s="3">
        <v>0</v>
      </c>
      <c r="AD345" s="3">
        <v>0</v>
      </c>
      <c r="AE345" s="3">
        <v>0</v>
      </c>
      <c r="AF345" s="3">
        <v>0</v>
      </c>
      <c r="AG345" s="3">
        <v>0</v>
      </c>
      <c r="AH345" s="1" t="s">
        <v>343</v>
      </c>
      <c r="AI345" s="17">
        <v>5</v>
      </c>
      <c r="AJ345" s="1"/>
    </row>
    <row r="346" spans="1:36" x14ac:dyDescent="0.2">
      <c r="A346" s="1" t="s">
        <v>352</v>
      </c>
      <c r="B346" s="1" t="s">
        <v>695</v>
      </c>
      <c r="C346" s="1" t="s">
        <v>876</v>
      </c>
      <c r="D346" s="1" t="s">
        <v>1012</v>
      </c>
      <c r="E346" s="3">
        <v>85.044444444444451</v>
      </c>
      <c r="F346" s="3">
        <v>4.9777777777777779</v>
      </c>
      <c r="G346" s="3">
        <v>0</v>
      </c>
      <c r="H346" s="3">
        <v>0</v>
      </c>
      <c r="I346" s="3">
        <v>0</v>
      </c>
      <c r="J346" s="3">
        <v>0</v>
      </c>
      <c r="K346" s="3">
        <v>0</v>
      </c>
      <c r="L346" s="3">
        <v>0</v>
      </c>
      <c r="M346" s="3">
        <v>10.241666666666667</v>
      </c>
      <c r="N346" s="3">
        <v>0</v>
      </c>
      <c r="O346" s="3">
        <f>SUM(Table2[[#This Row],[Qualified Social Work Staff Hours]:[Other Social Work Staff Hours]])/Table2[[#This Row],[MDS Census]]</f>
        <v>0.1204272275934152</v>
      </c>
      <c r="P346" s="3">
        <v>0</v>
      </c>
      <c r="Q346" s="3">
        <v>10.411111111111111</v>
      </c>
      <c r="R346" s="3">
        <f>SUM(Table2[[#This Row],[Qualified Activities Professional Hours]:[Other Activities Professional Hours]])/Table2[[#This Row],[MDS Census]]</f>
        <v>0.12241964985628428</v>
      </c>
      <c r="S346" s="3">
        <v>0</v>
      </c>
      <c r="T346" s="3">
        <v>0</v>
      </c>
      <c r="U346" s="3">
        <v>0</v>
      </c>
      <c r="V346" s="3">
        <f>SUM(Table2[[#This Row],[Occupational Therapist Hours]:[OT Aide Hours]])/Table2[[#This Row],[MDS Census]]</f>
        <v>0</v>
      </c>
      <c r="W346" s="3">
        <v>4.2166666666666668</v>
      </c>
      <c r="X346" s="3">
        <v>0</v>
      </c>
      <c r="Y346" s="3">
        <v>0</v>
      </c>
      <c r="Z346" s="3">
        <f>SUM(Table2[[#This Row],[Physical Therapist (PT) Hours]:[PT Aide Hours]])/Table2[[#This Row],[MDS Census]]</f>
        <v>4.9581917951397957E-2</v>
      </c>
      <c r="AA346" s="3">
        <v>0</v>
      </c>
      <c r="AB346" s="3">
        <v>0</v>
      </c>
      <c r="AC346" s="3">
        <v>0</v>
      </c>
      <c r="AD346" s="3">
        <v>0</v>
      </c>
      <c r="AE346" s="3">
        <v>0</v>
      </c>
      <c r="AF346" s="3">
        <v>0</v>
      </c>
      <c r="AG346" s="3">
        <v>0</v>
      </c>
      <c r="AH346" s="1" t="s">
        <v>344</v>
      </c>
      <c r="AI346" s="17">
        <v>5</v>
      </c>
      <c r="AJ346" s="1"/>
    </row>
    <row r="347" spans="1:36" x14ac:dyDescent="0.2">
      <c r="A347" s="1" t="s">
        <v>352</v>
      </c>
      <c r="B347" s="1" t="s">
        <v>696</v>
      </c>
      <c r="C347" s="1" t="s">
        <v>944</v>
      </c>
      <c r="D347" s="1" t="s">
        <v>947</v>
      </c>
      <c r="E347" s="3">
        <v>46.644444444444446</v>
      </c>
      <c r="F347" s="3">
        <v>5.0444444444444443</v>
      </c>
      <c r="G347" s="3">
        <v>0.36</v>
      </c>
      <c r="H347" s="3">
        <v>0.29755555555555552</v>
      </c>
      <c r="I347" s="3">
        <v>1.3333333333333333</v>
      </c>
      <c r="J347" s="3">
        <v>0</v>
      </c>
      <c r="K347" s="3">
        <v>0</v>
      </c>
      <c r="L347" s="3">
        <v>2.7636666666666674</v>
      </c>
      <c r="M347" s="3">
        <v>0</v>
      </c>
      <c r="N347" s="3">
        <v>9.7055555555555557</v>
      </c>
      <c r="O347" s="3">
        <f>SUM(Table2[[#This Row],[Qualified Social Work Staff Hours]:[Other Social Work Staff Hours]])/Table2[[#This Row],[MDS Census]]</f>
        <v>0.20807527393997141</v>
      </c>
      <c r="P347" s="3">
        <v>0</v>
      </c>
      <c r="Q347" s="3">
        <v>20.883333333333333</v>
      </c>
      <c r="R347" s="3">
        <f>SUM(Table2[[#This Row],[Qualified Activities Professional Hours]:[Other Activities Professional Hours]])/Table2[[#This Row],[MDS Census]]</f>
        <v>0.44771319676036203</v>
      </c>
      <c r="S347" s="3">
        <v>16.580111111111101</v>
      </c>
      <c r="T347" s="3">
        <v>0.69855555555555549</v>
      </c>
      <c r="U347" s="3">
        <v>0</v>
      </c>
      <c r="V347" s="3">
        <f>SUM(Table2[[#This Row],[Occupational Therapist Hours]:[OT Aide Hours]])/Table2[[#This Row],[MDS Census]]</f>
        <v>0.37043353978084775</v>
      </c>
      <c r="W347" s="3">
        <v>11.961888888888891</v>
      </c>
      <c r="X347" s="3">
        <v>2.5746666666666664</v>
      </c>
      <c r="Y347" s="3">
        <v>0</v>
      </c>
      <c r="Z347" s="3">
        <f>SUM(Table2[[#This Row],[Physical Therapist (PT) Hours]:[PT Aide Hours]])/Table2[[#This Row],[MDS Census]]</f>
        <v>0.31164602191519775</v>
      </c>
      <c r="AA347" s="3">
        <v>0</v>
      </c>
      <c r="AB347" s="3">
        <v>0</v>
      </c>
      <c r="AC347" s="3">
        <v>0</v>
      </c>
      <c r="AD347" s="3">
        <v>0</v>
      </c>
      <c r="AE347" s="3">
        <v>0</v>
      </c>
      <c r="AF347" s="3">
        <v>0</v>
      </c>
      <c r="AG347" s="3">
        <v>0</v>
      </c>
      <c r="AH347" s="1" t="s">
        <v>345</v>
      </c>
      <c r="AI347" s="17">
        <v>5</v>
      </c>
      <c r="AJ347" s="1"/>
    </row>
    <row r="348" spans="1:36" x14ac:dyDescent="0.2">
      <c r="A348" s="1" t="s">
        <v>352</v>
      </c>
      <c r="B348" s="1" t="s">
        <v>697</v>
      </c>
      <c r="C348" s="1" t="s">
        <v>744</v>
      </c>
      <c r="D348" s="1" t="s">
        <v>975</v>
      </c>
      <c r="E348" s="3">
        <v>81.099999999999994</v>
      </c>
      <c r="F348" s="3">
        <v>5.0222222222222221</v>
      </c>
      <c r="G348" s="3">
        <v>0.13333333333333333</v>
      </c>
      <c r="H348" s="3">
        <v>0</v>
      </c>
      <c r="I348" s="3">
        <v>10.041111111111112</v>
      </c>
      <c r="J348" s="3">
        <v>0</v>
      </c>
      <c r="K348" s="3">
        <v>0</v>
      </c>
      <c r="L348" s="3">
        <v>0</v>
      </c>
      <c r="M348" s="3">
        <v>11.466666666666667</v>
      </c>
      <c r="N348" s="3">
        <v>4.8111111111111109</v>
      </c>
      <c r="O348" s="3">
        <f>SUM(Table2[[#This Row],[Qualified Social Work Staff Hours]:[Other Social Work Staff Hours]])/Table2[[#This Row],[MDS Census]]</f>
        <v>0.20071242635977535</v>
      </c>
      <c r="P348" s="3">
        <v>7.1555555555555559</v>
      </c>
      <c r="Q348" s="3">
        <v>5.1511111111111116</v>
      </c>
      <c r="R348" s="3">
        <f>SUM(Table2[[#This Row],[Qualified Activities Professional Hours]:[Other Activities Professional Hours]])/Table2[[#This Row],[MDS Census]]</f>
        <v>0.15174681463214143</v>
      </c>
      <c r="S348" s="3">
        <v>0</v>
      </c>
      <c r="T348" s="3">
        <v>0</v>
      </c>
      <c r="U348" s="3">
        <v>0</v>
      </c>
      <c r="V348" s="3">
        <f>SUM(Table2[[#This Row],[Occupational Therapist Hours]:[OT Aide Hours]])/Table2[[#This Row],[MDS Census]]</f>
        <v>0</v>
      </c>
      <c r="W348" s="3">
        <v>0</v>
      </c>
      <c r="X348" s="3">
        <v>0</v>
      </c>
      <c r="Y348" s="3">
        <v>0</v>
      </c>
      <c r="Z348" s="3">
        <f>SUM(Table2[[#This Row],[Physical Therapist (PT) Hours]:[PT Aide Hours]])/Table2[[#This Row],[MDS Census]]</f>
        <v>0</v>
      </c>
      <c r="AA348" s="3">
        <v>0</v>
      </c>
      <c r="AB348" s="3">
        <v>0</v>
      </c>
      <c r="AC348" s="3">
        <v>0</v>
      </c>
      <c r="AD348" s="3">
        <v>0</v>
      </c>
      <c r="AE348" s="3">
        <v>0</v>
      </c>
      <c r="AF348" s="3">
        <v>0</v>
      </c>
      <c r="AG348" s="3">
        <v>0</v>
      </c>
      <c r="AH348" s="1" t="s">
        <v>346</v>
      </c>
      <c r="AI348" s="17">
        <v>5</v>
      </c>
      <c r="AJ348" s="1"/>
    </row>
    <row r="349" spans="1:36" x14ac:dyDescent="0.2">
      <c r="A349" s="1" t="s">
        <v>352</v>
      </c>
      <c r="B349" s="1" t="s">
        <v>698</v>
      </c>
      <c r="C349" s="1" t="s">
        <v>744</v>
      </c>
      <c r="D349" s="1" t="s">
        <v>975</v>
      </c>
      <c r="E349" s="3">
        <v>188.72222222222223</v>
      </c>
      <c r="F349" s="3">
        <v>9.7888888888888896</v>
      </c>
      <c r="G349" s="3">
        <v>0</v>
      </c>
      <c r="H349" s="3">
        <v>1.425</v>
      </c>
      <c r="I349" s="3">
        <v>0.41111111111111109</v>
      </c>
      <c r="J349" s="3">
        <v>0</v>
      </c>
      <c r="K349" s="3">
        <v>0</v>
      </c>
      <c r="L349" s="3">
        <v>0</v>
      </c>
      <c r="M349" s="3">
        <v>49.536111111111111</v>
      </c>
      <c r="N349" s="3">
        <v>0.25833333333333336</v>
      </c>
      <c r="O349" s="3">
        <f>SUM(Table2[[#This Row],[Qualified Social Work Staff Hours]:[Other Social Work Staff Hours]])/Table2[[#This Row],[MDS Census]]</f>
        <v>0.26385045628495729</v>
      </c>
      <c r="P349" s="3">
        <v>7.947222222222222</v>
      </c>
      <c r="Q349" s="3">
        <v>0</v>
      </c>
      <c r="R349" s="3">
        <f>SUM(Table2[[#This Row],[Qualified Activities Professional Hours]:[Other Activities Professional Hours]])/Table2[[#This Row],[MDS Census]]</f>
        <v>4.211068589932293E-2</v>
      </c>
      <c r="S349" s="3">
        <v>0</v>
      </c>
      <c r="T349" s="3">
        <v>0</v>
      </c>
      <c r="U349" s="3">
        <v>0</v>
      </c>
      <c r="V349" s="3">
        <f>SUM(Table2[[#This Row],[Occupational Therapist Hours]:[OT Aide Hours]])/Table2[[#This Row],[MDS Census]]</f>
        <v>0</v>
      </c>
      <c r="W349" s="3">
        <v>0</v>
      </c>
      <c r="X349" s="3">
        <v>0</v>
      </c>
      <c r="Y349" s="3">
        <v>0</v>
      </c>
      <c r="Z349" s="3">
        <f>SUM(Table2[[#This Row],[Physical Therapist (PT) Hours]:[PT Aide Hours]])/Table2[[#This Row],[MDS Census]]</f>
        <v>0</v>
      </c>
      <c r="AA349" s="3">
        <v>37.31111111111111</v>
      </c>
      <c r="AB349" s="3">
        <v>21.697222222222223</v>
      </c>
      <c r="AC349" s="3">
        <v>0</v>
      </c>
      <c r="AD349" s="3">
        <v>0</v>
      </c>
      <c r="AE349" s="3">
        <v>0</v>
      </c>
      <c r="AF349" s="3">
        <v>0</v>
      </c>
      <c r="AG349" s="3">
        <v>2.2222222222222223E-2</v>
      </c>
      <c r="AH349" s="1" t="s">
        <v>347</v>
      </c>
      <c r="AI349" s="17">
        <v>5</v>
      </c>
      <c r="AJ349" s="1"/>
    </row>
    <row r="350" spans="1:36" x14ac:dyDescent="0.2">
      <c r="A350" s="1" t="s">
        <v>352</v>
      </c>
      <c r="B350" s="1" t="s">
        <v>699</v>
      </c>
      <c r="C350" s="1" t="s">
        <v>744</v>
      </c>
      <c r="D350" s="1" t="s">
        <v>975</v>
      </c>
      <c r="E350" s="3">
        <v>76.488888888888894</v>
      </c>
      <c r="F350" s="3">
        <v>8.4888888888888889</v>
      </c>
      <c r="G350" s="3">
        <v>0.10166666666666667</v>
      </c>
      <c r="H350" s="3">
        <v>0.43333333333333335</v>
      </c>
      <c r="I350" s="3">
        <v>1.9305555555555556</v>
      </c>
      <c r="J350" s="3">
        <v>0</v>
      </c>
      <c r="K350" s="3">
        <v>0</v>
      </c>
      <c r="L350" s="3">
        <v>0</v>
      </c>
      <c r="M350" s="3">
        <v>5.0666666666666664</v>
      </c>
      <c r="N350" s="3">
        <v>4.8888888888888893</v>
      </c>
      <c r="O350" s="3">
        <f>SUM(Table2[[#This Row],[Qualified Social Work Staff Hours]:[Other Social Work Staff Hours]])/Table2[[#This Row],[MDS Census]]</f>
        <v>0.13015688553166763</v>
      </c>
      <c r="P350" s="3">
        <v>5.6</v>
      </c>
      <c r="Q350" s="3">
        <v>3.963888888888889</v>
      </c>
      <c r="R350" s="3">
        <f>SUM(Table2[[#This Row],[Qualified Activities Professional Hours]:[Other Activities Professional Hours]])/Table2[[#This Row],[MDS Census]]</f>
        <v>0.12503631609529342</v>
      </c>
      <c r="S350" s="3">
        <v>0</v>
      </c>
      <c r="T350" s="3">
        <v>0</v>
      </c>
      <c r="U350" s="3">
        <v>0</v>
      </c>
      <c r="V350" s="3">
        <f>SUM(Table2[[#This Row],[Occupational Therapist Hours]:[OT Aide Hours]])/Table2[[#This Row],[MDS Census]]</f>
        <v>0</v>
      </c>
      <c r="W350" s="3">
        <v>0</v>
      </c>
      <c r="X350" s="3">
        <v>0</v>
      </c>
      <c r="Y350" s="3">
        <v>0</v>
      </c>
      <c r="Z350" s="3">
        <f>SUM(Table2[[#This Row],[Physical Therapist (PT) Hours]:[PT Aide Hours]])/Table2[[#This Row],[MDS Census]]</f>
        <v>0</v>
      </c>
      <c r="AA350" s="3">
        <v>0</v>
      </c>
      <c r="AB350" s="3">
        <v>0</v>
      </c>
      <c r="AC350" s="3">
        <v>0</v>
      </c>
      <c r="AD350" s="3">
        <v>0</v>
      </c>
      <c r="AE350" s="3">
        <v>0</v>
      </c>
      <c r="AF350" s="3">
        <v>0</v>
      </c>
      <c r="AG350" s="3">
        <v>0</v>
      </c>
      <c r="AH350" s="1" t="s">
        <v>348</v>
      </c>
      <c r="AI350" s="17">
        <v>5</v>
      </c>
      <c r="AJ350" s="1"/>
    </row>
    <row r="351" spans="1:36" x14ac:dyDescent="0.2">
      <c r="A351" s="1" t="s">
        <v>352</v>
      </c>
      <c r="B351" s="1" t="s">
        <v>700</v>
      </c>
      <c r="C351" s="1" t="s">
        <v>779</v>
      </c>
      <c r="D351" s="1" t="s">
        <v>980</v>
      </c>
      <c r="E351" s="3">
        <v>48.31111111111111</v>
      </c>
      <c r="F351" s="3">
        <v>5.3805555555555555</v>
      </c>
      <c r="G351" s="3">
        <v>0.10555555555555556</v>
      </c>
      <c r="H351" s="3">
        <v>0.19444444444444445</v>
      </c>
      <c r="I351" s="3">
        <v>0.51111111111111107</v>
      </c>
      <c r="J351" s="3">
        <v>0</v>
      </c>
      <c r="K351" s="3">
        <v>0</v>
      </c>
      <c r="L351" s="3">
        <v>0.11322222222222221</v>
      </c>
      <c r="M351" s="3">
        <v>1.6666666666666666E-2</v>
      </c>
      <c r="N351" s="3">
        <v>4.9416666666666664</v>
      </c>
      <c r="O351" s="3">
        <f>SUM(Table2[[#This Row],[Qualified Social Work Staff Hours]:[Other Social Work Staff Hours]])/Table2[[#This Row],[MDS Census]]</f>
        <v>0.10263339466421342</v>
      </c>
      <c r="P351" s="3">
        <v>0</v>
      </c>
      <c r="Q351" s="3">
        <v>0</v>
      </c>
      <c r="R351" s="3">
        <f>SUM(Table2[[#This Row],[Qualified Activities Professional Hours]:[Other Activities Professional Hours]])/Table2[[#This Row],[MDS Census]]</f>
        <v>0</v>
      </c>
      <c r="S351" s="3">
        <v>0.22500000000000001</v>
      </c>
      <c r="T351" s="3">
        <v>6.2249999999999996</v>
      </c>
      <c r="U351" s="3">
        <v>0</v>
      </c>
      <c r="V351" s="3">
        <f>SUM(Table2[[#This Row],[Occupational Therapist Hours]:[OT Aide Hours]])/Table2[[#This Row],[MDS Census]]</f>
        <v>0.13350965961361544</v>
      </c>
      <c r="W351" s="3">
        <v>0.58333333333333337</v>
      </c>
      <c r="X351" s="3">
        <v>0.6166666666666667</v>
      </c>
      <c r="Y351" s="3">
        <v>0</v>
      </c>
      <c r="Z351" s="3">
        <f>SUM(Table2[[#This Row],[Physical Therapist (PT) Hours]:[PT Aide Hours]])/Table2[[#This Row],[MDS Census]]</f>
        <v>2.4839006439742413E-2</v>
      </c>
      <c r="AA351" s="3">
        <v>0.17777777777777778</v>
      </c>
      <c r="AB351" s="3">
        <v>0</v>
      </c>
      <c r="AC351" s="3">
        <v>0</v>
      </c>
      <c r="AD351" s="3">
        <v>0</v>
      </c>
      <c r="AE351" s="3">
        <v>0</v>
      </c>
      <c r="AF351" s="3">
        <v>0</v>
      </c>
      <c r="AG351" s="3">
        <v>0</v>
      </c>
      <c r="AH351" s="1" t="s">
        <v>349</v>
      </c>
      <c r="AI351" s="17">
        <v>5</v>
      </c>
      <c r="AJ351" s="1"/>
    </row>
    <row r="352" spans="1:36" x14ac:dyDescent="0.2">
      <c r="A352" s="1" t="s">
        <v>352</v>
      </c>
      <c r="B352" s="1" t="s">
        <v>701</v>
      </c>
      <c r="C352" s="1" t="s">
        <v>744</v>
      </c>
      <c r="D352" s="1" t="s">
        <v>975</v>
      </c>
      <c r="E352" s="3">
        <v>12.933333333333334</v>
      </c>
      <c r="F352" s="3">
        <v>1.3263333333333329</v>
      </c>
      <c r="G352" s="3">
        <v>0</v>
      </c>
      <c r="H352" s="3">
        <v>0</v>
      </c>
      <c r="I352" s="3">
        <v>0</v>
      </c>
      <c r="J352" s="3">
        <v>0</v>
      </c>
      <c r="K352" s="3">
        <v>0</v>
      </c>
      <c r="L352" s="3">
        <v>0</v>
      </c>
      <c r="M352" s="3">
        <v>0</v>
      </c>
      <c r="N352" s="3">
        <v>0</v>
      </c>
      <c r="O352" s="3">
        <f>SUM(Table2[[#This Row],[Qualified Social Work Staff Hours]:[Other Social Work Staff Hours]])/Table2[[#This Row],[MDS Census]]</f>
        <v>0</v>
      </c>
      <c r="P352" s="3">
        <v>0</v>
      </c>
      <c r="Q352" s="3">
        <v>4.6352222222222217</v>
      </c>
      <c r="R352" s="3">
        <f>SUM(Table2[[#This Row],[Qualified Activities Professional Hours]:[Other Activities Professional Hours]])/Table2[[#This Row],[MDS Census]]</f>
        <v>0.35839347079037798</v>
      </c>
      <c r="S352" s="3">
        <v>0</v>
      </c>
      <c r="T352" s="3">
        <v>0</v>
      </c>
      <c r="U352" s="3">
        <v>0</v>
      </c>
      <c r="V352" s="3">
        <f>SUM(Table2[[#This Row],[Occupational Therapist Hours]:[OT Aide Hours]])/Table2[[#This Row],[MDS Census]]</f>
        <v>0</v>
      </c>
      <c r="W352" s="3">
        <v>0</v>
      </c>
      <c r="X352" s="3">
        <v>0</v>
      </c>
      <c r="Y352" s="3">
        <v>0</v>
      </c>
      <c r="Z352" s="3">
        <f>SUM(Table2[[#This Row],[Physical Therapist (PT) Hours]:[PT Aide Hours]])/Table2[[#This Row],[MDS Census]]</f>
        <v>0</v>
      </c>
      <c r="AA352" s="3">
        <v>0</v>
      </c>
      <c r="AB352" s="3">
        <v>0</v>
      </c>
      <c r="AC352" s="3">
        <v>0</v>
      </c>
      <c r="AD352" s="3">
        <v>0</v>
      </c>
      <c r="AE352" s="3">
        <v>0</v>
      </c>
      <c r="AF352" s="3">
        <v>0</v>
      </c>
      <c r="AG352" s="3">
        <v>0</v>
      </c>
      <c r="AH352" s="1" t="s">
        <v>350</v>
      </c>
      <c r="AI352" s="17">
        <v>5</v>
      </c>
      <c r="AJ352" s="1"/>
    </row>
    <row r="353" spans="1:36" x14ac:dyDescent="0.2">
      <c r="A353" s="1" t="s">
        <v>352</v>
      </c>
      <c r="B353" s="1" t="s">
        <v>702</v>
      </c>
      <c r="C353" s="1" t="s">
        <v>745</v>
      </c>
      <c r="D353" s="1" t="s">
        <v>973</v>
      </c>
      <c r="E353" s="3">
        <v>32.37777777777778</v>
      </c>
      <c r="F353" s="3">
        <v>2.9972222222222222</v>
      </c>
      <c r="G353" s="3">
        <v>1.1111111111111112E-2</v>
      </c>
      <c r="H353" s="3">
        <v>0.1</v>
      </c>
      <c r="I353" s="3">
        <v>0.1388888888888889</v>
      </c>
      <c r="J353" s="3">
        <v>0</v>
      </c>
      <c r="K353" s="3">
        <v>0</v>
      </c>
      <c r="L353" s="3">
        <v>0</v>
      </c>
      <c r="M353" s="3">
        <v>0</v>
      </c>
      <c r="N353" s="3">
        <v>0</v>
      </c>
      <c r="O353" s="3">
        <f>SUM(Table2[[#This Row],[Qualified Social Work Staff Hours]:[Other Social Work Staff Hours]])/Table2[[#This Row],[MDS Census]]</f>
        <v>0</v>
      </c>
      <c r="P353" s="3">
        <v>5.272444444444444</v>
      </c>
      <c r="Q353" s="3">
        <v>0</v>
      </c>
      <c r="R353" s="3">
        <f>SUM(Table2[[#This Row],[Qualified Activities Professional Hours]:[Other Activities Professional Hours]])/Table2[[#This Row],[MDS Census]]</f>
        <v>0.1628414550446122</v>
      </c>
      <c r="S353" s="3">
        <v>0</v>
      </c>
      <c r="T353" s="3">
        <v>0</v>
      </c>
      <c r="U353" s="3">
        <v>0</v>
      </c>
      <c r="V353" s="3">
        <f>SUM(Table2[[#This Row],[Occupational Therapist Hours]:[OT Aide Hours]])/Table2[[#This Row],[MDS Census]]</f>
        <v>0</v>
      </c>
      <c r="W353" s="3">
        <v>0</v>
      </c>
      <c r="X353" s="3">
        <v>0</v>
      </c>
      <c r="Y353" s="3">
        <v>0</v>
      </c>
      <c r="Z353" s="3">
        <f>SUM(Table2[[#This Row],[Physical Therapist (PT) Hours]:[PT Aide Hours]])/Table2[[#This Row],[MDS Census]]</f>
        <v>0</v>
      </c>
      <c r="AA353" s="3">
        <v>0.28888888888888886</v>
      </c>
      <c r="AB353" s="3">
        <v>0</v>
      </c>
      <c r="AC353" s="3">
        <v>0</v>
      </c>
      <c r="AD353" s="3">
        <v>0</v>
      </c>
      <c r="AE353" s="3">
        <v>0</v>
      </c>
      <c r="AF353" s="3">
        <v>0</v>
      </c>
      <c r="AG353" s="3">
        <v>0.1</v>
      </c>
      <c r="AH353" s="1" t="s">
        <v>351</v>
      </c>
      <c r="AI353" s="17">
        <v>5</v>
      </c>
      <c r="AJ353" s="1"/>
    </row>
  </sheetData>
  <pageMargins left="0.7" right="0.7" top="0.75" bottom="0.75" header="0.3" footer="0.3"/>
  <pageSetup orientation="portrait" horizontalDpi="1200" verticalDpi="1200" r:id="rId1"/>
  <ignoredErrors>
    <ignoredError sqref="AH2:AH353"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EFC60-0369-48E5-840E-3ECE87C06A99}">
  <dimension ref="B2:O54"/>
  <sheetViews>
    <sheetView zoomScale="80" zoomScaleNormal="80" workbookViewId="0">
      <pane ySplit="2" topLeftCell="A3" activePane="bottomLeft" state="frozen"/>
      <selection activeCell="D1" sqref="D1"/>
      <selection pane="bottomLeft"/>
    </sheetView>
  </sheetViews>
  <sheetFormatPr baseColWidth="10" defaultColWidth="8.83203125" defaultRowHeight="16" x14ac:dyDescent="0.2"/>
  <cols>
    <col min="1" max="1" width="3" style="2" customWidth="1"/>
    <col min="2" max="2" width="21.83203125" style="2" customWidth="1"/>
    <col min="3" max="3" width="11.5" style="2" customWidth="1"/>
    <col min="4" max="4" width="4.6640625" style="2" customWidth="1"/>
    <col min="5" max="5" width="5.33203125" style="2" customWidth="1"/>
    <col min="6" max="6" width="40.5" style="2" customWidth="1"/>
    <col min="7" max="7" width="12.6640625" style="2" customWidth="1"/>
    <col min="8" max="8" width="12.5" style="2" customWidth="1"/>
    <col min="9" max="18" width="8.83203125" style="2"/>
    <col min="19" max="19" width="22.83203125" style="2" customWidth="1"/>
    <col min="20" max="20" width="16.33203125" style="2" customWidth="1"/>
    <col min="21" max="21" width="13.6640625" style="2" customWidth="1"/>
    <col min="22" max="16384" width="8.83203125" style="2"/>
  </cols>
  <sheetData>
    <row r="2" spans="2:15" ht="53" customHeight="1" x14ac:dyDescent="0.2">
      <c r="B2" s="15" t="s">
        <v>1031</v>
      </c>
      <c r="C2" s="15" t="s">
        <v>1110</v>
      </c>
      <c r="D2" s="16"/>
      <c r="F2" s="2" t="s">
        <v>1130</v>
      </c>
      <c r="G2" s="2" t="s">
        <v>1146</v>
      </c>
      <c r="H2" s="25" t="s">
        <v>1143</v>
      </c>
      <c r="I2" s="25" t="s">
        <v>1047</v>
      </c>
    </row>
    <row r="3" spans="2:15" ht="15" customHeight="1" x14ac:dyDescent="0.2">
      <c r="B3" s="8" t="s">
        <v>1117</v>
      </c>
      <c r="C3" s="7">
        <f>AVERAGE(Nurse!E:E)</f>
        <v>55.681534090909096</v>
      </c>
      <c r="D3" s="7"/>
      <c r="F3" s="28" t="s">
        <v>1123</v>
      </c>
      <c r="G3" s="21">
        <f>SUM(Table3[Total Hours Nurse Staffing])</f>
        <v>88686.469111111059</v>
      </c>
      <c r="H3" s="24" t="s">
        <v>1116</v>
      </c>
      <c r="I3" s="22">
        <f>Table30[[#This Row],[State Total]]/C7</f>
        <v>4.5248429385410667</v>
      </c>
    </row>
    <row r="4" spans="2:15" ht="15" customHeight="1" x14ac:dyDescent="0.2">
      <c r="B4" s="9" t="s">
        <v>1058</v>
      </c>
      <c r="C4" s="7">
        <f>SUM(Nurse!J:J)/SUM(Nurse!E:E)</f>
        <v>4.5248429385410667</v>
      </c>
      <c r="D4" s="7"/>
      <c r="F4" s="12" t="s">
        <v>1148</v>
      </c>
      <c r="G4" s="21">
        <f>SUM(Table3[Total Direct Care Staff Hours])</f>
        <v>81556.864888888871</v>
      </c>
      <c r="H4" s="24">
        <f>Table30[[#This Row],[State Total]]/G3</f>
        <v>0.91960888404194052</v>
      </c>
      <c r="I4" s="22">
        <f>Table30[[#This Row],[State Total]]/C7</f>
        <v>4.1610857651768054</v>
      </c>
    </row>
    <row r="5" spans="2:15" ht="15" customHeight="1" thickBot="1" x14ac:dyDescent="0.25">
      <c r="B5" s="10" t="s">
        <v>1184</v>
      </c>
      <c r="C5" s="11">
        <f>SUM(Nurse!L:L)/SUM(Nurse!E:E)</f>
        <v>1.1584410067851818</v>
      </c>
      <c r="D5" s="14"/>
      <c r="F5" s="28" t="s">
        <v>1108</v>
      </c>
      <c r="G5" s="21">
        <f>SUM(Table3[Total RN Hours (w/ Admin, DON)])</f>
        <v>22705.327888888885</v>
      </c>
      <c r="H5" s="24">
        <f>Table30[[#This Row],[State Total]]/G3</f>
        <v>0.25601794858291699</v>
      </c>
      <c r="I5" s="22">
        <f>Table30[[#This Row],[State Total]]/C7</f>
        <v>1.1584410067851818</v>
      </c>
      <c r="J5" s="20"/>
      <c r="K5" s="20"/>
      <c r="L5" s="20"/>
      <c r="M5" s="20"/>
      <c r="N5" s="20"/>
      <c r="O5" s="20"/>
    </row>
    <row r="6" spans="2:15" ht="15" customHeight="1" x14ac:dyDescent="0.2">
      <c r="B6" s="18" t="s">
        <v>1111</v>
      </c>
      <c r="C6" s="19">
        <f>COUNTA(Nurse!A:A)-1</f>
        <v>352</v>
      </c>
      <c r="D6" s="1"/>
      <c r="F6" s="27" t="s">
        <v>1124</v>
      </c>
      <c r="G6" s="21">
        <f>SUM(Table3[RN Hours (excl. Admin, DON)])</f>
        <v>16159.693333333327</v>
      </c>
      <c r="H6" s="24">
        <f>Table30[[#This Row],[State Total]]/G3</f>
        <v>0.18221148609589605</v>
      </c>
      <c r="I6" s="22">
        <f>Table30[[#This Row],[State Total]]/C7</f>
        <v>0.82447835618208898</v>
      </c>
      <c r="J6" s="20"/>
      <c r="K6" s="20"/>
      <c r="L6" s="20"/>
      <c r="M6" s="20"/>
      <c r="N6" s="20"/>
      <c r="O6" s="20"/>
    </row>
    <row r="7" spans="2:15" ht="15" customHeight="1" x14ac:dyDescent="0.2">
      <c r="B7" s="18" t="s">
        <v>1112</v>
      </c>
      <c r="C7" s="19">
        <f>SUM(Nurse!E:E)</f>
        <v>19599.900000000001</v>
      </c>
      <c r="D7" s="1"/>
      <c r="F7" s="27" t="s">
        <v>1125</v>
      </c>
      <c r="G7" s="21">
        <f>SUM(Table3[RN Admin Hours])</f>
        <v>4764.0405555555581</v>
      </c>
      <c r="H7" s="24">
        <f>Table30[[#This Row],[State Total]]/G3</f>
        <v>5.3717783595453761E-2</v>
      </c>
      <c r="I7" s="22">
        <f>Table30[[#This Row],[State Total]]/C7</f>
        <v>0.2430645337759661</v>
      </c>
      <c r="J7" s="20"/>
      <c r="K7" s="20"/>
      <c r="L7" s="20"/>
      <c r="M7" s="20"/>
      <c r="N7" s="20"/>
      <c r="O7" s="20"/>
    </row>
    <row r="8" spans="2:15" ht="15" customHeight="1" x14ac:dyDescent="0.2">
      <c r="F8" s="27" t="s">
        <v>1126</v>
      </c>
      <c r="G8" s="21">
        <f>SUM(Table3[RN DON Hours])</f>
        <v>1781.5939999999998</v>
      </c>
      <c r="H8" s="24">
        <f>Table30[[#This Row],[State Total]]/G3</f>
        <v>2.0088678891567163E-2</v>
      </c>
      <c r="I8" s="22">
        <f>Table30[[#This Row],[State Total]]/C7</f>
        <v>9.089811682712666E-2</v>
      </c>
      <c r="J8" s="20"/>
      <c r="K8" s="20"/>
      <c r="L8" s="20"/>
      <c r="M8" s="20"/>
      <c r="N8" s="20"/>
      <c r="O8" s="20"/>
    </row>
    <row r="9" spans="2:15" ht="15" customHeight="1" x14ac:dyDescent="0.2">
      <c r="F9" s="12" t="s">
        <v>1127</v>
      </c>
      <c r="G9" s="21">
        <f>SUM(Table3[Total LPN Hours (w/ Admin)])</f>
        <v>13733.104444444443</v>
      </c>
      <c r="H9" s="24">
        <f>Table30[[#This Row],[State Total]]/G3</f>
        <v>0.15485005302487451</v>
      </c>
      <c r="I9" s="22">
        <f>Table30[[#This Row],[State Total]]/C7</f>
        <v>0.70067216896231321</v>
      </c>
      <c r="J9" s="20"/>
      <c r="K9" s="20"/>
      <c r="L9" s="20"/>
      <c r="M9" s="20"/>
      <c r="N9" s="20"/>
      <c r="O9" s="20"/>
    </row>
    <row r="10" spans="2:15" ht="15" customHeight="1" x14ac:dyDescent="0.2">
      <c r="F10" s="27" t="s">
        <v>1131</v>
      </c>
      <c r="G10" s="21">
        <f>SUM(Table3[LPN Hours (excl. Admin)])</f>
        <v>13149.134777777776</v>
      </c>
      <c r="H10" s="24">
        <f>Table30[[#This Row],[State Total]]/G3</f>
        <v>0.14826539955383555</v>
      </c>
      <c r="I10" s="22">
        <f>Table30[[#This Row],[State Total]]/C7</f>
        <v>0.67087764620114254</v>
      </c>
      <c r="J10" s="20"/>
      <c r="K10" s="20"/>
      <c r="L10" s="20"/>
      <c r="M10" s="20"/>
      <c r="N10" s="20"/>
      <c r="O10" s="20"/>
    </row>
    <row r="11" spans="2:15" ht="15" customHeight="1" x14ac:dyDescent="0.2">
      <c r="F11" s="27" t="s">
        <v>1128</v>
      </c>
      <c r="G11" s="21">
        <f>SUM(Table3[LPN Admin Hours])</f>
        <v>583.96966666666674</v>
      </c>
      <c r="H11" s="24">
        <f>Table30[[#This Row],[State Total]]/G3</f>
        <v>6.584653471038958E-3</v>
      </c>
      <c r="I11" s="22">
        <f>Table30[[#This Row],[State Total]]/C7</f>
        <v>2.9794522761170551E-2</v>
      </c>
      <c r="J11" s="20"/>
      <c r="K11" s="20"/>
      <c r="L11" s="20"/>
      <c r="M11" s="20"/>
      <c r="N11" s="20"/>
      <c r="O11" s="20"/>
    </row>
    <row r="12" spans="2:15" ht="15" customHeight="1" x14ac:dyDescent="0.2">
      <c r="F12" s="12" t="s">
        <v>1132</v>
      </c>
      <c r="G12" s="21">
        <f>SUM(Table3[Total CNA, NA TR, Med Aide/Tech Hours])</f>
        <v>52248.036777777786</v>
      </c>
      <c r="H12" s="24">
        <f>Table30[[#This Row],[State Total]]/G3</f>
        <v>0.5891319983922092</v>
      </c>
      <c r="I12" s="22">
        <f>Table30[[#This Row],[State Total]]/C7</f>
        <v>2.6657297627935748</v>
      </c>
      <c r="J12" s="20"/>
      <c r="K12" s="20"/>
      <c r="L12" s="20"/>
      <c r="M12" s="20"/>
      <c r="N12" s="20"/>
      <c r="O12" s="20"/>
    </row>
    <row r="13" spans="2:15" ht="15" customHeight="1" x14ac:dyDescent="0.2">
      <c r="F13" s="27" t="s">
        <v>1046</v>
      </c>
      <c r="G13" s="21">
        <f>SUM(Table3[CNA Hours])</f>
        <v>46194.111666666664</v>
      </c>
      <c r="H13" s="24">
        <f>Table30[[#This Row],[State Total]]/G3</f>
        <v>0.52086989288966123</v>
      </c>
      <c r="I13" s="22">
        <f>Table30[[#This Row],[State Total]]/C7</f>
        <v>2.3568544567404253</v>
      </c>
      <c r="J13" s="20"/>
      <c r="K13" s="20"/>
      <c r="L13" s="20"/>
      <c r="M13" s="20"/>
      <c r="N13" s="20"/>
      <c r="O13" s="20"/>
    </row>
    <row r="14" spans="2:15" ht="15" customHeight="1" x14ac:dyDescent="0.2">
      <c r="F14" s="27" t="s">
        <v>1113</v>
      </c>
      <c r="G14" s="21">
        <f>SUM(Table3[NA TR Hours])</f>
        <v>905.41100000000006</v>
      </c>
      <c r="H14" s="24">
        <f>Table30[[#This Row],[State Total]]/G3</f>
        <v>1.0209122192762614E-2</v>
      </c>
      <c r="I14" s="22">
        <f>Table30[[#This Row],[State Total]]/C7</f>
        <v>4.6194674462624812E-2</v>
      </c>
    </row>
    <row r="15" spans="2:15" ht="15" customHeight="1" x14ac:dyDescent="0.2">
      <c r="F15" s="29" t="s">
        <v>1105</v>
      </c>
      <c r="G15" s="23">
        <f>SUM(Table3[Med Aide/Tech Hours])</f>
        <v>5148.5141111111134</v>
      </c>
      <c r="H15" s="24">
        <f>Table30[[#This Row],[State Total]]/G3</f>
        <v>5.8052983309785228E-2</v>
      </c>
      <c r="I15" s="22">
        <f>Table30[[#This Row],[State Total]]/C7</f>
        <v>0.26268063159052407</v>
      </c>
    </row>
    <row r="16" spans="2:15" ht="15" customHeight="1" x14ac:dyDescent="0.2"/>
    <row r="17" spans="6:7" ht="15" customHeight="1" x14ac:dyDescent="0.2"/>
    <row r="18" spans="6:7" ht="15" customHeight="1" x14ac:dyDescent="0.2">
      <c r="F18" s="2" t="s">
        <v>1141</v>
      </c>
      <c r="G18" s="2" t="s">
        <v>1146</v>
      </c>
    </row>
    <row r="19" spans="6:7" ht="15" customHeight="1" x14ac:dyDescent="0.2">
      <c r="F19" s="2" t="s">
        <v>1133</v>
      </c>
      <c r="G19" s="12">
        <f>SUM(Table3[RN Hours Contract])</f>
        <v>528.3077777777778</v>
      </c>
    </row>
    <row r="20" spans="6:7" ht="15" customHeight="1" x14ac:dyDescent="0.2">
      <c r="F20" s="2" t="s">
        <v>1134</v>
      </c>
      <c r="G20" s="12">
        <f>SUM(Table3[RN Admin Hours Contract])</f>
        <v>43.566444444444443</v>
      </c>
    </row>
    <row r="21" spans="6:7" ht="15" customHeight="1" x14ac:dyDescent="0.2">
      <c r="F21" s="2" t="s">
        <v>1135</v>
      </c>
      <c r="G21" s="12">
        <f>SUM(Table3[RN DON Hours Contract])</f>
        <v>80.798555555555552</v>
      </c>
    </row>
    <row r="22" spans="6:7" ht="15" customHeight="1" x14ac:dyDescent="0.2">
      <c r="F22" s="2" t="s">
        <v>1136</v>
      </c>
      <c r="G22" s="12">
        <f>SUM(Table3[LPN Hours Contract])</f>
        <v>428.70644444444457</v>
      </c>
    </row>
    <row r="23" spans="6:7" ht="15" customHeight="1" x14ac:dyDescent="0.2">
      <c r="F23" s="2" t="s">
        <v>1137</v>
      </c>
      <c r="G23" s="12">
        <f>SUM(Table3[LPN Admin Hours Contract])</f>
        <v>12.844444444444445</v>
      </c>
    </row>
    <row r="24" spans="6:7" ht="15" customHeight="1" x14ac:dyDescent="0.2">
      <c r="F24" s="2" t="s">
        <v>1138</v>
      </c>
      <c r="G24" s="12">
        <f>SUM(Table3[CNA Hours Contract])</f>
        <v>1711.9661111111113</v>
      </c>
    </row>
    <row r="25" spans="6:7" ht="15" customHeight="1" x14ac:dyDescent="0.2">
      <c r="F25" s="2" t="s">
        <v>1139</v>
      </c>
      <c r="G25" s="12">
        <f>SUM(Table3[NA TR Hours Contract])</f>
        <v>29.001888888888885</v>
      </c>
    </row>
    <row r="26" spans="6:7" ht="15" customHeight="1" x14ac:dyDescent="0.2">
      <c r="F26" s="2" t="s">
        <v>1140</v>
      </c>
      <c r="G26" s="12">
        <f>SUM(Table3[Med Aide Hours Contract])</f>
        <v>2.6184444444444441</v>
      </c>
    </row>
    <row r="27" spans="6:7" ht="15" customHeight="1" x14ac:dyDescent="0.2">
      <c r="F27" s="2" t="s">
        <v>1129</v>
      </c>
      <c r="G27" s="12">
        <f>SUM(G19:G26)</f>
        <v>2837.8101111111114</v>
      </c>
    </row>
    <row r="28" spans="6:7" ht="15" customHeight="1" x14ac:dyDescent="0.2">
      <c r="F28" s="2" t="s">
        <v>1144</v>
      </c>
      <c r="G28" s="12">
        <f>G3-G27</f>
        <v>85848.658999999941</v>
      </c>
    </row>
    <row r="29" spans="6:7" ht="15" customHeight="1" x14ac:dyDescent="0.2">
      <c r="F29" s="2" t="s">
        <v>1145</v>
      </c>
      <c r="G29" s="26">
        <f>G28/G3</f>
        <v>0.96800176915876801</v>
      </c>
    </row>
    <row r="30" spans="6:7" ht="15" customHeight="1" x14ac:dyDescent="0.2"/>
    <row r="31" spans="6:7" ht="15" customHeight="1" x14ac:dyDescent="0.2">
      <c r="G31" s="12"/>
    </row>
    <row r="32" spans="6:7" ht="15" customHeight="1" x14ac:dyDescent="0.2"/>
    <row r="33" spans="6:7" ht="15" customHeight="1" x14ac:dyDescent="0.2">
      <c r="F33" s="2" t="s">
        <v>1130</v>
      </c>
      <c r="G33" s="25" t="s">
        <v>1047</v>
      </c>
    </row>
    <row r="34" spans="6:7" ht="15" customHeight="1" x14ac:dyDescent="0.2">
      <c r="F34" s="28" t="s">
        <v>1109</v>
      </c>
      <c r="G34" s="22">
        <f>I3</f>
        <v>4.5248429385410667</v>
      </c>
    </row>
    <row r="35" spans="6:7" ht="15" customHeight="1" x14ac:dyDescent="0.2">
      <c r="F35" s="12" t="s">
        <v>1142</v>
      </c>
      <c r="G35" s="22">
        <f>I5</f>
        <v>1.1584410067851818</v>
      </c>
    </row>
    <row r="36" spans="6:7" ht="15" customHeight="1" x14ac:dyDescent="0.2">
      <c r="F36" s="12" t="s">
        <v>1048</v>
      </c>
      <c r="G36" s="22">
        <f>I9</f>
        <v>0.70067216896231321</v>
      </c>
    </row>
    <row r="37" spans="6:7" ht="15" customHeight="1" x14ac:dyDescent="0.2">
      <c r="F37" s="12" t="s">
        <v>1147</v>
      </c>
      <c r="G37" s="22">
        <f>I12</f>
        <v>2.6657297627935748</v>
      </c>
    </row>
    <row r="38" spans="6:7" ht="15" customHeight="1" x14ac:dyDescent="0.2"/>
    <row r="39" spans="6:7" ht="15" customHeight="1" x14ac:dyDescent="0.2"/>
    <row r="40" spans="6:7" ht="15" customHeight="1" x14ac:dyDescent="0.2"/>
    <row r="41" spans="6:7" ht="15" customHeight="1" x14ac:dyDescent="0.2"/>
    <row r="42" spans="6:7" ht="15" customHeight="1" x14ac:dyDescent="0.2"/>
    <row r="43" spans="6:7" ht="15" customHeight="1" x14ac:dyDescent="0.2"/>
    <row r="44" spans="6:7" ht="15" customHeight="1" x14ac:dyDescent="0.2"/>
    <row r="45" spans="6:7" ht="15" customHeight="1" x14ac:dyDescent="0.2"/>
    <row r="46" spans="6:7" ht="15" customHeight="1" x14ac:dyDescent="0.2"/>
    <row r="47" spans="6:7" ht="15" customHeight="1" x14ac:dyDescent="0.2"/>
    <row r="48" spans="6: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pageMargins left="0.7" right="0.7" top="0.75" bottom="0.75" header="0.3" footer="0.3"/>
  <pageSetup orientation="portrait" horizontalDpi="300" verticalDpi="300" r:id="rId1"/>
  <ignoredErrors>
    <ignoredError sqref="C3 C5:C7 H6:H8 H9:H15 I3:I15 H3:H4" calculatedColumn="1"/>
  </ignoredErrors>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797E-2EFF-4EDA-98DE-5650C91D4B69}">
  <dimension ref="B32:C36"/>
  <sheetViews>
    <sheetView zoomScaleNormal="100" workbookViewId="0">
      <selection activeCell="H32" sqref="H32"/>
    </sheetView>
  </sheetViews>
  <sheetFormatPr baseColWidth="10" defaultColWidth="8.83203125" defaultRowHeight="15" x14ac:dyDescent="0.2"/>
  <sheetData>
    <row r="32" spans="2:3" ht="16" x14ac:dyDescent="0.2">
      <c r="B32" s="2"/>
      <c r="C32" s="25"/>
    </row>
    <row r="33" spans="2:3" ht="16" x14ac:dyDescent="0.2">
      <c r="B33" s="28"/>
      <c r="C33" s="22"/>
    </row>
    <row r="34" spans="2:3" ht="16" x14ac:dyDescent="0.2">
      <c r="B34" s="12"/>
      <c r="C34" s="22"/>
    </row>
    <row r="35" spans="2:3" ht="16" x14ac:dyDescent="0.2">
      <c r="B35" s="12"/>
      <c r="C35" s="22"/>
    </row>
    <row r="36" spans="2:3" ht="16" x14ac:dyDescent="0.2">
      <c r="B36" s="12"/>
      <c r="C36" s="22"/>
    </row>
  </sheetData>
  <pageMargins left="0.7" right="0.7" top="0.75" bottom="0.75" header="0.3" footer="0.3"/>
  <drawing r:id="rId1"/>
  <extLst>
    <ext xmlns:x15="http://schemas.microsoft.com/office/spreadsheetml/2010/11/main" uri="{F7C9EE02-42E1-4005-9D12-6889AFFD525C}">
      <x15:webExtensions xmlns:xm="http://schemas.microsoft.com/office/excel/2006/main">
        <x15:webExtension appRef="{A6DDE8EF-38AE-4F9B-B97D-BA0FCED26231}">
          <xm:f>'Summary Data'!$F$33:$G$37</xm:f>
        </x15:webExtension>
      </x15:webExtens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FE9A1-DACB-46C8-96DA-E7A395716C77}">
  <dimension ref="B2:D28"/>
  <sheetViews>
    <sheetView zoomScale="70" zoomScaleNormal="70" workbookViewId="0"/>
  </sheetViews>
  <sheetFormatPr baseColWidth="10" defaultColWidth="8.83203125" defaultRowHeight="16" x14ac:dyDescent="0.2"/>
  <cols>
    <col min="1" max="1" width="100.1640625" style="2" customWidth="1"/>
    <col min="2" max="2" width="4.1640625" style="2" customWidth="1"/>
    <col min="3" max="3" width="21.6640625" style="2" customWidth="1"/>
    <col min="4" max="4" width="66.83203125" style="2" customWidth="1"/>
    <col min="5" max="16384" width="8.83203125" style="2"/>
  </cols>
  <sheetData>
    <row r="2" spans="2:4" ht="24" x14ac:dyDescent="0.3">
      <c r="C2" s="30" t="s">
        <v>1150</v>
      </c>
      <c r="D2" s="31"/>
    </row>
    <row r="3" spans="2:4" x14ac:dyDescent="0.2">
      <c r="C3" s="32" t="s">
        <v>1046</v>
      </c>
      <c r="D3" s="33" t="s">
        <v>1151</v>
      </c>
    </row>
    <row r="4" spans="2:4" x14ac:dyDescent="0.2">
      <c r="C4" s="34" t="s">
        <v>1047</v>
      </c>
      <c r="D4" s="35" t="s">
        <v>1152</v>
      </c>
    </row>
    <row r="5" spans="2:4" x14ac:dyDescent="0.2">
      <c r="C5" s="34" t="s">
        <v>1048</v>
      </c>
      <c r="D5" s="35" t="s">
        <v>1153</v>
      </c>
    </row>
    <row r="6" spans="2:4" ht="15.75" customHeight="1" x14ac:dyDescent="0.2">
      <c r="C6" s="34" t="s">
        <v>1105</v>
      </c>
      <c r="D6" s="35" t="s">
        <v>1154</v>
      </c>
    </row>
    <row r="7" spans="2:4" ht="15.5" customHeight="1" x14ac:dyDescent="0.2">
      <c r="C7" s="34" t="s">
        <v>1113</v>
      </c>
      <c r="D7" s="35" t="s">
        <v>1155</v>
      </c>
    </row>
    <row r="8" spans="2:4" x14ac:dyDescent="0.2">
      <c r="C8" s="34" t="s">
        <v>1156</v>
      </c>
      <c r="D8" s="35" t="s">
        <v>1157</v>
      </c>
    </row>
    <row r="9" spans="2:4" x14ac:dyDescent="0.2">
      <c r="C9" s="36" t="s">
        <v>1158</v>
      </c>
      <c r="D9" s="34" t="s">
        <v>1159</v>
      </c>
    </row>
    <row r="10" spans="2:4" x14ac:dyDescent="0.2">
      <c r="B10" s="37"/>
      <c r="C10" s="34" t="s">
        <v>1160</v>
      </c>
      <c r="D10" s="35" t="s">
        <v>1161</v>
      </c>
    </row>
    <row r="11" spans="2:4" x14ac:dyDescent="0.2">
      <c r="C11" s="34" t="s">
        <v>1162</v>
      </c>
      <c r="D11" s="35" t="s">
        <v>1163</v>
      </c>
    </row>
    <row r="12" spans="2:4" x14ac:dyDescent="0.2">
      <c r="C12" s="34" t="s">
        <v>1164</v>
      </c>
      <c r="D12" s="35" t="s">
        <v>1165</v>
      </c>
    </row>
    <row r="13" spans="2:4" x14ac:dyDescent="0.2">
      <c r="C13" s="34" t="s">
        <v>1160</v>
      </c>
      <c r="D13" s="35" t="s">
        <v>1161</v>
      </c>
    </row>
    <row r="14" spans="2:4" x14ac:dyDescent="0.2">
      <c r="C14" s="34" t="s">
        <v>1162</v>
      </c>
      <c r="D14" s="35" t="s">
        <v>1166</v>
      </c>
    </row>
    <row r="15" spans="2:4" x14ac:dyDescent="0.2">
      <c r="C15" s="38" t="s">
        <v>1164</v>
      </c>
      <c r="D15" s="39" t="s">
        <v>1165</v>
      </c>
    </row>
    <row r="17" spans="3:4" ht="24" x14ac:dyDescent="0.3">
      <c r="C17" s="30" t="s">
        <v>1167</v>
      </c>
      <c r="D17" s="31"/>
    </row>
    <row r="18" spans="3:4" x14ac:dyDescent="0.2">
      <c r="C18" s="34" t="s">
        <v>1047</v>
      </c>
      <c r="D18" s="35" t="s">
        <v>1168</v>
      </c>
    </row>
    <row r="19" spans="3:4" x14ac:dyDescent="0.2">
      <c r="C19" s="34" t="s">
        <v>1109</v>
      </c>
      <c r="D19" s="35" t="s">
        <v>1169</v>
      </c>
    </row>
    <row r="20" spans="3:4" x14ac:dyDescent="0.2">
      <c r="C20" s="36" t="s">
        <v>1170</v>
      </c>
      <c r="D20" s="34" t="s">
        <v>1171</v>
      </c>
    </row>
    <row r="21" spans="3:4" x14ac:dyDescent="0.2">
      <c r="C21" s="34" t="s">
        <v>1172</v>
      </c>
      <c r="D21" s="35" t="s">
        <v>1173</v>
      </c>
    </row>
    <row r="22" spans="3:4" x14ac:dyDescent="0.2">
      <c r="C22" s="34" t="s">
        <v>1174</v>
      </c>
      <c r="D22" s="35" t="s">
        <v>1175</v>
      </c>
    </row>
    <row r="23" spans="3:4" x14ac:dyDescent="0.2">
      <c r="C23" s="34" t="s">
        <v>1176</v>
      </c>
      <c r="D23" s="35" t="s">
        <v>1177</v>
      </c>
    </row>
    <row r="24" spans="3:4" x14ac:dyDescent="0.2">
      <c r="C24" s="34" t="s">
        <v>1178</v>
      </c>
      <c r="D24" s="35" t="s">
        <v>1179</v>
      </c>
    </row>
    <row r="25" spans="3:4" x14ac:dyDescent="0.2">
      <c r="C25" s="34" t="s">
        <v>1108</v>
      </c>
      <c r="D25" s="35" t="s">
        <v>1180</v>
      </c>
    </row>
    <row r="26" spans="3:4" x14ac:dyDescent="0.2">
      <c r="C26" s="34" t="s">
        <v>1174</v>
      </c>
      <c r="D26" s="35" t="s">
        <v>1175</v>
      </c>
    </row>
    <row r="27" spans="3:4" x14ac:dyDescent="0.2">
      <c r="C27" s="34" t="s">
        <v>1176</v>
      </c>
      <c r="D27" s="35" t="s">
        <v>1177</v>
      </c>
    </row>
    <row r="28" spans="3:4" x14ac:dyDescent="0.2">
      <c r="C28" s="38" t="s">
        <v>1178</v>
      </c>
      <c r="D28" s="39" t="s">
        <v>1179</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s q m i d = " 2 2 7 a d c 4 6 - e 6 7 d - 4 4 3 9 - 9 9 f 0 - 5 f b e 7 0 9 a f 9 5 c "   x m l n s = " h t t p : / / s c h e m a s . m i c r o s o f t . c o m / D a t a M a s h u p " > A A A A A B Q D A A B Q S w M E F A A C A A g A R m Y E U 3 4 p H o q k A A A A 9 Q A A A B I A H A B D b 2 5 m a W c v U G F j a 2 F n Z S 5 4 b W w g o h g A K K A U A A A A A A A A A A A A A A A A A A A A A A A A A A A A h Y 9 N D o I w F I S v Q r q n R f y J k k d Z u J X E h G j c N q V C I z w M L Z a 7 u f B I X k G M o u 5 c z n z f Y u Z + v U H S 1 5 V 3 U a 3 R D c Z k Q g P i K Z R N r r G I S W e P / p I k H L Z C n k S h v E F G E / U m j 0 l p 7 T l i z D l H 3 Z Q 2 b c H C I J i w Q 7 r J Z K l q Q T 6 y / i / 7 G o 0 V K B X h s H + N 4 S F d z e l i N k w C N n a Q a v z y c G B P + l P C u q t s 1 y q u 0 N 9 l w M Y I 7 H 2 B P w B Q S w M E F A A C A A g A R m Y E 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Z m B F M o i k e 4 D g A A A B E A A A A T A B w A R m 9 y b X V s Y X M v U 2 V j d G l v b j E u b S C i G A A o o B Q A A A A A A A A A A A A A A A A A A A A A A A A A A A A r T k 0 u y c z P U w i G 0 I b W A F B L A Q I t A B Q A A g A I A E Z m B F N + K R 6 K p A A A A P U A A A A S A A A A A A A A A A A A A A A A A A A A A A B D b 2 5 m a W c v U G F j a 2 F n Z S 5 4 b W x Q S w E C L Q A U A A I A C A B G Z g R T D 8 r p q 6 Q A A A D p A A A A E w A A A A A A A A A A A A A A A A D w A A A A W 0 N v b n R l b n R f V H l w Z X N d L n h t b F B L A Q I t A B Q A A g A I A E Z m B F M 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G x P E H G 7 8 Q p / 6 V 0 O e N 4 m H A A A A A A I A A A A A A B B m A A A A A Q A A I A A A A J i N u B z v e P 0 q W E A w i 3 1 a Y t b Z P C p C Y m s c c s J f S F q b t W z Q A A A A A A 6 A A A A A A g A A I A A A A K Y n M l F / p 7 c Y P J R G G d v f 8 E 3 H W K q U 4 T + G 4 Q O 1 c J 6 9 J L V T U A A A A A z g 8 m d Y G 1 z 5 H Q n g k B h 9 z 0 2 b 1 H J f l S x 3 V e b s A j V 6 c x b 5 n N A u 9 P j w X e + Q 2 7 z c 0 e / m k v z H c Q W g T T N l C 6 P M 6 F b i c Y 2 A 6 M i b E O m C / z c v N R d + c J n c Q A A A A I t 5 B g D I + u R K I u 5 U K Z m D 6 G t R 7 s M o M v E T 8 8 A 4 8 3 M A F R t s E W J L Q J k n i C 0 z S D m p z O 5 f E B V a K V E j Y m E 0 I 6 6 9 S R 4 q / 3 w = < / D a t a M a s h u p > 
</file>

<file path=customXml/item3.xml><?xml version="1.0" encoding="utf-8"?>
<ct:contentTypeSchema xmlns:ct="http://schemas.microsoft.com/office/2006/metadata/contentType" xmlns:ma="http://schemas.microsoft.com/office/2006/metadata/properties/metaAttributes" ct:_="" ma:_="" ma:contentTypeName="Document" ma:contentTypeID="0x0101009129DBE2DD9EFD4B81439A397942DC8A" ma:contentTypeVersion="14" ma:contentTypeDescription="Create a new document." ma:contentTypeScope="" ma:versionID="78b777ca918e757a8f13711daac4caa0">
  <xsd:schema xmlns:xsd="http://www.w3.org/2001/XMLSchema" xmlns:xs="http://www.w3.org/2001/XMLSchema" xmlns:p="http://schemas.microsoft.com/office/2006/metadata/properties" xmlns:ns1="http://schemas.microsoft.com/sharepoint/v3" xmlns:ns2="821b467c-dfb8-4b22-84bd-4d3765027b35" xmlns:ns3="1e6f2d80-2360-440b-a86f-4e374efa82c3" targetNamespace="http://schemas.microsoft.com/office/2006/metadata/properties" ma:root="true" ma:fieldsID="1702847fecbbaaede85b5eb2d7016cd6" ns1:_="" ns2:_="" ns3:_="">
    <xsd:import namespace="http://schemas.microsoft.com/sharepoint/v3"/>
    <xsd:import namespace="821b467c-dfb8-4b22-84bd-4d3765027b35"/>
    <xsd:import namespace="1e6f2d80-2360-440b-a86f-4e374efa82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PublishingStartDate" minOccurs="0"/>
                <xsd:element ref="ns1:PublishingExpirationDate"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1b467c-dfb8-4b22-84bd-4d3765027b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6f2d80-2360-440b-a86f-4e374efa82c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D8F2965-B12E-452A-8843-79FC2160E3CC}">
  <ds:schemaRefs>
    <ds:schemaRef ds:uri="http://schemas.microsoft.com/sharepoint/v3/contenttype/forms"/>
  </ds:schemaRefs>
</ds:datastoreItem>
</file>

<file path=customXml/itemProps2.xml><?xml version="1.0" encoding="utf-8"?>
<ds:datastoreItem xmlns:ds="http://schemas.openxmlformats.org/officeDocument/2006/customXml" ds:itemID="{EF90438F-65AC-4696-B849-6BA41A9EDB64}">
  <ds:schemaRefs>
    <ds:schemaRef ds:uri="http://schemas.microsoft.com/DataMashup"/>
  </ds:schemaRefs>
</ds:datastoreItem>
</file>

<file path=customXml/itemProps3.xml><?xml version="1.0" encoding="utf-8"?>
<ds:datastoreItem xmlns:ds="http://schemas.openxmlformats.org/officeDocument/2006/customXml" ds:itemID="{99D8DEA6-8399-4782-AA8A-978F71E97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1b467c-dfb8-4b22-84bd-4d3765027b35"/>
    <ds:schemaRef ds:uri="1e6f2d80-2360-440b-a86f-4e374efa82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A78C87-9C50-4B89-8943-4875E653C8AA}">
  <ds:schemaRefs>
    <ds:schemaRef ds:uri="http://schemas.microsoft.com/office/infopath/2007/PartnerControls"/>
    <ds:schemaRef ds:uri="http://schemas.openxmlformats.org/package/2006/metadata/core-properties"/>
    <ds:schemaRef ds:uri="1e6f2d80-2360-440b-a86f-4e374efa82c3"/>
    <ds:schemaRef ds:uri="http://schemas.microsoft.com/office/2006/documentManagement/types"/>
    <ds:schemaRef ds:uri="821b467c-dfb8-4b22-84bd-4d3765027b35"/>
    <ds:schemaRef ds:uri="http://www.w3.org/XML/1998/namespace"/>
    <ds:schemaRef ds:uri="http://purl.org/dc/elements/1.1/"/>
    <ds:schemaRef ds:uri="http://purl.org/dc/dcmitype/"/>
    <ds:schemaRef ds:uri="http://schemas.microsoft.com/sharepoint/v3"/>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Nurse</vt:lpstr>
      <vt:lpstr>Contract</vt:lpstr>
      <vt:lpstr>Non-Nurse</vt:lpstr>
      <vt:lpstr>Summary Data</vt:lpstr>
      <vt:lpstr>Charts</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Hayley Cronquist</cp:lastModifiedBy>
  <dcterms:created xsi:type="dcterms:W3CDTF">2021-07-15T14:38:51Z</dcterms:created>
  <dcterms:modified xsi:type="dcterms:W3CDTF">2021-08-13T17:55:00Z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0x0101009129DBE2DD9EFD4B81439A397942DC8A</vt:lpwstr>
  </property>
</Properties>
</file>